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xr:revisionPtr revIDLastSave="0" documentId="13_ncr:1_{DACFFDF2-6C85-4F3C-B7A4-EEC9E08FB23D}" xr6:coauthVersionLast="45" xr6:coauthVersionMax="45" xr10:uidLastSave="{00000000-0000-0000-0000-000000000000}"/>
  <bookViews>
    <workbookView xWindow="5055" yWindow="1425" windowWidth="19200" windowHeight="13350" xr2:uid="{00000000-000D-0000-FFFF-FFFF00000000}"/>
  </bookViews>
  <sheets>
    <sheet name="MortgageCalculator" sheetId="1" r:id="rId1"/>
    <sheet name="Help" sheetId="3" r:id="rId2"/>
    <sheet name="©" sheetId="4" r:id="rId3"/>
  </sheets>
  <definedNames>
    <definedName name="chart_balance">OFFSET(MortgageCalculator!$J$47,2,0,payments,1)</definedName>
    <definedName name="chart_balance_noextra">OFFSET(MortgageCalculator!$U$47,2,0,nper,1)</definedName>
    <definedName name="chart_date">OFFSET(MortgageCalculator!$B$47,2,0,nper,1)</definedName>
    <definedName name="chart_date_noextra">OFFSET(MortgageCalculator!$P$47,2,0,nper,1)</definedName>
    <definedName name="chart_nper">ROW(OFFSET(MortgageCalculator!$A$1,0,0,nper,1))</definedName>
    <definedName name="chart_ratehist">OFFSET(MortgageCalculator!$D$47,2,0,payments,1)</definedName>
    <definedName name="chart_taxreturned">OFFSET(MortgageCalculator!$L$47,2,0,payments,1)</definedName>
    <definedName name="compound_period">INDEX({2,12},MATCH(MortgageCalculator!$E$12,compound_periods,0))</definedName>
    <definedName name="compound_periods">{"Semi-Annually";"Monthly"}</definedName>
    <definedName name="CP">INDEX({2,12},MATCH(MortgageCalculator!$E$12,compound_periods,0))</definedName>
    <definedName name="d">MortgageCalculator!$E$11</definedName>
    <definedName name="fpdate">MortgageCalculator!$E$11</definedName>
    <definedName name="frequency">{"Monthly";"Semi-Monthly";"Bi-Weekly";"Weekly";"Acc Bi-Weekly";"Acc Weekly"}</definedName>
    <definedName name="int">MortgageCalculator!$E$25</definedName>
    <definedName name="loan_amount">MortgageCalculator!$E$8</definedName>
    <definedName name="monthly_payment">-PMT((((1+MortgageCalculator!A1048572/CP)^(CP/12))-1),term*12,loan_amount)</definedName>
    <definedName name="months_per_period">INDEX({1,0.5,0.5,0.25,0.5,0.25},MATCH(MortgageCalculator!$E$13,frequency,0))</definedName>
    <definedName name="nper">term*periods_per_year</definedName>
    <definedName name="payment">MortgageCalculator!$E$14</definedName>
    <definedName name="payments">MAX(MortgageCalculator!$A$49:$A$1608)</definedName>
    <definedName name="periods_per_year">INDEX({12,24,26,52,26,52},MATCH(MortgageCalculator!$E$13,frequency,0))</definedName>
    <definedName name="ppy">periods_per_year</definedName>
    <definedName name="_xlnm.Print_Area" localSheetId="0">OFFSET(MortgageCalculator!$A$1,0,0,ROW(MortgageCalculator!$A$47)+1+MortgageCalculator!$J$16,COLUMN(MortgageCalculator!$L$1))</definedName>
    <definedName name="_xlnm.Print_Titles" localSheetId="0">MortgageCalculator!$47:$47</definedName>
    <definedName name="start_rate">MortgageCalculator!$E$9</definedName>
    <definedName name="term">MortgageCalculator!$E$10</definedName>
    <definedName name="valuevx">42.314159</definedName>
    <definedName name="variable">IF(MortgageCalculator!$J$22="Variable Rate",TRUE,FALSE)</definedName>
    <definedName name="vertex42_copyright" hidden="1">"© 2007-2018 Vertex42 LLC"</definedName>
    <definedName name="vertex42_id" hidden="1">"home-mortgage-calculator.xlsx"</definedName>
    <definedName name="vertex42_title" hidden="1">"Home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D20" i="1" l="1"/>
  <c r="D14" i="1"/>
  <c r="U48" i="1" l="1"/>
  <c r="O49" i="1" s="1"/>
  <c r="P49" i="1" s="1"/>
  <c r="J48" i="1" l="1"/>
  <c r="A49" i="1" s="1"/>
  <c r="E37" i="1"/>
  <c r="D27" i="1" s="1"/>
  <c r="E16" i="1"/>
  <c r="E17" i="1" s="1"/>
  <c r="L43" i="1"/>
  <c r="C49" i="1" l="1"/>
  <c r="D49" i="1"/>
  <c r="E18" i="1"/>
  <c r="E20" i="1" s="1"/>
  <c r="B49" i="1"/>
  <c r="Q49" i="1" l="1"/>
  <c r="R49" i="1" s="1"/>
  <c r="S49" i="1" s="1"/>
  <c r="T49" i="1" s="1"/>
  <c r="U49" i="1" s="1"/>
  <c r="O50" i="1" s="1"/>
  <c r="P50" i="1" s="1"/>
  <c r="E49" i="1"/>
  <c r="F49" i="1" s="1"/>
  <c r="G49" i="1" s="1"/>
  <c r="I49" i="1" s="1"/>
  <c r="J49" i="1" s="1"/>
  <c r="A50" i="1" s="1"/>
  <c r="D50" i="1" s="1"/>
  <c r="Q50" i="1" l="1"/>
  <c r="R50" i="1" s="1"/>
  <c r="S50" i="1" s="1"/>
  <c r="T50" i="1" s="1"/>
  <c r="U50" i="1" s="1"/>
  <c r="O51" i="1" s="1"/>
  <c r="K49" i="1"/>
  <c r="L49" i="1" s="1"/>
  <c r="E50" i="1"/>
  <c r="B50" i="1"/>
  <c r="C50" i="1"/>
  <c r="P51" i="1" l="1"/>
  <c r="F50" i="1"/>
  <c r="K50" i="1"/>
  <c r="G50" i="1" l="1"/>
  <c r="I50" i="1" s="1"/>
  <c r="L50" i="1"/>
  <c r="J50" i="1" l="1"/>
  <c r="A51" i="1" s="1"/>
  <c r="D51" i="1" s="1"/>
  <c r="Q51" i="1" l="1"/>
  <c r="R51" i="1" s="1"/>
  <c r="S51" i="1" s="1"/>
  <c r="T51" i="1" s="1"/>
  <c r="U51" i="1" s="1"/>
  <c r="O52" i="1" s="1"/>
  <c r="E51" i="1"/>
  <c r="B51" i="1"/>
  <c r="C51" i="1"/>
  <c r="P52" i="1" l="1"/>
  <c r="F51" i="1"/>
  <c r="K51" i="1"/>
  <c r="G51" i="1" l="1"/>
  <c r="I51" i="1" s="1"/>
  <c r="L51" i="1"/>
  <c r="J51" i="1" l="1"/>
  <c r="A52" i="1" s="1"/>
  <c r="D52" i="1" s="1"/>
  <c r="Q52" i="1" l="1"/>
  <c r="R52" i="1" s="1"/>
  <c r="S52" i="1" s="1"/>
  <c r="T52" i="1" s="1"/>
  <c r="U52" i="1" s="1"/>
  <c r="O53" i="1" s="1"/>
  <c r="P53" i="1" s="1"/>
  <c r="E52" i="1"/>
  <c r="B52" i="1"/>
  <c r="C52" i="1"/>
  <c r="F52" i="1" l="1"/>
  <c r="K52" i="1"/>
  <c r="G52" i="1" l="1"/>
  <c r="I52" i="1" s="1"/>
  <c r="L52" i="1"/>
  <c r="J52" i="1" l="1"/>
  <c r="A53" i="1" s="1"/>
  <c r="D53" i="1" s="1"/>
  <c r="Q53" i="1" l="1"/>
  <c r="R53" i="1" s="1"/>
  <c r="S53" i="1" s="1"/>
  <c r="T53" i="1" s="1"/>
  <c r="U53" i="1" s="1"/>
  <c r="O54" i="1" s="1"/>
  <c r="E53" i="1"/>
  <c r="K53" i="1" s="1"/>
  <c r="L53" i="1" s="1"/>
  <c r="B53" i="1"/>
  <c r="C53" i="1"/>
  <c r="P54" i="1" l="1"/>
  <c r="F53" i="1"/>
  <c r="G53" i="1" l="1"/>
  <c r="I53" i="1" s="1"/>
  <c r="J53" i="1" l="1"/>
  <c r="A54" i="1" s="1"/>
  <c r="D54" i="1" s="1"/>
  <c r="Q54" i="1" l="1"/>
  <c r="R54" i="1" s="1"/>
  <c r="S54" i="1" s="1"/>
  <c r="T54" i="1" s="1"/>
  <c r="U54" i="1" s="1"/>
  <c r="O55" i="1" s="1"/>
  <c r="E54" i="1"/>
  <c r="B54" i="1"/>
  <c r="C54" i="1"/>
  <c r="P55" i="1" l="1"/>
  <c r="F54" i="1"/>
  <c r="K54" i="1"/>
  <c r="L54" i="1" s="1"/>
  <c r="G54" i="1" l="1"/>
  <c r="I54" i="1" s="1"/>
  <c r="J54" i="1" s="1"/>
  <c r="A55" i="1" s="1"/>
  <c r="D55" i="1" l="1"/>
  <c r="Q55" i="1" s="1"/>
  <c r="B55" i="1"/>
  <c r="C55" i="1"/>
  <c r="E55" i="1" l="1"/>
  <c r="K55" i="1" s="1"/>
  <c r="L55" i="1" s="1"/>
  <c r="R55" i="1"/>
  <c r="S55" i="1" s="1"/>
  <c r="T55" i="1" s="1"/>
  <c r="U55" i="1" s="1"/>
  <c r="O56" i="1" s="1"/>
  <c r="P56" i="1" l="1"/>
  <c r="F55" i="1"/>
  <c r="G55" i="1" s="1"/>
  <c r="I55" i="1" s="1"/>
  <c r="J55" i="1" s="1"/>
  <c r="A56" i="1" s="1"/>
  <c r="D56" i="1" l="1"/>
  <c r="Q56" i="1" s="1"/>
  <c r="R56" i="1" s="1"/>
  <c r="S56" i="1" s="1"/>
  <c r="T56" i="1" s="1"/>
  <c r="U56" i="1" s="1"/>
  <c r="O57" i="1" s="1"/>
  <c r="B56" i="1"/>
  <c r="C56" i="1"/>
  <c r="E56" i="1" l="1"/>
  <c r="F56" i="1" s="1"/>
  <c r="P57" i="1"/>
  <c r="K56" i="1" l="1"/>
  <c r="L56" i="1" s="1"/>
  <c r="G56" i="1"/>
  <c r="I56" i="1" s="1"/>
  <c r="J56" i="1" s="1"/>
  <c r="A57" i="1" s="1"/>
  <c r="D57" i="1" l="1"/>
  <c r="Q57" i="1" s="1"/>
  <c r="B57" i="1"/>
  <c r="C57" i="1"/>
  <c r="E57" i="1" l="1"/>
  <c r="F57" i="1" s="1"/>
  <c r="R57" i="1"/>
  <c r="S57" i="1" s="1"/>
  <c r="T57" i="1" s="1"/>
  <c r="U57" i="1" s="1"/>
  <c r="O58" i="1" s="1"/>
  <c r="K57" i="1" l="1"/>
  <c r="L57" i="1" s="1"/>
  <c r="P58" i="1"/>
  <c r="G57" i="1"/>
  <c r="I57" i="1" s="1"/>
  <c r="J57" i="1" s="1"/>
  <c r="A58" i="1" s="1"/>
  <c r="D58" i="1" l="1"/>
  <c r="Q58" i="1" s="1"/>
  <c r="B58" i="1"/>
  <c r="C58" i="1"/>
  <c r="E58" i="1" l="1"/>
  <c r="K58" i="1" s="1"/>
  <c r="L58" i="1" s="1"/>
  <c r="R58" i="1"/>
  <c r="S58" i="1" s="1"/>
  <c r="T58" i="1" s="1"/>
  <c r="U58" i="1" s="1"/>
  <c r="O59" i="1" s="1"/>
  <c r="P59" i="1" l="1"/>
  <c r="F58" i="1"/>
  <c r="G58" i="1" s="1"/>
  <c r="I58" i="1" s="1"/>
  <c r="J58" i="1" s="1"/>
  <c r="A59" i="1" s="1"/>
  <c r="D59" i="1" l="1"/>
  <c r="B59" i="1"/>
  <c r="C59" i="1"/>
  <c r="Q59" i="1" l="1"/>
  <c r="R59" i="1" s="1"/>
  <c r="S59" i="1" s="1"/>
  <c r="T59" i="1" s="1"/>
  <c r="U59" i="1" s="1"/>
  <c r="O60" i="1" s="1"/>
  <c r="E59" i="1"/>
  <c r="F59" i="1" s="1"/>
  <c r="G59" i="1" s="1"/>
  <c r="I59" i="1" s="1"/>
  <c r="J59" i="1" s="1"/>
  <c r="A60" i="1" s="1"/>
  <c r="D60" i="1" s="1"/>
  <c r="Q60" i="1" l="1"/>
  <c r="R60" i="1" s="1"/>
  <c r="S60" i="1" s="1"/>
  <c r="T60" i="1" s="1"/>
  <c r="U60" i="1" s="1"/>
  <c r="O61" i="1" s="1"/>
  <c r="P60" i="1"/>
  <c r="K59" i="1"/>
  <c r="L59" i="1" s="1"/>
  <c r="E60" i="1"/>
  <c r="B60" i="1"/>
  <c r="C60" i="1"/>
  <c r="P61" i="1" l="1"/>
  <c r="F60" i="1"/>
  <c r="K60" i="1"/>
  <c r="L60" i="1" s="1"/>
  <c r="G60" i="1" l="1"/>
  <c r="I60" i="1" s="1"/>
  <c r="J60" i="1" s="1"/>
  <c r="A61" i="1" s="1"/>
  <c r="D61" i="1" l="1"/>
  <c r="B61" i="1"/>
  <c r="C61" i="1"/>
  <c r="Q61" i="1" l="1"/>
  <c r="R61" i="1" s="1"/>
  <c r="S61" i="1" s="1"/>
  <c r="T61" i="1" s="1"/>
  <c r="U61" i="1" s="1"/>
  <c r="O62" i="1" s="1"/>
  <c r="E61" i="1"/>
  <c r="K61" i="1" s="1"/>
  <c r="L61" i="1" s="1"/>
  <c r="P62" i="1" l="1"/>
  <c r="F61" i="1"/>
  <c r="G61" i="1" s="1"/>
  <c r="I61" i="1" s="1"/>
  <c r="J61" i="1" s="1"/>
  <c r="A62" i="1" s="1"/>
  <c r="D62" i="1" l="1"/>
  <c r="B62" i="1"/>
  <c r="C62" i="1"/>
  <c r="Q62" i="1" l="1"/>
  <c r="R62" i="1" s="1"/>
  <c r="S62" i="1" s="1"/>
  <c r="T62" i="1" s="1"/>
  <c r="U62" i="1" s="1"/>
  <c r="O63" i="1" s="1"/>
  <c r="E62" i="1"/>
  <c r="K62" i="1" s="1"/>
  <c r="L62" i="1" s="1"/>
  <c r="P63" i="1" l="1"/>
  <c r="F62" i="1"/>
  <c r="G62" i="1" s="1"/>
  <c r="I62" i="1" s="1"/>
  <c r="J62" i="1" s="1"/>
  <c r="A63" i="1" s="1"/>
  <c r="D63" i="1" l="1"/>
  <c r="B63" i="1"/>
  <c r="C63" i="1"/>
  <c r="Q63" i="1" l="1"/>
  <c r="R63" i="1" s="1"/>
  <c r="S63" i="1" s="1"/>
  <c r="T63" i="1" s="1"/>
  <c r="U63" i="1" s="1"/>
  <c r="O64" i="1" s="1"/>
  <c r="E63" i="1"/>
  <c r="F63" i="1" s="1"/>
  <c r="G63" i="1" s="1"/>
  <c r="I63" i="1" s="1"/>
  <c r="J63" i="1" s="1"/>
  <c r="A64" i="1" s="1"/>
  <c r="D64" i="1" s="1"/>
  <c r="Q64" i="1" l="1"/>
  <c r="R64" i="1" s="1"/>
  <c r="S64" i="1" s="1"/>
  <c r="T64" i="1" s="1"/>
  <c r="U64" i="1" s="1"/>
  <c r="O65" i="1" s="1"/>
  <c r="P64" i="1"/>
  <c r="K63" i="1"/>
  <c r="L63" i="1" s="1"/>
  <c r="E64" i="1"/>
  <c r="F64" i="1" s="1"/>
  <c r="B64" i="1"/>
  <c r="C64" i="1"/>
  <c r="P65" i="1" l="1"/>
  <c r="K64" i="1"/>
  <c r="L64" i="1" s="1"/>
  <c r="G64" i="1"/>
  <c r="I64" i="1" s="1"/>
  <c r="J64" i="1" s="1"/>
  <c r="A65" i="1" s="1"/>
  <c r="D65" i="1" s="1"/>
  <c r="Q65" i="1" s="1"/>
  <c r="R65" i="1" l="1"/>
  <c r="S65" i="1" s="1"/>
  <c r="T65" i="1" s="1"/>
  <c r="U65" i="1" s="1"/>
  <c r="O66" i="1" s="1"/>
  <c r="E65" i="1"/>
  <c r="B65" i="1"/>
  <c r="C65" i="1"/>
  <c r="P66" i="1" l="1"/>
  <c r="F65" i="1"/>
  <c r="K65" i="1"/>
  <c r="L65" i="1" s="1"/>
  <c r="G65" i="1" l="1"/>
  <c r="I65" i="1" s="1"/>
  <c r="J65" i="1" s="1"/>
  <c r="A66" i="1" s="1"/>
  <c r="D66" i="1" l="1"/>
  <c r="B66" i="1"/>
  <c r="C66" i="1"/>
  <c r="Q66" i="1" l="1"/>
  <c r="R66" i="1" s="1"/>
  <c r="S66" i="1" s="1"/>
  <c r="T66" i="1" s="1"/>
  <c r="U66" i="1" s="1"/>
  <c r="O67" i="1" s="1"/>
  <c r="E66" i="1"/>
  <c r="K66" i="1" s="1"/>
  <c r="L66" i="1" s="1"/>
  <c r="P67" i="1" l="1"/>
  <c r="F66" i="1"/>
  <c r="G66" i="1" s="1"/>
  <c r="I66" i="1" s="1"/>
  <c r="J66" i="1" s="1"/>
  <c r="A67" i="1" s="1"/>
  <c r="D67" i="1" l="1"/>
  <c r="B67" i="1"/>
  <c r="C67" i="1"/>
  <c r="Q67" i="1" l="1"/>
  <c r="R67" i="1" s="1"/>
  <c r="S67" i="1" s="1"/>
  <c r="T67" i="1" s="1"/>
  <c r="U67" i="1" s="1"/>
  <c r="O68" i="1" s="1"/>
  <c r="E67" i="1"/>
  <c r="K67" i="1" s="1"/>
  <c r="L67" i="1" s="1"/>
  <c r="P68" i="1" l="1"/>
  <c r="F67" i="1"/>
  <c r="G67" i="1" s="1"/>
  <c r="I67" i="1" s="1"/>
  <c r="J67" i="1" s="1"/>
  <c r="A68" i="1" s="1"/>
  <c r="D68" i="1" l="1"/>
  <c r="B68" i="1"/>
  <c r="C68" i="1"/>
  <c r="Q68" i="1" l="1"/>
  <c r="R68" i="1" s="1"/>
  <c r="S68" i="1" s="1"/>
  <c r="T68" i="1" s="1"/>
  <c r="U68" i="1" s="1"/>
  <c r="O69" i="1" s="1"/>
  <c r="E68" i="1"/>
  <c r="K68" i="1" s="1"/>
  <c r="L68" i="1" s="1"/>
  <c r="P69" i="1" l="1"/>
  <c r="F68" i="1"/>
  <c r="G68" i="1" s="1"/>
  <c r="I68" i="1" s="1"/>
  <c r="J68" i="1" s="1"/>
  <c r="A69" i="1" s="1"/>
  <c r="D69" i="1" l="1"/>
  <c r="Q69" i="1" s="1"/>
  <c r="B69" i="1"/>
  <c r="C69" i="1"/>
  <c r="E69" i="1" l="1"/>
  <c r="F69" i="1" s="1"/>
  <c r="R69" i="1"/>
  <c r="S69" i="1" s="1"/>
  <c r="T69" i="1" s="1"/>
  <c r="U69" i="1" s="1"/>
  <c r="O70" i="1" s="1"/>
  <c r="P70" i="1" l="1"/>
  <c r="K69" i="1"/>
  <c r="L69" i="1" s="1"/>
  <c r="G69" i="1"/>
  <c r="I69" i="1" s="1"/>
  <c r="J69" i="1" s="1"/>
  <c r="A70" i="1" s="1"/>
  <c r="D70" i="1" l="1"/>
  <c r="B70" i="1"/>
  <c r="C70" i="1"/>
  <c r="Q70" i="1" l="1"/>
  <c r="R70" i="1" s="1"/>
  <c r="S70" i="1" s="1"/>
  <c r="T70" i="1" s="1"/>
  <c r="U70" i="1" s="1"/>
  <c r="O71" i="1" s="1"/>
  <c r="E70" i="1"/>
  <c r="K70" i="1" s="1"/>
  <c r="L70" i="1" s="1"/>
  <c r="P71" i="1" l="1"/>
  <c r="F70" i="1"/>
  <c r="G70" i="1" s="1"/>
  <c r="I70" i="1" s="1"/>
  <c r="J70" i="1" s="1"/>
  <c r="A71" i="1" s="1"/>
  <c r="D71" i="1" l="1"/>
  <c r="B71" i="1"/>
  <c r="C71" i="1"/>
  <c r="Q71" i="1" l="1"/>
  <c r="R71" i="1" s="1"/>
  <c r="S71" i="1" s="1"/>
  <c r="T71" i="1" s="1"/>
  <c r="U71" i="1" s="1"/>
  <c r="O72" i="1" s="1"/>
  <c r="E71" i="1"/>
  <c r="F71" i="1" s="1"/>
  <c r="P72" i="1" l="1"/>
  <c r="K71" i="1"/>
  <c r="L71" i="1" s="1"/>
  <c r="G71" i="1"/>
  <c r="I71" i="1" s="1"/>
  <c r="J71" i="1" s="1"/>
  <c r="A72" i="1" s="1"/>
  <c r="D72" i="1" l="1"/>
  <c r="B72" i="1"/>
  <c r="C72" i="1"/>
  <c r="Q72" i="1" l="1"/>
  <c r="R72" i="1" s="1"/>
  <c r="S72" i="1" s="1"/>
  <c r="T72" i="1" s="1"/>
  <c r="U72" i="1" s="1"/>
  <c r="O73" i="1" s="1"/>
  <c r="E72" i="1"/>
  <c r="F72" i="1" s="1"/>
  <c r="P73" i="1" l="1"/>
  <c r="K72" i="1"/>
  <c r="L72" i="1" s="1"/>
  <c r="G72" i="1"/>
  <c r="I72" i="1" s="1"/>
  <c r="J72" i="1" s="1"/>
  <c r="A73" i="1" s="1"/>
  <c r="D73" i="1" l="1"/>
  <c r="B73" i="1"/>
  <c r="C73" i="1"/>
  <c r="Q73" i="1" l="1"/>
  <c r="R73" i="1" s="1"/>
  <c r="S73" i="1" s="1"/>
  <c r="T73" i="1" s="1"/>
  <c r="U73" i="1" s="1"/>
  <c r="O74" i="1" s="1"/>
  <c r="E73" i="1"/>
  <c r="F73" i="1" s="1"/>
  <c r="P74" i="1" l="1"/>
  <c r="K73" i="1"/>
  <c r="L73" i="1" s="1"/>
  <c r="G73" i="1"/>
  <c r="I73" i="1" s="1"/>
  <c r="J73" i="1" s="1"/>
  <c r="A74" i="1" s="1"/>
  <c r="D74" i="1" l="1"/>
  <c r="B74" i="1"/>
  <c r="C74" i="1"/>
  <c r="Q74" i="1" l="1"/>
  <c r="R74" i="1" s="1"/>
  <c r="S74" i="1" s="1"/>
  <c r="T74" i="1" s="1"/>
  <c r="U74" i="1" s="1"/>
  <c r="O75" i="1" s="1"/>
  <c r="E74" i="1"/>
  <c r="F74" i="1" s="1"/>
  <c r="P75" i="1" l="1"/>
  <c r="K74" i="1"/>
  <c r="L74" i="1" s="1"/>
  <c r="G74" i="1"/>
  <c r="I74" i="1" s="1"/>
  <c r="J74" i="1" s="1"/>
  <c r="A75" i="1" s="1"/>
  <c r="D75" i="1" l="1"/>
  <c r="B75" i="1"/>
  <c r="C75" i="1"/>
  <c r="Q75" i="1" l="1"/>
  <c r="R75" i="1" s="1"/>
  <c r="S75" i="1" s="1"/>
  <c r="T75" i="1" s="1"/>
  <c r="U75" i="1" s="1"/>
  <c r="O76" i="1" s="1"/>
  <c r="E75" i="1"/>
  <c r="F75" i="1" s="1"/>
  <c r="G75" i="1" s="1"/>
  <c r="I75" i="1" s="1"/>
  <c r="J75" i="1" s="1"/>
  <c r="A76" i="1" s="1"/>
  <c r="D76" i="1" s="1"/>
  <c r="Q76" i="1" l="1"/>
  <c r="R76" i="1" s="1"/>
  <c r="S76" i="1" s="1"/>
  <c r="T76" i="1" s="1"/>
  <c r="U76" i="1" s="1"/>
  <c r="O77" i="1" s="1"/>
  <c r="P76" i="1"/>
  <c r="K75" i="1"/>
  <c r="L75" i="1" s="1"/>
  <c r="E76" i="1"/>
  <c r="B76" i="1"/>
  <c r="C76" i="1"/>
  <c r="P77" i="1" l="1"/>
  <c r="F76" i="1"/>
  <c r="K76" i="1"/>
  <c r="L76" i="1" s="1"/>
  <c r="G76" i="1" l="1"/>
  <c r="I76" i="1" s="1"/>
  <c r="J76" i="1" s="1"/>
  <c r="A77" i="1" s="1"/>
  <c r="D77" i="1" l="1"/>
  <c r="B77" i="1"/>
  <c r="C77" i="1"/>
  <c r="Q77" i="1" l="1"/>
  <c r="R77" i="1" s="1"/>
  <c r="S77" i="1" s="1"/>
  <c r="T77" i="1" s="1"/>
  <c r="U77" i="1" s="1"/>
  <c r="O78" i="1" s="1"/>
  <c r="E77" i="1"/>
  <c r="F77" i="1" s="1"/>
  <c r="P78" i="1" l="1"/>
  <c r="K77" i="1"/>
  <c r="L77" i="1" s="1"/>
  <c r="G77" i="1"/>
  <c r="I77" i="1" s="1"/>
  <c r="J77" i="1" s="1"/>
  <c r="A78" i="1" s="1"/>
  <c r="D78" i="1" l="1"/>
  <c r="B78" i="1"/>
  <c r="C78" i="1"/>
  <c r="Q78" i="1" l="1"/>
  <c r="R78" i="1" s="1"/>
  <c r="S78" i="1" s="1"/>
  <c r="T78" i="1" s="1"/>
  <c r="U78" i="1" s="1"/>
  <c r="O79" i="1" s="1"/>
  <c r="E78" i="1"/>
  <c r="F78" i="1" s="1"/>
  <c r="G78" i="1" s="1"/>
  <c r="I78" i="1" s="1"/>
  <c r="J78" i="1" s="1"/>
  <c r="A79" i="1" s="1"/>
  <c r="D79" i="1" s="1"/>
  <c r="Q79" i="1" l="1"/>
  <c r="R79" i="1" s="1"/>
  <c r="S79" i="1" s="1"/>
  <c r="T79" i="1" s="1"/>
  <c r="U79" i="1" s="1"/>
  <c r="O80" i="1" s="1"/>
  <c r="P79" i="1"/>
  <c r="K78" i="1"/>
  <c r="L78" i="1" s="1"/>
  <c r="E79" i="1"/>
  <c r="B79" i="1"/>
  <c r="C79" i="1"/>
  <c r="P80" i="1" l="1"/>
  <c r="K79" i="1"/>
  <c r="L79" i="1" s="1"/>
  <c r="F79" i="1"/>
  <c r="G79" i="1" l="1"/>
  <c r="I79" i="1" s="1"/>
  <c r="J79" i="1" s="1"/>
  <c r="A80" i="1" s="1"/>
  <c r="D80" i="1" l="1"/>
  <c r="B80" i="1"/>
  <c r="C80" i="1"/>
  <c r="Q80" i="1" l="1"/>
  <c r="R80" i="1" s="1"/>
  <c r="S80" i="1" s="1"/>
  <c r="T80" i="1" s="1"/>
  <c r="U80" i="1" s="1"/>
  <c r="O81" i="1" s="1"/>
  <c r="E80" i="1"/>
  <c r="K80" i="1" s="1"/>
  <c r="L80" i="1" s="1"/>
  <c r="P81" i="1" l="1"/>
  <c r="F80" i="1"/>
  <c r="G80" i="1" s="1"/>
  <c r="I80" i="1" s="1"/>
  <c r="J80" i="1" s="1"/>
  <c r="A81" i="1" s="1"/>
  <c r="D81" i="1" l="1"/>
  <c r="B81" i="1"/>
  <c r="C81" i="1"/>
  <c r="Q81" i="1" l="1"/>
  <c r="R81" i="1" s="1"/>
  <c r="S81" i="1" s="1"/>
  <c r="T81" i="1" s="1"/>
  <c r="U81" i="1" s="1"/>
  <c r="O82" i="1" s="1"/>
  <c r="E81" i="1"/>
  <c r="F81" i="1" s="1"/>
  <c r="P82" i="1" l="1"/>
  <c r="K81" i="1"/>
  <c r="L81" i="1" s="1"/>
  <c r="G81" i="1"/>
  <c r="I81" i="1" s="1"/>
  <c r="J81" i="1" s="1"/>
  <c r="A82" i="1" s="1"/>
  <c r="D82" i="1" l="1"/>
  <c r="B82" i="1"/>
  <c r="C82" i="1"/>
  <c r="Q82" i="1" l="1"/>
  <c r="R82" i="1" s="1"/>
  <c r="S82" i="1" s="1"/>
  <c r="T82" i="1" s="1"/>
  <c r="U82" i="1" s="1"/>
  <c r="O83" i="1" s="1"/>
  <c r="E82" i="1"/>
  <c r="F82" i="1" s="1"/>
  <c r="G82" i="1" s="1"/>
  <c r="I82" i="1" s="1"/>
  <c r="J82" i="1" s="1"/>
  <c r="A83" i="1" s="1"/>
  <c r="D83" i="1" s="1"/>
  <c r="Q83" i="1" l="1"/>
  <c r="R83" i="1" s="1"/>
  <c r="S83" i="1" s="1"/>
  <c r="T83" i="1" s="1"/>
  <c r="U83" i="1" s="1"/>
  <c r="O84" i="1" s="1"/>
  <c r="P83" i="1"/>
  <c r="K82" i="1"/>
  <c r="L82" i="1" s="1"/>
  <c r="E83" i="1"/>
  <c r="K83" i="1" s="1"/>
  <c r="L83" i="1" s="1"/>
  <c r="B83" i="1"/>
  <c r="C83" i="1"/>
  <c r="P84" i="1" l="1"/>
  <c r="F83" i="1"/>
  <c r="G83" i="1" l="1"/>
  <c r="I83" i="1" s="1"/>
  <c r="J83" i="1" s="1"/>
  <c r="A84" i="1" s="1"/>
  <c r="D84" i="1" l="1"/>
  <c r="B84" i="1"/>
  <c r="C84" i="1"/>
  <c r="Q84" i="1" l="1"/>
  <c r="R84" i="1" s="1"/>
  <c r="S84" i="1" s="1"/>
  <c r="T84" i="1" s="1"/>
  <c r="U84" i="1" s="1"/>
  <c r="O85" i="1" s="1"/>
  <c r="E84" i="1"/>
  <c r="K84" i="1" s="1"/>
  <c r="L84" i="1" s="1"/>
  <c r="P85" i="1" l="1"/>
  <c r="F84" i="1"/>
  <c r="G84" i="1" s="1"/>
  <c r="I84" i="1" s="1"/>
  <c r="J84" i="1" s="1"/>
  <c r="A85" i="1" s="1"/>
  <c r="D85" i="1" s="1"/>
  <c r="Q85" i="1" l="1"/>
  <c r="R85" i="1" s="1"/>
  <c r="S85" i="1" s="1"/>
  <c r="T85" i="1" s="1"/>
  <c r="U85" i="1" s="1"/>
  <c r="O86" i="1" s="1"/>
  <c r="C85" i="1"/>
  <c r="B85" i="1"/>
  <c r="E85" i="1"/>
  <c r="F85" i="1" s="1"/>
  <c r="P86" i="1" l="1"/>
  <c r="K85" i="1"/>
  <c r="L85" i="1" s="1"/>
  <c r="G85" i="1"/>
  <c r="I85" i="1" s="1"/>
  <c r="J85" i="1" s="1"/>
  <c r="A86" i="1" s="1"/>
  <c r="D86" i="1" l="1"/>
  <c r="B86" i="1"/>
  <c r="C86" i="1"/>
  <c r="Q86" i="1" l="1"/>
  <c r="R86" i="1" s="1"/>
  <c r="S86" i="1" s="1"/>
  <c r="T86" i="1" s="1"/>
  <c r="U86" i="1" s="1"/>
  <c r="O87" i="1" s="1"/>
  <c r="E86" i="1"/>
  <c r="K86" i="1" s="1"/>
  <c r="L86" i="1" s="1"/>
  <c r="P87" i="1" l="1"/>
  <c r="F86" i="1"/>
  <c r="G86" i="1" s="1"/>
  <c r="I86" i="1" s="1"/>
  <c r="J86" i="1" s="1"/>
  <c r="A87" i="1" s="1"/>
  <c r="D87" i="1" l="1"/>
  <c r="B87" i="1"/>
  <c r="C87" i="1"/>
  <c r="Q87" i="1" l="1"/>
  <c r="R87" i="1" s="1"/>
  <c r="S87" i="1" s="1"/>
  <c r="T87" i="1" s="1"/>
  <c r="U87" i="1" s="1"/>
  <c r="O88" i="1" s="1"/>
  <c r="E87" i="1"/>
  <c r="K87" i="1" s="1"/>
  <c r="L87" i="1" s="1"/>
  <c r="P88" i="1" l="1"/>
  <c r="F87" i="1"/>
  <c r="G87" i="1" s="1"/>
  <c r="I87" i="1" s="1"/>
  <c r="J87" i="1" s="1"/>
  <c r="A88" i="1" s="1"/>
  <c r="D88" i="1" l="1"/>
  <c r="B88" i="1"/>
  <c r="C88" i="1"/>
  <c r="Q88" i="1" l="1"/>
  <c r="R88" i="1" s="1"/>
  <c r="S88" i="1" s="1"/>
  <c r="T88" i="1" s="1"/>
  <c r="U88" i="1" s="1"/>
  <c r="O89" i="1" s="1"/>
  <c r="E88" i="1"/>
  <c r="F88" i="1" s="1"/>
  <c r="G88" i="1" s="1"/>
  <c r="I88" i="1" s="1"/>
  <c r="J88" i="1" s="1"/>
  <c r="A89" i="1" s="1"/>
  <c r="D89" i="1" s="1"/>
  <c r="Q89" i="1" l="1"/>
  <c r="P89" i="1"/>
  <c r="K88" i="1"/>
  <c r="L88" i="1" s="1"/>
  <c r="R89" i="1"/>
  <c r="S89" i="1" s="1"/>
  <c r="T89" i="1" s="1"/>
  <c r="U89" i="1" s="1"/>
  <c r="O90" i="1" s="1"/>
  <c r="E89" i="1"/>
  <c r="B89" i="1"/>
  <c r="C89" i="1"/>
  <c r="P90" i="1" l="1"/>
  <c r="F89" i="1"/>
  <c r="K89" i="1"/>
  <c r="L89" i="1" s="1"/>
  <c r="G89" i="1" l="1"/>
  <c r="I89" i="1" s="1"/>
  <c r="J89" i="1" s="1"/>
  <c r="A90" i="1" s="1"/>
  <c r="D90" i="1" l="1"/>
  <c r="B90" i="1"/>
  <c r="C90" i="1"/>
  <c r="Q90" i="1" l="1"/>
  <c r="R90" i="1" s="1"/>
  <c r="S90" i="1" s="1"/>
  <c r="T90" i="1" s="1"/>
  <c r="U90" i="1" s="1"/>
  <c r="O91" i="1" s="1"/>
  <c r="E90" i="1"/>
  <c r="F90" i="1" s="1"/>
  <c r="P91" i="1" l="1"/>
  <c r="K90" i="1"/>
  <c r="L90" i="1" s="1"/>
  <c r="G90" i="1"/>
  <c r="I90" i="1" s="1"/>
  <c r="J90" i="1" s="1"/>
  <c r="A91" i="1" s="1"/>
  <c r="D91" i="1" l="1"/>
  <c r="B91" i="1"/>
  <c r="C91" i="1"/>
  <c r="Q91" i="1" l="1"/>
  <c r="R91" i="1" s="1"/>
  <c r="S91" i="1" s="1"/>
  <c r="T91" i="1" s="1"/>
  <c r="U91" i="1" s="1"/>
  <c r="O92" i="1" s="1"/>
  <c r="E91" i="1"/>
  <c r="F91" i="1" s="1"/>
  <c r="P92" i="1" l="1"/>
  <c r="K91" i="1"/>
  <c r="L91" i="1" s="1"/>
  <c r="G91" i="1"/>
  <c r="I91" i="1" s="1"/>
  <c r="J91" i="1" s="1"/>
  <c r="A92" i="1" s="1"/>
  <c r="D92" i="1" l="1"/>
  <c r="B92" i="1"/>
  <c r="C92" i="1"/>
  <c r="Q92" i="1" l="1"/>
  <c r="R92" i="1" s="1"/>
  <c r="S92" i="1" s="1"/>
  <c r="T92" i="1" s="1"/>
  <c r="U92" i="1" s="1"/>
  <c r="O93" i="1" s="1"/>
  <c r="E92" i="1"/>
  <c r="K92" i="1" s="1"/>
  <c r="L92" i="1" s="1"/>
  <c r="P93" i="1" l="1"/>
  <c r="F92" i="1"/>
  <c r="G92" i="1" s="1"/>
  <c r="I92" i="1" s="1"/>
  <c r="J92" i="1" s="1"/>
  <c r="A93" i="1" s="1"/>
  <c r="D93" i="1" l="1"/>
  <c r="B93" i="1"/>
  <c r="C93" i="1"/>
  <c r="Q93" i="1" l="1"/>
  <c r="R93" i="1" s="1"/>
  <c r="S93" i="1" s="1"/>
  <c r="T93" i="1" s="1"/>
  <c r="U93" i="1" s="1"/>
  <c r="O94" i="1" s="1"/>
  <c r="E93" i="1"/>
  <c r="F93" i="1" s="1"/>
  <c r="P94" i="1" l="1"/>
  <c r="K93" i="1"/>
  <c r="L93" i="1" s="1"/>
  <c r="G93" i="1"/>
  <c r="I93" i="1" s="1"/>
  <c r="J93" i="1" s="1"/>
  <c r="A94" i="1" s="1"/>
  <c r="D94" i="1" l="1"/>
  <c r="B94" i="1"/>
  <c r="C94" i="1"/>
  <c r="Q94" i="1" l="1"/>
  <c r="R94" i="1" s="1"/>
  <c r="S94" i="1" s="1"/>
  <c r="T94" i="1" s="1"/>
  <c r="U94" i="1" s="1"/>
  <c r="O95" i="1" s="1"/>
  <c r="E94" i="1"/>
  <c r="F94" i="1" s="1"/>
  <c r="P95" i="1" l="1"/>
  <c r="K94" i="1"/>
  <c r="L94" i="1" s="1"/>
  <c r="G94" i="1"/>
  <c r="I94" i="1" s="1"/>
  <c r="J94" i="1" s="1"/>
  <c r="A95" i="1" s="1"/>
  <c r="D95" i="1" l="1"/>
  <c r="B95" i="1"/>
  <c r="C95" i="1"/>
  <c r="Q95" i="1" l="1"/>
  <c r="R95" i="1" s="1"/>
  <c r="S95" i="1" s="1"/>
  <c r="T95" i="1" s="1"/>
  <c r="U95" i="1" s="1"/>
  <c r="O96" i="1" s="1"/>
  <c r="E95" i="1"/>
  <c r="F95" i="1" s="1"/>
  <c r="P96" i="1" l="1"/>
  <c r="K95" i="1"/>
  <c r="L95" i="1" s="1"/>
  <c r="G95" i="1"/>
  <c r="I95" i="1" s="1"/>
  <c r="J95" i="1" s="1"/>
  <c r="A96" i="1" s="1"/>
  <c r="D96" i="1" l="1"/>
  <c r="B96" i="1"/>
  <c r="C96" i="1"/>
  <c r="Q96" i="1" l="1"/>
  <c r="R96" i="1" s="1"/>
  <c r="S96" i="1" s="1"/>
  <c r="T96" i="1" s="1"/>
  <c r="U96" i="1" s="1"/>
  <c r="O97" i="1" s="1"/>
  <c r="E96" i="1"/>
  <c r="F96" i="1" s="1"/>
  <c r="P97" i="1" l="1"/>
  <c r="K96" i="1"/>
  <c r="L96" i="1" s="1"/>
  <c r="G96" i="1"/>
  <c r="I96" i="1" s="1"/>
  <c r="J96" i="1" s="1"/>
  <c r="A97" i="1" s="1"/>
  <c r="D97" i="1" l="1"/>
  <c r="B97" i="1"/>
  <c r="C97" i="1"/>
  <c r="Q97" i="1" l="1"/>
  <c r="R97" i="1" s="1"/>
  <c r="S97" i="1" s="1"/>
  <c r="T97" i="1" s="1"/>
  <c r="U97" i="1" s="1"/>
  <c r="O98" i="1" s="1"/>
  <c r="E97" i="1"/>
  <c r="K97" i="1" s="1"/>
  <c r="L97" i="1" s="1"/>
  <c r="P98" i="1" l="1"/>
  <c r="F97" i="1"/>
  <c r="G97" i="1" s="1"/>
  <c r="I97" i="1" s="1"/>
  <c r="J97" i="1" s="1"/>
  <c r="A98" i="1" s="1"/>
  <c r="D98" i="1" l="1"/>
  <c r="B98" i="1"/>
  <c r="C98" i="1"/>
  <c r="Q98" i="1" l="1"/>
  <c r="R98" i="1" s="1"/>
  <c r="S98" i="1" s="1"/>
  <c r="T98" i="1" s="1"/>
  <c r="U98" i="1" s="1"/>
  <c r="O99" i="1" s="1"/>
  <c r="E98" i="1"/>
  <c r="F98" i="1" s="1"/>
  <c r="P99" i="1" l="1"/>
  <c r="K98" i="1"/>
  <c r="L98" i="1" s="1"/>
  <c r="G98" i="1"/>
  <c r="I98" i="1" s="1"/>
  <c r="J98" i="1" s="1"/>
  <c r="A99" i="1" s="1"/>
  <c r="D99" i="1" l="1"/>
  <c r="B99" i="1"/>
  <c r="C99" i="1"/>
  <c r="Q99" i="1" l="1"/>
  <c r="R99" i="1" s="1"/>
  <c r="S99" i="1" s="1"/>
  <c r="T99" i="1" s="1"/>
  <c r="U99" i="1" s="1"/>
  <c r="O100" i="1" s="1"/>
  <c r="E99" i="1"/>
  <c r="K99" i="1" s="1"/>
  <c r="L99" i="1" s="1"/>
  <c r="P100" i="1" l="1"/>
  <c r="F99" i="1"/>
  <c r="G99" i="1" s="1"/>
  <c r="I99" i="1" s="1"/>
  <c r="J99" i="1" s="1"/>
  <c r="A100" i="1" s="1"/>
  <c r="D100" i="1" l="1"/>
  <c r="B100" i="1"/>
  <c r="C100" i="1"/>
  <c r="Q100" i="1" l="1"/>
  <c r="R100" i="1" s="1"/>
  <c r="S100" i="1" s="1"/>
  <c r="T100" i="1" s="1"/>
  <c r="U100" i="1" s="1"/>
  <c r="O101" i="1" s="1"/>
  <c r="E100" i="1"/>
  <c r="K100" i="1" s="1"/>
  <c r="L100" i="1" s="1"/>
  <c r="P101" i="1" l="1"/>
  <c r="F100" i="1"/>
  <c r="G100" i="1" s="1"/>
  <c r="I100" i="1" s="1"/>
  <c r="J100" i="1" s="1"/>
  <c r="A101" i="1" s="1"/>
  <c r="D101" i="1" l="1"/>
  <c r="B101" i="1"/>
  <c r="C101" i="1"/>
  <c r="Q101" i="1" l="1"/>
  <c r="R101" i="1" s="1"/>
  <c r="S101" i="1" s="1"/>
  <c r="T101" i="1" s="1"/>
  <c r="U101" i="1" s="1"/>
  <c r="O102" i="1" s="1"/>
  <c r="E101" i="1"/>
  <c r="K101" i="1" s="1"/>
  <c r="L101" i="1" s="1"/>
  <c r="P102" i="1" l="1"/>
  <c r="F101" i="1"/>
  <c r="G101" i="1" s="1"/>
  <c r="I101" i="1" s="1"/>
  <c r="J101" i="1" s="1"/>
  <c r="A102" i="1" s="1"/>
  <c r="D102" i="1" l="1"/>
  <c r="B102" i="1"/>
  <c r="C102" i="1"/>
  <c r="Q102" i="1" l="1"/>
  <c r="R102" i="1" s="1"/>
  <c r="S102" i="1" s="1"/>
  <c r="T102" i="1" s="1"/>
  <c r="U102" i="1" s="1"/>
  <c r="O103" i="1" s="1"/>
  <c r="E102" i="1"/>
  <c r="F102" i="1" s="1"/>
  <c r="G102" i="1" s="1"/>
  <c r="I102" i="1" s="1"/>
  <c r="J102" i="1" s="1"/>
  <c r="A103" i="1" s="1"/>
  <c r="D103" i="1" s="1"/>
  <c r="Q103" i="1" l="1"/>
  <c r="P103" i="1"/>
  <c r="K102" i="1"/>
  <c r="L102" i="1" s="1"/>
  <c r="R103" i="1"/>
  <c r="S103" i="1" s="1"/>
  <c r="T103" i="1" s="1"/>
  <c r="U103" i="1" s="1"/>
  <c r="O104" i="1" s="1"/>
  <c r="E103" i="1"/>
  <c r="F103" i="1" s="1"/>
  <c r="B103" i="1"/>
  <c r="C103" i="1"/>
  <c r="P104" i="1" l="1"/>
  <c r="G103" i="1"/>
  <c r="I103" i="1" s="1"/>
  <c r="J103" i="1" s="1"/>
  <c r="A104" i="1" s="1"/>
  <c r="D104" i="1" s="1"/>
  <c r="Q104" i="1" s="1"/>
  <c r="K103" i="1"/>
  <c r="L103" i="1" s="1"/>
  <c r="R104" i="1" l="1"/>
  <c r="S104" i="1" s="1"/>
  <c r="T104" i="1" s="1"/>
  <c r="U104" i="1" s="1"/>
  <c r="O105" i="1" s="1"/>
  <c r="E104" i="1"/>
  <c r="B104" i="1"/>
  <c r="C104" i="1"/>
  <c r="P105" i="1" l="1"/>
  <c r="K104" i="1"/>
  <c r="L104" i="1" s="1"/>
  <c r="F104" i="1"/>
  <c r="G104" i="1" l="1"/>
  <c r="I104" i="1" s="1"/>
  <c r="J104" i="1" s="1"/>
  <c r="A105" i="1" s="1"/>
  <c r="D105" i="1" l="1"/>
  <c r="B105" i="1"/>
  <c r="C105" i="1"/>
  <c r="Q105" i="1" l="1"/>
  <c r="R105" i="1" s="1"/>
  <c r="S105" i="1" s="1"/>
  <c r="T105" i="1" s="1"/>
  <c r="U105" i="1" s="1"/>
  <c r="O106" i="1" s="1"/>
  <c r="E105" i="1"/>
  <c r="K105" i="1" s="1"/>
  <c r="L105" i="1" s="1"/>
  <c r="P106" i="1" l="1"/>
  <c r="F105" i="1"/>
  <c r="G105" i="1" s="1"/>
  <c r="I105" i="1" s="1"/>
  <c r="J105" i="1" s="1"/>
  <c r="A106" i="1" s="1"/>
  <c r="D106" i="1" l="1"/>
  <c r="B106" i="1"/>
  <c r="C106" i="1"/>
  <c r="Q106" i="1" l="1"/>
  <c r="R106" i="1" s="1"/>
  <c r="S106" i="1" s="1"/>
  <c r="T106" i="1" s="1"/>
  <c r="U106" i="1" s="1"/>
  <c r="O107" i="1" s="1"/>
  <c r="E106" i="1"/>
  <c r="K106" i="1" s="1"/>
  <c r="L106" i="1" s="1"/>
  <c r="P107" i="1" l="1"/>
  <c r="F106" i="1"/>
  <c r="G106" i="1" s="1"/>
  <c r="I106" i="1" s="1"/>
  <c r="J106" i="1" s="1"/>
  <c r="A107" i="1" s="1"/>
  <c r="D107" i="1" l="1"/>
  <c r="B107" i="1"/>
  <c r="C107" i="1"/>
  <c r="Q107" i="1" l="1"/>
  <c r="R107" i="1" s="1"/>
  <c r="S107" i="1" s="1"/>
  <c r="T107" i="1" s="1"/>
  <c r="U107" i="1" s="1"/>
  <c r="O108" i="1" s="1"/>
  <c r="E107" i="1"/>
  <c r="K107" i="1" s="1"/>
  <c r="L107" i="1" s="1"/>
  <c r="P108" i="1" l="1"/>
  <c r="F107" i="1"/>
  <c r="G107" i="1" s="1"/>
  <c r="I107" i="1" s="1"/>
  <c r="J107" i="1" s="1"/>
  <c r="A108" i="1" s="1"/>
  <c r="D108" i="1" l="1"/>
  <c r="B108" i="1"/>
  <c r="C108" i="1"/>
  <c r="Q108" i="1" l="1"/>
  <c r="R108" i="1" s="1"/>
  <c r="S108" i="1" s="1"/>
  <c r="T108" i="1" s="1"/>
  <c r="U108" i="1" s="1"/>
  <c r="O109" i="1" s="1"/>
  <c r="E108" i="1"/>
  <c r="K108" i="1" s="1"/>
  <c r="L108" i="1" s="1"/>
  <c r="P109" i="1" l="1"/>
  <c r="F108" i="1"/>
  <c r="G108" i="1" s="1"/>
  <c r="I108" i="1" s="1"/>
  <c r="J108" i="1" l="1"/>
  <c r="A109" i="1" l="1"/>
  <c r="D109" i="1" l="1"/>
  <c r="B109" i="1"/>
  <c r="C109" i="1"/>
  <c r="Q109" i="1" l="1"/>
  <c r="R109" i="1" s="1"/>
  <c r="S109" i="1" s="1"/>
  <c r="T109" i="1" s="1"/>
  <c r="U109" i="1" s="1"/>
  <c r="O110" i="1" s="1"/>
  <c r="E109" i="1"/>
  <c r="K109" i="1" s="1"/>
  <c r="L109" i="1" s="1"/>
  <c r="P110" i="1" l="1"/>
  <c r="F109" i="1"/>
  <c r="G109" i="1" s="1"/>
  <c r="I109" i="1" s="1"/>
  <c r="J109" i="1" l="1"/>
  <c r="A110" i="1" s="1"/>
  <c r="D110" i="1" l="1"/>
  <c r="C110" i="1"/>
  <c r="B110" i="1"/>
  <c r="Q110" i="1" l="1"/>
  <c r="R110" i="1" s="1"/>
  <c r="S110" i="1" s="1"/>
  <c r="T110" i="1" s="1"/>
  <c r="U110" i="1" s="1"/>
  <c r="O111" i="1" s="1"/>
  <c r="E110" i="1"/>
  <c r="K110" i="1" s="1"/>
  <c r="L110" i="1" s="1"/>
  <c r="P111" i="1" l="1"/>
  <c r="F110" i="1"/>
  <c r="G110" i="1" s="1"/>
  <c r="I110" i="1" s="1"/>
  <c r="J110" i="1" s="1"/>
  <c r="A111" i="1" s="1"/>
  <c r="D111" i="1" l="1"/>
  <c r="C111" i="1"/>
  <c r="B111" i="1"/>
  <c r="Q111" i="1" l="1"/>
  <c r="R111" i="1" s="1"/>
  <c r="S111" i="1" s="1"/>
  <c r="T111" i="1" s="1"/>
  <c r="U111" i="1" s="1"/>
  <c r="O112" i="1" s="1"/>
  <c r="E111" i="1"/>
  <c r="K111" i="1" s="1"/>
  <c r="L111" i="1" s="1"/>
  <c r="P112" i="1" l="1"/>
  <c r="F111" i="1"/>
  <c r="G111" i="1" s="1"/>
  <c r="I111" i="1" s="1"/>
  <c r="J111" i="1" s="1"/>
  <c r="A112" i="1" s="1"/>
  <c r="D112" i="1" l="1"/>
  <c r="C112" i="1"/>
  <c r="B112" i="1"/>
  <c r="Q112" i="1" l="1"/>
  <c r="R112" i="1" s="1"/>
  <c r="S112" i="1" s="1"/>
  <c r="T112" i="1" s="1"/>
  <c r="U112" i="1" s="1"/>
  <c r="O113" i="1" s="1"/>
  <c r="E112" i="1"/>
  <c r="F112" i="1" s="1"/>
  <c r="G112" i="1" s="1"/>
  <c r="I112" i="1" s="1"/>
  <c r="J112" i="1" s="1"/>
  <c r="A113" i="1" s="1"/>
  <c r="D113" i="1" s="1"/>
  <c r="Q113" i="1" l="1"/>
  <c r="P113" i="1"/>
  <c r="K112" i="1"/>
  <c r="L112" i="1" s="1"/>
  <c r="R113" i="1"/>
  <c r="S113" i="1" s="1"/>
  <c r="T113" i="1" s="1"/>
  <c r="U113" i="1" s="1"/>
  <c r="O114" i="1" s="1"/>
  <c r="B113" i="1"/>
  <c r="E113" i="1"/>
  <c r="K113" i="1" s="1"/>
  <c r="L113" i="1" s="1"/>
  <c r="C113" i="1"/>
  <c r="P114" i="1" l="1"/>
  <c r="F113" i="1"/>
  <c r="G113" i="1" s="1"/>
  <c r="I113" i="1" s="1"/>
  <c r="J113" i="1" l="1"/>
  <c r="A114" i="1" s="1"/>
  <c r="D114" i="1" l="1"/>
  <c r="B114" i="1"/>
  <c r="C114" i="1"/>
  <c r="Q114" i="1" l="1"/>
  <c r="R114" i="1" s="1"/>
  <c r="S114" i="1" s="1"/>
  <c r="T114" i="1" s="1"/>
  <c r="U114" i="1" s="1"/>
  <c r="O115" i="1" s="1"/>
  <c r="E114" i="1"/>
  <c r="K114" i="1" s="1"/>
  <c r="L114" i="1" s="1"/>
  <c r="P115" i="1" l="1"/>
  <c r="F114" i="1"/>
  <c r="G114" i="1" s="1"/>
  <c r="I114" i="1" s="1"/>
  <c r="J114" i="1" s="1"/>
  <c r="A115" i="1" s="1"/>
  <c r="D115" i="1" s="1"/>
  <c r="Q115" i="1" l="1"/>
  <c r="R115" i="1" s="1"/>
  <c r="S115" i="1" s="1"/>
  <c r="T115" i="1" s="1"/>
  <c r="U115" i="1" s="1"/>
  <c r="O116" i="1" s="1"/>
  <c r="C115" i="1"/>
  <c r="B115" i="1"/>
  <c r="E115" i="1"/>
  <c r="F115" i="1" s="1"/>
  <c r="P116" i="1" l="1"/>
  <c r="K115" i="1"/>
  <c r="L115" i="1" s="1"/>
  <c r="G115" i="1"/>
  <c r="I115" i="1" s="1"/>
  <c r="J115" i="1" s="1"/>
  <c r="A116" i="1" s="1"/>
  <c r="D116" i="1" l="1"/>
  <c r="B116" i="1"/>
  <c r="C116" i="1"/>
  <c r="Q116" i="1" l="1"/>
  <c r="R116" i="1" s="1"/>
  <c r="S116" i="1" s="1"/>
  <c r="T116" i="1" s="1"/>
  <c r="U116" i="1" s="1"/>
  <c r="O117" i="1" s="1"/>
  <c r="E116" i="1"/>
  <c r="K116" i="1" s="1"/>
  <c r="L116" i="1" s="1"/>
  <c r="P117" i="1" l="1"/>
  <c r="F116" i="1"/>
  <c r="G116" i="1" s="1"/>
  <c r="I116" i="1" s="1"/>
  <c r="J116" i="1" s="1"/>
  <c r="A117" i="1" s="1"/>
  <c r="D117" i="1" l="1"/>
  <c r="B117" i="1"/>
  <c r="C117" i="1"/>
  <c r="Q117" i="1" l="1"/>
  <c r="R117" i="1" s="1"/>
  <c r="S117" i="1" s="1"/>
  <c r="T117" i="1" s="1"/>
  <c r="U117" i="1" s="1"/>
  <c r="O118" i="1" s="1"/>
  <c r="E117" i="1"/>
  <c r="F117" i="1" s="1"/>
  <c r="G117" i="1" s="1"/>
  <c r="I117" i="1" s="1"/>
  <c r="J117" i="1" s="1"/>
  <c r="A118" i="1" s="1"/>
  <c r="D118" i="1" s="1"/>
  <c r="Q118" i="1" l="1"/>
  <c r="P118" i="1"/>
  <c r="K117" i="1"/>
  <c r="L117" i="1" s="1"/>
  <c r="R118" i="1"/>
  <c r="S118" i="1" s="1"/>
  <c r="T118" i="1" s="1"/>
  <c r="U118" i="1" s="1"/>
  <c r="O119" i="1" s="1"/>
  <c r="E118" i="1"/>
  <c r="B118" i="1"/>
  <c r="C118" i="1"/>
  <c r="P119" i="1" l="1"/>
  <c r="F118" i="1"/>
  <c r="K118" i="1"/>
  <c r="L118" i="1" s="1"/>
  <c r="G118" i="1" l="1"/>
  <c r="I118" i="1" s="1"/>
  <c r="J118" i="1" s="1"/>
  <c r="A119" i="1" s="1"/>
  <c r="D119" i="1" l="1"/>
  <c r="B119" i="1"/>
  <c r="C119" i="1"/>
  <c r="Q119" i="1" l="1"/>
  <c r="R119" i="1" s="1"/>
  <c r="S119" i="1" s="1"/>
  <c r="T119" i="1" s="1"/>
  <c r="U119" i="1" s="1"/>
  <c r="O120" i="1" s="1"/>
  <c r="E119" i="1"/>
  <c r="K119" i="1" s="1"/>
  <c r="L119" i="1" s="1"/>
  <c r="P120" i="1" l="1"/>
  <c r="F119" i="1"/>
  <c r="G119" i="1" s="1"/>
  <c r="I119" i="1" s="1"/>
  <c r="J119" i="1" s="1"/>
  <c r="A120" i="1" s="1"/>
  <c r="D120" i="1" l="1"/>
  <c r="B120" i="1"/>
  <c r="C120" i="1"/>
  <c r="Q120" i="1" l="1"/>
  <c r="R120" i="1" s="1"/>
  <c r="S120" i="1" s="1"/>
  <c r="T120" i="1" s="1"/>
  <c r="U120" i="1" s="1"/>
  <c r="O121" i="1" s="1"/>
  <c r="E120" i="1"/>
  <c r="F120" i="1" s="1"/>
  <c r="P121" i="1" l="1"/>
  <c r="K120" i="1"/>
  <c r="L120" i="1" s="1"/>
  <c r="G120" i="1"/>
  <c r="I120" i="1" s="1"/>
  <c r="J120" i="1" s="1"/>
  <c r="A121" i="1" s="1"/>
  <c r="D121" i="1" l="1"/>
  <c r="B121" i="1"/>
  <c r="C121" i="1"/>
  <c r="Q121" i="1" l="1"/>
  <c r="R121" i="1" s="1"/>
  <c r="S121" i="1" s="1"/>
  <c r="T121" i="1" s="1"/>
  <c r="U121" i="1" s="1"/>
  <c r="O122" i="1" s="1"/>
  <c r="E121" i="1"/>
  <c r="K121" i="1" s="1"/>
  <c r="L121" i="1" s="1"/>
  <c r="P122" i="1" l="1"/>
  <c r="F121" i="1"/>
  <c r="G121" i="1" s="1"/>
  <c r="I121" i="1" s="1"/>
  <c r="J121" i="1" s="1"/>
  <c r="A122" i="1" s="1"/>
  <c r="D122" i="1" l="1"/>
  <c r="B122" i="1"/>
  <c r="C122" i="1"/>
  <c r="Q122" i="1" l="1"/>
  <c r="R122" i="1" s="1"/>
  <c r="S122" i="1" s="1"/>
  <c r="T122" i="1" s="1"/>
  <c r="U122" i="1" s="1"/>
  <c r="O123" i="1" s="1"/>
  <c r="E122" i="1"/>
  <c r="K122" i="1" s="1"/>
  <c r="L122" i="1" s="1"/>
  <c r="P123" i="1" l="1"/>
  <c r="F122" i="1"/>
  <c r="G122" i="1" s="1"/>
  <c r="I122" i="1" s="1"/>
  <c r="J122" i="1" s="1"/>
  <c r="A123" i="1" s="1"/>
  <c r="D123" i="1" l="1"/>
  <c r="B123" i="1"/>
  <c r="C123" i="1"/>
  <c r="Q123" i="1" l="1"/>
  <c r="R123" i="1" s="1"/>
  <c r="S123" i="1" s="1"/>
  <c r="T123" i="1" s="1"/>
  <c r="U123" i="1" s="1"/>
  <c r="O124" i="1" s="1"/>
  <c r="E123" i="1"/>
  <c r="K123" i="1" s="1"/>
  <c r="L123" i="1" s="1"/>
  <c r="P124" i="1" l="1"/>
  <c r="F123" i="1"/>
  <c r="G123" i="1" s="1"/>
  <c r="I123" i="1" s="1"/>
  <c r="J123" i="1" s="1"/>
  <c r="A124" i="1" s="1"/>
  <c r="D124" i="1" l="1"/>
  <c r="B124" i="1"/>
  <c r="C124" i="1"/>
  <c r="Q124" i="1" l="1"/>
  <c r="R124" i="1" s="1"/>
  <c r="S124" i="1" s="1"/>
  <c r="T124" i="1" s="1"/>
  <c r="U124" i="1" s="1"/>
  <c r="O125" i="1" s="1"/>
  <c r="E124" i="1"/>
  <c r="K124" i="1" s="1"/>
  <c r="L124" i="1" s="1"/>
  <c r="P125" i="1" l="1"/>
  <c r="F124" i="1"/>
  <c r="G124" i="1" s="1"/>
  <c r="I124" i="1" s="1"/>
  <c r="J124" i="1" s="1"/>
  <c r="A125" i="1" s="1"/>
  <c r="D125" i="1" l="1"/>
  <c r="B125" i="1"/>
  <c r="C125" i="1"/>
  <c r="Q125" i="1" l="1"/>
  <c r="R125" i="1" s="1"/>
  <c r="S125" i="1" s="1"/>
  <c r="T125" i="1" s="1"/>
  <c r="U125" i="1" s="1"/>
  <c r="O126" i="1" s="1"/>
  <c r="E125" i="1"/>
  <c r="K125" i="1" s="1"/>
  <c r="L125" i="1" s="1"/>
  <c r="P126" i="1" l="1"/>
  <c r="F125" i="1"/>
  <c r="G125" i="1" s="1"/>
  <c r="I125" i="1" s="1"/>
  <c r="J125" i="1" s="1"/>
  <c r="A126" i="1" s="1"/>
  <c r="D126" i="1" l="1"/>
  <c r="B126" i="1"/>
  <c r="C126" i="1"/>
  <c r="Q126" i="1" l="1"/>
  <c r="R126" i="1" s="1"/>
  <c r="S126" i="1" s="1"/>
  <c r="T126" i="1" s="1"/>
  <c r="U126" i="1" s="1"/>
  <c r="O127" i="1" s="1"/>
  <c r="E126" i="1"/>
  <c r="F126" i="1" s="1"/>
  <c r="P127" i="1" l="1"/>
  <c r="K126" i="1"/>
  <c r="L126" i="1" s="1"/>
  <c r="G126" i="1"/>
  <c r="I126" i="1" s="1"/>
  <c r="J126" i="1" s="1"/>
  <c r="A127" i="1" s="1"/>
  <c r="D127" i="1" l="1"/>
  <c r="B127" i="1"/>
  <c r="C127" i="1"/>
  <c r="Q127" i="1" l="1"/>
  <c r="R127" i="1" s="1"/>
  <c r="S127" i="1" s="1"/>
  <c r="T127" i="1" s="1"/>
  <c r="U127" i="1" s="1"/>
  <c r="O128" i="1" s="1"/>
  <c r="E127" i="1"/>
  <c r="F127" i="1" s="1"/>
  <c r="P128" i="1" l="1"/>
  <c r="K127" i="1"/>
  <c r="L127" i="1" s="1"/>
  <c r="G127" i="1"/>
  <c r="I127" i="1" s="1"/>
  <c r="J127" i="1" s="1"/>
  <c r="A128" i="1" s="1"/>
  <c r="D128" i="1" l="1"/>
  <c r="B128" i="1"/>
  <c r="C128" i="1"/>
  <c r="Q128" i="1" l="1"/>
  <c r="R128" i="1" s="1"/>
  <c r="S128" i="1" s="1"/>
  <c r="T128" i="1" s="1"/>
  <c r="U128" i="1" s="1"/>
  <c r="O129" i="1" s="1"/>
  <c r="E128" i="1"/>
  <c r="F128" i="1" s="1"/>
  <c r="P129" i="1" l="1"/>
  <c r="K128" i="1"/>
  <c r="L128" i="1" s="1"/>
  <c r="G128" i="1"/>
  <c r="I128" i="1" s="1"/>
  <c r="J128" i="1" s="1"/>
  <c r="A129" i="1" s="1"/>
  <c r="D129" i="1" l="1"/>
  <c r="B129" i="1"/>
  <c r="C129" i="1"/>
  <c r="Q129" i="1" l="1"/>
  <c r="R129" i="1" s="1"/>
  <c r="S129" i="1" s="1"/>
  <c r="T129" i="1" s="1"/>
  <c r="U129" i="1" s="1"/>
  <c r="O130" i="1" s="1"/>
  <c r="E129" i="1"/>
  <c r="F129" i="1" s="1"/>
  <c r="P130" i="1" l="1"/>
  <c r="K129" i="1"/>
  <c r="L129" i="1" s="1"/>
  <c r="G129" i="1"/>
  <c r="I129" i="1" s="1"/>
  <c r="J129" i="1" s="1"/>
  <c r="A130" i="1" s="1"/>
  <c r="D130" i="1" l="1"/>
  <c r="B130" i="1"/>
  <c r="C130" i="1"/>
  <c r="Q130" i="1" l="1"/>
  <c r="R130" i="1" s="1"/>
  <c r="S130" i="1" s="1"/>
  <c r="T130" i="1" s="1"/>
  <c r="U130" i="1" s="1"/>
  <c r="O131" i="1" s="1"/>
  <c r="E130" i="1"/>
  <c r="F130" i="1" s="1"/>
  <c r="P131" i="1" l="1"/>
  <c r="K130" i="1"/>
  <c r="L130" i="1" s="1"/>
  <c r="G130" i="1"/>
  <c r="I130" i="1" s="1"/>
  <c r="J130" i="1" s="1"/>
  <c r="A131" i="1" s="1"/>
  <c r="D131" i="1" l="1"/>
  <c r="B131" i="1"/>
  <c r="C131" i="1"/>
  <c r="Q131" i="1" l="1"/>
  <c r="R131" i="1" s="1"/>
  <c r="S131" i="1" s="1"/>
  <c r="T131" i="1" s="1"/>
  <c r="U131" i="1" s="1"/>
  <c r="O132" i="1" s="1"/>
  <c r="E131" i="1"/>
  <c r="F131" i="1" s="1"/>
  <c r="G131" i="1" s="1"/>
  <c r="I131" i="1" s="1"/>
  <c r="J131" i="1" s="1"/>
  <c r="A132" i="1" s="1"/>
  <c r="D132" i="1" s="1"/>
  <c r="Q132" i="1" l="1"/>
  <c r="P132" i="1"/>
  <c r="K131" i="1"/>
  <c r="L131" i="1" s="1"/>
  <c r="R132" i="1"/>
  <c r="S132" i="1" s="1"/>
  <c r="T132" i="1" s="1"/>
  <c r="U132" i="1" s="1"/>
  <c r="O133" i="1" s="1"/>
  <c r="E132" i="1"/>
  <c r="B132" i="1"/>
  <c r="C132" i="1"/>
  <c r="P133" i="1" l="1"/>
  <c r="K132" i="1"/>
  <c r="L132" i="1" s="1"/>
  <c r="F132" i="1"/>
  <c r="G132" i="1" l="1"/>
  <c r="I132" i="1" s="1"/>
  <c r="J132" i="1" s="1"/>
  <c r="A133" i="1" s="1"/>
  <c r="D133" i="1" l="1"/>
  <c r="B133" i="1"/>
  <c r="C133" i="1"/>
  <c r="Q133" i="1" l="1"/>
  <c r="R133" i="1" s="1"/>
  <c r="S133" i="1" s="1"/>
  <c r="T133" i="1" s="1"/>
  <c r="U133" i="1" s="1"/>
  <c r="O134" i="1" s="1"/>
  <c r="E133" i="1"/>
  <c r="K133" i="1" s="1"/>
  <c r="L133" i="1" s="1"/>
  <c r="P134" i="1" l="1"/>
  <c r="F133" i="1"/>
  <c r="G133" i="1" s="1"/>
  <c r="I133" i="1" s="1"/>
  <c r="J133" i="1" s="1"/>
  <c r="A134" i="1" s="1"/>
  <c r="D134" i="1" l="1"/>
  <c r="B134" i="1"/>
  <c r="C134" i="1"/>
  <c r="Q134" i="1" l="1"/>
  <c r="R134" i="1" s="1"/>
  <c r="S134" i="1" s="1"/>
  <c r="T134" i="1" s="1"/>
  <c r="U134" i="1" s="1"/>
  <c r="O135" i="1" s="1"/>
  <c r="E134" i="1"/>
  <c r="K134" i="1" s="1"/>
  <c r="L134" i="1" s="1"/>
  <c r="P135" i="1" l="1"/>
  <c r="F134" i="1"/>
  <c r="G134" i="1" s="1"/>
  <c r="I134" i="1" s="1"/>
  <c r="J134" i="1" s="1"/>
  <c r="A135" i="1" s="1"/>
  <c r="D135" i="1" l="1"/>
  <c r="B135" i="1"/>
  <c r="C135" i="1"/>
  <c r="Q135" i="1" l="1"/>
  <c r="R135" i="1" s="1"/>
  <c r="S135" i="1" s="1"/>
  <c r="T135" i="1" s="1"/>
  <c r="U135" i="1" s="1"/>
  <c r="O136" i="1" s="1"/>
  <c r="E135" i="1"/>
  <c r="K135" i="1" s="1"/>
  <c r="L135" i="1" s="1"/>
  <c r="P136" i="1" l="1"/>
  <c r="F135" i="1"/>
  <c r="G135" i="1" s="1"/>
  <c r="I135" i="1" s="1"/>
  <c r="J135" i="1" s="1"/>
  <c r="A136" i="1" s="1"/>
  <c r="D136" i="1" l="1"/>
  <c r="B136" i="1"/>
  <c r="C136" i="1"/>
  <c r="Q136" i="1" l="1"/>
  <c r="R136" i="1" s="1"/>
  <c r="S136" i="1" s="1"/>
  <c r="T136" i="1" s="1"/>
  <c r="U136" i="1" s="1"/>
  <c r="O137" i="1" s="1"/>
  <c r="E136" i="1"/>
  <c r="K136" i="1" s="1"/>
  <c r="L136" i="1" s="1"/>
  <c r="P137" i="1" l="1"/>
  <c r="F136" i="1"/>
  <c r="G136" i="1" s="1"/>
  <c r="I136" i="1" s="1"/>
  <c r="J136" i="1" s="1"/>
  <c r="A137" i="1" s="1"/>
  <c r="D137" i="1" l="1"/>
  <c r="B137" i="1"/>
  <c r="C137" i="1"/>
  <c r="Q137" i="1" l="1"/>
  <c r="R137" i="1" s="1"/>
  <c r="S137" i="1" s="1"/>
  <c r="T137" i="1" s="1"/>
  <c r="U137" i="1" s="1"/>
  <c r="O138" i="1" s="1"/>
  <c r="E137" i="1"/>
  <c r="K137" i="1" s="1"/>
  <c r="L137" i="1" s="1"/>
  <c r="P138" i="1" l="1"/>
  <c r="F137" i="1"/>
  <c r="G137" i="1" s="1"/>
  <c r="I137" i="1" s="1"/>
  <c r="J137" i="1" s="1"/>
  <c r="A138" i="1" s="1"/>
  <c r="D138" i="1" l="1"/>
  <c r="B138" i="1"/>
  <c r="C138" i="1"/>
  <c r="Q138" i="1" l="1"/>
  <c r="R138" i="1" s="1"/>
  <c r="S138" i="1" s="1"/>
  <c r="T138" i="1" s="1"/>
  <c r="U138" i="1" s="1"/>
  <c r="O139" i="1" s="1"/>
  <c r="E138" i="1"/>
  <c r="K138" i="1" s="1"/>
  <c r="L138" i="1" s="1"/>
  <c r="P139" i="1" l="1"/>
  <c r="F138" i="1"/>
  <c r="G138" i="1" s="1"/>
  <c r="I138" i="1" s="1"/>
  <c r="J138" i="1" s="1"/>
  <c r="A139" i="1" s="1"/>
  <c r="D139" i="1" l="1"/>
  <c r="Q139" i="1" s="1"/>
  <c r="B139" i="1"/>
  <c r="C139" i="1"/>
  <c r="E139" i="1" l="1"/>
  <c r="K139" i="1" s="1"/>
  <c r="L139" i="1" s="1"/>
  <c r="R139" i="1"/>
  <c r="S139" i="1" s="1"/>
  <c r="T139" i="1" s="1"/>
  <c r="U139" i="1" s="1"/>
  <c r="O140" i="1" s="1"/>
  <c r="P140" i="1" l="1"/>
  <c r="F139" i="1"/>
  <c r="G139" i="1" s="1"/>
  <c r="I139" i="1" l="1"/>
  <c r="J139" i="1" s="1"/>
  <c r="A140" i="1" s="1"/>
  <c r="D140" i="1" s="1"/>
  <c r="Q140" i="1" l="1"/>
  <c r="R140" i="1" s="1"/>
  <c r="S140" i="1" s="1"/>
  <c r="T140" i="1" s="1"/>
  <c r="U140" i="1" s="1"/>
  <c r="O141" i="1" s="1"/>
  <c r="B140" i="1"/>
  <c r="C140" i="1"/>
  <c r="E140" i="1"/>
  <c r="K140" i="1" s="1"/>
  <c r="L140" i="1" s="1"/>
  <c r="P141" i="1" l="1"/>
  <c r="F140" i="1"/>
  <c r="G140" i="1" s="1"/>
  <c r="I140" i="1" s="1"/>
  <c r="J140" i="1" s="1"/>
  <c r="A141" i="1" s="1"/>
  <c r="D141" i="1" s="1"/>
  <c r="Q141" i="1" l="1"/>
  <c r="R141" i="1" s="1"/>
  <c r="S141" i="1" s="1"/>
  <c r="T141" i="1" s="1"/>
  <c r="U141" i="1" s="1"/>
  <c r="O142" i="1" s="1"/>
  <c r="C141" i="1"/>
  <c r="B141" i="1"/>
  <c r="E141" i="1"/>
  <c r="F141" i="1" s="1"/>
  <c r="P142" i="1" l="1"/>
  <c r="K141" i="1"/>
  <c r="L141" i="1" s="1"/>
  <c r="G141" i="1"/>
  <c r="I141" i="1" s="1"/>
  <c r="J141" i="1" s="1"/>
  <c r="A142" i="1" s="1"/>
  <c r="D142" i="1" l="1"/>
  <c r="B142" i="1"/>
  <c r="C142" i="1"/>
  <c r="Q142" i="1" l="1"/>
  <c r="R142" i="1" s="1"/>
  <c r="S142" i="1" s="1"/>
  <c r="T142" i="1" s="1"/>
  <c r="U142" i="1" s="1"/>
  <c r="O143" i="1" s="1"/>
  <c r="E142" i="1"/>
  <c r="K142" i="1" s="1"/>
  <c r="L142" i="1" s="1"/>
  <c r="P143" i="1" l="1"/>
  <c r="F142" i="1"/>
  <c r="G142" i="1" s="1"/>
  <c r="I142" i="1" s="1"/>
  <c r="J142" i="1" s="1"/>
  <c r="A143" i="1" s="1"/>
  <c r="D143" i="1" l="1"/>
  <c r="B143" i="1"/>
  <c r="C143" i="1"/>
  <c r="Q143" i="1" l="1"/>
  <c r="R143" i="1" s="1"/>
  <c r="S143" i="1" s="1"/>
  <c r="T143" i="1" s="1"/>
  <c r="U143" i="1" s="1"/>
  <c r="O144" i="1" s="1"/>
  <c r="E143" i="1"/>
  <c r="F143" i="1" s="1"/>
  <c r="G143" i="1" s="1"/>
  <c r="I143" i="1" s="1"/>
  <c r="J143" i="1" s="1"/>
  <c r="A144" i="1" s="1"/>
  <c r="D144" i="1" s="1"/>
  <c r="Q144" i="1" l="1"/>
  <c r="P144" i="1"/>
  <c r="K143" i="1"/>
  <c r="L143" i="1" s="1"/>
  <c r="R144" i="1"/>
  <c r="S144" i="1" s="1"/>
  <c r="T144" i="1" s="1"/>
  <c r="U144" i="1" s="1"/>
  <c r="O145" i="1" s="1"/>
  <c r="E144" i="1"/>
  <c r="B144" i="1"/>
  <c r="C144" i="1"/>
  <c r="P145" i="1" l="1"/>
  <c r="F144" i="1"/>
  <c r="K144" i="1"/>
  <c r="L144" i="1" s="1"/>
  <c r="G144" i="1" l="1"/>
  <c r="I144" i="1" s="1"/>
  <c r="J144" i="1" s="1"/>
  <c r="A145" i="1" s="1"/>
  <c r="D145" i="1" l="1"/>
  <c r="B145" i="1"/>
  <c r="C145" i="1"/>
  <c r="Q145" i="1" l="1"/>
  <c r="R145" i="1" s="1"/>
  <c r="S145" i="1" s="1"/>
  <c r="T145" i="1" s="1"/>
  <c r="U145" i="1" s="1"/>
  <c r="O146" i="1" s="1"/>
  <c r="E145" i="1"/>
  <c r="K145" i="1" s="1"/>
  <c r="L145" i="1" s="1"/>
  <c r="P146" i="1" l="1"/>
  <c r="F145" i="1"/>
  <c r="G145" i="1" s="1"/>
  <c r="I145" i="1" s="1"/>
  <c r="J145" i="1" s="1"/>
  <c r="A146" i="1" s="1"/>
  <c r="D146" i="1" l="1"/>
  <c r="B146" i="1"/>
  <c r="C146" i="1"/>
  <c r="Q146" i="1" l="1"/>
  <c r="R146" i="1" s="1"/>
  <c r="S146" i="1" s="1"/>
  <c r="T146" i="1" s="1"/>
  <c r="U146" i="1" s="1"/>
  <c r="O147" i="1" s="1"/>
  <c r="E146" i="1"/>
  <c r="K146" i="1" s="1"/>
  <c r="L146" i="1" s="1"/>
  <c r="P147" i="1" l="1"/>
  <c r="F146" i="1"/>
  <c r="G146" i="1" s="1"/>
  <c r="I146" i="1" s="1"/>
  <c r="J146" i="1" s="1"/>
  <c r="A147" i="1" s="1"/>
  <c r="D147" i="1" l="1"/>
  <c r="B147" i="1"/>
  <c r="C147" i="1"/>
  <c r="Q147" i="1" l="1"/>
  <c r="R147" i="1" s="1"/>
  <c r="S147" i="1" s="1"/>
  <c r="T147" i="1" s="1"/>
  <c r="U147" i="1" s="1"/>
  <c r="O148" i="1" s="1"/>
  <c r="E147" i="1"/>
  <c r="F147" i="1" s="1"/>
  <c r="G147" i="1" s="1"/>
  <c r="I147" i="1" s="1"/>
  <c r="J147" i="1" s="1"/>
  <c r="A148" i="1" s="1"/>
  <c r="D148" i="1" s="1"/>
  <c r="Q148" i="1" l="1"/>
  <c r="P148" i="1"/>
  <c r="K147" i="1"/>
  <c r="L147" i="1" s="1"/>
  <c r="R148" i="1"/>
  <c r="S148" i="1" s="1"/>
  <c r="T148" i="1" s="1"/>
  <c r="U148" i="1" s="1"/>
  <c r="O149" i="1" s="1"/>
  <c r="E148" i="1"/>
  <c r="B148" i="1"/>
  <c r="C148" i="1"/>
  <c r="P149" i="1" l="1"/>
  <c r="K148" i="1"/>
  <c r="L148" i="1" s="1"/>
  <c r="F148" i="1"/>
  <c r="G148" i="1" l="1"/>
  <c r="I148" i="1" s="1"/>
  <c r="J148" i="1" s="1"/>
  <c r="A149" i="1" s="1"/>
  <c r="D149" i="1" l="1"/>
  <c r="B149" i="1"/>
  <c r="C149" i="1"/>
  <c r="Q149" i="1" l="1"/>
  <c r="R149" i="1" s="1"/>
  <c r="S149" i="1" s="1"/>
  <c r="T149" i="1" s="1"/>
  <c r="U149" i="1" s="1"/>
  <c r="O150" i="1" s="1"/>
  <c r="E149" i="1"/>
  <c r="F149" i="1" s="1"/>
  <c r="P150" i="1" l="1"/>
  <c r="K149" i="1"/>
  <c r="L149" i="1" s="1"/>
  <c r="G149" i="1"/>
  <c r="I149" i="1" s="1"/>
  <c r="J149" i="1" s="1"/>
  <c r="A150" i="1" s="1"/>
  <c r="D150" i="1" l="1"/>
  <c r="B150" i="1"/>
  <c r="C150" i="1"/>
  <c r="Q150" i="1" l="1"/>
  <c r="R150" i="1" s="1"/>
  <c r="S150" i="1" s="1"/>
  <c r="T150" i="1" s="1"/>
  <c r="U150" i="1" s="1"/>
  <c r="O151" i="1" s="1"/>
  <c r="E150" i="1"/>
  <c r="F150" i="1" s="1"/>
  <c r="P151" i="1" l="1"/>
  <c r="K150" i="1"/>
  <c r="L150" i="1" s="1"/>
  <c r="G150" i="1"/>
  <c r="I150" i="1" s="1"/>
  <c r="J150" i="1" s="1"/>
  <c r="A151" i="1" s="1"/>
  <c r="D151" i="1" l="1"/>
  <c r="B151" i="1"/>
  <c r="C151" i="1"/>
  <c r="Q151" i="1" l="1"/>
  <c r="R151" i="1" s="1"/>
  <c r="S151" i="1" s="1"/>
  <c r="T151" i="1" s="1"/>
  <c r="U151" i="1" s="1"/>
  <c r="O152" i="1" s="1"/>
  <c r="E151" i="1"/>
  <c r="F151" i="1" s="1"/>
  <c r="P152" i="1" l="1"/>
  <c r="K151" i="1"/>
  <c r="L151" i="1" s="1"/>
  <c r="G151" i="1"/>
  <c r="I151" i="1" s="1"/>
  <c r="J151" i="1" s="1"/>
  <c r="A152" i="1" s="1"/>
  <c r="D152" i="1" l="1"/>
  <c r="B152" i="1"/>
  <c r="C152" i="1"/>
  <c r="Q152" i="1" l="1"/>
  <c r="R152" i="1" s="1"/>
  <c r="S152" i="1" s="1"/>
  <c r="T152" i="1" s="1"/>
  <c r="U152" i="1" s="1"/>
  <c r="O153" i="1" s="1"/>
  <c r="E152" i="1"/>
  <c r="F152" i="1" s="1"/>
  <c r="P153" i="1" l="1"/>
  <c r="K152" i="1"/>
  <c r="L152" i="1" s="1"/>
  <c r="G152" i="1"/>
  <c r="I152" i="1" s="1"/>
  <c r="J152" i="1" s="1"/>
  <c r="A153" i="1" s="1"/>
  <c r="D153" i="1" l="1"/>
  <c r="B153" i="1"/>
  <c r="C153" i="1"/>
  <c r="Q153" i="1" l="1"/>
  <c r="R153" i="1" s="1"/>
  <c r="S153" i="1" s="1"/>
  <c r="T153" i="1" s="1"/>
  <c r="U153" i="1" s="1"/>
  <c r="O154" i="1" s="1"/>
  <c r="E153" i="1"/>
  <c r="K153" i="1" s="1"/>
  <c r="L153" i="1" s="1"/>
  <c r="P154" i="1" l="1"/>
  <c r="F153" i="1"/>
  <c r="G153" i="1" s="1"/>
  <c r="I153" i="1" s="1"/>
  <c r="J153" i="1" s="1"/>
  <c r="A154" i="1" s="1"/>
  <c r="D154" i="1" l="1"/>
  <c r="B154" i="1"/>
  <c r="C154" i="1"/>
  <c r="Q154" i="1" l="1"/>
  <c r="R154" i="1" s="1"/>
  <c r="S154" i="1" s="1"/>
  <c r="T154" i="1" s="1"/>
  <c r="U154" i="1" s="1"/>
  <c r="O155" i="1" s="1"/>
  <c r="E154" i="1"/>
  <c r="K154" i="1" s="1"/>
  <c r="L154" i="1" s="1"/>
  <c r="P155" i="1" l="1"/>
  <c r="F154" i="1"/>
  <c r="G154" i="1" s="1"/>
  <c r="I154" i="1" s="1"/>
  <c r="J154" i="1" s="1"/>
  <c r="A155" i="1" s="1"/>
  <c r="D155" i="1" l="1"/>
  <c r="B155" i="1"/>
  <c r="C155" i="1"/>
  <c r="Q155" i="1" l="1"/>
  <c r="R155" i="1" s="1"/>
  <c r="S155" i="1" s="1"/>
  <c r="T155" i="1" s="1"/>
  <c r="U155" i="1" s="1"/>
  <c r="O156" i="1" s="1"/>
  <c r="E155" i="1"/>
  <c r="F155" i="1" s="1"/>
  <c r="P156" i="1" l="1"/>
  <c r="K155" i="1"/>
  <c r="L155" i="1" s="1"/>
  <c r="G155" i="1"/>
  <c r="I155" i="1" s="1"/>
  <c r="J155" i="1" s="1"/>
  <c r="A156" i="1" s="1"/>
  <c r="D156" i="1" l="1"/>
  <c r="B156" i="1"/>
  <c r="C156" i="1"/>
  <c r="Q156" i="1" l="1"/>
  <c r="R156" i="1" s="1"/>
  <c r="S156" i="1" s="1"/>
  <c r="T156" i="1" s="1"/>
  <c r="U156" i="1" s="1"/>
  <c r="O157" i="1" s="1"/>
  <c r="E156" i="1"/>
  <c r="K156" i="1" s="1"/>
  <c r="L156" i="1" s="1"/>
  <c r="P157" i="1" l="1"/>
  <c r="F156" i="1"/>
  <c r="G156" i="1" s="1"/>
  <c r="I156" i="1" s="1"/>
  <c r="J156" i="1" s="1"/>
  <c r="A157" i="1" s="1"/>
  <c r="D157" i="1" l="1"/>
  <c r="B157" i="1"/>
  <c r="C157" i="1"/>
  <c r="Q157" i="1" l="1"/>
  <c r="R157" i="1" s="1"/>
  <c r="S157" i="1" s="1"/>
  <c r="T157" i="1" s="1"/>
  <c r="U157" i="1" s="1"/>
  <c r="O158" i="1" s="1"/>
  <c r="E157" i="1"/>
  <c r="F157" i="1" s="1"/>
  <c r="G157" i="1" s="1"/>
  <c r="I157" i="1" s="1"/>
  <c r="J157" i="1" s="1"/>
  <c r="A158" i="1" s="1"/>
  <c r="D158" i="1" s="1"/>
  <c r="Q158" i="1" l="1"/>
  <c r="P158" i="1"/>
  <c r="K157" i="1"/>
  <c r="L157" i="1" s="1"/>
  <c r="R158" i="1"/>
  <c r="S158" i="1" s="1"/>
  <c r="T158" i="1" s="1"/>
  <c r="U158" i="1" s="1"/>
  <c r="O159" i="1" s="1"/>
  <c r="E158" i="1"/>
  <c r="B158" i="1"/>
  <c r="C158" i="1"/>
  <c r="P159" i="1" l="1"/>
  <c r="F158" i="1"/>
  <c r="K158" i="1"/>
  <c r="L158" i="1" s="1"/>
  <c r="G158" i="1" l="1"/>
  <c r="I158" i="1" s="1"/>
  <c r="J158" i="1" s="1"/>
  <c r="A159" i="1" s="1"/>
  <c r="D159" i="1" l="1"/>
  <c r="B159" i="1"/>
  <c r="C159" i="1"/>
  <c r="Q159" i="1" l="1"/>
  <c r="R159" i="1" s="1"/>
  <c r="S159" i="1" s="1"/>
  <c r="T159" i="1" s="1"/>
  <c r="U159" i="1" s="1"/>
  <c r="O160" i="1" s="1"/>
  <c r="E159" i="1"/>
  <c r="F159" i="1" s="1"/>
  <c r="P160" i="1" l="1"/>
  <c r="K159" i="1"/>
  <c r="L159" i="1" s="1"/>
  <c r="G159" i="1"/>
  <c r="I159" i="1" s="1"/>
  <c r="J159" i="1" s="1"/>
  <c r="A160" i="1" s="1"/>
  <c r="D160" i="1" l="1"/>
  <c r="B160" i="1"/>
  <c r="C160" i="1"/>
  <c r="Q160" i="1" l="1"/>
  <c r="R160" i="1" s="1"/>
  <c r="S160" i="1" s="1"/>
  <c r="T160" i="1" s="1"/>
  <c r="U160" i="1" s="1"/>
  <c r="O161" i="1" s="1"/>
  <c r="E160" i="1"/>
  <c r="K160" i="1" s="1"/>
  <c r="L160" i="1" s="1"/>
  <c r="P161" i="1" l="1"/>
  <c r="F160" i="1"/>
  <c r="G160" i="1" s="1"/>
  <c r="I160" i="1" s="1"/>
  <c r="J160" i="1" s="1"/>
  <c r="A161" i="1" s="1"/>
  <c r="D161" i="1" l="1"/>
  <c r="B161" i="1"/>
  <c r="C161" i="1"/>
  <c r="Q161" i="1" l="1"/>
  <c r="R161" i="1" s="1"/>
  <c r="S161" i="1" s="1"/>
  <c r="T161" i="1" s="1"/>
  <c r="U161" i="1" s="1"/>
  <c r="O162" i="1" s="1"/>
  <c r="E161" i="1"/>
  <c r="K161" i="1" s="1"/>
  <c r="L161" i="1" s="1"/>
  <c r="P162" i="1" l="1"/>
  <c r="F161" i="1"/>
  <c r="G161" i="1" s="1"/>
  <c r="I161" i="1" s="1"/>
  <c r="J161" i="1" s="1"/>
  <c r="A162" i="1" s="1"/>
  <c r="D162" i="1" l="1"/>
  <c r="B162" i="1"/>
  <c r="C162" i="1"/>
  <c r="Q162" i="1" l="1"/>
  <c r="R162" i="1" s="1"/>
  <c r="S162" i="1" s="1"/>
  <c r="T162" i="1" s="1"/>
  <c r="U162" i="1" s="1"/>
  <c r="O163" i="1" s="1"/>
  <c r="E162" i="1"/>
  <c r="F162" i="1" s="1"/>
  <c r="P163" i="1" l="1"/>
  <c r="K162" i="1"/>
  <c r="L162" i="1" s="1"/>
  <c r="G162" i="1"/>
  <c r="I162" i="1" s="1"/>
  <c r="J162" i="1" s="1"/>
  <c r="A163" i="1" s="1"/>
  <c r="D163" i="1" l="1"/>
  <c r="B163" i="1"/>
  <c r="C163" i="1"/>
  <c r="Q163" i="1" l="1"/>
  <c r="R163" i="1" s="1"/>
  <c r="S163" i="1" s="1"/>
  <c r="T163" i="1" s="1"/>
  <c r="U163" i="1" s="1"/>
  <c r="O164" i="1" s="1"/>
  <c r="E163" i="1"/>
  <c r="K163" i="1" s="1"/>
  <c r="L163" i="1" s="1"/>
  <c r="P164" i="1" l="1"/>
  <c r="F163" i="1"/>
  <c r="G163" i="1" s="1"/>
  <c r="I163" i="1" s="1"/>
  <c r="J163" i="1" s="1"/>
  <c r="A164" i="1" s="1"/>
  <c r="D164" i="1" l="1"/>
  <c r="B164" i="1"/>
  <c r="C164" i="1"/>
  <c r="Q164" i="1" l="1"/>
  <c r="R164" i="1" s="1"/>
  <c r="S164" i="1" s="1"/>
  <c r="T164" i="1" s="1"/>
  <c r="U164" i="1" s="1"/>
  <c r="O165" i="1" s="1"/>
  <c r="E164" i="1"/>
  <c r="K164" i="1" s="1"/>
  <c r="L164" i="1" s="1"/>
  <c r="P165" i="1" l="1"/>
  <c r="F164" i="1"/>
  <c r="G164" i="1" s="1"/>
  <c r="I164" i="1" s="1"/>
  <c r="J164" i="1" s="1"/>
  <c r="A165" i="1" s="1"/>
  <c r="D165" i="1" l="1"/>
  <c r="B165" i="1"/>
  <c r="C165" i="1"/>
  <c r="Q165" i="1" l="1"/>
  <c r="R165" i="1" s="1"/>
  <c r="S165" i="1" s="1"/>
  <c r="T165" i="1" s="1"/>
  <c r="U165" i="1" s="1"/>
  <c r="O166" i="1" s="1"/>
  <c r="E165" i="1"/>
  <c r="F165" i="1" s="1"/>
  <c r="P166" i="1" l="1"/>
  <c r="K165" i="1"/>
  <c r="L165" i="1" s="1"/>
  <c r="G165" i="1"/>
  <c r="I165" i="1" s="1"/>
  <c r="J165" i="1" s="1"/>
  <c r="A166" i="1" s="1"/>
  <c r="D166" i="1" l="1"/>
  <c r="B166" i="1"/>
  <c r="C166" i="1"/>
  <c r="Q166" i="1" l="1"/>
  <c r="R166" i="1" s="1"/>
  <c r="S166" i="1" s="1"/>
  <c r="T166" i="1" s="1"/>
  <c r="U166" i="1" s="1"/>
  <c r="O167" i="1" s="1"/>
  <c r="E166" i="1"/>
  <c r="K166" i="1" s="1"/>
  <c r="L166" i="1" s="1"/>
  <c r="P167" i="1" l="1"/>
  <c r="F166" i="1"/>
  <c r="G166" i="1" s="1"/>
  <c r="I166" i="1" s="1"/>
  <c r="J166" i="1" s="1"/>
  <c r="A167" i="1" s="1"/>
  <c r="D167" i="1" l="1"/>
  <c r="B167" i="1"/>
  <c r="C167" i="1"/>
  <c r="Q167" i="1" l="1"/>
  <c r="R167" i="1" s="1"/>
  <c r="S167" i="1" s="1"/>
  <c r="T167" i="1" s="1"/>
  <c r="U167" i="1" s="1"/>
  <c r="O168" i="1" s="1"/>
  <c r="E167" i="1"/>
  <c r="F167" i="1" s="1"/>
  <c r="P168" i="1" l="1"/>
  <c r="K167" i="1"/>
  <c r="L167" i="1" s="1"/>
  <c r="G167" i="1"/>
  <c r="I167" i="1" s="1"/>
  <c r="J167" i="1" s="1"/>
  <c r="A168" i="1" s="1"/>
  <c r="D168" i="1" l="1"/>
  <c r="B168" i="1"/>
  <c r="C168" i="1"/>
  <c r="Q168" i="1" l="1"/>
  <c r="R168" i="1" s="1"/>
  <c r="S168" i="1" s="1"/>
  <c r="T168" i="1" s="1"/>
  <c r="U168" i="1" s="1"/>
  <c r="O169" i="1" s="1"/>
  <c r="E168" i="1"/>
  <c r="F168" i="1" s="1"/>
  <c r="P169" i="1" l="1"/>
  <c r="K168" i="1"/>
  <c r="L168" i="1" s="1"/>
  <c r="G168" i="1"/>
  <c r="I168" i="1" s="1"/>
  <c r="J168" i="1" s="1"/>
  <c r="A169" i="1" s="1"/>
  <c r="D169" i="1" l="1"/>
  <c r="B169" i="1"/>
  <c r="C169" i="1"/>
  <c r="Q169" i="1" l="1"/>
  <c r="R169" i="1" s="1"/>
  <c r="S169" i="1" s="1"/>
  <c r="T169" i="1" s="1"/>
  <c r="U169" i="1" s="1"/>
  <c r="O170" i="1" s="1"/>
  <c r="E169" i="1"/>
  <c r="K169" i="1" s="1"/>
  <c r="L169" i="1" s="1"/>
  <c r="P170" i="1" l="1"/>
  <c r="F169" i="1"/>
  <c r="G169" i="1" s="1"/>
  <c r="I169" i="1" s="1"/>
  <c r="J169" i="1" s="1"/>
  <c r="A170" i="1" s="1"/>
  <c r="D170" i="1" l="1"/>
  <c r="B170" i="1"/>
  <c r="C170" i="1"/>
  <c r="Q170" i="1" l="1"/>
  <c r="R170" i="1" s="1"/>
  <c r="S170" i="1" s="1"/>
  <c r="T170" i="1" s="1"/>
  <c r="U170" i="1" s="1"/>
  <c r="O171" i="1" s="1"/>
  <c r="E170" i="1"/>
  <c r="K170" i="1" s="1"/>
  <c r="L170" i="1" s="1"/>
  <c r="P171" i="1" l="1"/>
  <c r="F170" i="1"/>
  <c r="G170" i="1" s="1"/>
  <c r="I170" i="1" s="1"/>
  <c r="J170" i="1" s="1"/>
  <c r="A171" i="1" s="1"/>
  <c r="D171" i="1" l="1"/>
  <c r="B171" i="1"/>
  <c r="C171" i="1"/>
  <c r="Q171" i="1" l="1"/>
  <c r="R171" i="1" s="1"/>
  <c r="S171" i="1" s="1"/>
  <c r="T171" i="1" s="1"/>
  <c r="U171" i="1" s="1"/>
  <c r="O172" i="1" s="1"/>
  <c r="E171" i="1"/>
  <c r="F171" i="1" s="1"/>
  <c r="P172" i="1" l="1"/>
  <c r="K171" i="1"/>
  <c r="L171" i="1" s="1"/>
  <c r="G171" i="1"/>
  <c r="I171" i="1" s="1"/>
  <c r="J171" i="1" s="1"/>
  <c r="A172" i="1" s="1"/>
  <c r="D172" i="1" l="1"/>
  <c r="B172" i="1"/>
  <c r="C172" i="1"/>
  <c r="Q172" i="1" l="1"/>
  <c r="R172" i="1" s="1"/>
  <c r="S172" i="1" s="1"/>
  <c r="T172" i="1" s="1"/>
  <c r="U172" i="1" s="1"/>
  <c r="O173" i="1" s="1"/>
  <c r="E172" i="1"/>
  <c r="K172" i="1" s="1"/>
  <c r="L172" i="1" s="1"/>
  <c r="P173" i="1" l="1"/>
  <c r="F172" i="1"/>
  <c r="G172" i="1" s="1"/>
  <c r="I172" i="1" s="1"/>
  <c r="J172" i="1" s="1"/>
  <c r="A173" i="1" s="1"/>
  <c r="D173" i="1" l="1"/>
  <c r="B173" i="1"/>
  <c r="C173" i="1"/>
  <c r="Q173" i="1" l="1"/>
  <c r="R173" i="1" s="1"/>
  <c r="S173" i="1" s="1"/>
  <c r="T173" i="1" s="1"/>
  <c r="U173" i="1" s="1"/>
  <c r="O174" i="1" s="1"/>
  <c r="E173" i="1"/>
  <c r="K173" i="1" s="1"/>
  <c r="L173" i="1" s="1"/>
  <c r="P174" i="1" l="1"/>
  <c r="F173" i="1"/>
  <c r="G173" i="1" s="1"/>
  <c r="I173" i="1" s="1"/>
  <c r="J173" i="1" s="1"/>
  <c r="A174" i="1" s="1"/>
  <c r="D174" i="1" l="1"/>
  <c r="B174" i="1"/>
  <c r="C174" i="1"/>
  <c r="Q174" i="1" l="1"/>
  <c r="R174" i="1" s="1"/>
  <c r="S174" i="1" s="1"/>
  <c r="T174" i="1" s="1"/>
  <c r="U174" i="1" s="1"/>
  <c r="O175" i="1" s="1"/>
  <c r="E174" i="1"/>
  <c r="K174" i="1" s="1"/>
  <c r="L174" i="1" s="1"/>
  <c r="P175" i="1" l="1"/>
  <c r="F174" i="1"/>
  <c r="G174" i="1" s="1"/>
  <c r="I174" i="1" s="1"/>
  <c r="J174" i="1" s="1"/>
  <c r="A175" i="1" s="1"/>
  <c r="D175" i="1" l="1"/>
  <c r="B175" i="1"/>
  <c r="C175" i="1"/>
  <c r="Q175" i="1" l="1"/>
  <c r="R175" i="1" s="1"/>
  <c r="S175" i="1" s="1"/>
  <c r="T175" i="1" s="1"/>
  <c r="U175" i="1" s="1"/>
  <c r="O176" i="1" s="1"/>
  <c r="E175" i="1"/>
  <c r="F175" i="1" s="1"/>
  <c r="P176" i="1" l="1"/>
  <c r="K175" i="1"/>
  <c r="L175" i="1" s="1"/>
  <c r="G175" i="1"/>
  <c r="I175" i="1" s="1"/>
  <c r="J175" i="1" s="1"/>
  <c r="A176" i="1" s="1"/>
  <c r="D176" i="1" l="1"/>
  <c r="B176" i="1"/>
  <c r="C176" i="1"/>
  <c r="Q176" i="1" l="1"/>
  <c r="R176" i="1" s="1"/>
  <c r="S176" i="1" s="1"/>
  <c r="T176" i="1" s="1"/>
  <c r="U176" i="1" s="1"/>
  <c r="O177" i="1" s="1"/>
  <c r="E176" i="1"/>
  <c r="F176" i="1" s="1"/>
  <c r="P177" i="1" l="1"/>
  <c r="K176" i="1"/>
  <c r="L176" i="1" s="1"/>
  <c r="G176" i="1"/>
  <c r="I176" i="1" s="1"/>
  <c r="J176" i="1" s="1"/>
  <c r="A177" i="1" s="1"/>
  <c r="D177" i="1" l="1"/>
  <c r="B177" i="1"/>
  <c r="C177" i="1"/>
  <c r="Q177" i="1" l="1"/>
  <c r="R177" i="1" s="1"/>
  <c r="S177" i="1" s="1"/>
  <c r="T177" i="1" s="1"/>
  <c r="U177" i="1" s="1"/>
  <c r="O178" i="1" s="1"/>
  <c r="E177" i="1"/>
  <c r="K177" i="1" s="1"/>
  <c r="L177" i="1" s="1"/>
  <c r="P178" i="1" l="1"/>
  <c r="F177" i="1"/>
  <c r="G177" i="1" s="1"/>
  <c r="I177" i="1" s="1"/>
  <c r="J177" i="1" s="1"/>
  <c r="A178" i="1" s="1"/>
  <c r="D178" i="1" l="1"/>
  <c r="B178" i="1"/>
  <c r="J9" i="1" s="1"/>
  <c r="C178" i="1"/>
  <c r="Q178" i="1" l="1"/>
  <c r="R178" i="1" s="1"/>
  <c r="S178" i="1" s="1"/>
  <c r="T178" i="1" s="1"/>
  <c r="U178" i="1" s="1"/>
  <c r="O179" i="1" s="1"/>
  <c r="E178" i="1"/>
  <c r="J10" i="1" s="1"/>
  <c r="P179" i="1" l="1"/>
  <c r="F178" i="1"/>
  <c r="G178" i="1" s="1"/>
  <c r="I178" i="1" s="1"/>
  <c r="K178" i="1"/>
  <c r="L178" i="1" s="1"/>
  <c r="J178" i="1" l="1"/>
  <c r="J11" i="1"/>
  <c r="A179" i="1" l="1"/>
  <c r="J12" i="1"/>
  <c r="D179" i="1" l="1"/>
  <c r="C179" i="1"/>
  <c r="B179" i="1"/>
  <c r="Q179" i="1" l="1"/>
  <c r="R179" i="1" s="1"/>
  <c r="S179" i="1" s="1"/>
  <c r="T179" i="1" s="1"/>
  <c r="U179" i="1" s="1"/>
  <c r="O180" i="1" s="1"/>
  <c r="E179" i="1"/>
  <c r="K179" i="1" s="1"/>
  <c r="L179" i="1" s="1"/>
  <c r="P180" i="1" l="1"/>
  <c r="F179" i="1"/>
  <c r="G179" i="1" s="1"/>
  <c r="I179" i="1" s="1"/>
  <c r="J179" i="1" s="1"/>
  <c r="A180" i="1" s="1"/>
  <c r="D180" i="1" s="1"/>
  <c r="Q180" i="1" l="1"/>
  <c r="R180" i="1" s="1"/>
  <c r="S180" i="1" s="1"/>
  <c r="T180" i="1" s="1"/>
  <c r="U180" i="1" s="1"/>
  <c r="O181" i="1" s="1"/>
  <c r="C180" i="1"/>
  <c r="E180" i="1"/>
  <c r="K180" i="1" s="1"/>
  <c r="L180" i="1" s="1"/>
  <c r="B180" i="1"/>
  <c r="P181" i="1" l="1"/>
  <c r="F180" i="1"/>
  <c r="G180" i="1" s="1"/>
  <c r="I180" i="1" s="1"/>
  <c r="J180" i="1" s="1"/>
  <c r="A181" i="1" s="1"/>
  <c r="D181" i="1" s="1"/>
  <c r="Q181" i="1" l="1"/>
  <c r="R181" i="1" s="1"/>
  <c r="S181" i="1" s="1"/>
  <c r="T181" i="1" s="1"/>
  <c r="U181" i="1" s="1"/>
  <c r="O182" i="1" s="1"/>
  <c r="E181" i="1"/>
  <c r="K181" i="1" s="1"/>
  <c r="L181" i="1" s="1"/>
  <c r="C181" i="1"/>
  <c r="B181" i="1"/>
  <c r="F181" i="1" l="1"/>
  <c r="G181" i="1" s="1"/>
  <c r="I181" i="1" s="1"/>
  <c r="J181" i="1" s="1"/>
  <c r="A182" i="1" s="1"/>
  <c r="P182" i="1"/>
  <c r="D182" i="1" l="1"/>
  <c r="B182" i="1"/>
  <c r="C182" i="1"/>
  <c r="Q182" i="1" l="1"/>
  <c r="R182" i="1" s="1"/>
  <c r="S182" i="1" s="1"/>
  <c r="T182" i="1" s="1"/>
  <c r="U182" i="1" s="1"/>
  <c r="O183" i="1" s="1"/>
  <c r="E182" i="1"/>
  <c r="K182" i="1" s="1"/>
  <c r="L182" i="1" s="1"/>
  <c r="P183" i="1" l="1"/>
  <c r="F182" i="1"/>
  <c r="G182" i="1" s="1"/>
  <c r="I182" i="1" s="1"/>
  <c r="J182" i="1" s="1"/>
  <c r="A183" i="1" s="1"/>
  <c r="D183" i="1" l="1"/>
  <c r="B183" i="1"/>
  <c r="C183" i="1"/>
  <c r="Q183" i="1" l="1"/>
  <c r="R183" i="1" s="1"/>
  <c r="S183" i="1" s="1"/>
  <c r="T183" i="1" s="1"/>
  <c r="U183" i="1" s="1"/>
  <c r="O184" i="1" s="1"/>
  <c r="E183" i="1"/>
  <c r="F183" i="1" s="1"/>
  <c r="P184" i="1" l="1"/>
  <c r="K183" i="1"/>
  <c r="L183" i="1" s="1"/>
  <c r="G183" i="1"/>
  <c r="I183" i="1" s="1"/>
  <c r="J183" i="1" s="1"/>
  <c r="A184" i="1" s="1"/>
  <c r="D184" i="1" l="1"/>
  <c r="B184" i="1"/>
  <c r="C184" i="1"/>
  <c r="Q184" i="1" l="1"/>
  <c r="R184" i="1" s="1"/>
  <c r="S184" i="1" s="1"/>
  <c r="T184" i="1" s="1"/>
  <c r="U184" i="1" s="1"/>
  <c r="O185" i="1" s="1"/>
  <c r="E184" i="1"/>
  <c r="F184" i="1" s="1"/>
  <c r="G184" i="1" s="1"/>
  <c r="I184" i="1" s="1"/>
  <c r="J184" i="1" s="1"/>
  <c r="A185" i="1" s="1"/>
  <c r="D185" i="1" s="1"/>
  <c r="Q185" i="1" l="1"/>
  <c r="P185" i="1"/>
  <c r="K184" i="1"/>
  <c r="L184" i="1" s="1"/>
  <c r="R185" i="1"/>
  <c r="S185" i="1" s="1"/>
  <c r="T185" i="1" s="1"/>
  <c r="U185" i="1" s="1"/>
  <c r="O186" i="1" s="1"/>
  <c r="E185" i="1"/>
  <c r="B185" i="1"/>
  <c r="C185" i="1"/>
  <c r="P186" i="1" l="1"/>
  <c r="K185" i="1"/>
  <c r="L185" i="1" s="1"/>
  <c r="F185" i="1"/>
  <c r="G185" i="1" l="1"/>
  <c r="I185" i="1" s="1"/>
  <c r="J185" i="1" s="1"/>
  <c r="A186" i="1" s="1"/>
  <c r="D186" i="1" l="1"/>
  <c r="B186" i="1"/>
  <c r="C186" i="1"/>
  <c r="Q186" i="1" l="1"/>
  <c r="R186" i="1" s="1"/>
  <c r="S186" i="1" s="1"/>
  <c r="T186" i="1" s="1"/>
  <c r="U186" i="1" s="1"/>
  <c r="O187" i="1" s="1"/>
  <c r="E186" i="1"/>
  <c r="K186" i="1" s="1"/>
  <c r="L186" i="1" s="1"/>
  <c r="P187" i="1" l="1"/>
  <c r="F186" i="1"/>
  <c r="G186" i="1" s="1"/>
  <c r="I186" i="1" s="1"/>
  <c r="J186" i="1" s="1"/>
  <c r="A187" i="1" s="1"/>
  <c r="D187" i="1" l="1"/>
  <c r="B187" i="1"/>
  <c r="C187" i="1"/>
  <c r="Q187" i="1" l="1"/>
  <c r="R187" i="1" s="1"/>
  <c r="S187" i="1" s="1"/>
  <c r="T187" i="1" s="1"/>
  <c r="U187" i="1" s="1"/>
  <c r="O188" i="1" s="1"/>
  <c r="E187" i="1"/>
  <c r="F187" i="1" s="1"/>
  <c r="P188" i="1" l="1"/>
  <c r="K187" i="1"/>
  <c r="L187" i="1" s="1"/>
  <c r="G187" i="1"/>
  <c r="I187" i="1" s="1"/>
  <c r="J187" i="1" s="1"/>
  <c r="A188" i="1" s="1"/>
  <c r="D188" i="1" l="1"/>
  <c r="B188" i="1"/>
  <c r="C188" i="1"/>
  <c r="Q188" i="1" l="1"/>
  <c r="R188" i="1" s="1"/>
  <c r="S188" i="1" s="1"/>
  <c r="T188" i="1" s="1"/>
  <c r="U188" i="1" s="1"/>
  <c r="O189" i="1" s="1"/>
  <c r="E188" i="1"/>
  <c r="K188" i="1" s="1"/>
  <c r="L188" i="1" s="1"/>
  <c r="P189" i="1" l="1"/>
  <c r="F188" i="1"/>
  <c r="G188" i="1" s="1"/>
  <c r="I188" i="1" s="1"/>
  <c r="J188" i="1" s="1"/>
  <c r="A189" i="1" s="1"/>
  <c r="D189" i="1" l="1"/>
  <c r="B189" i="1"/>
  <c r="C189" i="1"/>
  <c r="Q189" i="1" l="1"/>
  <c r="R189" i="1" s="1"/>
  <c r="S189" i="1" s="1"/>
  <c r="T189" i="1" s="1"/>
  <c r="U189" i="1" s="1"/>
  <c r="O190" i="1" s="1"/>
  <c r="E189" i="1"/>
  <c r="F189" i="1" s="1"/>
  <c r="G189" i="1" s="1"/>
  <c r="I189" i="1" s="1"/>
  <c r="J189" i="1" s="1"/>
  <c r="A190" i="1" s="1"/>
  <c r="D190" i="1" s="1"/>
  <c r="Q190" i="1" l="1"/>
  <c r="P190" i="1"/>
  <c r="K189" i="1"/>
  <c r="L189" i="1" s="1"/>
  <c r="R190" i="1"/>
  <c r="S190" i="1" s="1"/>
  <c r="T190" i="1" s="1"/>
  <c r="U190" i="1" s="1"/>
  <c r="O191" i="1" s="1"/>
  <c r="E190" i="1"/>
  <c r="B190" i="1"/>
  <c r="C190" i="1"/>
  <c r="P191" i="1" l="1"/>
  <c r="F190" i="1"/>
  <c r="K190" i="1"/>
  <c r="L190" i="1" s="1"/>
  <c r="G190" i="1" l="1"/>
  <c r="I190" i="1" s="1"/>
  <c r="J190" i="1" s="1"/>
  <c r="A191" i="1" s="1"/>
  <c r="D191" i="1" l="1"/>
  <c r="B191" i="1"/>
  <c r="C191" i="1"/>
  <c r="Q191" i="1" l="1"/>
  <c r="R191" i="1" s="1"/>
  <c r="S191" i="1" s="1"/>
  <c r="T191" i="1" s="1"/>
  <c r="U191" i="1" s="1"/>
  <c r="O192" i="1" s="1"/>
  <c r="E191" i="1"/>
  <c r="K191" i="1" s="1"/>
  <c r="L191" i="1" s="1"/>
  <c r="P192" i="1" l="1"/>
  <c r="F191" i="1"/>
  <c r="G191" i="1" s="1"/>
  <c r="I191" i="1" s="1"/>
  <c r="J191" i="1" s="1"/>
  <c r="A192" i="1" s="1"/>
  <c r="D192" i="1" l="1"/>
  <c r="B192" i="1"/>
  <c r="C192" i="1"/>
  <c r="Q192" i="1" l="1"/>
  <c r="R192" i="1" s="1"/>
  <c r="S192" i="1" s="1"/>
  <c r="T192" i="1" s="1"/>
  <c r="U192" i="1" s="1"/>
  <c r="O193" i="1" s="1"/>
  <c r="E192" i="1"/>
  <c r="F192" i="1" s="1"/>
  <c r="P193" i="1" l="1"/>
  <c r="K192" i="1"/>
  <c r="L192" i="1" s="1"/>
  <c r="G192" i="1"/>
  <c r="I192" i="1" s="1"/>
  <c r="J192" i="1" s="1"/>
  <c r="A193" i="1" s="1"/>
  <c r="D193" i="1" l="1"/>
  <c r="B193" i="1"/>
  <c r="C193" i="1"/>
  <c r="Q193" i="1" l="1"/>
  <c r="R193" i="1" s="1"/>
  <c r="S193" i="1" s="1"/>
  <c r="T193" i="1" s="1"/>
  <c r="U193" i="1" s="1"/>
  <c r="O194" i="1" s="1"/>
  <c r="E193" i="1"/>
  <c r="K193" i="1" s="1"/>
  <c r="L193" i="1" s="1"/>
  <c r="P194" i="1" l="1"/>
  <c r="F193" i="1"/>
  <c r="G193" i="1" s="1"/>
  <c r="I193" i="1" s="1"/>
  <c r="J193" i="1" s="1"/>
  <c r="A194" i="1" s="1"/>
  <c r="D194" i="1" l="1"/>
  <c r="B194" i="1"/>
  <c r="C194" i="1"/>
  <c r="Q194" i="1" l="1"/>
  <c r="R194" i="1" s="1"/>
  <c r="S194" i="1" s="1"/>
  <c r="T194" i="1" s="1"/>
  <c r="U194" i="1" s="1"/>
  <c r="O195" i="1" s="1"/>
  <c r="E194" i="1"/>
  <c r="F194" i="1" s="1"/>
  <c r="P195" i="1" l="1"/>
  <c r="K194" i="1"/>
  <c r="L194" i="1" s="1"/>
  <c r="G194" i="1"/>
  <c r="I194" i="1" s="1"/>
  <c r="J194" i="1" s="1"/>
  <c r="A195" i="1" s="1"/>
  <c r="D195" i="1" l="1"/>
  <c r="B195" i="1"/>
  <c r="C195" i="1"/>
  <c r="Q195" i="1" l="1"/>
  <c r="R195" i="1" s="1"/>
  <c r="S195" i="1" s="1"/>
  <c r="T195" i="1" s="1"/>
  <c r="U195" i="1" s="1"/>
  <c r="O196" i="1" s="1"/>
  <c r="E195" i="1"/>
  <c r="K195" i="1" s="1"/>
  <c r="L195" i="1" s="1"/>
  <c r="P196" i="1" l="1"/>
  <c r="F195" i="1"/>
  <c r="G195" i="1" s="1"/>
  <c r="I195" i="1" s="1"/>
  <c r="J195" i="1" s="1"/>
  <c r="A196" i="1" s="1"/>
  <c r="D196" i="1" l="1"/>
  <c r="B196" i="1"/>
  <c r="C196" i="1"/>
  <c r="Q196" i="1" l="1"/>
  <c r="R196" i="1" s="1"/>
  <c r="S196" i="1" s="1"/>
  <c r="T196" i="1" s="1"/>
  <c r="U196" i="1" s="1"/>
  <c r="O197" i="1" s="1"/>
  <c r="E196" i="1"/>
  <c r="K196" i="1" s="1"/>
  <c r="L196" i="1" s="1"/>
  <c r="P197" i="1" l="1"/>
  <c r="F196" i="1"/>
  <c r="G196" i="1" s="1"/>
  <c r="I196" i="1" s="1"/>
  <c r="J196" i="1" s="1"/>
  <c r="A197" i="1" s="1"/>
  <c r="D197" i="1" l="1"/>
  <c r="B197" i="1"/>
  <c r="C197" i="1"/>
  <c r="Q197" i="1" l="1"/>
  <c r="R197" i="1" s="1"/>
  <c r="S197" i="1" s="1"/>
  <c r="T197" i="1" s="1"/>
  <c r="U197" i="1" s="1"/>
  <c r="O198" i="1" s="1"/>
  <c r="E197" i="1"/>
  <c r="F197" i="1" s="1"/>
  <c r="G197" i="1" s="1"/>
  <c r="I197" i="1" s="1"/>
  <c r="J197" i="1" s="1"/>
  <c r="A198" i="1" s="1"/>
  <c r="D198" i="1" s="1"/>
  <c r="Q198" i="1" l="1"/>
  <c r="P198" i="1"/>
  <c r="K197" i="1"/>
  <c r="L197" i="1" s="1"/>
  <c r="R198" i="1"/>
  <c r="S198" i="1" s="1"/>
  <c r="T198" i="1" s="1"/>
  <c r="U198" i="1" s="1"/>
  <c r="O199" i="1" s="1"/>
  <c r="E198" i="1"/>
  <c r="B198" i="1"/>
  <c r="C198" i="1"/>
  <c r="P199" i="1" l="1"/>
  <c r="F198" i="1"/>
  <c r="K198" i="1"/>
  <c r="L198" i="1" s="1"/>
  <c r="G198" i="1" l="1"/>
  <c r="I198" i="1" s="1"/>
  <c r="J198" i="1" s="1"/>
  <c r="A199" i="1" s="1"/>
  <c r="D199" i="1" l="1"/>
  <c r="B199" i="1"/>
  <c r="C199" i="1"/>
  <c r="Q199" i="1" l="1"/>
  <c r="R199" i="1" s="1"/>
  <c r="S199" i="1" s="1"/>
  <c r="T199" i="1" s="1"/>
  <c r="U199" i="1" s="1"/>
  <c r="O200" i="1" s="1"/>
  <c r="E199" i="1"/>
  <c r="F199" i="1" s="1"/>
  <c r="P200" i="1" l="1"/>
  <c r="K199" i="1"/>
  <c r="L199" i="1" s="1"/>
  <c r="G199" i="1"/>
  <c r="I199" i="1" s="1"/>
  <c r="J199" i="1" s="1"/>
  <c r="A200" i="1" s="1"/>
  <c r="D200" i="1" l="1"/>
  <c r="B200" i="1"/>
  <c r="C200" i="1"/>
  <c r="Q200" i="1" l="1"/>
  <c r="R200" i="1" s="1"/>
  <c r="S200" i="1" s="1"/>
  <c r="T200" i="1" s="1"/>
  <c r="U200" i="1" s="1"/>
  <c r="O201" i="1" s="1"/>
  <c r="E200" i="1"/>
  <c r="F200" i="1" s="1"/>
  <c r="P201" i="1" l="1"/>
  <c r="K200" i="1"/>
  <c r="L200" i="1" s="1"/>
  <c r="G200" i="1"/>
  <c r="I200" i="1" s="1"/>
  <c r="J200" i="1" s="1"/>
  <c r="A201" i="1" s="1"/>
  <c r="D201" i="1" l="1"/>
  <c r="B201" i="1"/>
  <c r="C201" i="1"/>
  <c r="Q201" i="1" l="1"/>
  <c r="R201" i="1" s="1"/>
  <c r="S201" i="1" s="1"/>
  <c r="T201" i="1" s="1"/>
  <c r="U201" i="1" s="1"/>
  <c r="O202" i="1" s="1"/>
  <c r="E201" i="1"/>
  <c r="K201" i="1" s="1"/>
  <c r="L201" i="1" s="1"/>
  <c r="P202" i="1" l="1"/>
  <c r="F201" i="1"/>
  <c r="G201" i="1" s="1"/>
  <c r="I201" i="1" s="1"/>
  <c r="J201" i="1" s="1"/>
  <c r="A202" i="1" s="1"/>
  <c r="D202" i="1" l="1"/>
  <c r="B202" i="1"/>
  <c r="C202" i="1"/>
  <c r="Q202" i="1" l="1"/>
  <c r="R202" i="1" s="1"/>
  <c r="S202" i="1" s="1"/>
  <c r="T202" i="1" s="1"/>
  <c r="U202" i="1" s="1"/>
  <c r="O203" i="1" s="1"/>
  <c r="E202" i="1"/>
  <c r="F202" i="1" s="1"/>
  <c r="P203" i="1" l="1"/>
  <c r="K202" i="1"/>
  <c r="L202" i="1" s="1"/>
  <c r="G202" i="1"/>
  <c r="I202" i="1" s="1"/>
  <c r="J202" i="1" s="1"/>
  <c r="A203" i="1" s="1"/>
  <c r="D203" i="1" l="1"/>
  <c r="B203" i="1"/>
  <c r="C203" i="1"/>
  <c r="Q203" i="1" l="1"/>
  <c r="R203" i="1" s="1"/>
  <c r="S203" i="1" s="1"/>
  <c r="T203" i="1" s="1"/>
  <c r="U203" i="1" s="1"/>
  <c r="O204" i="1" s="1"/>
  <c r="E203" i="1"/>
  <c r="F203" i="1" s="1"/>
  <c r="P204" i="1" l="1"/>
  <c r="K203" i="1"/>
  <c r="L203" i="1" s="1"/>
  <c r="G203" i="1"/>
  <c r="I203" i="1" s="1"/>
  <c r="J203" i="1" s="1"/>
  <c r="A204" i="1" s="1"/>
  <c r="D204" i="1" l="1"/>
  <c r="B204" i="1"/>
  <c r="C204" i="1"/>
  <c r="Q204" i="1" l="1"/>
  <c r="R204" i="1" s="1"/>
  <c r="S204" i="1" s="1"/>
  <c r="T204" i="1" s="1"/>
  <c r="U204" i="1" s="1"/>
  <c r="O205" i="1" s="1"/>
  <c r="E204" i="1"/>
  <c r="K204" i="1" s="1"/>
  <c r="L204" i="1" s="1"/>
  <c r="P205" i="1" l="1"/>
  <c r="F204" i="1"/>
  <c r="G204" i="1" s="1"/>
  <c r="I204" i="1" s="1"/>
  <c r="J204" i="1" s="1"/>
  <c r="A205" i="1" s="1"/>
  <c r="D205" i="1" l="1"/>
  <c r="B205" i="1"/>
  <c r="C205" i="1"/>
  <c r="Q205" i="1" l="1"/>
  <c r="R205" i="1" s="1"/>
  <c r="S205" i="1" s="1"/>
  <c r="T205" i="1" s="1"/>
  <c r="U205" i="1" s="1"/>
  <c r="O206" i="1" s="1"/>
  <c r="E205" i="1"/>
  <c r="F205" i="1" s="1"/>
  <c r="P206" i="1" l="1"/>
  <c r="K205" i="1"/>
  <c r="L205" i="1" s="1"/>
  <c r="G205" i="1"/>
  <c r="I205" i="1" s="1"/>
  <c r="J205" i="1" s="1"/>
  <c r="A206" i="1" s="1"/>
  <c r="D206" i="1" l="1"/>
  <c r="B206" i="1"/>
  <c r="C206" i="1"/>
  <c r="Q206" i="1" l="1"/>
  <c r="R206" i="1" s="1"/>
  <c r="S206" i="1" s="1"/>
  <c r="T206" i="1" s="1"/>
  <c r="U206" i="1" s="1"/>
  <c r="O207" i="1" s="1"/>
  <c r="E206" i="1"/>
  <c r="F206" i="1" s="1"/>
  <c r="G206" i="1" s="1"/>
  <c r="I206" i="1" s="1"/>
  <c r="J206" i="1" s="1"/>
  <c r="A207" i="1" s="1"/>
  <c r="D207" i="1" s="1"/>
  <c r="Q207" i="1" l="1"/>
  <c r="P207" i="1"/>
  <c r="K206" i="1"/>
  <c r="L206" i="1" s="1"/>
  <c r="R207" i="1"/>
  <c r="S207" i="1" s="1"/>
  <c r="T207" i="1" s="1"/>
  <c r="U207" i="1" s="1"/>
  <c r="O208" i="1" s="1"/>
  <c r="E207" i="1"/>
  <c r="B207" i="1"/>
  <c r="C207" i="1"/>
  <c r="P208" i="1" l="1"/>
  <c r="F207" i="1"/>
  <c r="K207" i="1"/>
  <c r="L207" i="1" s="1"/>
  <c r="G207" i="1" l="1"/>
  <c r="I207" i="1" s="1"/>
  <c r="J207" i="1" s="1"/>
  <c r="A208" i="1" s="1"/>
  <c r="D208" i="1" l="1"/>
  <c r="B208" i="1"/>
  <c r="C208" i="1"/>
  <c r="Q208" i="1" l="1"/>
  <c r="R208" i="1" s="1"/>
  <c r="S208" i="1" s="1"/>
  <c r="T208" i="1" s="1"/>
  <c r="U208" i="1" s="1"/>
  <c r="O209" i="1" s="1"/>
  <c r="E208" i="1"/>
  <c r="F208" i="1" s="1"/>
  <c r="P209" i="1" l="1"/>
  <c r="K208" i="1"/>
  <c r="L208" i="1" s="1"/>
  <c r="G208" i="1"/>
  <c r="I208" i="1" s="1"/>
  <c r="J208" i="1" s="1"/>
  <c r="A209" i="1" s="1"/>
  <c r="D209" i="1" l="1"/>
  <c r="B209" i="1"/>
  <c r="C209" i="1"/>
  <c r="Q209" i="1" l="1"/>
  <c r="R209" i="1" s="1"/>
  <c r="S209" i="1" s="1"/>
  <c r="T209" i="1" s="1"/>
  <c r="U209" i="1" s="1"/>
  <c r="O210" i="1" s="1"/>
  <c r="E209" i="1"/>
  <c r="K209" i="1" s="1"/>
  <c r="L209" i="1" s="1"/>
  <c r="P210" i="1" l="1"/>
  <c r="F209" i="1"/>
  <c r="G209" i="1" s="1"/>
  <c r="I209" i="1" s="1"/>
  <c r="J209" i="1" s="1"/>
  <c r="A210" i="1" s="1"/>
  <c r="D210" i="1" l="1"/>
  <c r="B210" i="1"/>
  <c r="C210" i="1"/>
  <c r="Q210" i="1" l="1"/>
  <c r="R210" i="1" s="1"/>
  <c r="S210" i="1" s="1"/>
  <c r="T210" i="1" s="1"/>
  <c r="U210" i="1" s="1"/>
  <c r="O211" i="1" s="1"/>
  <c r="E210" i="1"/>
  <c r="F210" i="1" s="1"/>
  <c r="P211" i="1" l="1"/>
  <c r="K210" i="1"/>
  <c r="L210" i="1" s="1"/>
  <c r="G210" i="1"/>
  <c r="I210" i="1" s="1"/>
  <c r="J210" i="1" s="1"/>
  <c r="A211" i="1" s="1"/>
  <c r="D211" i="1" l="1"/>
  <c r="B211" i="1"/>
  <c r="C211" i="1"/>
  <c r="Q211" i="1" l="1"/>
  <c r="R211" i="1" s="1"/>
  <c r="S211" i="1" s="1"/>
  <c r="T211" i="1" s="1"/>
  <c r="U211" i="1" s="1"/>
  <c r="O212" i="1" s="1"/>
  <c r="E211" i="1"/>
  <c r="F211" i="1" s="1"/>
  <c r="P212" i="1" l="1"/>
  <c r="K211" i="1"/>
  <c r="L211" i="1" s="1"/>
  <c r="G211" i="1"/>
  <c r="I211" i="1" s="1"/>
  <c r="J211" i="1" s="1"/>
  <c r="A212" i="1" s="1"/>
  <c r="D212" i="1" l="1"/>
  <c r="B212" i="1"/>
  <c r="C212" i="1"/>
  <c r="Q212" i="1" l="1"/>
  <c r="R212" i="1" s="1"/>
  <c r="S212" i="1" s="1"/>
  <c r="T212" i="1" s="1"/>
  <c r="U212" i="1" s="1"/>
  <c r="O213" i="1" s="1"/>
  <c r="E212" i="1"/>
  <c r="K212" i="1" s="1"/>
  <c r="L212" i="1" s="1"/>
  <c r="P213" i="1" l="1"/>
  <c r="F212" i="1"/>
  <c r="G212" i="1" s="1"/>
  <c r="I212" i="1" s="1"/>
  <c r="J212" i="1" s="1"/>
  <c r="A213" i="1" s="1"/>
  <c r="D213" i="1" s="1"/>
  <c r="Q213" i="1" l="1"/>
  <c r="R213" i="1" s="1"/>
  <c r="S213" i="1" s="1"/>
  <c r="T213" i="1" s="1"/>
  <c r="U213" i="1" s="1"/>
  <c r="O214" i="1" s="1"/>
  <c r="B213" i="1"/>
  <c r="C213" i="1"/>
  <c r="E213" i="1"/>
  <c r="K213" i="1" s="1"/>
  <c r="L213" i="1" s="1"/>
  <c r="P214" i="1" l="1"/>
  <c r="F213" i="1"/>
  <c r="G213" i="1" s="1"/>
  <c r="I213" i="1" s="1"/>
  <c r="J213" i="1" s="1"/>
  <c r="A214" i="1" s="1"/>
  <c r="D214" i="1" l="1"/>
  <c r="B214" i="1"/>
  <c r="C214" i="1"/>
  <c r="Q214" i="1" l="1"/>
  <c r="R214" i="1" s="1"/>
  <c r="S214" i="1" s="1"/>
  <c r="T214" i="1" s="1"/>
  <c r="U214" i="1" s="1"/>
  <c r="O215" i="1" s="1"/>
  <c r="E214" i="1"/>
  <c r="K214" i="1" s="1"/>
  <c r="L214" i="1" s="1"/>
  <c r="P215" i="1" l="1"/>
  <c r="F214" i="1"/>
  <c r="G214" i="1" s="1"/>
  <c r="I214" i="1" s="1"/>
  <c r="J214" i="1" s="1"/>
  <c r="A215" i="1" s="1"/>
  <c r="D215" i="1" l="1"/>
  <c r="B215" i="1"/>
  <c r="C215" i="1"/>
  <c r="Q215" i="1" l="1"/>
  <c r="R215" i="1" s="1"/>
  <c r="S215" i="1" s="1"/>
  <c r="T215" i="1" s="1"/>
  <c r="U215" i="1" s="1"/>
  <c r="O216" i="1" s="1"/>
  <c r="E215" i="1"/>
  <c r="F215" i="1" s="1"/>
  <c r="P216" i="1" l="1"/>
  <c r="K215" i="1"/>
  <c r="L215" i="1" s="1"/>
  <c r="G215" i="1"/>
  <c r="I215" i="1" s="1"/>
  <c r="J215" i="1" s="1"/>
  <c r="A216" i="1" s="1"/>
  <c r="D216" i="1" l="1"/>
  <c r="B216" i="1"/>
  <c r="C216" i="1"/>
  <c r="Q216" i="1" l="1"/>
  <c r="R216" i="1" s="1"/>
  <c r="S216" i="1" s="1"/>
  <c r="T216" i="1" s="1"/>
  <c r="U216" i="1" s="1"/>
  <c r="O217" i="1" s="1"/>
  <c r="E216" i="1"/>
  <c r="F216" i="1" s="1"/>
  <c r="G216" i="1" s="1"/>
  <c r="I216" i="1" s="1"/>
  <c r="J216" i="1" s="1"/>
  <c r="A217" i="1" s="1"/>
  <c r="D217" i="1" s="1"/>
  <c r="Q217" i="1" l="1"/>
  <c r="P217" i="1"/>
  <c r="K216" i="1"/>
  <c r="L216" i="1" s="1"/>
  <c r="R217" i="1"/>
  <c r="S217" i="1" s="1"/>
  <c r="T217" i="1" s="1"/>
  <c r="U217" i="1" s="1"/>
  <c r="O218" i="1" s="1"/>
  <c r="E217" i="1"/>
  <c r="B217" i="1"/>
  <c r="C217" i="1"/>
  <c r="P218" i="1" l="1"/>
  <c r="K217" i="1"/>
  <c r="L217" i="1" s="1"/>
  <c r="F217" i="1"/>
  <c r="G217" i="1" l="1"/>
  <c r="I217" i="1" s="1"/>
  <c r="J217" i="1" s="1"/>
  <c r="A218" i="1" s="1"/>
  <c r="D218" i="1" l="1"/>
  <c r="B218" i="1"/>
  <c r="C218" i="1"/>
  <c r="Q218" i="1" l="1"/>
  <c r="R218" i="1" s="1"/>
  <c r="S218" i="1" s="1"/>
  <c r="T218" i="1" s="1"/>
  <c r="U218" i="1" s="1"/>
  <c r="O219" i="1" s="1"/>
  <c r="E218" i="1"/>
  <c r="F218" i="1" s="1"/>
  <c r="P219" i="1" l="1"/>
  <c r="K218" i="1"/>
  <c r="L218" i="1" s="1"/>
  <c r="G218" i="1"/>
  <c r="I218" i="1" s="1"/>
  <c r="J218" i="1" s="1"/>
  <c r="A219" i="1" s="1"/>
  <c r="D219" i="1" l="1"/>
  <c r="B219" i="1"/>
  <c r="C219" i="1"/>
  <c r="Q219" i="1" l="1"/>
  <c r="R219" i="1" s="1"/>
  <c r="S219" i="1" s="1"/>
  <c r="T219" i="1" s="1"/>
  <c r="U219" i="1" s="1"/>
  <c r="O220" i="1" s="1"/>
  <c r="E219" i="1"/>
  <c r="F219" i="1" s="1"/>
  <c r="P220" i="1" l="1"/>
  <c r="K219" i="1"/>
  <c r="L219" i="1" s="1"/>
  <c r="G219" i="1"/>
  <c r="I219" i="1" s="1"/>
  <c r="J219" i="1" s="1"/>
  <c r="A220" i="1" s="1"/>
  <c r="D220" i="1" l="1"/>
  <c r="B220" i="1"/>
  <c r="C220" i="1"/>
  <c r="Q220" i="1" l="1"/>
  <c r="R220" i="1" s="1"/>
  <c r="S220" i="1" s="1"/>
  <c r="T220" i="1" s="1"/>
  <c r="U220" i="1" s="1"/>
  <c r="O221" i="1" s="1"/>
  <c r="E220" i="1"/>
  <c r="F220" i="1" s="1"/>
  <c r="G220" i="1" s="1"/>
  <c r="I220" i="1" s="1"/>
  <c r="J220" i="1" s="1"/>
  <c r="A221" i="1" s="1"/>
  <c r="D221" i="1" s="1"/>
  <c r="Q221" i="1" l="1"/>
  <c r="P221" i="1"/>
  <c r="K220" i="1"/>
  <c r="L220" i="1" s="1"/>
  <c r="R221" i="1"/>
  <c r="S221" i="1" s="1"/>
  <c r="T221" i="1" s="1"/>
  <c r="U221" i="1" s="1"/>
  <c r="O222" i="1" s="1"/>
  <c r="E221" i="1"/>
  <c r="B221" i="1"/>
  <c r="C221" i="1"/>
  <c r="P222" i="1" l="1"/>
  <c r="F221" i="1"/>
  <c r="K221" i="1"/>
  <c r="L221" i="1" s="1"/>
  <c r="G221" i="1" l="1"/>
  <c r="I221" i="1" s="1"/>
  <c r="J221" i="1" s="1"/>
  <c r="A222" i="1" s="1"/>
  <c r="D222" i="1" l="1"/>
  <c r="B222" i="1"/>
  <c r="C222" i="1"/>
  <c r="Q222" i="1" l="1"/>
  <c r="R222" i="1" s="1"/>
  <c r="S222" i="1" s="1"/>
  <c r="T222" i="1" s="1"/>
  <c r="U222" i="1" s="1"/>
  <c r="O223" i="1" s="1"/>
  <c r="E222" i="1"/>
  <c r="F222" i="1" s="1"/>
  <c r="P223" i="1" l="1"/>
  <c r="K222" i="1"/>
  <c r="L222" i="1" s="1"/>
  <c r="G222" i="1"/>
  <c r="I222" i="1" s="1"/>
  <c r="J222" i="1" s="1"/>
  <c r="A223" i="1" s="1"/>
  <c r="D223" i="1" l="1"/>
  <c r="B223" i="1"/>
  <c r="C223" i="1"/>
  <c r="Q223" i="1" l="1"/>
  <c r="R223" i="1" s="1"/>
  <c r="S223" i="1" s="1"/>
  <c r="T223" i="1" s="1"/>
  <c r="U223" i="1" s="1"/>
  <c r="O224" i="1" s="1"/>
  <c r="E223" i="1"/>
  <c r="F223" i="1" s="1"/>
  <c r="P224" i="1" l="1"/>
  <c r="K223" i="1"/>
  <c r="L223" i="1" s="1"/>
  <c r="G223" i="1"/>
  <c r="I223" i="1" s="1"/>
  <c r="J223" i="1" s="1"/>
  <c r="A224" i="1" s="1"/>
  <c r="D224" i="1" l="1"/>
  <c r="B224" i="1"/>
  <c r="C224" i="1"/>
  <c r="Q224" i="1" l="1"/>
  <c r="R224" i="1" s="1"/>
  <c r="S224" i="1" s="1"/>
  <c r="T224" i="1" s="1"/>
  <c r="U224" i="1" s="1"/>
  <c r="O225" i="1" s="1"/>
  <c r="E224" i="1"/>
  <c r="F224" i="1" s="1"/>
  <c r="P225" i="1" l="1"/>
  <c r="K224" i="1"/>
  <c r="L224" i="1" s="1"/>
  <c r="G224" i="1"/>
  <c r="I224" i="1" s="1"/>
  <c r="J224" i="1" s="1"/>
  <c r="A225" i="1" s="1"/>
  <c r="D225" i="1" l="1"/>
  <c r="B225" i="1"/>
  <c r="C225" i="1"/>
  <c r="Q225" i="1" l="1"/>
  <c r="R225" i="1" s="1"/>
  <c r="S225" i="1" s="1"/>
  <c r="T225" i="1" s="1"/>
  <c r="U225" i="1" s="1"/>
  <c r="O226" i="1" s="1"/>
  <c r="E225" i="1"/>
  <c r="K225" i="1" s="1"/>
  <c r="L225" i="1" s="1"/>
  <c r="P226" i="1" l="1"/>
  <c r="F225" i="1"/>
  <c r="G225" i="1" s="1"/>
  <c r="I225" i="1" s="1"/>
  <c r="J225" i="1" s="1"/>
  <c r="A226" i="1" s="1"/>
  <c r="D226" i="1" l="1"/>
  <c r="B226" i="1"/>
  <c r="C226" i="1"/>
  <c r="Q226" i="1" l="1"/>
  <c r="R226" i="1" s="1"/>
  <c r="S226" i="1" s="1"/>
  <c r="T226" i="1" s="1"/>
  <c r="U226" i="1" s="1"/>
  <c r="O227" i="1" s="1"/>
  <c r="E226" i="1"/>
  <c r="F226" i="1" s="1"/>
  <c r="P227" i="1" l="1"/>
  <c r="K226" i="1"/>
  <c r="L226" i="1" s="1"/>
  <c r="G226" i="1"/>
  <c r="I226" i="1" s="1"/>
  <c r="J226" i="1" s="1"/>
  <c r="A227" i="1" s="1"/>
  <c r="D227" i="1" l="1"/>
  <c r="B227" i="1"/>
  <c r="C227" i="1"/>
  <c r="Q227" i="1" l="1"/>
  <c r="R227" i="1" s="1"/>
  <c r="S227" i="1" s="1"/>
  <c r="T227" i="1" s="1"/>
  <c r="U227" i="1" s="1"/>
  <c r="O228" i="1" s="1"/>
  <c r="E227" i="1"/>
  <c r="F227" i="1" s="1"/>
  <c r="P228" i="1" l="1"/>
  <c r="K227" i="1"/>
  <c r="L227" i="1" s="1"/>
  <c r="G227" i="1"/>
  <c r="I227" i="1" s="1"/>
  <c r="J227" i="1" s="1"/>
  <c r="A228" i="1" s="1"/>
  <c r="D228" i="1" l="1"/>
  <c r="B228" i="1"/>
  <c r="C228" i="1"/>
  <c r="Q228" i="1" l="1"/>
  <c r="R228" i="1" s="1"/>
  <c r="S228" i="1" s="1"/>
  <c r="T228" i="1" s="1"/>
  <c r="U228" i="1" s="1"/>
  <c r="O229" i="1" s="1"/>
  <c r="E228" i="1"/>
  <c r="K228" i="1" s="1"/>
  <c r="L228" i="1" s="1"/>
  <c r="P229" i="1" l="1"/>
  <c r="F228" i="1"/>
  <c r="G228" i="1" s="1"/>
  <c r="I228" i="1" s="1"/>
  <c r="J228" i="1" s="1"/>
  <c r="A229" i="1" s="1"/>
  <c r="D229" i="1" l="1"/>
  <c r="B229" i="1"/>
  <c r="C229" i="1"/>
  <c r="Q229" i="1" l="1"/>
  <c r="R229" i="1" s="1"/>
  <c r="S229" i="1" s="1"/>
  <c r="T229" i="1" s="1"/>
  <c r="U229" i="1" s="1"/>
  <c r="O230" i="1" s="1"/>
  <c r="E229" i="1"/>
  <c r="F229" i="1" s="1"/>
  <c r="P230" i="1" l="1"/>
  <c r="K229" i="1"/>
  <c r="L229" i="1" s="1"/>
  <c r="G229" i="1"/>
  <c r="I229" i="1" s="1"/>
  <c r="J229" i="1" s="1"/>
  <c r="A230" i="1" s="1"/>
  <c r="D230" i="1" l="1"/>
  <c r="C230" i="1"/>
  <c r="B230" i="1"/>
  <c r="Q230" i="1" l="1"/>
  <c r="R230" i="1" s="1"/>
  <c r="S230" i="1" s="1"/>
  <c r="T230" i="1" s="1"/>
  <c r="U230" i="1" s="1"/>
  <c r="O231" i="1" s="1"/>
  <c r="E230" i="1"/>
  <c r="K230" i="1" s="1"/>
  <c r="L230" i="1" s="1"/>
  <c r="P231" i="1" l="1"/>
  <c r="F230" i="1"/>
  <c r="G230" i="1" s="1"/>
  <c r="I230" i="1" s="1"/>
  <c r="J230" i="1" s="1"/>
  <c r="A231" i="1" s="1"/>
  <c r="D231" i="1" l="1"/>
  <c r="C231" i="1"/>
  <c r="B231" i="1"/>
  <c r="Q231" i="1" l="1"/>
  <c r="R231" i="1" s="1"/>
  <c r="S231" i="1" s="1"/>
  <c r="T231" i="1" s="1"/>
  <c r="U231" i="1" s="1"/>
  <c r="O232" i="1" s="1"/>
  <c r="E231" i="1"/>
  <c r="K231" i="1" s="1"/>
  <c r="L231" i="1" s="1"/>
  <c r="P232" i="1" l="1"/>
  <c r="F231" i="1"/>
  <c r="G231" i="1" s="1"/>
  <c r="I231" i="1" s="1"/>
  <c r="J231" i="1" s="1"/>
  <c r="A232" i="1" s="1"/>
  <c r="D232" i="1" l="1"/>
  <c r="B232" i="1"/>
  <c r="C232" i="1"/>
  <c r="Q232" i="1" l="1"/>
  <c r="R232" i="1" s="1"/>
  <c r="S232" i="1" s="1"/>
  <c r="T232" i="1" s="1"/>
  <c r="U232" i="1" s="1"/>
  <c r="O233" i="1" s="1"/>
  <c r="E232" i="1"/>
  <c r="F232" i="1" s="1"/>
  <c r="P233" i="1" l="1"/>
  <c r="K232" i="1"/>
  <c r="L232" i="1" s="1"/>
  <c r="G232" i="1"/>
  <c r="I232" i="1" s="1"/>
  <c r="J232" i="1" s="1"/>
  <c r="A233" i="1" s="1"/>
  <c r="D233" i="1" l="1"/>
  <c r="C233" i="1"/>
  <c r="B233" i="1"/>
  <c r="Q233" i="1" l="1"/>
  <c r="R233" i="1" s="1"/>
  <c r="S233" i="1" s="1"/>
  <c r="T233" i="1" s="1"/>
  <c r="U233" i="1" s="1"/>
  <c r="O234" i="1" s="1"/>
  <c r="E233" i="1"/>
  <c r="K233" i="1" s="1"/>
  <c r="L233" i="1" s="1"/>
  <c r="P234" i="1" l="1"/>
  <c r="F233" i="1"/>
  <c r="G233" i="1" s="1"/>
  <c r="I233" i="1" s="1"/>
  <c r="J233" i="1" s="1"/>
  <c r="A234" i="1" s="1"/>
  <c r="D234" i="1" l="1"/>
  <c r="B234" i="1"/>
  <c r="C234" i="1"/>
  <c r="Q234" i="1" l="1"/>
  <c r="R234" i="1" s="1"/>
  <c r="S234" i="1" s="1"/>
  <c r="T234" i="1" s="1"/>
  <c r="U234" i="1" s="1"/>
  <c r="O235" i="1" s="1"/>
  <c r="E234" i="1"/>
  <c r="K234" i="1" s="1"/>
  <c r="L234" i="1" s="1"/>
  <c r="P235" i="1" l="1"/>
  <c r="F234" i="1"/>
  <c r="G234" i="1" s="1"/>
  <c r="I234" i="1" s="1"/>
  <c r="J234" i="1" s="1"/>
  <c r="A235" i="1" s="1"/>
  <c r="D235" i="1" l="1"/>
  <c r="B235" i="1"/>
  <c r="C235" i="1"/>
  <c r="Q235" i="1" l="1"/>
  <c r="R235" i="1" s="1"/>
  <c r="S235" i="1" s="1"/>
  <c r="T235" i="1" s="1"/>
  <c r="U235" i="1" s="1"/>
  <c r="O236" i="1" s="1"/>
  <c r="E235" i="1"/>
  <c r="F235" i="1" s="1"/>
  <c r="P236" i="1" l="1"/>
  <c r="K235" i="1"/>
  <c r="L235" i="1" s="1"/>
  <c r="G235" i="1"/>
  <c r="I235" i="1" s="1"/>
  <c r="J235" i="1" s="1"/>
  <c r="A236" i="1" s="1"/>
  <c r="D236" i="1" l="1"/>
  <c r="B236" i="1"/>
  <c r="C236" i="1"/>
  <c r="Q236" i="1" l="1"/>
  <c r="R236" i="1" s="1"/>
  <c r="S236" i="1" s="1"/>
  <c r="T236" i="1" s="1"/>
  <c r="U236" i="1" s="1"/>
  <c r="O237" i="1" s="1"/>
  <c r="E236" i="1"/>
  <c r="F236" i="1" s="1"/>
  <c r="P237" i="1" l="1"/>
  <c r="K236" i="1"/>
  <c r="L236" i="1" s="1"/>
  <c r="G236" i="1"/>
  <c r="I236" i="1" s="1"/>
  <c r="J236" i="1" s="1"/>
  <c r="A237" i="1" s="1"/>
  <c r="D237" i="1" l="1"/>
  <c r="C237" i="1"/>
  <c r="B237" i="1"/>
  <c r="Q237" i="1" l="1"/>
  <c r="R237" i="1" s="1"/>
  <c r="S237" i="1" s="1"/>
  <c r="T237" i="1" s="1"/>
  <c r="U237" i="1" s="1"/>
  <c r="O238" i="1" s="1"/>
  <c r="E237" i="1"/>
  <c r="F237" i="1" s="1"/>
  <c r="P238" i="1" l="1"/>
  <c r="K237" i="1"/>
  <c r="L237" i="1" s="1"/>
  <c r="G237" i="1"/>
  <c r="I237" i="1" s="1"/>
  <c r="J237" i="1" s="1"/>
  <c r="A238" i="1" s="1"/>
  <c r="D238" i="1" l="1"/>
  <c r="B238" i="1"/>
  <c r="C238" i="1"/>
  <c r="Q238" i="1" l="1"/>
  <c r="R238" i="1" s="1"/>
  <c r="S238" i="1" s="1"/>
  <c r="T238" i="1" s="1"/>
  <c r="U238" i="1" s="1"/>
  <c r="O239" i="1" s="1"/>
  <c r="E238" i="1"/>
  <c r="K238" i="1" s="1"/>
  <c r="L238" i="1" s="1"/>
  <c r="P239" i="1" l="1"/>
  <c r="F238" i="1"/>
  <c r="G238" i="1" s="1"/>
  <c r="I238" i="1" s="1"/>
  <c r="J238" i="1" s="1"/>
  <c r="A239" i="1" s="1"/>
  <c r="D239" i="1" l="1"/>
  <c r="C239" i="1"/>
  <c r="B239" i="1"/>
  <c r="Q239" i="1" l="1"/>
  <c r="R239" i="1" s="1"/>
  <c r="S239" i="1" s="1"/>
  <c r="T239" i="1" s="1"/>
  <c r="U239" i="1" s="1"/>
  <c r="O240" i="1" s="1"/>
  <c r="E239" i="1"/>
  <c r="K239" i="1" s="1"/>
  <c r="L239" i="1" s="1"/>
  <c r="P240" i="1" l="1"/>
  <c r="F239" i="1"/>
  <c r="G239" i="1" s="1"/>
  <c r="I239" i="1" s="1"/>
  <c r="J239" i="1" s="1"/>
  <c r="A240" i="1" s="1"/>
  <c r="D240" i="1" l="1"/>
  <c r="C240" i="1"/>
  <c r="B240" i="1"/>
  <c r="Q240" i="1" l="1"/>
  <c r="R240" i="1" s="1"/>
  <c r="S240" i="1" s="1"/>
  <c r="T240" i="1" s="1"/>
  <c r="U240" i="1" s="1"/>
  <c r="O241" i="1" s="1"/>
  <c r="E240" i="1"/>
  <c r="F240" i="1" s="1"/>
  <c r="P241" i="1" l="1"/>
  <c r="K240" i="1"/>
  <c r="L240" i="1" s="1"/>
  <c r="G240" i="1"/>
  <c r="I240" i="1" s="1"/>
  <c r="J240" i="1" s="1"/>
  <c r="A241" i="1" s="1"/>
  <c r="D241" i="1" l="1"/>
  <c r="C241" i="1"/>
  <c r="B241" i="1"/>
  <c r="Q241" i="1" l="1"/>
  <c r="R241" i="1" s="1"/>
  <c r="S241" i="1" s="1"/>
  <c r="T241" i="1" s="1"/>
  <c r="U241" i="1" s="1"/>
  <c r="O242" i="1" s="1"/>
  <c r="E241" i="1"/>
  <c r="F241" i="1" s="1"/>
  <c r="G241" i="1" s="1"/>
  <c r="I241" i="1" s="1"/>
  <c r="J241" i="1" s="1"/>
  <c r="A242" i="1" s="1"/>
  <c r="D242" i="1" s="1"/>
  <c r="Q242" i="1" l="1"/>
  <c r="P242" i="1"/>
  <c r="K241" i="1"/>
  <c r="L241" i="1" s="1"/>
  <c r="R242" i="1"/>
  <c r="S242" i="1" s="1"/>
  <c r="T242" i="1" s="1"/>
  <c r="U242" i="1" s="1"/>
  <c r="O243" i="1" s="1"/>
  <c r="B242" i="1"/>
  <c r="C242" i="1"/>
  <c r="E242" i="1"/>
  <c r="P243" i="1" l="1"/>
  <c r="F242" i="1"/>
  <c r="K242" i="1"/>
  <c r="L242" i="1" s="1"/>
  <c r="G242" i="1" l="1"/>
  <c r="I242" i="1" s="1"/>
  <c r="J242" i="1" s="1"/>
  <c r="A243" i="1" s="1"/>
  <c r="D243" i="1" l="1"/>
  <c r="C243" i="1"/>
  <c r="B243" i="1"/>
  <c r="Q243" i="1" l="1"/>
  <c r="R243" i="1" s="1"/>
  <c r="S243" i="1" s="1"/>
  <c r="T243" i="1" s="1"/>
  <c r="U243" i="1" s="1"/>
  <c r="O244" i="1" s="1"/>
  <c r="E243" i="1"/>
  <c r="F243" i="1" s="1"/>
  <c r="P244" i="1" l="1"/>
  <c r="K243" i="1"/>
  <c r="L243" i="1" s="1"/>
  <c r="G243" i="1"/>
  <c r="I243" i="1" s="1"/>
  <c r="J243" i="1" s="1"/>
  <c r="A244" i="1" s="1"/>
  <c r="D244" i="1" l="1"/>
  <c r="B244" i="1"/>
  <c r="C244" i="1"/>
  <c r="Q244" i="1" l="1"/>
  <c r="R244" i="1" s="1"/>
  <c r="S244" i="1" s="1"/>
  <c r="T244" i="1" s="1"/>
  <c r="U244" i="1" s="1"/>
  <c r="O245" i="1" s="1"/>
  <c r="E244" i="1"/>
  <c r="K244" i="1" s="1"/>
  <c r="L244" i="1" s="1"/>
  <c r="P245" i="1" l="1"/>
  <c r="F244" i="1"/>
  <c r="G244" i="1" s="1"/>
  <c r="I244" i="1" s="1"/>
  <c r="J244" i="1" s="1"/>
  <c r="A245" i="1" s="1"/>
  <c r="D245" i="1" l="1"/>
  <c r="C245" i="1"/>
  <c r="B245" i="1"/>
  <c r="Q245" i="1" l="1"/>
  <c r="R245" i="1" s="1"/>
  <c r="S245" i="1" s="1"/>
  <c r="T245" i="1" s="1"/>
  <c r="U245" i="1" s="1"/>
  <c r="O246" i="1" s="1"/>
  <c r="E245" i="1"/>
  <c r="K245" i="1" s="1"/>
  <c r="L245" i="1" s="1"/>
  <c r="P246" i="1" l="1"/>
  <c r="F245" i="1"/>
  <c r="G245" i="1" s="1"/>
  <c r="I245" i="1" s="1"/>
  <c r="J245" i="1" s="1"/>
  <c r="A246" i="1" s="1"/>
  <c r="D246" i="1" l="1"/>
  <c r="B246" i="1"/>
  <c r="C246" i="1"/>
  <c r="Q246" i="1" l="1"/>
  <c r="R246" i="1" s="1"/>
  <c r="S246" i="1" s="1"/>
  <c r="T246" i="1" s="1"/>
  <c r="U246" i="1" s="1"/>
  <c r="O247" i="1" s="1"/>
  <c r="E246" i="1"/>
  <c r="F246" i="1" s="1"/>
  <c r="P247" i="1" l="1"/>
  <c r="K246" i="1"/>
  <c r="L246" i="1" s="1"/>
  <c r="G246" i="1"/>
  <c r="I246" i="1" s="1"/>
  <c r="J246" i="1" s="1"/>
  <c r="A247" i="1" s="1"/>
  <c r="D247" i="1" l="1"/>
  <c r="C247" i="1"/>
  <c r="B247" i="1"/>
  <c r="Q247" i="1" l="1"/>
  <c r="R247" i="1" s="1"/>
  <c r="S247" i="1" s="1"/>
  <c r="T247" i="1" s="1"/>
  <c r="U247" i="1" s="1"/>
  <c r="O248" i="1" s="1"/>
  <c r="E247" i="1"/>
  <c r="K247" i="1" s="1"/>
  <c r="L247" i="1" s="1"/>
  <c r="P248" i="1" l="1"/>
  <c r="F247" i="1"/>
  <c r="G247" i="1" s="1"/>
  <c r="I247" i="1" l="1"/>
  <c r="J247" i="1" s="1"/>
  <c r="A248" i="1" s="1"/>
  <c r="D248" i="1" s="1"/>
  <c r="Q248" i="1" l="1"/>
  <c r="R248" i="1" s="1"/>
  <c r="S248" i="1" s="1"/>
  <c r="T248" i="1" s="1"/>
  <c r="U248" i="1" s="1"/>
  <c r="O249" i="1" s="1"/>
  <c r="C248" i="1"/>
  <c r="E248" i="1"/>
  <c r="F248" i="1" s="1"/>
  <c r="G248" i="1" s="1"/>
  <c r="I248" i="1" s="1"/>
  <c r="J248" i="1" s="1"/>
  <c r="A249" i="1" s="1"/>
  <c r="D249" i="1" s="1"/>
  <c r="B248" i="1"/>
  <c r="Q249" i="1" l="1"/>
  <c r="P249" i="1"/>
  <c r="K248" i="1"/>
  <c r="L248" i="1" s="1"/>
  <c r="R249" i="1"/>
  <c r="S249" i="1" s="1"/>
  <c r="T249" i="1" s="1"/>
  <c r="U249" i="1" s="1"/>
  <c r="O250" i="1" s="1"/>
  <c r="E249" i="1"/>
  <c r="K249" i="1" s="1"/>
  <c r="L249" i="1" s="1"/>
  <c r="C249" i="1"/>
  <c r="B249" i="1"/>
  <c r="P250" i="1" l="1"/>
  <c r="F249" i="1"/>
  <c r="G249" i="1" l="1"/>
  <c r="I249" i="1" s="1"/>
  <c r="J249" i="1" s="1"/>
  <c r="A250" i="1" s="1"/>
  <c r="D250" i="1" l="1"/>
  <c r="B250" i="1"/>
  <c r="C250" i="1"/>
  <c r="Q250" i="1" l="1"/>
  <c r="R250" i="1" s="1"/>
  <c r="S250" i="1" s="1"/>
  <c r="T250" i="1" s="1"/>
  <c r="U250" i="1" s="1"/>
  <c r="O251" i="1" s="1"/>
  <c r="E250" i="1"/>
  <c r="F250" i="1" s="1"/>
  <c r="P251" i="1" l="1"/>
  <c r="K250" i="1"/>
  <c r="L250" i="1" s="1"/>
  <c r="G250" i="1"/>
  <c r="I250" i="1" s="1"/>
  <c r="J250" i="1" s="1"/>
  <c r="A251" i="1" s="1"/>
  <c r="D251" i="1" l="1"/>
  <c r="B251" i="1"/>
  <c r="C251" i="1"/>
  <c r="Q251" i="1" l="1"/>
  <c r="R251" i="1" s="1"/>
  <c r="S251" i="1" s="1"/>
  <c r="T251" i="1" s="1"/>
  <c r="U251" i="1" s="1"/>
  <c r="O252" i="1" s="1"/>
  <c r="E251" i="1"/>
  <c r="K251" i="1" s="1"/>
  <c r="L251" i="1" s="1"/>
  <c r="P252" i="1" l="1"/>
  <c r="F251" i="1"/>
  <c r="G251" i="1" s="1"/>
  <c r="I251" i="1" s="1"/>
  <c r="J251" i="1" s="1"/>
  <c r="A252" i="1" s="1"/>
  <c r="D252" i="1" l="1"/>
  <c r="B252" i="1"/>
  <c r="C252" i="1"/>
  <c r="Q252" i="1" l="1"/>
  <c r="R252" i="1" s="1"/>
  <c r="S252" i="1" s="1"/>
  <c r="T252" i="1" s="1"/>
  <c r="U252" i="1" s="1"/>
  <c r="O253" i="1" s="1"/>
  <c r="E252" i="1"/>
  <c r="K252" i="1" s="1"/>
  <c r="L252" i="1" s="1"/>
  <c r="P253" i="1" l="1"/>
  <c r="F252" i="1"/>
  <c r="G252" i="1" s="1"/>
  <c r="I252" i="1" s="1"/>
  <c r="J252" i="1" s="1"/>
  <c r="A253" i="1" s="1"/>
  <c r="D253" i="1" l="1"/>
  <c r="B253" i="1"/>
  <c r="C253" i="1"/>
  <c r="Q253" i="1" l="1"/>
  <c r="R253" i="1" s="1"/>
  <c r="S253" i="1" s="1"/>
  <c r="T253" i="1" s="1"/>
  <c r="U253" i="1" s="1"/>
  <c r="O254" i="1" s="1"/>
  <c r="E253" i="1"/>
  <c r="F253" i="1" s="1"/>
  <c r="G253" i="1" s="1"/>
  <c r="I253" i="1" s="1"/>
  <c r="J253" i="1" s="1"/>
  <c r="A254" i="1" s="1"/>
  <c r="D254" i="1" s="1"/>
  <c r="Q254" i="1" l="1"/>
  <c r="P254" i="1"/>
  <c r="K253" i="1"/>
  <c r="L253" i="1" s="1"/>
  <c r="R254" i="1"/>
  <c r="S254" i="1" s="1"/>
  <c r="T254" i="1" s="1"/>
  <c r="U254" i="1" s="1"/>
  <c r="O255" i="1" s="1"/>
  <c r="B254" i="1"/>
  <c r="C254" i="1"/>
  <c r="E254" i="1"/>
  <c r="P255" i="1" l="1"/>
  <c r="F254" i="1"/>
  <c r="K254" i="1"/>
  <c r="L254" i="1" s="1"/>
  <c r="G254" i="1" l="1"/>
  <c r="I254" i="1" s="1"/>
  <c r="J254" i="1" s="1"/>
  <c r="A255" i="1" s="1"/>
  <c r="D255" i="1" l="1"/>
  <c r="C255" i="1"/>
  <c r="B255" i="1"/>
  <c r="Q255" i="1" l="1"/>
  <c r="R255" i="1" s="1"/>
  <c r="S255" i="1" s="1"/>
  <c r="T255" i="1" s="1"/>
  <c r="U255" i="1" s="1"/>
  <c r="O256" i="1" s="1"/>
  <c r="E255" i="1"/>
  <c r="K255" i="1" s="1"/>
  <c r="L255" i="1" s="1"/>
  <c r="P256" i="1" l="1"/>
  <c r="F255" i="1"/>
  <c r="G255" i="1" s="1"/>
  <c r="I255" i="1" s="1"/>
  <c r="J255" i="1" s="1"/>
  <c r="A256" i="1" s="1"/>
  <c r="D256" i="1" l="1"/>
  <c r="B256" i="1"/>
  <c r="C256" i="1"/>
  <c r="Q256" i="1" l="1"/>
  <c r="R256" i="1" s="1"/>
  <c r="S256" i="1" s="1"/>
  <c r="T256" i="1" s="1"/>
  <c r="U256" i="1" s="1"/>
  <c r="O257" i="1" s="1"/>
  <c r="E256" i="1"/>
  <c r="F256" i="1" s="1"/>
  <c r="P257" i="1" l="1"/>
  <c r="K256" i="1"/>
  <c r="L256" i="1" s="1"/>
  <c r="G256" i="1"/>
  <c r="I256" i="1" s="1"/>
  <c r="J256" i="1" s="1"/>
  <c r="A257" i="1" s="1"/>
  <c r="D257" i="1" l="1"/>
  <c r="C257" i="1"/>
  <c r="B257" i="1"/>
  <c r="Q257" i="1" l="1"/>
  <c r="R257" i="1" s="1"/>
  <c r="S257" i="1" s="1"/>
  <c r="T257" i="1" s="1"/>
  <c r="U257" i="1" s="1"/>
  <c r="O258" i="1" s="1"/>
  <c r="E257" i="1"/>
  <c r="K257" i="1" s="1"/>
  <c r="L257" i="1" s="1"/>
  <c r="P258" i="1" l="1"/>
  <c r="F257" i="1"/>
  <c r="G257" i="1" s="1"/>
  <c r="I257" i="1" s="1"/>
  <c r="J257" i="1" s="1"/>
  <c r="A258" i="1" s="1"/>
  <c r="D258" i="1" s="1"/>
  <c r="Q258" i="1" l="1"/>
  <c r="R258" i="1" s="1"/>
  <c r="S258" i="1" s="1"/>
  <c r="T258" i="1" s="1"/>
  <c r="U258" i="1" s="1"/>
  <c r="O259" i="1" s="1"/>
  <c r="B258" i="1"/>
  <c r="E258" i="1"/>
  <c r="F258" i="1" s="1"/>
  <c r="G258" i="1" s="1"/>
  <c r="I258" i="1" s="1"/>
  <c r="J258" i="1" s="1"/>
  <c r="A259" i="1" s="1"/>
  <c r="D259" i="1" s="1"/>
  <c r="C258" i="1"/>
  <c r="Q259" i="1" l="1"/>
  <c r="P259" i="1"/>
  <c r="K258" i="1"/>
  <c r="L258" i="1" s="1"/>
  <c r="R259" i="1"/>
  <c r="S259" i="1" s="1"/>
  <c r="T259" i="1" s="1"/>
  <c r="U259" i="1" s="1"/>
  <c r="O260" i="1" s="1"/>
  <c r="E259" i="1"/>
  <c r="F259" i="1" s="1"/>
  <c r="C259" i="1"/>
  <c r="B259" i="1"/>
  <c r="P260" i="1" l="1"/>
  <c r="G259" i="1"/>
  <c r="I259" i="1" s="1"/>
  <c r="J259" i="1" s="1"/>
  <c r="A260" i="1" s="1"/>
  <c r="D260" i="1" s="1"/>
  <c r="Q260" i="1" s="1"/>
  <c r="K259" i="1"/>
  <c r="L259" i="1" s="1"/>
  <c r="R260" i="1" l="1"/>
  <c r="S260" i="1" s="1"/>
  <c r="T260" i="1" s="1"/>
  <c r="U260" i="1" s="1"/>
  <c r="O261" i="1" s="1"/>
  <c r="B260" i="1"/>
  <c r="C260" i="1"/>
  <c r="E260" i="1"/>
  <c r="P261" i="1" l="1"/>
  <c r="F260" i="1"/>
  <c r="K260" i="1"/>
  <c r="L260" i="1" s="1"/>
  <c r="G260" i="1" l="1"/>
  <c r="I260" i="1" s="1"/>
  <c r="J260" i="1" s="1"/>
  <c r="A261" i="1" s="1"/>
  <c r="D261" i="1" l="1"/>
  <c r="Q261" i="1" s="1"/>
  <c r="C261" i="1"/>
  <c r="B261" i="1"/>
  <c r="E261" i="1" l="1"/>
  <c r="K261" i="1" s="1"/>
  <c r="L261" i="1" s="1"/>
  <c r="R261" i="1"/>
  <c r="S261" i="1" s="1"/>
  <c r="T261" i="1" s="1"/>
  <c r="U261" i="1" s="1"/>
  <c r="O262" i="1" s="1"/>
  <c r="P262" i="1" l="1"/>
  <c r="F261" i="1"/>
  <c r="G261" i="1" s="1"/>
  <c r="I261" i="1" s="1"/>
  <c r="J261" i="1" s="1"/>
  <c r="A262" i="1" s="1"/>
  <c r="D262" i="1" l="1"/>
  <c r="Q262" i="1" s="1"/>
  <c r="B262" i="1"/>
  <c r="C262" i="1"/>
  <c r="E262" i="1" l="1"/>
  <c r="K262" i="1" s="1"/>
  <c r="L262" i="1" s="1"/>
  <c r="R262" i="1"/>
  <c r="S262" i="1" s="1"/>
  <c r="T262" i="1" s="1"/>
  <c r="U262" i="1" s="1"/>
  <c r="O263" i="1" s="1"/>
  <c r="P263" i="1" l="1"/>
  <c r="F262" i="1"/>
  <c r="G262" i="1" s="1"/>
  <c r="I262" i="1" s="1"/>
  <c r="J262" i="1" s="1"/>
  <c r="A263" i="1" s="1"/>
  <c r="D263" i="1" l="1"/>
  <c r="Q263" i="1" s="1"/>
  <c r="C263" i="1"/>
  <c r="B263" i="1"/>
  <c r="E263" i="1" l="1"/>
  <c r="K263" i="1" s="1"/>
  <c r="L263" i="1" s="1"/>
  <c r="R263" i="1"/>
  <c r="S263" i="1" s="1"/>
  <c r="T263" i="1" s="1"/>
  <c r="U263" i="1" s="1"/>
  <c r="O264" i="1" s="1"/>
  <c r="P264" i="1" l="1"/>
  <c r="F263" i="1"/>
  <c r="G263" i="1" s="1"/>
  <c r="I263" i="1" s="1"/>
  <c r="J263" i="1" s="1"/>
  <c r="A264" i="1" s="1"/>
  <c r="D264" i="1" l="1"/>
  <c r="C264" i="1"/>
  <c r="B264" i="1"/>
  <c r="Q264" i="1" l="1"/>
  <c r="R264" i="1" s="1"/>
  <c r="S264" i="1" s="1"/>
  <c r="T264" i="1" s="1"/>
  <c r="U264" i="1" s="1"/>
  <c r="O265" i="1" s="1"/>
  <c r="E264" i="1"/>
  <c r="F264" i="1" s="1"/>
  <c r="G264" i="1" s="1"/>
  <c r="I264" i="1" s="1"/>
  <c r="J264" i="1" s="1"/>
  <c r="A265" i="1" s="1"/>
  <c r="D265" i="1" s="1"/>
  <c r="Q265" i="1" l="1"/>
  <c r="R265" i="1" s="1"/>
  <c r="S265" i="1" s="1"/>
  <c r="T265" i="1" s="1"/>
  <c r="U265" i="1" s="1"/>
  <c r="O266" i="1" s="1"/>
  <c r="P265" i="1"/>
  <c r="K264" i="1"/>
  <c r="L264" i="1" s="1"/>
  <c r="E265" i="1"/>
  <c r="C265" i="1"/>
  <c r="B265" i="1"/>
  <c r="P266" i="1" l="1"/>
  <c r="F265" i="1"/>
  <c r="K265" i="1"/>
  <c r="L265" i="1" s="1"/>
  <c r="G265" i="1" l="1"/>
  <c r="I265" i="1" s="1"/>
  <c r="J265" i="1" s="1"/>
  <c r="A266" i="1" s="1"/>
  <c r="D266" i="1" l="1"/>
  <c r="B266" i="1"/>
  <c r="C266" i="1"/>
  <c r="Q266" i="1" l="1"/>
  <c r="R266" i="1" s="1"/>
  <c r="S266" i="1" s="1"/>
  <c r="T266" i="1" s="1"/>
  <c r="U266" i="1" s="1"/>
  <c r="O267" i="1" s="1"/>
  <c r="E266" i="1"/>
  <c r="F266" i="1" s="1"/>
  <c r="P267" i="1" l="1"/>
  <c r="K266" i="1"/>
  <c r="L266" i="1" s="1"/>
  <c r="G266" i="1"/>
  <c r="I266" i="1" s="1"/>
  <c r="J266" i="1" s="1"/>
  <c r="A267" i="1" s="1"/>
  <c r="D267" i="1" l="1"/>
  <c r="C267" i="1"/>
  <c r="B267" i="1"/>
  <c r="Q267" i="1" l="1"/>
  <c r="R267" i="1" s="1"/>
  <c r="S267" i="1" s="1"/>
  <c r="T267" i="1" s="1"/>
  <c r="U267" i="1" s="1"/>
  <c r="O268" i="1" s="1"/>
  <c r="E267" i="1"/>
  <c r="K267" i="1" s="1"/>
  <c r="L267" i="1" s="1"/>
  <c r="P268" i="1" l="1"/>
  <c r="F267" i="1"/>
  <c r="G267" i="1" s="1"/>
  <c r="I267" i="1" s="1"/>
  <c r="J267" i="1" s="1"/>
  <c r="A268" i="1" s="1"/>
  <c r="D268" i="1" l="1"/>
  <c r="B268" i="1"/>
  <c r="C268" i="1"/>
  <c r="Q268" i="1" l="1"/>
  <c r="R268" i="1" s="1"/>
  <c r="S268" i="1" s="1"/>
  <c r="T268" i="1" s="1"/>
  <c r="U268" i="1" s="1"/>
  <c r="O269" i="1" s="1"/>
  <c r="E268" i="1"/>
  <c r="F268" i="1" s="1"/>
  <c r="P269" i="1" l="1"/>
  <c r="K268" i="1"/>
  <c r="L268" i="1" s="1"/>
  <c r="G268" i="1"/>
  <c r="I268" i="1" s="1"/>
  <c r="J268" i="1" s="1"/>
  <c r="A269" i="1" s="1"/>
  <c r="D269" i="1" l="1"/>
  <c r="C269" i="1"/>
  <c r="B269" i="1"/>
  <c r="Q269" i="1" l="1"/>
  <c r="R269" i="1" s="1"/>
  <c r="S269" i="1" s="1"/>
  <c r="T269" i="1" s="1"/>
  <c r="U269" i="1" s="1"/>
  <c r="O270" i="1" s="1"/>
  <c r="E269" i="1"/>
  <c r="K269" i="1" s="1"/>
  <c r="L269" i="1" s="1"/>
  <c r="P270" i="1" l="1"/>
  <c r="F269" i="1"/>
  <c r="G269" i="1" s="1"/>
  <c r="I269" i="1" s="1"/>
  <c r="J269" i="1" s="1"/>
  <c r="A270" i="1" s="1"/>
  <c r="D270" i="1" l="1"/>
  <c r="C270" i="1"/>
  <c r="B270" i="1"/>
  <c r="Q270" i="1" l="1"/>
  <c r="R270" i="1" s="1"/>
  <c r="S270" i="1" s="1"/>
  <c r="T270" i="1" s="1"/>
  <c r="U270" i="1" s="1"/>
  <c r="O271" i="1" s="1"/>
  <c r="E270" i="1"/>
  <c r="F270" i="1" s="1"/>
  <c r="P271" i="1" l="1"/>
  <c r="K270" i="1"/>
  <c r="L270" i="1" s="1"/>
  <c r="G270" i="1"/>
  <c r="I270" i="1" s="1"/>
  <c r="J270" i="1" s="1"/>
  <c r="A271" i="1" s="1"/>
  <c r="D271" i="1" l="1"/>
  <c r="B271" i="1"/>
  <c r="C271" i="1"/>
  <c r="Q271" i="1" l="1"/>
  <c r="R271" i="1" s="1"/>
  <c r="S271" i="1" s="1"/>
  <c r="T271" i="1" s="1"/>
  <c r="U271" i="1" s="1"/>
  <c r="O272" i="1" s="1"/>
  <c r="E271" i="1"/>
  <c r="K271" i="1" s="1"/>
  <c r="L271" i="1" s="1"/>
  <c r="P272" i="1" l="1"/>
  <c r="F271" i="1"/>
  <c r="G271" i="1" s="1"/>
  <c r="I271" i="1" s="1"/>
  <c r="J271" i="1" s="1"/>
  <c r="A272" i="1" s="1"/>
  <c r="D272" i="1" l="1"/>
  <c r="C272" i="1"/>
  <c r="B272" i="1"/>
  <c r="Q272" i="1" l="1"/>
  <c r="R272" i="1" s="1"/>
  <c r="S272" i="1" s="1"/>
  <c r="T272" i="1" s="1"/>
  <c r="U272" i="1" s="1"/>
  <c r="O273" i="1" s="1"/>
  <c r="E272" i="1"/>
  <c r="K272" i="1" s="1"/>
  <c r="L272" i="1" s="1"/>
  <c r="P273" i="1" l="1"/>
  <c r="F272" i="1"/>
  <c r="G272" i="1" s="1"/>
  <c r="I272" i="1" s="1"/>
  <c r="J272" i="1" s="1"/>
  <c r="A273" i="1" s="1"/>
  <c r="D273" i="1" l="1"/>
  <c r="B273" i="1"/>
  <c r="C273" i="1"/>
  <c r="Q273" i="1" l="1"/>
  <c r="R273" i="1" s="1"/>
  <c r="S273" i="1" s="1"/>
  <c r="T273" i="1" s="1"/>
  <c r="U273" i="1" s="1"/>
  <c r="O274" i="1" s="1"/>
  <c r="E273" i="1"/>
  <c r="K273" i="1" s="1"/>
  <c r="L273" i="1" s="1"/>
  <c r="P274" i="1" l="1"/>
  <c r="F273" i="1"/>
  <c r="G273" i="1" s="1"/>
  <c r="I273" i="1" s="1"/>
  <c r="J273" i="1" s="1"/>
  <c r="A274" i="1" s="1"/>
  <c r="D274" i="1" l="1"/>
  <c r="B274" i="1"/>
  <c r="C274" i="1"/>
  <c r="Q274" i="1" l="1"/>
  <c r="R274" i="1" s="1"/>
  <c r="S274" i="1" s="1"/>
  <c r="T274" i="1" s="1"/>
  <c r="U274" i="1" s="1"/>
  <c r="O275" i="1" s="1"/>
  <c r="E274" i="1"/>
  <c r="F274" i="1" s="1"/>
  <c r="P275" i="1" l="1"/>
  <c r="K274" i="1"/>
  <c r="L274" i="1" s="1"/>
  <c r="G274" i="1"/>
  <c r="I274" i="1" s="1"/>
  <c r="J274" i="1" s="1"/>
  <c r="A275" i="1" s="1"/>
  <c r="D275" i="1" l="1"/>
  <c r="B275" i="1"/>
  <c r="C275" i="1"/>
  <c r="Q275" i="1" l="1"/>
  <c r="R275" i="1" s="1"/>
  <c r="S275" i="1" s="1"/>
  <c r="T275" i="1" s="1"/>
  <c r="U275" i="1" s="1"/>
  <c r="O276" i="1" s="1"/>
  <c r="E275" i="1"/>
  <c r="F275" i="1" s="1"/>
  <c r="P276" i="1" l="1"/>
  <c r="K275" i="1"/>
  <c r="L275" i="1" s="1"/>
  <c r="G275" i="1"/>
  <c r="I275" i="1" s="1"/>
  <c r="J275" i="1" s="1"/>
  <c r="A276" i="1" s="1"/>
  <c r="D276" i="1" l="1"/>
  <c r="C276" i="1"/>
  <c r="B276" i="1"/>
  <c r="Q276" i="1" l="1"/>
  <c r="R276" i="1" s="1"/>
  <c r="S276" i="1" s="1"/>
  <c r="T276" i="1" s="1"/>
  <c r="U276" i="1" s="1"/>
  <c r="O277" i="1" s="1"/>
  <c r="E276" i="1"/>
  <c r="F276" i="1" s="1"/>
  <c r="G276" i="1" s="1"/>
  <c r="I276" i="1" s="1"/>
  <c r="J276" i="1" s="1"/>
  <c r="A277" i="1" s="1"/>
  <c r="D277" i="1" s="1"/>
  <c r="Q277" i="1" l="1"/>
  <c r="P277" i="1"/>
  <c r="K276" i="1"/>
  <c r="L276" i="1" s="1"/>
  <c r="R277" i="1"/>
  <c r="S277" i="1" s="1"/>
  <c r="T277" i="1" s="1"/>
  <c r="U277" i="1" s="1"/>
  <c r="O278" i="1" s="1"/>
  <c r="E277" i="1"/>
  <c r="C277" i="1"/>
  <c r="B277" i="1"/>
  <c r="P278" i="1" l="1"/>
  <c r="F277" i="1"/>
  <c r="K277" i="1"/>
  <c r="L277" i="1" s="1"/>
  <c r="G277" i="1" l="1"/>
  <c r="I277" i="1" s="1"/>
  <c r="J277" i="1" s="1"/>
  <c r="A278" i="1" s="1"/>
  <c r="D278" i="1" l="1"/>
  <c r="B278" i="1"/>
  <c r="C278" i="1"/>
  <c r="Q278" i="1" l="1"/>
  <c r="R278" i="1" s="1"/>
  <c r="S278" i="1" s="1"/>
  <c r="T278" i="1" s="1"/>
  <c r="U278" i="1" s="1"/>
  <c r="O279" i="1" s="1"/>
  <c r="E278" i="1"/>
  <c r="K278" i="1" s="1"/>
  <c r="L278" i="1" s="1"/>
  <c r="P279" i="1" l="1"/>
  <c r="F278" i="1"/>
  <c r="G278" i="1" s="1"/>
  <c r="I278" i="1" s="1"/>
  <c r="J278" i="1" s="1"/>
  <c r="A279" i="1" s="1"/>
  <c r="D279" i="1" l="1"/>
  <c r="B279" i="1"/>
  <c r="C279" i="1"/>
  <c r="Q279" i="1" l="1"/>
  <c r="R279" i="1" s="1"/>
  <c r="S279" i="1" s="1"/>
  <c r="T279" i="1" s="1"/>
  <c r="U279" i="1" s="1"/>
  <c r="O280" i="1" s="1"/>
  <c r="E279" i="1"/>
  <c r="K279" i="1" s="1"/>
  <c r="L279" i="1" s="1"/>
  <c r="P280" i="1" l="1"/>
  <c r="F279" i="1"/>
  <c r="G279" i="1" s="1"/>
  <c r="I279" i="1" s="1"/>
  <c r="J279" i="1" s="1"/>
  <c r="A280" i="1" s="1"/>
  <c r="D280" i="1" l="1"/>
  <c r="C280" i="1"/>
  <c r="B280" i="1"/>
  <c r="Q280" i="1" l="1"/>
  <c r="R280" i="1" s="1"/>
  <c r="S280" i="1" s="1"/>
  <c r="T280" i="1" s="1"/>
  <c r="U280" i="1" s="1"/>
  <c r="O281" i="1" s="1"/>
  <c r="E280" i="1"/>
  <c r="K280" i="1" s="1"/>
  <c r="L280" i="1" s="1"/>
  <c r="P281" i="1" l="1"/>
  <c r="F280" i="1"/>
  <c r="G280" i="1" s="1"/>
  <c r="I280" i="1" s="1"/>
  <c r="J280" i="1" s="1"/>
  <c r="A281" i="1" s="1"/>
  <c r="D281" i="1" l="1"/>
  <c r="B281" i="1"/>
  <c r="C281" i="1"/>
  <c r="Q281" i="1" l="1"/>
  <c r="R281" i="1" s="1"/>
  <c r="S281" i="1" s="1"/>
  <c r="T281" i="1" s="1"/>
  <c r="U281" i="1" s="1"/>
  <c r="O282" i="1" s="1"/>
  <c r="E281" i="1"/>
  <c r="K281" i="1" s="1"/>
  <c r="L281" i="1" s="1"/>
  <c r="P282" i="1" l="1"/>
  <c r="F281" i="1"/>
  <c r="G281" i="1" s="1"/>
  <c r="I281" i="1" s="1"/>
  <c r="J281" i="1" s="1"/>
  <c r="A282" i="1" s="1"/>
  <c r="D282" i="1" l="1"/>
  <c r="C282" i="1"/>
  <c r="B282" i="1"/>
  <c r="Q282" i="1" l="1"/>
  <c r="R282" i="1" s="1"/>
  <c r="S282" i="1" s="1"/>
  <c r="T282" i="1" s="1"/>
  <c r="U282" i="1" s="1"/>
  <c r="O283" i="1" s="1"/>
  <c r="E282" i="1"/>
  <c r="F282" i="1" s="1"/>
  <c r="G282" i="1" s="1"/>
  <c r="I282" i="1" s="1"/>
  <c r="J282" i="1" s="1"/>
  <c r="A283" i="1" s="1"/>
  <c r="D283" i="1" s="1"/>
  <c r="Q283" i="1" l="1"/>
  <c r="R283" i="1" s="1"/>
  <c r="S283" i="1" s="1"/>
  <c r="T283" i="1" s="1"/>
  <c r="U283" i="1" s="1"/>
  <c r="O284" i="1" s="1"/>
  <c r="P283" i="1"/>
  <c r="K282" i="1"/>
  <c r="L282" i="1" s="1"/>
  <c r="E283" i="1"/>
  <c r="K283" i="1" s="1"/>
  <c r="L283" i="1" s="1"/>
  <c r="C283" i="1"/>
  <c r="B283" i="1"/>
  <c r="P284" i="1" l="1"/>
  <c r="F283" i="1"/>
  <c r="G283" i="1" s="1"/>
  <c r="I283" i="1" s="1"/>
  <c r="J283" i="1" s="1"/>
  <c r="A284" i="1" s="1"/>
  <c r="D284" i="1" s="1"/>
  <c r="Q284" i="1" s="1"/>
  <c r="R284" i="1" l="1"/>
  <c r="S284" i="1" s="1"/>
  <c r="T284" i="1" s="1"/>
  <c r="U284" i="1" s="1"/>
  <c r="O285" i="1" s="1"/>
  <c r="B284" i="1"/>
  <c r="C284" i="1"/>
  <c r="E284" i="1"/>
  <c r="P285" i="1" l="1"/>
  <c r="F284" i="1"/>
  <c r="K284" i="1"/>
  <c r="L284" i="1" s="1"/>
  <c r="G284" i="1" l="1"/>
  <c r="I284" i="1" s="1"/>
  <c r="J284" i="1" s="1"/>
  <c r="A285" i="1" s="1"/>
  <c r="D285" i="1" l="1"/>
  <c r="C285" i="1"/>
  <c r="B285" i="1"/>
  <c r="Q285" i="1" l="1"/>
  <c r="R285" i="1" s="1"/>
  <c r="S285" i="1" s="1"/>
  <c r="T285" i="1" s="1"/>
  <c r="U285" i="1" s="1"/>
  <c r="O286" i="1" s="1"/>
  <c r="E285" i="1"/>
  <c r="K285" i="1" s="1"/>
  <c r="L285" i="1" s="1"/>
  <c r="P286" i="1" l="1"/>
  <c r="F285" i="1"/>
  <c r="G285" i="1" s="1"/>
  <c r="I285" i="1" s="1"/>
  <c r="J285" i="1" s="1"/>
  <c r="A286" i="1" s="1"/>
  <c r="D286" i="1" l="1"/>
  <c r="C286" i="1"/>
  <c r="B286" i="1"/>
  <c r="Q286" i="1" l="1"/>
  <c r="R286" i="1" s="1"/>
  <c r="S286" i="1" s="1"/>
  <c r="T286" i="1" s="1"/>
  <c r="U286" i="1" s="1"/>
  <c r="O287" i="1" s="1"/>
  <c r="E286" i="1"/>
  <c r="F286" i="1" s="1"/>
  <c r="P287" i="1" l="1"/>
  <c r="K286" i="1"/>
  <c r="L286" i="1" s="1"/>
  <c r="G286" i="1"/>
  <c r="I286" i="1" s="1"/>
  <c r="J286" i="1" s="1"/>
  <c r="A287" i="1" s="1"/>
  <c r="D287" i="1" l="1"/>
  <c r="B287" i="1"/>
  <c r="C287" i="1"/>
  <c r="Q287" i="1" l="1"/>
  <c r="R287" i="1" s="1"/>
  <c r="S287" i="1" s="1"/>
  <c r="T287" i="1" s="1"/>
  <c r="U287" i="1" s="1"/>
  <c r="O288" i="1" s="1"/>
  <c r="E287" i="1"/>
  <c r="F287" i="1" s="1"/>
  <c r="P288" i="1" l="1"/>
  <c r="K287" i="1"/>
  <c r="L287" i="1" s="1"/>
  <c r="G287" i="1"/>
  <c r="I287" i="1" s="1"/>
  <c r="J287" i="1" s="1"/>
  <c r="A288" i="1" s="1"/>
  <c r="D288" i="1" l="1"/>
  <c r="C288" i="1"/>
  <c r="B288" i="1"/>
  <c r="Q288" i="1" l="1"/>
  <c r="R288" i="1" s="1"/>
  <c r="S288" i="1" s="1"/>
  <c r="T288" i="1" s="1"/>
  <c r="U288" i="1" s="1"/>
  <c r="O289" i="1" s="1"/>
  <c r="E288" i="1"/>
  <c r="F288" i="1" s="1"/>
  <c r="G288" i="1" s="1"/>
  <c r="I288" i="1" s="1"/>
  <c r="J288" i="1" s="1"/>
  <c r="A289" i="1" s="1"/>
  <c r="D289" i="1" s="1"/>
  <c r="Q289" i="1" l="1"/>
  <c r="R289" i="1" s="1"/>
  <c r="S289" i="1" s="1"/>
  <c r="T289" i="1" s="1"/>
  <c r="U289" i="1" s="1"/>
  <c r="O290" i="1" s="1"/>
  <c r="P289" i="1"/>
  <c r="K288" i="1"/>
  <c r="L288" i="1" s="1"/>
  <c r="E289" i="1"/>
  <c r="C289" i="1"/>
  <c r="B289" i="1"/>
  <c r="P290" i="1" l="1"/>
  <c r="F289" i="1"/>
  <c r="K289" i="1"/>
  <c r="L289" i="1" s="1"/>
  <c r="G289" i="1" l="1"/>
  <c r="I289" i="1" s="1"/>
  <c r="J289" i="1" s="1"/>
  <c r="A290" i="1" s="1"/>
  <c r="D290" i="1" l="1"/>
  <c r="B290" i="1"/>
  <c r="C290" i="1"/>
  <c r="Q290" i="1" l="1"/>
  <c r="R290" i="1" s="1"/>
  <c r="S290" i="1" s="1"/>
  <c r="T290" i="1" s="1"/>
  <c r="U290" i="1" s="1"/>
  <c r="O291" i="1" s="1"/>
  <c r="E290" i="1"/>
  <c r="F290" i="1" s="1"/>
  <c r="P291" i="1" l="1"/>
  <c r="K290" i="1"/>
  <c r="L290" i="1" s="1"/>
  <c r="G290" i="1"/>
  <c r="I290" i="1" s="1"/>
  <c r="J290" i="1" s="1"/>
  <c r="A291" i="1" s="1"/>
  <c r="D291" i="1" l="1"/>
  <c r="B291" i="1"/>
  <c r="C291" i="1"/>
  <c r="Q291" i="1" l="1"/>
  <c r="R291" i="1" s="1"/>
  <c r="S291" i="1" s="1"/>
  <c r="T291" i="1" s="1"/>
  <c r="U291" i="1" s="1"/>
  <c r="O292" i="1" s="1"/>
  <c r="E291" i="1"/>
  <c r="K291" i="1" s="1"/>
  <c r="L291" i="1" s="1"/>
  <c r="P292" i="1" l="1"/>
  <c r="F291" i="1"/>
  <c r="G291" i="1" s="1"/>
  <c r="I291" i="1" s="1"/>
  <c r="J291" i="1" s="1"/>
  <c r="A292" i="1" s="1"/>
  <c r="D292" i="1" l="1"/>
  <c r="C292" i="1"/>
  <c r="B292" i="1"/>
  <c r="Q292" i="1" l="1"/>
  <c r="R292" i="1" s="1"/>
  <c r="S292" i="1" s="1"/>
  <c r="T292" i="1" s="1"/>
  <c r="U292" i="1" s="1"/>
  <c r="O293" i="1" s="1"/>
  <c r="E292" i="1"/>
  <c r="F292" i="1" s="1"/>
  <c r="G292" i="1" s="1"/>
  <c r="I292" i="1" s="1"/>
  <c r="J292" i="1" s="1"/>
  <c r="A293" i="1" s="1"/>
  <c r="D293" i="1" s="1"/>
  <c r="Q293" i="1" l="1"/>
  <c r="R293" i="1" s="1"/>
  <c r="S293" i="1" s="1"/>
  <c r="T293" i="1" s="1"/>
  <c r="U293" i="1" s="1"/>
  <c r="O294" i="1" s="1"/>
  <c r="P293" i="1"/>
  <c r="K292" i="1"/>
  <c r="L292" i="1" s="1"/>
  <c r="B293" i="1"/>
  <c r="E293" i="1"/>
  <c r="C293" i="1"/>
  <c r="P294" i="1" l="1"/>
  <c r="F293" i="1"/>
  <c r="K293" i="1"/>
  <c r="L293" i="1" s="1"/>
  <c r="G293" i="1" l="1"/>
  <c r="I293" i="1" s="1"/>
  <c r="J293" i="1" s="1"/>
  <c r="A294" i="1" s="1"/>
  <c r="D294" i="1" l="1"/>
  <c r="C294" i="1"/>
  <c r="B294" i="1"/>
  <c r="Q294" i="1" l="1"/>
  <c r="R294" i="1" s="1"/>
  <c r="S294" i="1" s="1"/>
  <c r="T294" i="1" s="1"/>
  <c r="U294" i="1" s="1"/>
  <c r="O295" i="1" s="1"/>
  <c r="E294" i="1"/>
  <c r="F294" i="1" s="1"/>
  <c r="G294" i="1" s="1"/>
  <c r="I294" i="1" s="1"/>
  <c r="J294" i="1" s="1"/>
  <c r="A295" i="1" s="1"/>
  <c r="D295" i="1" s="1"/>
  <c r="Q295" i="1" l="1"/>
  <c r="R295" i="1" s="1"/>
  <c r="S295" i="1" s="1"/>
  <c r="T295" i="1" s="1"/>
  <c r="U295" i="1" s="1"/>
  <c r="O296" i="1" s="1"/>
  <c r="P295" i="1"/>
  <c r="K294" i="1"/>
  <c r="L294" i="1" s="1"/>
  <c r="E295" i="1"/>
  <c r="C295" i="1"/>
  <c r="B295" i="1"/>
  <c r="P296" i="1" l="1"/>
  <c r="F295" i="1"/>
  <c r="K295" i="1"/>
  <c r="L295" i="1" s="1"/>
  <c r="G295" i="1" l="1"/>
  <c r="I295" i="1" s="1"/>
  <c r="J295" i="1" s="1"/>
  <c r="A296" i="1" s="1"/>
  <c r="D296" i="1" l="1"/>
  <c r="C296" i="1"/>
  <c r="B296" i="1"/>
  <c r="Q296" i="1" l="1"/>
  <c r="R296" i="1" s="1"/>
  <c r="S296" i="1" s="1"/>
  <c r="T296" i="1" s="1"/>
  <c r="U296" i="1" s="1"/>
  <c r="O297" i="1" s="1"/>
  <c r="E296" i="1"/>
  <c r="F296" i="1" s="1"/>
  <c r="P297" i="1" l="1"/>
  <c r="K296" i="1"/>
  <c r="L296" i="1" s="1"/>
  <c r="G296" i="1"/>
  <c r="I296" i="1" s="1"/>
  <c r="J296" i="1" s="1"/>
  <c r="A297" i="1" s="1"/>
  <c r="D297" i="1" l="1"/>
  <c r="B297" i="1"/>
  <c r="C297" i="1"/>
  <c r="Q297" i="1" l="1"/>
  <c r="R297" i="1" s="1"/>
  <c r="S297" i="1" s="1"/>
  <c r="T297" i="1" s="1"/>
  <c r="U297" i="1" s="1"/>
  <c r="O298" i="1" s="1"/>
  <c r="E297" i="1"/>
  <c r="K297" i="1" s="1"/>
  <c r="L297" i="1" s="1"/>
  <c r="P298" i="1" l="1"/>
  <c r="F297" i="1"/>
  <c r="G297" i="1" s="1"/>
  <c r="I297" i="1" s="1"/>
  <c r="J297" i="1" s="1"/>
  <c r="A298" i="1" s="1"/>
  <c r="D298" i="1" l="1"/>
  <c r="C298" i="1"/>
  <c r="B298" i="1"/>
  <c r="Q298" i="1" l="1"/>
  <c r="R298" i="1" s="1"/>
  <c r="S298" i="1" s="1"/>
  <c r="T298" i="1" s="1"/>
  <c r="U298" i="1" s="1"/>
  <c r="O299" i="1" s="1"/>
  <c r="E298" i="1"/>
  <c r="K298" i="1" s="1"/>
  <c r="L298" i="1" s="1"/>
  <c r="P299" i="1" l="1"/>
  <c r="F298" i="1"/>
  <c r="G298" i="1" s="1"/>
  <c r="I298" i="1" s="1"/>
  <c r="J298" i="1" s="1"/>
  <c r="A299" i="1" s="1"/>
  <c r="D299" i="1" l="1"/>
  <c r="B299" i="1"/>
  <c r="C299" i="1"/>
  <c r="Q299" i="1" l="1"/>
  <c r="R299" i="1" s="1"/>
  <c r="S299" i="1" s="1"/>
  <c r="T299" i="1" s="1"/>
  <c r="U299" i="1" s="1"/>
  <c r="O300" i="1" s="1"/>
  <c r="E299" i="1"/>
  <c r="K299" i="1" s="1"/>
  <c r="L299" i="1" s="1"/>
  <c r="P300" i="1" l="1"/>
  <c r="F299" i="1"/>
  <c r="G299" i="1" s="1"/>
  <c r="I299" i="1" s="1"/>
  <c r="J299" i="1" s="1"/>
  <c r="A300" i="1" s="1"/>
  <c r="D300" i="1" l="1"/>
  <c r="C300" i="1"/>
  <c r="B300" i="1"/>
  <c r="Q300" i="1" l="1"/>
  <c r="R300" i="1" s="1"/>
  <c r="S300" i="1" s="1"/>
  <c r="T300" i="1" s="1"/>
  <c r="U300" i="1" s="1"/>
  <c r="O301" i="1" s="1"/>
  <c r="E300" i="1"/>
  <c r="K300" i="1" s="1"/>
  <c r="L300" i="1" s="1"/>
  <c r="P301" i="1" l="1"/>
  <c r="F300" i="1"/>
  <c r="G300" i="1" s="1"/>
  <c r="I300" i="1" s="1"/>
  <c r="J300" i="1" s="1"/>
  <c r="A301" i="1" s="1"/>
  <c r="D301" i="1" l="1"/>
  <c r="B301" i="1"/>
  <c r="C301" i="1"/>
  <c r="Q301" i="1" l="1"/>
  <c r="R301" i="1" s="1"/>
  <c r="S301" i="1" s="1"/>
  <c r="T301" i="1" s="1"/>
  <c r="U301" i="1" s="1"/>
  <c r="O302" i="1" s="1"/>
  <c r="E301" i="1"/>
  <c r="K301" i="1" s="1"/>
  <c r="L301" i="1" s="1"/>
  <c r="P302" i="1" l="1"/>
  <c r="F301" i="1"/>
  <c r="G301" i="1" s="1"/>
  <c r="I301" i="1" s="1"/>
  <c r="J301" i="1" s="1"/>
  <c r="A302" i="1" s="1"/>
  <c r="D302" i="1" l="1"/>
  <c r="C302" i="1"/>
  <c r="B302" i="1"/>
  <c r="Q302" i="1" l="1"/>
  <c r="R302" i="1" s="1"/>
  <c r="S302" i="1" s="1"/>
  <c r="T302" i="1" s="1"/>
  <c r="U302" i="1" s="1"/>
  <c r="O303" i="1" s="1"/>
  <c r="E302" i="1"/>
  <c r="F302" i="1" s="1"/>
  <c r="P303" i="1" l="1"/>
  <c r="K302" i="1"/>
  <c r="L302" i="1" s="1"/>
  <c r="G302" i="1"/>
  <c r="I302" i="1" s="1"/>
  <c r="J302" i="1" s="1"/>
  <c r="A303" i="1" s="1"/>
  <c r="D303" i="1" l="1"/>
  <c r="B303" i="1"/>
  <c r="C303" i="1"/>
  <c r="Q303" i="1" l="1"/>
  <c r="R303" i="1" s="1"/>
  <c r="S303" i="1" s="1"/>
  <c r="T303" i="1" s="1"/>
  <c r="U303" i="1" s="1"/>
  <c r="O304" i="1" s="1"/>
  <c r="E303" i="1"/>
  <c r="K303" i="1" s="1"/>
  <c r="L303" i="1" s="1"/>
  <c r="P304" i="1" l="1"/>
  <c r="F303" i="1"/>
  <c r="G303" i="1" s="1"/>
  <c r="I303" i="1" s="1"/>
  <c r="J303" i="1" s="1"/>
  <c r="A304" i="1" s="1"/>
  <c r="D304" i="1" l="1"/>
  <c r="C304" i="1"/>
  <c r="B304" i="1"/>
  <c r="Q304" i="1" l="1"/>
  <c r="R304" i="1" s="1"/>
  <c r="S304" i="1" s="1"/>
  <c r="T304" i="1" s="1"/>
  <c r="U304" i="1" s="1"/>
  <c r="O305" i="1" s="1"/>
  <c r="E304" i="1"/>
  <c r="K304" i="1" s="1"/>
  <c r="L304" i="1" s="1"/>
  <c r="P305" i="1" l="1"/>
  <c r="F304" i="1"/>
  <c r="G304" i="1" s="1"/>
  <c r="I304" i="1" s="1"/>
  <c r="J304" i="1" s="1"/>
  <c r="A305" i="1" s="1"/>
  <c r="D305" i="1" l="1"/>
  <c r="B305" i="1"/>
  <c r="C305" i="1"/>
  <c r="Q305" i="1" l="1"/>
  <c r="R305" i="1" s="1"/>
  <c r="S305" i="1" s="1"/>
  <c r="T305" i="1" s="1"/>
  <c r="U305" i="1" s="1"/>
  <c r="O306" i="1" s="1"/>
  <c r="E305" i="1"/>
  <c r="K305" i="1" s="1"/>
  <c r="L305" i="1" s="1"/>
  <c r="P306" i="1" l="1"/>
  <c r="F305" i="1"/>
  <c r="G305" i="1" s="1"/>
  <c r="I305" i="1" s="1"/>
  <c r="J305" i="1" s="1"/>
  <c r="A306" i="1" s="1"/>
  <c r="D306" i="1" l="1"/>
  <c r="C306" i="1"/>
  <c r="B306" i="1"/>
  <c r="Q306" i="1" l="1"/>
  <c r="R306" i="1" s="1"/>
  <c r="S306" i="1" s="1"/>
  <c r="T306" i="1" s="1"/>
  <c r="U306" i="1" s="1"/>
  <c r="O307" i="1" s="1"/>
  <c r="E306" i="1"/>
  <c r="K306" i="1" s="1"/>
  <c r="L306" i="1" s="1"/>
  <c r="P307" i="1" l="1"/>
  <c r="F306" i="1"/>
  <c r="G306" i="1" s="1"/>
  <c r="I306" i="1" l="1"/>
  <c r="J306" i="1" s="1"/>
  <c r="A307" i="1" s="1"/>
  <c r="D307" i="1" s="1"/>
  <c r="Q307" i="1" l="1"/>
  <c r="R307" i="1" s="1"/>
  <c r="S307" i="1" s="1"/>
  <c r="T307" i="1" s="1"/>
  <c r="U307" i="1" s="1"/>
  <c r="O308" i="1" s="1"/>
  <c r="C307" i="1"/>
  <c r="B307" i="1"/>
  <c r="E307" i="1"/>
  <c r="K307" i="1" s="1"/>
  <c r="L307" i="1" s="1"/>
  <c r="P308" i="1" l="1"/>
  <c r="F307" i="1"/>
  <c r="G307" i="1" s="1"/>
  <c r="I307" i="1" s="1"/>
  <c r="J307" i="1" s="1"/>
  <c r="A308" i="1" s="1"/>
  <c r="D308" i="1" s="1"/>
  <c r="Q308" i="1" l="1"/>
  <c r="R308" i="1" s="1"/>
  <c r="S308" i="1" s="1"/>
  <c r="T308" i="1" s="1"/>
  <c r="U308" i="1" s="1"/>
  <c r="O309" i="1" s="1"/>
  <c r="E308" i="1"/>
  <c r="F308" i="1" s="1"/>
  <c r="G308" i="1" s="1"/>
  <c r="I308" i="1" s="1"/>
  <c r="J308" i="1" s="1"/>
  <c r="A309" i="1" s="1"/>
  <c r="D309" i="1" s="1"/>
  <c r="B308" i="1"/>
  <c r="C308" i="1"/>
  <c r="Q309" i="1" l="1"/>
  <c r="R309" i="1" s="1"/>
  <c r="S309" i="1" s="1"/>
  <c r="T309" i="1" s="1"/>
  <c r="U309" i="1" s="1"/>
  <c r="O310" i="1" s="1"/>
  <c r="P309" i="1"/>
  <c r="K308" i="1"/>
  <c r="L308" i="1" s="1"/>
  <c r="B309" i="1"/>
  <c r="E309" i="1"/>
  <c r="C309" i="1"/>
  <c r="P310" i="1" l="1"/>
  <c r="K309" i="1"/>
  <c r="L309" i="1" s="1"/>
  <c r="F309" i="1"/>
  <c r="G309" i="1" l="1"/>
  <c r="I309" i="1" s="1"/>
  <c r="J309" i="1" s="1"/>
  <c r="A310" i="1" s="1"/>
  <c r="D310" i="1" l="1"/>
  <c r="C310" i="1"/>
  <c r="B310" i="1"/>
  <c r="Q310" i="1" l="1"/>
  <c r="R310" i="1" s="1"/>
  <c r="S310" i="1" s="1"/>
  <c r="T310" i="1" s="1"/>
  <c r="U310" i="1" s="1"/>
  <c r="O311" i="1" s="1"/>
  <c r="E310" i="1"/>
  <c r="F310" i="1" s="1"/>
  <c r="G310" i="1" s="1"/>
  <c r="I310" i="1" s="1"/>
  <c r="J310" i="1" s="1"/>
  <c r="A311" i="1" s="1"/>
  <c r="D311" i="1" s="1"/>
  <c r="Q311" i="1" l="1"/>
  <c r="R311" i="1" s="1"/>
  <c r="S311" i="1" s="1"/>
  <c r="T311" i="1" s="1"/>
  <c r="U311" i="1" s="1"/>
  <c r="O312" i="1" s="1"/>
  <c r="P311" i="1"/>
  <c r="K310" i="1"/>
  <c r="L310" i="1" s="1"/>
  <c r="C311" i="1"/>
  <c r="E311" i="1"/>
  <c r="K311" i="1" s="1"/>
  <c r="L311" i="1" s="1"/>
  <c r="B311" i="1"/>
  <c r="P312" i="1" l="1"/>
  <c r="F311" i="1"/>
  <c r="G311" i="1" l="1"/>
  <c r="I311" i="1" s="1"/>
  <c r="J311" i="1" s="1"/>
  <c r="A312" i="1" s="1"/>
  <c r="D312" i="1" l="1"/>
  <c r="C312" i="1"/>
  <c r="B312" i="1"/>
  <c r="Q312" i="1" l="1"/>
  <c r="R312" i="1" s="1"/>
  <c r="S312" i="1" s="1"/>
  <c r="T312" i="1" s="1"/>
  <c r="U312" i="1" s="1"/>
  <c r="O313" i="1" s="1"/>
  <c r="E312" i="1"/>
  <c r="F312" i="1" s="1"/>
  <c r="P313" i="1" l="1"/>
  <c r="K312" i="1"/>
  <c r="L312" i="1" s="1"/>
  <c r="G312" i="1"/>
  <c r="I312" i="1" s="1"/>
  <c r="J312" i="1" s="1"/>
  <c r="A313" i="1" s="1"/>
  <c r="D313" i="1" l="1"/>
  <c r="C313" i="1"/>
  <c r="B313" i="1"/>
  <c r="Q313" i="1" l="1"/>
  <c r="R313" i="1" s="1"/>
  <c r="S313" i="1" s="1"/>
  <c r="T313" i="1" s="1"/>
  <c r="U313" i="1" s="1"/>
  <c r="O314" i="1" s="1"/>
  <c r="E313" i="1"/>
  <c r="K313" i="1" s="1"/>
  <c r="L313" i="1" s="1"/>
  <c r="P314" i="1" l="1"/>
  <c r="F313" i="1"/>
  <c r="G313" i="1" s="1"/>
  <c r="I313" i="1" s="1"/>
  <c r="J313" i="1" s="1"/>
  <c r="A314" i="1" s="1"/>
  <c r="D314" i="1" s="1"/>
  <c r="Q314" i="1" l="1"/>
  <c r="R314" i="1" s="1"/>
  <c r="S314" i="1" s="1"/>
  <c r="T314" i="1" s="1"/>
  <c r="U314" i="1" s="1"/>
  <c r="O315" i="1" s="1"/>
  <c r="E314" i="1"/>
  <c r="K314" i="1" s="1"/>
  <c r="L314" i="1" s="1"/>
  <c r="C314" i="1"/>
  <c r="B314" i="1"/>
  <c r="F314" i="1"/>
  <c r="P315" i="1" l="1"/>
  <c r="G314" i="1"/>
  <c r="I314" i="1" s="1"/>
  <c r="J314" i="1" s="1"/>
  <c r="A315" i="1" s="1"/>
  <c r="D315" i="1" l="1"/>
  <c r="C315" i="1"/>
  <c r="B315" i="1"/>
  <c r="Q315" i="1" l="1"/>
  <c r="R315" i="1" s="1"/>
  <c r="S315" i="1" s="1"/>
  <c r="T315" i="1" s="1"/>
  <c r="U315" i="1" s="1"/>
  <c r="O316" i="1" s="1"/>
  <c r="E315" i="1"/>
  <c r="K315" i="1" s="1"/>
  <c r="L315" i="1" s="1"/>
  <c r="P316" i="1" l="1"/>
  <c r="F315" i="1"/>
  <c r="G315" i="1" s="1"/>
  <c r="I315" i="1" s="1"/>
  <c r="J315" i="1" s="1"/>
  <c r="A316" i="1" s="1"/>
  <c r="D316" i="1" l="1"/>
  <c r="B316" i="1"/>
  <c r="C316" i="1"/>
  <c r="Q316" i="1" l="1"/>
  <c r="R316" i="1" s="1"/>
  <c r="S316" i="1" s="1"/>
  <c r="T316" i="1" s="1"/>
  <c r="U316" i="1" s="1"/>
  <c r="O317" i="1" s="1"/>
  <c r="E316" i="1"/>
  <c r="K316" i="1" s="1"/>
  <c r="L316" i="1" s="1"/>
  <c r="P317" i="1" l="1"/>
  <c r="F316" i="1"/>
  <c r="G316" i="1" s="1"/>
  <c r="I316" i="1" s="1"/>
  <c r="J316" i="1" s="1"/>
  <c r="A317" i="1" s="1"/>
  <c r="D317" i="1" l="1"/>
  <c r="B317" i="1"/>
  <c r="C317" i="1"/>
  <c r="Q317" i="1" l="1"/>
  <c r="R317" i="1" s="1"/>
  <c r="S317" i="1" s="1"/>
  <c r="T317" i="1" s="1"/>
  <c r="U317" i="1" s="1"/>
  <c r="O318" i="1" s="1"/>
  <c r="E317" i="1"/>
  <c r="K317" i="1" s="1"/>
  <c r="L317" i="1" s="1"/>
  <c r="P318" i="1" l="1"/>
  <c r="F317" i="1"/>
  <c r="G317" i="1" s="1"/>
  <c r="I317" i="1" s="1"/>
  <c r="J317" i="1" s="1"/>
  <c r="A318" i="1" s="1"/>
  <c r="D318" i="1" l="1"/>
  <c r="B318" i="1"/>
  <c r="C318" i="1"/>
  <c r="Q318" i="1" l="1"/>
  <c r="R318" i="1" s="1"/>
  <c r="S318" i="1" s="1"/>
  <c r="T318" i="1" s="1"/>
  <c r="U318" i="1" s="1"/>
  <c r="O319" i="1" s="1"/>
  <c r="E318" i="1"/>
  <c r="F318" i="1" s="1"/>
  <c r="P319" i="1" l="1"/>
  <c r="K318" i="1"/>
  <c r="L318" i="1" s="1"/>
  <c r="G318" i="1"/>
  <c r="I318" i="1" s="1"/>
  <c r="J318" i="1" s="1"/>
  <c r="A319" i="1" s="1"/>
  <c r="D319" i="1" l="1"/>
  <c r="C319" i="1"/>
  <c r="B319" i="1"/>
  <c r="Q319" i="1" l="1"/>
  <c r="R319" i="1" s="1"/>
  <c r="S319" i="1" s="1"/>
  <c r="T319" i="1" s="1"/>
  <c r="U319" i="1" s="1"/>
  <c r="O320" i="1" s="1"/>
  <c r="E319" i="1"/>
  <c r="F319" i="1" s="1"/>
  <c r="G319" i="1" s="1"/>
  <c r="I319" i="1" s="1"/>
  <c r="J319" i="1" s="1"/>
  <c r="A320" i="1" s="1"/>
  <c r="D320" i="1" s="1"/>
  <c r="Q320" i="1" l="1"/>
  <c r="R320" i="1" s="1"/>
  <c r="S320" i="1" s="1"/>
  <c r="T320" i="1" s="1"/>
  <c r="U320" i="1" s="1"/>
  <c r="O321" i="1" s="1"/>
  <c r="P320" i="1"/>
  <c r="K319" i="1"/>
  <c r="L319" i="1" s="1"/>
  <c r="B320" i="1"/>
  <c r="C320" i="1"/>
  <c r="E320" i="1"/>
  <c r="P321" i="1" l="1"/>
  <c r="F320" i="1"/>
  <c r="K320" i="1"/>
  <c r="L320" i="1" s="1"/>
  <c r="G320" i="1" l="1"/>
  <c r="I320" i="1" s="1"/>
  <c r="J320" i="1" s="1"/>
  <c r="A321" i="1" s="1"/>
  <c r="D321" i="1" l="1"/>
  <c r="C321" i="1"/>
  <c r="B321" i="1"/>
  <c r="Q321" i="1" l="1"/>
  <c r="R321" i="1" s="1"/>
  <c r="S321" i="1" s="1"/>
  <c r="T321" i="1" s="1"/>
  <c r="U321" i="1" s="1"/>
  <c r="O322" i="1" s="1"/>
  <c r="E321" i="1"/>
  <c r="K321" i="1" s="1"/>
  <c r="L321" i="1" s="1"/>
  <c r="P322" i="1" l="1"/>
  <c r="F321" i="1"/>
  <c r="G321" i="1" s="1"/>
  <c r="I321" i="1" s="1"/>
  <c r="J321" i="1" s="1"/>
  <c r="A322" i="1" s="1"/>
  <c r="D322" i="1" l="1"/>
  <c r="B322" i="1"/>
  <c r="C322" i="1"/>
  <c r="Q322" i="1" l="1"/>
  <c r="R322" i="1" s="1"/>
  <c r="S322" i="1" s="1"/>
  <c r="T322" i="1" s="1"/>
  <c r="U322" i="1" s="1"/>
  <c r="O323" i="1" s="1"/>
  <c r="E322" i="1"/>
  <c r="F322" i="1" s="1"/>
  <c r="P323" i="1" l="1"/>
  <c r="K322" i="1"/>
  <c r="L322" i="1" s="1"/>
  <c r="G322" i="1"/>
  <c r="I322" i="1" s="1"/>
  <c r="J322" i="1" s="1"/>
  <c r="A323" i="1" s="1"/>
  <c r="D323" i="1" l="1"/>
  <c r="C323" i="1"/>
  <c r="B323" i="1"/>
  <c r="Q323" i="1" l="1"/>
  <c r="R323" i="1" s="1"/>
  <c r="S323" i="1" s="1"/>
  <c r="T323" i="1" s="1"/>
  <c r="U323" i="1" s="1"/>
  <c r="O324" i="1" s="1"/>
  <c r="E323" i="1"/>
  <c r="F323" i="1" s="1"/>
  <c r="G323" i="1" s="1"/>
  <c r="I323" i="1" s="1"/>
  <c r="J323" i="1" s="1"/>
  <c r="A324" i="1" s="1"/>
  <c r="D324" i="1" s="1"/>
  <c r="Q324" i="1" l="1"/>
  <c r="P324" i="1"/>
  <c r="K323" i="1"/>
  <c r="L323" i="1" s="1"/>
  <c r="R324" i="1"/>
  <c r="S324" i="1" s="1"/>
  <c r="T324" i="1" s="1"/>
  <c r="U324" i="1" s="1"/>
  <c r="O325" i="1" s="1"/>
  <c r="C324" i="1"/>
  <c r="B324" i="1"/>
  <c r="E324" i="1"/>
  <c r="F324" i="1" s="1"/>
  <c r="P325" i="1" l="1"/>
  <c r="G324" i="1"/>
  <c r="I324" i="1" s="1"/>
  <c r="J324" i="1" s="1"/>
  <c r="A325" i="1" s="1"/>
  <c r="D325" i="1" s="1"/>
  <c r="Q325" i="1" s="1"/>
  <c r="K324" i="1"/>
  <c r="L324" i="1" s="1"/>
  <c r="R325" i="1" l="1"/>
  <c r="S325" i="1" s="1"/>
  <c r="T325" i="1" s="1"/>
  <c r="U325" i="1" s="1"/>
  <c r="O326" i="1" s="1"/>
  <c r="E325" i="1"/>
  <c r="F325" i="1" s="1"/>
  <c r="C325" i="1"/>
  <c r="B325" i="1"/>
  <c r="P326" i="1" l="1"/>
  <c r="G325" i="1"/>
  <c r="I325" i="1" s="1"/>
  <c r="J325" i="1" s="1"/>
  <c r="A326" i="1" s="1"/>
  <c r="D326" i="1" s="1"/>
  <c r="Q326" i="1" s="1"/>
  <c r="K325" i="1"/>
  <c r="L325" i="1" s="1"/>
  <c r="R326" i="1" l="1"/>
  <c r="S326" i="1" s="1"/>
  <c r="T326" i="1" s="1"/>
  <c r="U326" i="1" s="1"/>
  <c r="O327" i="1" s="1"/>
  <c r="B326" i="1"/>
  <c r="C326" i="1"/>
  <c r="E326" i="1"/>
  <c r="P327" i="1" l="1"/>
  <c r="F326" i="1"/>
  <c r="K326" i="1"/>
  <c r="L326" i="1" s="1"/>
  <c r="G326" i="1" l="1"/>
  <c r="I326" i="1" s="1"/>
  <c r="J326" i="1" s="1"/>
  <c r="A327" i="1" s="1"/>
  <c r="D327" i="1" l="1"/>
  <c r="C327" i="1"/>
  <c r="B327" i="1"/>
  <c r="Q327" i="1" l="1"/>
  <c r="R327" i="1" s="1"/>
  <c r="S327" i="1" s="1"/>
  <c r="T327" i="1" s="1"/>
  <c r="U327" i="1" s="1"/>
  <c r="O328" i="1" s="1"/>
  <c r="E327" i="1"/>
  <c r="F327" i="1" s="1"/>
  <c r="P328" i="1" l="1"/>
  <c r="K327" i="1"/>
  <c r="L327" i="1" s="1"/>
  <c r="G327" i="1"/>
  <c r="I327" i="1" s="1"/>
  <c r="J327" i="1" s="1"/>
  <c r="A328" i="1" s="1"/>
  <c r="D328" i="1" l="1"/>
  <c r="B328" i="1"/>
  <c r="C328" i="1"/>
  <c r="Q328" i="1" l="1"/>
  <c r="R328" i="1" s="1"/>
  <c r="S328" i="1" s="1"/>
  <c r="T328" i="1" s="1"/>
  <c r="U328" i="1" s="1"/>
  <c r="O329" i="1" s="1"/>
  <c r="E328" i="1"/>
  <c r="F328" i="1" s="1"/>
  <c r="P329" i="1" l="1"/>
  <c r="K328" i="1"/>
  <c r="L328" i="1" s="1"/>
  <c r="G328" i="1"/>
  <c r="I328" i="1" s="1"/>
  <c r="J328" i="1" s="1"/>
  <c r="A329" i="1" s="1"/>
  <c r="D329" i="1" l="1"/>
  <c r="Q329" i="1" s="1"/>
  <c r="B329" i="1"/>
  <c r="C329" i="1"/>
  <c r="E329" i="1" l="1"/>
  <c r="F329" i="1" s="1"/>
  <c r="R329" i="1"/>
  <c r="S329" i="1" s="1"/>
  <c r="T329" i="1" s="1"/>
  <c r="U329" i="1" s="1"/>
  <c r="O330" i="1" s="1"/>
  <c r="P330" i="1" l="1"/>
  <c r="K329" i="1"/>
  <c r="L329" i="1" s="1"/>
  <c r="G329" i="1"/>
  <c r="I329" i="1" s="1"/>
  <c r="J329" i="1" s="1"/>
  <c r="A330" i="1" s="1"/>
  <c r="D330" i="1" l="1"/>
  <c r="C330" i="1"/>
  <c r="B330" i="1"/>
  <c r="Q330" i="1" l="1"/>
  <c r="R330" i="1" s="1"/>
  <c r="S330" i="1" s="1"/>
  <c r="T330" i="1" s="1"/>
  <c r="U330" i="1" s="1"/>
  <c r="O331" i="1" s="1"/>
  <c r="E330" i="1"/>
  <c r="F330" i="1" s="1"/>
  <c r="G330" i="1" s="1"/>
  <c r="I330" i="1" s="1"/>
  <c r="J330" i="1" s="1"/>
  <c r="A331" i="1" s="1"/>
  <c r="D331" i="1" s="1"/>
  <c r="Q331" i="1" l="1"/>
  <c r="R331" i="1" s="1"/>
  <c r="S331" i="1" s="1"/>
  <c r="T331" i="1" s="1"/>
  <c r="U331" i="1" s="1"/>
  <c r="O332" i="1" s="1"/>
  <c r="P331" i="1"/>
  <c r="K330" i="1"/>
  <c r="L330" i="1" s="1"/>
  <c r="B331" i="1"/>
  <c r="E331" i="1"/>
  <c r="C331" i="1"/>
  <c r="P332" i="1" l="1"/>
  <c r="K331" i="1"/>
  <c r="L331" i="1" s="1"/>
  <c r="F331" i="1"/>
  <c r="G331" i="1" l="1"/>
  <c r="I331" i="1" s="1"/>
  <c r="J331" i="1" s="1"/>
  <c r="A332" i="1" s="1"/>
  <c r="D332" i="1" l="1"/>
  <c r="C332" i="1"/>
  <c r="B332" i="1"/>
  <c r="Q332" i="1" l="1"/>
  <c r="R332" i="1" s="1"/>
  <c r="S332" i="1" s="1"/>
  <c r="T332" i="1" s="1"/>
  <c r="U332" i="1" s="1"/>
  <c r="O333" i="1" s="1"/>
  <c r="E332" i="1"/>
  <c r="K332" i="1" s="1"/>
  <c r="L332" i="1" s="1"/>
  <c r="P333" i="1" l="1"/>
  <c r="F332" i="1"/>
  <c r="G332" i="1" s="1"/>
  <c r="I332" i="1" s="1"/>
  <c r="J332" i="1" s="1"/>
  <c r="A333" i="1" s="1"/>
  <c r="D333" i="1" l="1"/>
  <c r="B333" i="1"/>
  <c r="C333" i="1"/>
  <c r="Q333" i="1" l="1"/>
  <c r="R333" i="1" s="1"/>
  <c r="S333" i="1" s="1"/>
  <c r="T333" i="1" s="1"/>
  <c r="U333" i="1" s="1"/>
  <c r="O334" i="1" s="1"/>
  <c r="E333" i="1"/>
  <c r="F333" i="1" s="1"/>
  <c r="P334" i="1" l="1"/>
  <c r="K333" i="1"/>
  <c r="L333" i="1" s="1"/>
  <c r="G333" i="1"/>
  <c r="I333" i="1" s="1"/>
  <c r="J333" i="1" s="1"/>
  <c r="A334" i="1" s="1"/>
  <c r="D334" i="1" l="1"/>
  <c r="C334" i="1"/>
  <c r="B334" i="1"/>
  <c r="Q334" i="1" l="1"/>
  <c r="R334" i="1" s="1"/>
  <c r="S334" i="1" s="1"/>
  <c r="T334" i="1" s="1"/>
  <c r="U334" i="1" s="1"/>
  <c r="O335" i="1" s="1"/>
  <c r="E334" i="1"/>
  <c r="K334" i="1" s="1"/>
  <c r="L334" i="1" s="1"/>
  <c r="P335" i="1" l="1"/>
  <c r="F334" i="1"/>
  <c r="G334" i="1" s="1"/>
  <c r="I334" i="1" s="1"/>
  <c r="J334" i="1" s="1"/>
  <c r="A335" i="1" s="1"/>
  <c r="D335" i="1" l="1"/>
  <c r="B335" i="1"/>
  <c r="C335" i="1"/>
  <c r="Q335" i="1" l="1"/>
  <c r="R335" i="1" s="1"/>
  <c r="S335" i="1" s="1"/>
  <c r="T335" i="1" s="1"/>
  <c r="U335" i="1" s="1"/>
  <c r="O336" i="1" s="1"/>
  <c r="E335" i="1"/>
  <c r="F335" i="1" s="1"/>
  <c r="G335" i="1" s="1"/>
  <c r="I335" i="1" s="1"/>
  <c r="J335" i="1" s="1"/>
  <c r="A336" i="1" s="1"/>
  <c r="D336" i="1" s="1"/>
  <c r="Q336" i="1" l="1"/>
  <c r="P336" i="1"/>
  <c r="K335" i="1"/>
  <c r="L335" i="1" s="1"/>
  <c r="R336" i="1"/>
  <c r="S336" i="1" s="1"/>
  <c r="T336" i="1" s="1"/>
  <c r="U336" i="1" s="1"/>
  <c r="O337" i="1" s="1"/>
  <c r="C336" i="1"/>
  <c r="E336" i="1"/>
  <c r="B336" i="1"/>
  <c r="P337" i="1" l="1"/>
  <c r="F336" i="1"/>
  <c r="K336" i="1"/>
  <c r="L336" i="1" s="1"/>
  <c r="G336" i="1" l="1"/>
  <c r="I336" i="1" s="1"/>
  <c r="J336" i="1" s="1"/>
  <c r="A337" i="1" s="1"/>
  <c r="D337" i="1" l="1"/>
  <c r="C337" i="1"/>
  <c r="B337" i="1"/>
  <c r="Q337" i="1" l="1"/>
  <c r="R337" i="1" s="1"/>
  <c r="S337" i="1" s="1"/>
  <c r="T337" i="1" s="1"/>
  <c r="U337" i="1" s="1"/>
  <c r="O338" i="1" s="1"/>
  <c r="E337" i="1"/>
  <c r="F337" i="1" s="1"/>
  <c r="P338" i="1" l="1"/>
  <c r="K337" i="1"/>
  <c r="L337" i="1" s="1"/>
  <c r="G337" i="1"/>
  <c r="I337" i="1" s="1"/>
  <c r="J337" i="1" s="1"/>
  <c r="A338" i="1" s="1"/>
  <c r="D338" i="1" l="1"/>
  <c r="C338" i="1"/>
  <c r="B338" i="1"/>
  <c r="Q338" i="1" l="1"/>
  <c r="R338" i="1" s="1"/>
  <c r="S338" i="1" s="1"/>
  <c r="T338" i="1" s="1"/>
  <c r="U338" i="1" s="1"/>
  <c r="O339" i="1" s="1"/>
  <c r="E338" i="1"/>
  <c r="F338" i="1" s="1"/>
  <c r="P339" i="1" l="1"/>
  <c r="K338" i="1"/>
  <c r="L338" i="1" s="1"/>
  <c r="G338" i="1"/>
  <c r="I338" i="1" s="1"/>
  <c r="J338" i="1" s="1"/>
  <c r="A339" i="1" s="1"/>
  <c r="D339" i="1" l="1"/>
  <c r="B339" i="1"/>
  <c r="C339" i="1"/>
  <c r="Q339" i="1" l="1"/>
  <c r="R339" i="1" s="1"/>
  <c r="S339" i="1" s="1"/>
  <c r="T339" i="1" s="1"/>
  <c r="U339" i="1" s="1"/>
  <c r="O340" i="1" s="1"/>
  <c r="E339" i="1"/>
  <c r="K339" i="1" s="1"/>
  <c r="L339" i="1" s="1"/>
  <c r="P340" i="1" l="1"/>
  <c r="F339" i="1"/>
  <c r="G339" i="1" s="1"/>
  <c r="I339" i="1" s="1"/>
  <c r="J339" i="1" s="1"/>
  <c r="A340" i="1" s="1"/>
  <c r="D340" i="1" l="1"/>
  <c r="C340" i="1"/>
  <c r="B340" i="1"/>
  <c r="Q340" i="1" l="1"/>
  <c r="R340" i="1" s="1"/>
  <c r="S340" i="1" s="1"/>
  <c r="T340" i="1" s="1"/>
  <c r="U340" i="1" s="1"/>
  <c r="O341" i="1" s="1"/>
  <c r="E340" i="1"/>
  <c r="K340" i="1" s="1"/>
  <c r="L340" i="1" s="1"/>
  <c r="P341" i="1" l="1"/>
  <c r="F340" i="1"/>
  <c r="G340" i="1" s="1"/>
  <c r="I340" i="1" s="1"/>
  <c r="J340" i="1" s="1"/>
  <c r="A341" i="1" s="1"/>
  <c r="D341" i="1" l="1"/>
  <c r="B341" i="1"/>
  <c r="C341" i="1"/>
  <c r="Q341" i="1" l="1"/>
  <c r="R341" i="1" s="1"/>
  <c r="S341" i="1" s="1"/>
  <c r="T341" i="1" s="1"/>
  <c r="U341" i="1" s="1"/>
  <c r="O342" i="1" s="1"/>
  <c r="E341" i="1"/>
  <c r="F341" i="1" s="1"/>
  <c r="G341" i="1" s="1"/>
  <c r="I341" i="1" s="1"/>
  <c r="J341" i="1" s="1"/>
  <c r="A342" i="1" s="1"/>
  <c r="D342" i="1" s="1"/>
  <c r="Q342" i="1" l="1"/>
  <c r="R342" i="1" s="1"/>
  <c r="S342" i="1" s="1"/>
  <c r="T342" i="1" s="1"/>
  <c r="U342" i="1" s="1"/>
  <c r="O343" i="1" s="1"/>
  <c r="P342" i="1"/>
  <c r="K341" i="1"/>
  <c r="L341" i="1" s="1"/>
  <c r="C342" i="1"/>
  <c r="E342" i="1"/>
  <c r="B342" i="1"/>
  <c r="P343" i="1" l="1"/>
  <c r="K342" i="1"/>
  <c r="L342" i="1" s="1"/>
  <c r="F342" i="1"/>
  <c r="G342" i="1" s="1"/>
  <c r="I342" i="1" l="1"/>
  <c r="J342" i="1" s="1"/>
  <c r="A343" i="1" s="1"/>
  <c r="D343" i="1" l="1"/>
  <c r="C343" i="1"/>
  <c r="B343" i="1"/>
  <c r="Q343" i="1" l="1"/>
  <c r="R343" i="1" s="1"/>
  <c r="S343" i="1" s="1"/>
  <c r="T343" i="1" s="1"/>
  <c r="U343" i="1" s="1"/>
  <c r="O344" i="1" s="1"/>
  <c r="E343" i="1"/>
  <c r="K343" i="1" s="1"/>
  <c r="L343" i="1" s="1"/>
  <c r="P344" i="1" l="1"/>
  <c r="F343" i="1"/>
  <c r="G343" i="1" s="1"/>
  <c r="I343" i="1" s="1"/>
  <c r="J343" i="1" s="1"/>
  <c r="A344" i="1" s="1"/>
  <c r="D344" i="1" s="1"/>
  <c r="Q344" i="1" l="1"/>
  <c r="R344" i="1" s="1"/>
  <c r="S344" i="1" s="1"/>
  <c r="T344" i="1" s="1"/>
  <c r="U344" i="1" s="1"/>
  <c r="O345" i="1" s="1"/>
  <c r="E344" i="1"/>
  <c r="K344" i="1" s="1"/>
  <c r="L344" i="1" s="1"/>
  <c r="B344" i="1"/>
  <c r="C344" i="1"/>
  <c r="F344" i="1" l="1"/>
  <c r="G344" i="1" s="1"/>
  <c r="I344" i="1" s="1"/>
  <c r="J344" i="1" s="1"/>
  <c r="A345" i="1" s="1"/>
  <c r="P345" i="1"/>
  <c r="D345" i="1" l="1"/>
  <c r="C345" i="1"/>
  <c r="B345" i="1"/>
  <c r="Q345" i="1" l="1"/>
  <c r="R345" i="1" s="1"/>
  <c r="S345" i="1" s="1"/>
  <c r="T345" i="1" s="1"/>
  <c r="U345" i="1" s="1"/>
  <c r="O346" i="1" s="1"/>
  <c r="E345" i="1"/>
  <c r="K345" i="1" s="1"/>
  <c r="L345" i="1" s="1"/>
  <c r="P346" i="1" l="1"/>
  <c r="F345" i="1"/>
  <c r="G345" i="1" s="1"/>
  <c r="I345" i="1" s="1"/>
  <c r="J345" i="1" s="1"/>
  <c r="A346" i="1" s="1"/>
  <c r="D346" i="1" l="1"/>
  <c r="B346" i="1"/>
  <c r="C346" i="1"/>
  <c r="Q346" i="1" l="1"/>
  <c r="R346" i="1" s="1"/>
  <c r="S346" i="1" s="1"/>
  <c r="T346" i="1" s="1"/>
  <c r="U346" i="1" s="1"/>
  <c r="O347" i="1" s="1"/>
  <c r="E346" i="1"/>
  <c r="F346" i="1" s="1"/>
  <c r="P347" i="1" l="1"/>
  <c r="K346" i="1"/>
  <c r="L346" i="1" s="1"/>
  <c r="G346" i="1"/>
  <c r="I346" i="1" s="1"/>
  <c r="J346" i="1" s="1"/>
  <c r="A347" i="1" s="1"/>
  <c r="D347" i="1" l="1"/>
  <c r="C347" i="1"/>
  <c r="B347" i="1"/>
  <c r="Q347" i="1" l="1"/>
  <c r="R347" i="1" s="1"/>
  <c r="S347" i="1" s="1"/>
  <c r="T347" i="1" s="1"/>
  <c r="U347" i="1" s="1"/>
  <c r="O348" i="1" s="1"/>
  <c r="E347" i="1"/>
  <c r="K347" i="1" s="1"/>
  <c r="L347" i="1" s="1"/>
  <c r="P348" i="1" l="1"/>
  <c r="F347" i="1"/>
  <c r="G347" i="1" s="1"/>
  <c r="I347" i="1" s="1"/>
  <c r="J347" i="1" s="1"/>
  <c r="A348" i="1" s="1"/>
  <c r="D348" i="1" l="1"/>
  <c r="B348" i="1"/>
  <c r="C348" i="1"/>
  <c r="Q348" i="1" l="1"/>
  <c r="R348" i="1" s="1"/>
  <c r="S348" i="1" s="1"/>
  <c r="T348" i="1" s="1"/>
  <c r="U348" i="1" s="1"/>
  <c r="O349" i="1" s="1"/>
  <c r="E348" i="1"/>
  <c r="F348" i="1" s="1"/>
  <c r="P349" i="1" l="1"/>
  <c r="K348" i="1"/>
  <c r="L348" i="1" s="1"/>
  <c r="G348" i="1"/>
  <c r="I348" i="1" s="1"/>
  <c r="J348" i="1" s="1"/>
  <c r="A349" i="1" s="1"/>
  <c r="D349" i="1" l="1"/>
  <c r="C349" i="1"/>
  <c r="B349" i="1"/>
  <c r="Q349" i="1" l="1"/>
  <c r="R349" i="1" s="1"/>
  <c r="S349" i="1" s="1"/>
  <c r="T349" i="1" s="1"/>
  <c r="U349" i="1" s="1"/>
  <c r="O350" i="1" s="1"/>
  <c r="E349" i="1"/>
  <c r="K349" i="1" s="1"/>
  <c r="L349" i="1" s="1"/>
  <c r="P350" i="1" l="1"/>
  <c r="F349" i="1"/>
  <c r="G349" i="1" s="1"/>
  <c r="I349" i="1" s="1"/>
  <c r="J349" i="1" s="1"/>
  <c r="A350" i="1" s="1"/>
  <c r="D350" i="1" l="1"/>
  <c r="B350" i="1"/>
  <c r="C350" i="1"/>
  <c r="Q350" i="1" l="1"/>
  <c r="R350" i="1" s="1"/>
  <c r="S350" i="1" s="1"/>
  <c r="T350" i="1" s="1"/>
  <c r="U350" i="1" s="1"/>
  <c r="O351" i="1" s="1"/>
  <c r="E350" i="1"/>
  <c r="F350" i="1" s="1"/>
  <c r="P351" i="1" l="1"/>
  <c r="K350" i="1"/>
  <c r="L350" i="1" s="1"/>
  <c r="G350" i="1"/>
  <c r="I350" i="1" s="1"/>
  <c r="J350" i="1" s="1"/>
  <c r="A351" i="1" s="1"/>
  <c r="D351" i="1" l="1"/>
  <c r="B351" i="1"/>
  <c r="C351" i="1"/>
  <c r="Q351" i="1" l="1"/>
  <c r="R351" i="1" s="1"/>
  <c r="S351" i="1" s="1"/>
  <c r="T351" i="1" s="1"/>
  <c r="U351" i="1" s="1"/>
  <c r="O352" i="1" s="1"/>
  <c r="E351" i="1"/>
  <c r="F351" i="1" s="1"/>
  <c r="P352" i="1" l="1"/>
  <c r="K351" i="1"/>
  <c r="L351" i="1" s="1"/>
  <c r="G351" i="1"/>
  <c r="I351" i="1" s="1"/>
  <c r="J351" i="1" s="1"/>
  <c r="A352" i="1" s="1"/>
  <c r="D352" i="1" l="1"/>
  <c r="B352" i="1"/>
  <c r="C352" i="1"/>
  <c r="Q352" i="1" l="1"/>
  <c r="R352" i="1" s="1"/>
  <c r="S352" i="1" s="1"/>
  <c r="T352" i="1" s="1"/>
  <c r="U352" i="1" s="1"/>
  <c r="O353" i="1" s="1"/>
  <c r="E352" i="1"/>
  <c r="K352" i="1" s="1"/>
  <c r="L352" i="1" s="1"/>
  <c r="P353" i="1" l="1"/>
  <c r="F352" i="1"/>
  <c r="G352" i="1" s="1"/>
  <c r="I352" i="1" s="1"/>
  <c r="J352" i="1" s="1"/>
  <c r="A353" i="1" s="1"/>
  <c r="D353" i="1" l="1"/>
  <c r="C353" i="1"/>
  <c r="B353" i="1"/>
  <c r="Q353" i="1" l="1"/>
  <c r="R353" i="1" s="1"/>
  <c r="S353" i="1" s="1"/>
  <c r="T353" i="1" s="1"/>
  <c r="U353" i="1" s="1"/>
  <c r="O354" i="1" s="1"/>
  <c r="E353" i="1"/>
  <c r="F353" i="1" s="1"/>
  <c r="P354" i="1" l="1"/>
  <c r="K353" i="1"/>
  <c r="L353" i="1" s="1"/>
  <c r="G353" i="1"/>
  <c r="I353" i="1" s="1"/>
  <c r="J353" i="1" s="1"/>
  <c r="A354" i="1" s="1"/>
  <c r="D354" i="1" l="1"/>
  <c r="C354" i="1"/>
  <c r="B354" i="1"/>
  <c r="Q354" i="1" l="1"/>
  <c r="R354" i="1" s="1"/>
  <c r="S354" i="1" s="1"/>
  <c r="T354" i="1" s="1"/>
  <c r="U354" i="1" s="1"/>
  <c r="O355" i="1" s="1"/>
  <c r="E354" i="1"/>
  <c r="F354" i="1" s="1"/>
  <c r="G354" i="1" s="1"/>
  <c r="I354" i="1" s="1"/>
  <c r="J354" i="1" s="1"/>
  <c r="A355" i="1" s="1"/>
  <c r="D355" i="1" s="1"/>
  <c r="Q355" i="1" l="1"/>
  <c r="R355" i="1" s="1"/>
  <c r="S355" i="1" s="1"/>
  <c r="T355" i="1" s="1"/>
  <c r="U355" i="1" s="1"/>
  <c r="O356" i="1" s="1"/>
  <c r="P355" i="1"/>
  <c r="K354" i="1"/>
  <c r="L354" i="1" s="1"/>
  <c r="B355" i="1"/>
  <c r="E355" i="1"/>
  <c r="C355" i="1"/>
  <c r="P356" i="1" l="1"/>
  <c r="K355" i="1"/>
  <c r="L355" i="1" s="1"/>
  <c r="F355" i="1"/>
  <c r="G355" i="1" l="1"/>
  <c r="I355" i="1" s="1"/>
  <c r="J355" i="1" s="1"/>
  <c r="A356" i="1" s="1"/>
  <c r="D356" i="1" l="1"/>
  <c r="C356" i="1"/>
  <c r="B356" i="1"/>
  <c r="Q356" i="1" l="1"/>
  <c r="R356" i="1" s="1"/>
  <c r="S356" i="1" s="1"/>
  <c r="T356" i="1" s="1"/>
  <c r="U356" i="1" s="1"/>
  <c r="O357" i="1" s="1"/>
  <c r="E356" i="1"/>
  <c r="K356" i="1" s="1"/>
  <c r="L356" i="1" s="1"/>
  <c r="P357" i="1" l="1"/>
  <c r="F356" i="1"/>
  <c r="G356" i="1" s="1"/>
  <c r="I356" i="1" s="1"/>
  <c r="J356" i="1" s="1"/>
  <c r="A357" i="1" s="1"/>
  <c r="D357" i="1" l="1"/>
  <c r="B357" i="1"/>
  <c r="C357" i="1"/>
  <c r="Q357" i="1" l="1"/>
  <c r="R357" i="1" s="1"/>
  <c r="S357" i="1" s="1"/>
  <c r="T357" i="1" s="1"/>
  <c r="U357" i="1" s="1"/>
  <c r="O358" i="1" s="1"/>
  <c r="E357" i="1"/>
  <c r="F357" i="1" s="1"/>
  <c r="P358" i="1" l="1"/>
  <c r="K357" i="1"/>
  <c r="L357" i="1" s="1"/>
  <c r="G357" i="1"/>
  <c r="I357" i="1" s="1"/>
  <c r="J357" i="1" s="1"/>
  <c r="A358" i="1" s="1"/>
  <c r="D358" i="1" l="1"/>
  <c r="B358" i="1"/>
  <c r="C358" i="1"/>
  <c r="Q358" i="1" l="1"/>
  <c r="R358" i="1" s="1"/>
  <c r="S358" i="1" s="1"/>
  <c r="T358" i="1" s="1"/>
  <c r="U358" i="1" s="1"/>
  <c r="O359" i="1" s="1"/>
  <c r="E358" i="1"/>
  <c r="F358" i="1" s="1"/>
  <c r="P359" i="1" l="1"/>
  <c r="K358" i="1"/>
  <c r="L358" i="1" s="1"/>
  <c r="G358" i="1"/>
  <c r="I358" i="1" s="1"/>
  <c r="J358" i="1" s="1"/>
  <c r="A359" i="1" s="1"/>
  <c r="D359" i="1" l="1"/>
  <c r="B359" i="1"/>
  <c r="C359" i="1"/>
  <c r="Q359" i="1" l="1"/>
  <c r="R359" i="1" s="1"/>
  <c r="S359" i="1" s="1"/>
  <c r="T359" i="1" s="1"/>
  <c r="U359" i="1" s="1"/>
  <c r="O360" i="1" s="1"/>
  <c r="E359" i="1"/>
  <c r="F359" i="1" s="1"/>
  <c r="P360" i="1" l="1"/>
  <c r="K359" i="1"/>
  <c r="L359" i="1" s="1"/>
  <c r="G359" i="1"/>
  <c r="I359" i="1" s="1"/>
  <c r="J359" i="1" s="1"/>
  <c r="A360" i="1" s="1"/>
  <c r="D360" i="1" l="1"/>
  <c r="C360" i="1"/>
  <c r="B360" i="1"/>
  <c r="Q360" i="1" l="1"/>
  <c r="R360" i="1" s="1"/>
  <c r="S360" i="1" s="1"/>
  <c r="T360" i="1" s="1"/>
  <c r="U360" i="1" s="1"/>
  <c r="O361" i="1" s="1"/>
  <c r="E360" i="1"/>
  <c r="F360" i="1" s="1"/>
  <c r="G360" i="1" s="1"/>
  <c r="I360" i="1" s="1"/>
  <c r="J360" i="1" s="1"/>
  <c r="A361" i="1" s="1"/>
  <c r="D361" i="1" s="1"/>
  <c r="Q361" i="1" l="1"/>
  <c r="R361" i="1" s="1"/>
  <c r="S361" i="1" s="1"/>
  <c r="T361" i="1" s="1"/>
  <c r="U361" i="1" s="1"/>
  <c r="O362" i="1" s="1"/>
  <c r="P361" i="1"/>
  <c r="K360" i="1"/>
  <c r="L360" i="1" s="1"/>
  <c r="B361" i="1"/>
  <c r="E361" i="1"/>
  <c r="C361" i="1"/>
  <c r="P362" i="1" l="1"/>
  <c r="F361" i="1"/>
  <c r="K361" i="1"/>
  <c r="L361" i="1" s="1"/>
  <c r="G361" i="1" l="1"/>
  <c r="I361" i="1" s="1"/>
  <c r="J361" i="1" s="1"/>
  <c r="A362" i="1" s="1"/>
  <c r="D362" i="1" l="1"/>
  <c r="B362" i="1"/>
  <c r="C362" i="1"/>
  <c r="Q362" i="1" l="1"/>
  <c r="R362" i="1" s="1"/>
  <c r="S362" i="1" s="1"/>
  <c r="T362" i="1" s="1"/>
  <c r="U362" i="1" s="1"/>
  <c r="O363" i="1" s="1"/>
  <c r="E362" i="1"/>
  <c r="K362" i="1" s="1"/>
  <c r="L362" i="1" s="1"/>
  <c r="P363" i="1" l="1"/>
  <c r="F362" i="1"/>
  <c r="G362" i="1" s="1"/>
  <c r="I362" i="1" s="1"/>
  <c r="J362" i="1" s="1"/>
  <c r="A363" i="1" s="1"/>
  <c r="D363" i="1" l="1"/>
  <c r="B363" i="1"/>
  <c r="C363" i="1"/>
  <c r="Q363" i="1" l="1"/>
  <c r="R363" i="1" s="1"/>
  <c r="S363" i="1" s="1"/>
  <c r="T363" i="1" s="1"/>
  <c r="U363" i="1" s="1"/>
  <c r="O364" i="1" s="1"/>
  <c r="E363" i="1"/>
  <c r="F363" i="1" s="1"/>
  <c r="P364" i="1" l="1"/>
  <c r="K363" i="1"/>
  <c r="L363" i="1" s="1"/>
  <c r="G363" i="1"/>
  <c r="I363" i="1" s="1"/>
  <c r="J363" i="1" s="1"/>
  <c r="A364" i="1" s="1"/>
  <c r="D364" i="1" l="1"/>
  <c r="B364" i="1"/>
  <c r="C364" i="1"/>
  <c r="Q364" i="1" l="1"/>
  <c r="R364" i="1" s="1"/>
  <c r="S364" i="1" s="1"/>
  <c r="T364" i="1" s="1"/>
  <c r="U364" i="1" s="1"/>
  <c r="O365" i="1" s="1"/>
  <c r="E364" i="1"/>
  <c r="F364" i="1" s="1"/>
  <c r="P365" i="1" l="1"/>
  <c r="K364" i="1"/>
  <c r="L364" i="1" s="1"/>
  <c r="G364" i="1"/>
  <c r="I364" i="1" s="1"/>
  <c r="J364" i="1" s="1"/>
  <c r="A365" i="1" s="1"/>
  <c r="D365" i="1" l="1"/>
  <c r="B365" i="1"/>
  <c r="C365" i="1"/>
  <c r="Q365" i="1" l="1"/>
  <c r="R365" i="1" s="1"/>
  <c r="S365" i="1" s="1"/>
  <c r="T365" i="1" s="1"/>
  <c r="U365" i="1" s="1"/>
  <c r="O366" i="1" s="1"/>
  <c r="E365" i="1"/>
  <c r="F365" i="1" s="1"/>
  <c r="P366" i="1" l="1"/>
  <c r="K365" i="1"/>
  <c r="L365" i="1" s="1"/>
  <c r="G365" i="1"/>
  <c r="I365" i="1" s="1"/>
  <c r="J365" i="1" s="1"/>
  <c r="A366" i="1" s="1"/>
  <c r="D366" i="1" l="1"/>
  <c r="B366" i="1"/>
  <c r="C366" i="1"/>
  <c r="Q366" i="1" l="1"/>
  <c r="R366" i="1" s="1"/>
  <c r="S366" i="1" s="1"/>
  <c r="T366" i="1" s="1"/>
  <c r="U366" i="1" s="1"/>
  <c r="O367" i="1" s="1"/>
  <c r="E366" i="1"/>
  <c r="F366" i="1" s="1"/>
  <c r="P367" i="1" l="1"/>
  <c r="K366" i="1"/>
  <c r="L366" i="1" s="1"/>
  <c r="G366" i="1"/>
  <c r="I366" i="1" s="1"/>
  <c r="J366" i="1" s="1"/>
  <c r="A367" i="1" s="1"/>
  <c r="D367" i="1" l="1"/>
  <c r="C367" i="1"/>
  <c r="B367" i="1"/>
  <c r="Q367" i="1" l="1"/>
  <c r="R367" i="1" s="1"/>
  <c r="S367" i="1" s="1"/>
  <c r="T367" i="1" s="1"/>
  <c r="U367" i="1" s="1"/>
  <c r="O368" i="1" s="1"/>
  <c r="E367" i="1"/>
  <c r="F367" i="1" s="1"/>
  <c r="G367" i="1" s="1"/>
  <c r="I367" i="1" s="1"/>
  <c r="J367" i="1" s="1"/>
  <c r="A368" i="1" s="1"/>
  <c r="D368" i="1" s="1"/>
  <c r="Q368" i="1" l="1"/>
  <c r="P368" i="1"/>
  <c r="K367" i="1"/>
  <c r="L367" i="1" s="1"/>
  <c r="R368" i="1"/>
  <c r="S368" i="1" s="1"/>
  <c r="T368" i="1" s="1"/>
  <c r="U368" i="1" s="1"/>
  <c r="O369" i="1" s="1"/>
  <c r="C368" i="1"/>
  <c r="B368" i="1"/>
  <c r="E368" i="1"/>
  <c r="P369" i="1" l="1"/>
  <c r="K368" i="1"/>
  <c r="L368" i="1" s="1"/>
  <c r="F368" i="1"/>
  <c r="G368" i="1" l="1"/>
  <c r="I368" i="1" s="1"/>
  <c r="J368" i="1" s="1"/>
  <c r="A369" i="1" s="1"/>
  <c r="D369" i="1" l="1"/>
  <c r="B369" i="1"/>
  <c r="C369" i="1"/>
  <c r="Q369" i="1" l="1"/>
  <c r="R369" i="1" s="1"/>
  <c r="S369" i="1" s="1"/>
  <c r="T369" i="1" s="1"/>
  <c r="U369" i="1" s="1"/>
  <c r="O370" i="1" s="1"/>
  <c r="E369" i="1"/>
  <c r="K369" i="1" s="1"/>
  <c r="L369" i="1" s="1"/>
  <c r="P370" i="1" l="1"/>
  <c r="F369" i="1"/>
  <c r="G369" i="1" s="1"/>
  <c r="I369" i="1" s="1"/>
  <c r="J369" i="1" s="1"/>
  <c r="A370" i="1" s="1"/>
  <c r="D370" i="1" l="1"/>
  <c r="C370" i="1"/>
  <c r="B370" i="1"/>
  <c r="Q370" i="1" l="1"/>
  <c r="R370" i="1" s="1"/>
  <c r="S370" i="1" s="1"/>
  <c r="T370" i="1" s="1"/>
  <c r="U370" i="1" s="1"/>
  <c r="O371" i="1" s="1"/>
  <c r="E370" i="1"/>
  <c r="F370" i="1" s="1"/>
  <c r="P371" i="1" l="1"/>
  <c r="K370" i="1"/>
  <c r="L370" i="1" s="1"/>
  <c r="G370" i="1"/>
  <c r="I370" i="1" s="1"/>
  <c r="J370" i="1" s="1"/>
  <c r="A371" i="1" s="1"/>
  <c r="D371" i="1" l="1"/>
  <c r="C371" i="1"/>
  <c r="B371" i="1"/>
  <c r="Q371" i="1" l="1"/>
  <c r="R371" i="1" s="1"/>
  <c r="S371" i="1" s="1"/>
  <c r="T371" i="1" s="1"/>
  <c r="U371" i="1" s="1"/>
  <c r="O372" i="1" s="1"/>
  <c r="E371" i="1"/>
  <c r="F371" i="1" s="1"/>
  <c r="P372" i="1" l="1"/>
  <c r="K371" i="1"/>
  <c r="L371" i="1" s="1"/>
  <c r="G371" i="1"/>
  <c r="I371" i="1" s="1"/>
  <c r="J371" i="1" s="1"/>
  <c r="A372" i="1" s="1"/>
  <c r="D372" i="1" l="1"/>
  <c r="C372" i="1"/>
  <c r="B372" i="1"/>
  <c r="Q372" i="1" l="1"/>
  <c r="R372" i="1" s="1"/>
  <c r="S372" i="1" s="1"/>
  <c r="T372" i="1" s="1"/>
  <c r="U372" i="1" s="1"/>
  <c r="O373" i="1" s="1"/>
  <c r="E372" i="1"/>
  <c r="F372" i="1" s="1"/>
  <c r="G372" i="1" s="1"/>
  <c r="I372" i="1" s="1"/>
  <c r="J372" i="1" s="1"/>
  <c r="A373" i="1" s="1"/>
  <c r="D373" i="1" s="1"/>
  <c r="Q373" i="1" l="1"/>
  <c r="R373" i="1" s="1"/>
  <c r="S373" i="1" s="1"/>
  <c r="T373" i="1" s="1"/>
  <c r="U373" i="1" s="1"/>
  <c r="O374" i="1" s="1"/>
  <c r="P373" i="1"/>
  <c r="K372" i="1"/>
  <c r="L372" i="1" s="1"/>
  <c r="E373" i="1"/>
  <c r="C373" i="1"/>
  <c r="B373" i="1"/>
  <c r="P374" i="1" l="1"/>
  <c r="F373" i="1"/>
  <c r="K373" i="1"/>
  <c r="L373" i="1" s="1"/>
  <c r="G373" i="1" l="1"/>
  <c r="I373" i="1" s="1"/>
  <c r="J373" i="1" s="1"/>
  <c r="A374" i="1" s="1"/>
  <c r="D374" i="1" l="1"/>
  <c r="B374" i="1"/>
  <c r="C374" i="1"/>
  <c r="Q374" i="1" l="1"/>
  <c r="R374" i="1" s="1"/>
  <c r="S374" i="1" s="1"/>
  <c r="T374" i="1" s="1"/>
  <c r="U374" i="1" s="1"/>
  <c r="O375" i="1" s="1"/>
  <c r="E374" i="1"/>
  <c r="K374" i="1" s="1"/>
  <c r="L374" i="1" s="1"/>
  <c r="P375" i="1" l="1"/>
  <c r="F374" i="1"/>
  <c r="G374" i="1" s="1"/>
  <c r="I374" i="1" s="1"/>
  <c r="J374" i="1" s="1"/>
  <c r="A375" i="1" s="1"/>
  <c r="D375" i="1" l="1"/>
  <c r="C375" i="1"/>
  <c r="B375" i="1"/>
  <c r="Q375" i="1" l="1"/>
  <c r="R375" i="1" s="1"/>
  <c r="S375" i="1" s="1"/>
  <c r="T375" i="1" s="1"/>
  <c r="U375" i="1" s="1"/>
  <c r="O376" i="1" s="1"/>
  <c r="E375" i="1"/>
  <c r="F375" i="1" s="1"/>
  <c r="P376" i="1" l="1"/>
  <c r="K375" i="1"/>
  <c r="L375" i="1" s="1"/>
  <c r="G375" i="1"/>
  <c r="I375" i="1" s="1"/>
  <c r="J375" i="1" s="1"/>
  <c r="A376" i="1" s="1"/>
  <c r="D376" i="1" l="1"/>
  <c r="C376" i="1"/>
  <c r="B376" i="1"/>
  <c r="Q376" i="1" l="1"/>
  <c r="R376" i="1" s="1"/>
  <c r="S376" i="1" s="1"/>
  <c r="T376" i="1" s="1"/>
  <c r="U376" i="1" s="1"/>
  <c r="O377" i="1" s="1"/>
  <c r="E376" i="1"/>
  <c r="F376" i="1" s="1"/>
  <c r="P377" i="1" l="1"/>
  <c r="K376" i="1"/>
  <c r="L376" i="1" s="1"/>
  <c r="G376" i="1"/>
  <c r="I376" i="1" s="1"/>
  <c r="J376" i="1" s="1"/>
  <c r="A377" i="1" s="1"/>
  <c r="D377" i="1" l="1"/>
  <c r="B377" i="1"/>
  <c r="C377" i="1"/>
  <c r="Q377" i="1" l="1"/>
  <c r="R377" i="1" s="1"/>
  <c r="S377" i="1" s="1"/>
  <c r="T377" i="1" s="1"/>
  <c r="U377" i="1" s="1"/>
  <c r="O378" i="1" s="1"/>
  <c r="E377" i="1"/>
  <c r="F377" i="1" s="1"/>
  <c r="P378" i="1" l="1"/>
  <c r="K377" i="1"/>
  <c r="L377" i="1" s="1"/>
  <c r="G377" i="1"/>
  <c r="I377" i="1" s="1"/>
  <c r="J377" i="1" s="1"/>
  <c r="A378" i="1" s="1"/>
  <c r="D378" i="1" l="1"/>
  <c r="C378" i="1"/>
  <c r="B378" i="1"/>
  <c r="Q378" i="1" l="1"/>
  <c r="R378" i="1" s="1"/>
  <c r="S378" i="1" s="1"/>
  <c r="T378" i="1" s="1"/>
  <c r="U378" i="1" s="1"/>
  <c r="O379" i="1" s="1"/>
  <c r="E378" i="1"/>
  <c r="F378" i="1" s="1"/>
  <c r="P379" i="1" l="1"/>
  <c r="K378" i="1"/>
  <c r="L378" i="1" s="1"/>
  <c r="G378" i="1"/>
  <c r="I378" i="1" s="1"/>
  <c r="J378" i="1" s="1"/>
  <c r="A379" i="1" s="1"/>
  <c r="D379" i="1" l="1"/>
  <c r="C379" i="1"/>
  <c r="B379" i="1"/>
  <c r="Q379" i="1" l="1"/>
  <c r="R379" i="1" s="1"/>
  <c r="S379" i="1" s="1"/>
  <c r="T379" i="1" s="1"/>
  <c r="U379" i="1" s="1"/>
  <c r="O380" i="1" s="1"/>
  <c r="E379" i="1"/>
  <c r="K379" i="1" s="1"/>
  <c r="L379" i="1" s="1"/>
  <c r="P380" i="1" l="1"/>
  <c r="F379" i="1"/>
  <c r="G379" i="1" s="1"/>
  <c r="I379" i="1" s="1"/>
  <c r="J379" i="1" s="1"/>
  <c r="A380" i="1" s="1"/>
  <c r="D380" i="1" l="1"/>
  <c r="C380" i="1"/>
  <c r="B380" i="1"/>
  <c r="Q380" i="1" l="1"/>
  <c r="R380" i="1" s="1"/>
  <c r="S380" i="1" s="1"/>
  <c r="T380" i="1" s="1"/>
  <c r="U380" i="1" s="1"/>
  <c r="O381" i="1" s="1"/>
  <c r="E380" i="1"/>
  <c r="K380" i="1" s="1"/>
  <c r="L380" i="1" s="1"/>
  <c r="P381" i="1" l="1"/>
  <c r="F380" i="1"/>
  <c r="G380" i="1" s="1"/>
  <c r="I380" i="1" s="1"/>
  <c r="J380" i="1" s="1"/>
  <c r="A381" i="1" s="1"/>
  <c r="D381" i="1" l="1"/>
  <c r="C381" i="1"/>
  <c r="B381" i="1"/>
  <c r="Q381" i="1" l="1"/>
  <c r="R381" i="1" s="1"/>
  <c r="S381" i="1" s="1"/>
  <c r="T381" i="1" s="1"/>
  <c r="U381" i="1" s="1"/>
  <c r="O382" i="1" s="1"/>
  <c r="E381" i="1"/>
  <c r="K381" i="1" s="1"/>
  <c r="L381" i="1" s="1"/>
  <c r="P382" i="1" l="1"/>
  <c r="F381" i="1"/>
  <c r="G381" i="1" s="1"/>
  <c r="I381" i="1" s="1"/>
  <c r="J381" i="1" s="1"/>
  <c r="A382" i="1" s="1"/>
  <c r="D382" i="1" l="1"/>
  <c r="C382" i="1"/>
  <c r="B382" i="1"/>
  <c r="Q382" i="1" l="1"/>
  <c r="R382" i="1" s="1"/>
  <c r="S382" i="1" s="1"/>
  <c r="T382" i="1" s="1"/>
  <c r="U382" i="1" s="1"/>
  <c r="O383" i="1" s="1"/>
  <c r="E382" i="1"/>
  <c r="K382" i="1" s="1"/>
  <c r="L382" i="1" s="1"/>
  <c r="P383" i="1" l="1"/>
  <c r="F382" i="1"/>
  <c r="G382" i="1" s="1"/>
  <c r="I382" i="1" s="1"/>
  <c r="J382" i="1" s="1"/>
  <c r="A383" i="1" s="1"/>
  <c r="D383" i="1" l="1"/>
  <c r="B383" i="1"/>
  <c r="C383" i="1"/>
  <c r="Q383" i="1" l="1"/>
  <c r="R383" i="1" s="1"/>
  <c r="S383" i="1" s="1"/>
  <c r="T383" i="1" s="1"/>
  <c r="U383" i="1" s="1"/>
  <c r="O384" i="1" s="1"/>
  <c r="E383" i="1"/>
  <c r="K383" i="1" s="1"/>
  <c r="L383" i="1" s="1"/>
  <c r="P384" i="1" l="1"/>
  <c r="F383" i="1"/>
  <c r="G383" i="1" s="1"/>
  <c r="I383" i="1" s="1"/>
  <c r="J383" i="1" s="1"/>
  <c r="A384" i="1" s="1"/>
  <c r="D384" i="1" s="1"/>
  <c r="Q384" i="1" l="1"/>
  <c r="R384" i="1" s="1"/>
  <c r="S384" i="1" s="1"/>
  <c r="T384" i="1" s="1"/>
  <c r="U384" i="1" s="1"/>
  <c r="O385" i="1" s="1"/>
  <c r="B384" i="1"/>
  <c r="E384" i="1"/>
  <c r="K384" i="1" s="1"/>
  <c r="L384" i="1" s="1"/>
  <c r="C384" i="1"/>
  <c r="F384" i="1" l="1"/>
  <c r="G384" i="1" s="1"/>
  <c r="I384" i="1" s="1"/>
  <c r="J384" i="1" s="1"/>
  <c r="A385" i="1" s="1"/>
  <c r="P385" i="1"/>
  <c r="D385" i="1" l="1"/>
  <c r="C385" i="1"/>
  <c r="B385" i="1"/>
  <c r="Q385" i="1" l="1"/>
  <c r="R385" i="1" s="1"/>
  <c r="S385" i="1" s="1"/>
  <c r="T385" i="1" s="1"/>
  <c r="U385" i="1" s="1"/>
  <c r="O386" i="1" s="1"/>
  <c r="E385" i="1"/>
  <c r="F385" i="1" s="1"/>
  <c r="G385" i="1" s="1"/>
  <c r="I385" i="1" s="1"/>
  <c r="J385" i="1" s="1"/>
  <c r="A386" i="1" s="1"/>
  <c r="D386" i="1" s="1"/>
  <c r="Q386" i="1" l="1"/>
  <c r="P386" i="1"/>
  <c r="K385" i="1"/>
  <c r="L385" i="1" s="1"/>
  <c r="R386" i="1"/>
  <c r="S386" i="1" s="1"/>
  <c r="T386" i="1" s="1"/>
  <c r="U386" i="1" s="1"/>
  <c r="O387" i="1" s="1"/>
  <c r="B386" i="1"/>
  <c r="E386" i="1"/>
  <c r="C386" i="1"/>
  <c r="P387" i="1" l="1"/>
  <c r="F386" i="1"/>
  <c r="K386" i="1"/>
  <c r="L386" i="1" s="1"/>
  <c r="G386" i="1" l="1"/>
  <c r="I386" i="1" s="1"/>
  <c r="J386" i="1" s="1"/>
  <c r="A387" i="1" s="1"/>
  <c r="D387" i="1" l="1"/>
  <c r="C387" i="1"/>
  <c r="B387" i="1"/>
  <c r="Q387" i="1" l="1"/>
  <c r="R387" i="1" s="1"/>
  <c r="S387" i="1" s="1"/>
  <c r="T387" i="1" s="1"/>
  <c r="U387" i="1" s="1"/>
  <c r="O388" i="1" s="1"/>
  <c r="E387" i="1"/>
  <c r="K387" i="1" s="1"/>
  <c r="L387" i="1" s="1"/>
  <c r="F387" i="1" l="1"/>
  <c r="G387" i="1" s="1"/>
  <c r="I387" i="1" s="1"/>
  <c r="J387" i="1" s="1"/>
  <c r="A388" i="1" s="1"/>
  <c r="P388" i="1"/>
  <c r="D388" i="1" l="1"/>
  <c r="E388" i="1" s="1"/>
  <c r="C388" i="1"/>
  <c r="B388" i="1"/>
  <c r="Q388" i="1" l="1"/>
  <c r="R388" i="1" s="1"/>
  <c r="S388" i="1" s="1"/>
  <c r="T388" i="1" s="1"/>
  <c r="U388" i="1" s="1"/>
  <c r="O389" i="1" s="1"/>
  <c r="K388" i="1"/>
  <c r="L388" i="1" s="1"/>
  <c r="F388" i="1"/>
  <c r="P389" i="1" l="1"/>
  <c r="G388" i="1"/>
  <c r="I388" i="1" s="1"/>
  <c r="J388" i="1" s="1"/>
  <c r="A389" i="1" s="1"/>
  <c r="D389" i="1" l="1"/>
  <c r="C389" i="1"/>
  <c r="B389" i="1"/>
  <c r="Q389" i="1" l="1"/>
  <c r="R389" i="1" s="1"/>
  <c r="S389" i="1" s="1"/>
  <c r="T389" i="1" s="1"/>
  <c r="U389" i="1" s="1"/>
  <c r="O390" i="1" s="1"/>
  <c r="E389" i="1"/>
  <c r="F389" i="1" s="1"/>
  <c r="G389" i="1" s="1"/>
  <c r="I389" i="1" s="1"/>
  <c r="J389" i="1" s="1"/>
  <c r="A390" i="1" s="1"/>
  <c r="D390" i="1" s="1"/>
  <c r="Q390" i="1" l="1"/>
  <c r="R390" i="1" s="1"/>
  <c r="S390" i="1" s="1"/>
  <c r="T390" i="1" s="1"/>
  <c r="U390" i="1" s="1"/>
  <c r="O391" i="1" s="1"/>
  <c r="P390" i="1"/>
  <c r="K389" i="1"/>
  <c r="L389" i="1" s="1"/>
  <c r="C390" i="1"/>
  <c r="B390" i="1"/>
  <c r="E390" i="1"/>
  <c r="P391" i="1" l="1"/>
  <c r="K390" i="1"/>
  <c r="L390" i="1" s="1"/>
  <c r="F390" i="1"/>
  <c r="G390" i="1" l="1"/>
  <c r="I390" i="1" s="1"/>
  <c r="J390" i="1" s="1"/>
  <c r="A391" i="1" s="1"/>
  <c r="D391" i="1" l="1"/>
  <c r="B391" i="1"/>
  <c r="C391" i="1"/>
  <c r="Q391" i="1" l="1"/>
  <c r="R391" i="1" s="1"/>
  <c r="S391" i="1" s="1"/>
  <c r="T391" i="1" s="1"/>
  <c r="U391" i="1" s="1"/>
  <c r="O392" i="1" s="1"/>
  <c r="E391" i="1"/>
  <c r="F391" i="1" s="1"/>
  <c r="P392" i="1" l="1"/>
  <c r="K391" i="1"/>
  <c r="L391" i="1" s="1"/>
  <c r="G391" i="1"/>
  <c r="I391" i="1" s="1"/>
  <c r="J391" i="1" s="1"/>
  <c r="A392" i="1" s="1"/>
  <c r="D392" i="1" l="1"/>
  <c r="B392" i="1"/>
  <c r="C392" i="1"/>
  <c r="Q392" i="1" l="1"/>
  <c r="R392" i="1" s="1"/>
  <c r="S392" i="1" s="1"/>
  <c r="T392" i="1" s="1"/>
  <c r="U392" i="1" s="1"/>
  <c r="O393" i="1" s="1"/>
  <c r="E392" i="1"/>
  <c r="K392" i="1" s="1"/>
  <c r="L392" i="1" s="1"/>
  <c r="P393" i="1" l="1"/>
  <c r="F392" i="1"/>
  <c r="G392" i="1" s="1"/>
  <c r="I392" i="1" s="1"/>
  <c r="J392" i="1" s="1"/>
  <c r="A393" i="1" s="1"/>
  <c r="D393" i="1" l="1"/>
  <c r="E393" i="1" s="1"/>
  <c r="C393" i="1"/>
  <c r="B393" i="1"/>
  <c r="Q393" i="1" l="1"/>
  <c r="R393" i="1" s="1"/>
  <c r="S393" i="1" s="1"/>
  <c r="T393" i="1" s="1"/>
  <c r="U393" i="1" s="1"/>
  <c r="O394" i="1" s="1"/>
  <c r="F393" i="1"/>
  <c r="K393" i="1"/>
  <c r="L393" i="1" s="1"/>
  <c r="P394" i="1" l="1"/>
  <c r="G393" i="1"/>
  <c r="I393" i="1" s="1"/>
  <c r="J393" i="1" s="1"/>
  <c r="A394" i="1" s="1"/>
  <c r="D394" i="1" l="1"/>
  <c r="E394" i="1" s="1"/>
  <c r="C394" i="1"/>
  <c r="B394" i="1"/>
  <c r="Q394" i="1" l="1"/>
  <c r="R394" i="1" s="1"/>
  <c r="S394" i="1" s="1"/>
  <c r="T394" i="1" s="1"/>
  <c r="U394" i="1" s="1"/>
  <c r="O395" i="1" s="1"/>
  <c r="K394" i="1"/>
  <c r="L394" i="1" s="1"/>
  <c r="F394" i="1"/>
  <c r="P395" i="1" l="1"/>
  <c r="G394" i="1"/>
  <c r="I394" i="1" s="1"/>
  <c r="J394" i="1" s="1"/>
  <c r="A395" i="1" s="1"/>
  <c r="D395" i="1" l="1"/>
  <c r="C395" i="1"/>
  <c r="B395" i="1"/>
  <c r="Q395" i="1" l="1"/>
  <c r="R395" i="1" s="1"/>
  <c r="S395" i="1" s="1"/>
  <c r="T395" i="1" s="1"/>
  <c r="U395" i="1" s="1"/>
  <c r="O396" i="1" s="1"/>
  <c r="E395" i="1"/>
  <c r="F395" i="1" s="1"/>
  <c r="G395" i="1" s="1"/>
  <c r="I395" i="1" s="1"/>
  <c r="J395" i="1" s="1"/>
  <c r="A396" i="1" s="1"/>
  <c r="D396" i="1" s="1"/>
  <c r="Q396" i="1" l="1"/>
  <c r="P396" i="1"/>
  <c r="K395" i="1"/>
  <c r="L395" i="1" s="1"/>
  <c r="R396" i="1"/>
  <c r="S396" i="1" s="1"/>
  <c r="T396" i="1" s="1"/>
  <c r="U396" i="1" s="1"/>
  <c r="O397" i="1" s="1"/>
  <c r="B396" i="1"/>
  <c r="C396" i="1"/>
  <c r="E396" i="1"/>
  <c r="P397" i="1" l="1"/>
  <c r="K396" i="1"/>
  <c r="L396" i="1" s="1"/>
  <c r="F396" i="1"/>
  <c r="G396" i="1" s="1"/>
  <c r="I396" i="1" s="1"/>
  <c r="J396" i="1" s="1"/>
  <c r="A397" i="1" s="1"/>
  <c r="D397" i="1" s="1"/>
  <c r="Q397" i="1" s="1"/>
  <c r="R397" i="1" l="1"/>
  <c r="S397" i="1" s="1"/>
  <c r="T397" i="1" s="1"/>
  <c r="U397" i="1" s="1"/>
  <c r="O398" i="1" s="1"/>
  <c r="B397" i="1"/>
  <c r="E397" i="1"/>
  <c r="C397" i="1"/>
  <c r="P398" i="1" l="1"/>
  <c r="F397" i="1"/>
  <c r="K397" i="1"/>
  <c r="L397" i="1" s="1"/>
  <c r="G397" i="1" l="1"/>
  <c r="I397" i="1" s="1"/>
  <c r="J397" i="1" s="1"/>
  <c r="A398" i="1" s="1"/>
  <c r="D398" i="1" l="1"/>
  <c r="C398" i="1"/>
  <c r="B398" i="1"/>
  <c r="Q398" i="1" l="1"/>
  <c r="R398" i="1" s="1"/>
  <c r="S398" i="1" s="1"/>
  <c r="T398" i="1" s="1"/>
  <c r="U398" i="1" s="1"/>
  <c r="O399" i="1" s="1"/>
  <c r="E398" i="1"/>
  <c r="K398" i="1" s="1"/>
  <c r="L398" i="1" s="1"/>
  <c r="P399" i="1" l="1"/>
  <c r="F398" i="1"/>
  <c r="G398" i="1" s="1"/>
  <c r="I398" i="1" s="1"/>
  <c r="J398" i="1" s="1"/>
  <c r="A399" i="1" s="1"/>
  <c r="D399" i="1" s="1"/>
  <c r="Q399" i="1" l="1"/>
  <c r="R399" i="1" s="1"/>
  <c r="S399" i="1" s="1"/>
  <c r="T399" i="1" s="1"/>
  <c r="U399" i="1" s="1"/>
  <c r="O400" i="1" s="1"/>
  <c r="B399" i="1"/>
  <c r="E399" i="1"/>
  <c r="K399" i="1" s="1"/>
  <c r="L399" i="1" s="1"/>
  <c r="C399" i="1"/>
  <c r="P400" i="1" l="1"/>
  <c r="F399" i="1"/>
  <c r="G399" i="1" s="1"/>
  <c r="I399" i="1" s="1"/>
  <c r="J399" i="1" s="1"/>
  <c r="A400" i="1" s="1"/>
  <c r="D400" i="1" l="1"/>
  <c r="C400" i="1"/>
  <c r="B400" i="1"/>
  <c r="Q400" i="1" l="1"/>
  <c r="R400" i="1" s="1"/>
  <c r="S400" i="1" s="1"/>
  <c r="T400" i="1" s="1"/>
  <c r="U400" i="1" s="1"/>
  <c r="O401" i="1" s="1"/>
  <c r="E400" i="1"/>
  <c r="K400" i="1" s="1"/>
  <c r="L400" i="1" s="1"/>
  <c r="P401" i="1" l="1"/>
  <c r="F400" i="1"/>
  <c r="G400" i="1" s="1"/>
  <c r="I400" i="1" l="1"/>
  <c r="J400" i="1" s="1"/>
  <c r="A401" i="1" s="1"/>
  <c r="D401" i="1" s="1"/>
  <c r="Q401" i="1" l="1"/>
  <c r="R401" i="1" s="1"/>
  <c r="S401" i="1" s="1"/>
  <c r="T401" i="1" s="1"/>
  <c r="U401" i="1" s="1"/>
  <c r="O402" i="1" s="1"/>
  <c r="B401" i="1"/>
  <c r="E401" i="1"/>
  <c r="K401" i="1" s="1"/>
  <c r="L401" i="1" s="1"/>
  <c r="C401" i="1"/>
  <c r="P402" i="1" l="1"/>
  <c r="F401" i="1"/>
  <c r="G401" i="1" s="1"/>
  <c r="I401" i="1" s="1"/>
  <c r="J401" i="1" s="1"/>
  <c r="A402" i="1" s="1"/>
  <c r="D402" i="1" s="1"/>
  <c r="Q402" i="1" l="1"/>
  <c r="R402" i="1" s="1"/>
  <c r="S402" i="1" s="1"/>
  <c r="T402" i="1" s="1"/>
  <c r="U402" i="1" s="1"/>
  <c r="O403" i="1" s="1"/>
  <c r="C402" i="1"/>
  <c r="B402" i="1"/>
  <c r="E402" i="1"/>
  <c r="F402" i="1" s="1"/>
  <c r="P403" i="1" l="1"/>
  <c r="K402" i="1"/>
  <c r="L402" i="1" s="1"/>
  <c r="G402" i="1"/>
  <c r="I402" i="1" s="1"/>
  <c r="J402" i="1" s="1"/>
  <c r="A403" i="1" s="1"/>
  <c r="D403" i="1" l="1"/>
  <c r="C403" i="1"/>
  <c r="B403" i="1"/>
  <c r="Q403" i="1" l="1"/>
  <c r="R403" i="1" s="1"/>
  <c r="S403" i="1" s="1"/>
  <c r="T403" i="1" s="1"/>
  <c r="U403" i="1" s="1"/>
  <c r="O404" i="1" s="1"/>
  <c r="E403" i="1"/>
  <c r="F403" i="1" s="1"/>
  <c r="P404" i="1" l="1"/>
  <c r="K403" i="1"/>
  <c r="L403" i="1" s="1"/>
  <c r="G403" i="1"/>
  <c r="I403" i="1" s="1"/>
  <c r="J403" i="1" s="1"/>
  <c r="A404" i="1" s="1"/>
  <c r="D404" i="1" l="1"/>
  <c r="B404" i="1"/>
  <c r="C404" i="1"/>
  <c r="Q404" i="1" l="1"/>
  <c r="R404" i="1" s="1"/>
  <c r="S404" i="1" s="1"/>
  <c r="T404" i="1" s="1"/>
  <c r="U404" i="1" s="1"/>
  <c r="O405" i="1" s="1"/>
  <c r="E404" i="1"/>
  <c r="F404" i="1" s="1"/>
  <c r="G404" i="1" s="1"/>
  <c r="I404" i="1" s="1"/>
  <c r="J404" i="1" s="1"/>
  <c r="A405" i="1" s="1"/>
  <c r="D405" i="1" s="1"/>
  <c r="Q405" i="1" l="1"/>
  <c r="R405" i="1" s="1"/>
  <c r="S405" i="1" s="1"/>
  <c r="T405" i="1" s="1"/>
  <c r="U405" i="1" s="1"/>
  <c r="O406" i="1" s="1"/>
  <c r="P405" i="1"/>
  <c r="K404" i="1"/>
  <c r="L404" i="1" s="1"/>
  <c r="B405" i="1"/>
  <c r="E405" i="1"/>
  <c r="F405" i="1" s="1"/>
  <c r="C405" i="1"/>
  <c r="P406" i="1" l="1"/>
  <c r="G405" i="1"/>
  <c r="I405" i="1" s="1"/>
  <c r="J405" i="1" s="1"/>
  <c r="A406" i="1" s="1"/>
  <c r="D406" i="1" s="1"/>
  <c r="Q406" i="1" s="1"/>
  <c r="K405" i="1"/>
  <c r="L405" i="1" s="1"/>
  <c r="R406" i="1" l="1"/>
  <c r="S406" i="1" s="1"/>
  <c r="T406" i="1" s="1"/>
  <c r="U406" i="1" s="1"/>
  <c r="O407" i="1" s="1"/>
  <c r="E406" i="1"/>
  <c r="B406" i="1"/>
  <c r="C406" i="1"/>
  <c r="P407" i="1" l="1"/>
  <c r="F406" i="1"/>
  <c r="K406" i="1"/>
  <c r="L406" i="1" s="1"/>
  <c r="G406" i="1" l="1"/>
  <c r="I406" i="1" s="1"/>
  <c r="J406" i="1" s="1"/>
  <c r="A407" i="1" s="1"/>
  <c r="D407" i="1" l="1"/>
  <c r="B407" i="1"/>
  <c r="C407" i="1"/>
  <c r="Q407" i="1" l="1"/>
  <c r="R407" i="1" s="1"/>
  <c r="S407" i="1" s="1"/>
  <c r="T407" i="1" s="1"/>
  <c r="U407" i="1" s="1"/>
  <c r="O408" i="1" s="1"/>
  <c r="E407" i="1"/>
  <c r="K407" i="1" s="1"/>
  <c r="L407" i="1" s="1"/>
  <c r="P408" i="1" l="1"/>
  <c r="F407" i="1"/>
  <c r="G407" i="1" s="1"/>
  <c r="I407" i="1" s="1"/>
  <c r="J407" i="1" s="1"/>
  <c r="A408" i="1" s="1"/>
  <c r="D408" i="1" l="1"/>
  <c r="C408" i="1"/>
  <c r="B408" i="1"/>
  <c r="Q408" i="1" l="1"/>
  <c r="R408" i="1" s="1"/>
  <c r="S408" i="1" s="1"/>
  <c r="T408" i="1" s="1"/>
  <c r="U408" i="1" s="1"/>
  <c r="O409" i="1" s="1"/>
  <c r="E408" i="1"/>
  <c r="K408" i="1" s="1"/>
  <c r="L408" i="1" s="1"/>
  <c r="Q409" i="1" l="1"/>
  <c r="P409" i="1"/>
  <c r="F408" i="1"/>
  <c r="G408" i="1" s="1"/>
  <c r="I408" i="1" s="1"/>
  <c r="J408" i="1" s="1"/>
  <c r="A409" i="1" s="1"/>
  <c r="D409" i="1" s="1"/>
  <c r="R409" i="1" s="1"/>
  <c r="S409" i="1" s="1"/>
  <c r="T409" i="1" s="1"/>
  <c r="U409" i="1" s="1"/>
  <c r="O410" i="1" s="1"/>
  <c r="Q410" i="1" s="1"/>
  <c r="P410" i="1" l="1"/>
  <c r="B409" i="1"/>
  <c r="E409" i="1"/>
  <c r="C409" i="1"/>
  <c r="K409" i="1" l="1"/>
  <c r="L409" i="1" s="1"/>
  <c r="F409" i="1"/>
  <c r="G409" i="1" l="1"/>
  <c r="I409" i="1" s="1"/>
  <c r="J409" i="1" s="1"/>
  <c r="A410" i="1" s="1"/>
  <c r="D410" i="1" s="1"/>
  <c r="R410" i="1" s="1"/>
  <c r="S410" i="1" s="1"/>
  <c r="T410" i="1" s="1"/>
  <c r="U410" i="1" s="1"/>
  <c r="O411" i="1" s="1"/>
  <c r="Q411" i="1" s="1"/>
  <c r="P411" i="1" l="1"/>
  <c r="B410" i="1"/>
  <c r="E410" i="1"/>
  <c r="F410" i="1" s="1"/>
  <c r="C410" i="1"/>
  <c r="G410" i="1" l="1"/>
  <c r="I410" i="1" s="1"/>
  <c r="J410" i="1" s="1"/>
  <c r="A411" i="1" s="1"/>
  <c r="D411" i="1" s="1"/>
  <c r="R411" i="1" s="1"/>
  <c r="S411" i="1" s="1"/>
  <c r="T411" i="1" s="1"/>
  <c r="U411" i="1" s="1"/>
  <c r="O412" i="1" s="1"/>
  <c r="Q412" i="1" s="1"/>
  <c r="K410" i="1"/>
  <c r="L410" i="1" s="1"/>
  <c r="P412" i="1" l="1"/>
  <c r="C411" i="1"/>
  <c r="B411" i="1"/>
  <c r="E411" i="1"/>
  <c r="F411" i="1" l="1"/>
  <c r="K411" i="1"/>
  <c r="L411" i="1" s="1"/>
  <c r="G411" i="1" l="1"/>
  <c r="I411" i="1" s="1"/>
  <c r="J411" i="1" s="1"/>
  <c r="A412" i="1" s="1"/>
  <c r="D412" i="1" s="1"/>
  <c r="R412" i="1" s="1"/>
  <c r="S412" i="1" s="1"/>
  <c r="T412" i="1" s="1"/>
  <c r="U412" i="1" s="1"/>
  <c r="O413" i="1" s="1"/>
  <c r="Q413" i="1" s="1"/>
  <c r="P413" i="1" l="1"/>
  <c r="B412" i="1"/>
  <c r="E412" i="1"/>
  <c r="F412" i="1" s="1"/>
  <c r="C412" i="1"/>
  <c r="G412" i="1" l="1"/>
  <c r="I412" i="1" s="1"/>
  <c r="J412" i="1" s="1"/>
  <c r="A413" i="1" s="1"/>
  <c r="D413" i="1" s="1"/>
  <c r="R413" i="1" s="1"/>
  <c r="S413" i="1" s="1"/>
  <c r="T413" i="1" s="1"/>
  <c r="U413" i="1" s="1"/>
  <c r="O414" i="1" s="1"/>
  <c r="Q414" i="1" s="1"/>
  <c r="K412" i="1"/>
  <c r="L412" i="1" s="1"/>
  <c r="P414" i="1" l="1"/>
  <c r="E413" i="1"/>
  <c r="C413" i="1"/>
  <c r="B413" i="1"/>
  <c r="F413" i="1" l="1"/>
  <c r="K413" i="1"/>
  <c r="L413" i="1" s="1"/>
  <c r="G413" i="1" l="1"/>
  <c r="I413" i="1" s="1"/>
  <c r="J413" i="1" s="1"/>
  <c r="A414" i="1" s="1"/>
  <c r="D414" i="1" s="1"/>
  <c r="R414" i="1" s="1"/>
  <c r="S414" i="1" s="1"/>
  <c r="T414" i="1" s="1"/>
  <c r="U414" i="1" s="1"/>
  <c r="O415" i="1" s="1"/>
  <c r="Q415" i="1" s="1"/>
  <c r="P415" i="1" l="1"/>
  <c r="C414" i="1"/>
  <c r="E414" i="1"/>
  <c r="B414" i="1"/>
  <c r="K414" i="1" l="1"/>
  <c r="L414" i="1" s="1"/>
  <c r="F414" i="1"/>
  <c r="G414" i="1" l="1"/>
  <c r="I414" i="1" s="1"/>
  <c r="J414" i="1" s="1"/>
  <c r="A415" i="1" s="1"/>
  <c r="D415" i="1" s="1"/>
  <c r="R415" i="1" s="1"/>
  <c r="S415" i="1" s="1"/>
  <c r="T415" i="1" s="1"/>
  <c r="U415" i="1" s="1"/>
  <c r="O416" i="1" s="1"/>
  <c r="Q416" i="1" s="1"/>
  <c r="P416" i="1" l="1"/>
  <c r="E415" i="1"/>
  <c r="K415" i="1" s="1"/>
  <c r="L415" i="1" s="1"/>
  <c r="B415" i="1"/>
  <c r="C415" i="1"/>
  <c r="F415" i="1" l="1"/>
  <c r="G415" i="1" l="1"/>
  <c r="I415" i="1" s="1"/>
  <c r="J415" i="1" s="1"/>
  <c r="A416" i="1" s="1"/>
  <c r="D416" i="1" s="1"/>
  <c r="R416" i="1" s="1"/>
  <c r="S416" i="1" s="1"/>
  <c r="T416" i="1" s="1"/>
  <c r="U416" i="1" s="1"/>
  <c r="O417" i="1" s="1"/>
  <c r="Q417" i="1" s="1"/>
  <c r="P417" i="1" l="1"/>
  <c r="C416" i="1"/>
  <c r="B416" i="1"/>
  <c r="E416" i="1"/>
  <c r="F416" i="1" l="1"/>
  <c r="K416" i="1"/>
  <c r="L416" i="1" s="1"/>
  <c r="G416" i="1" l="1"/>
  <c r="I416" i="1" s="1"/>
  <c r="J416" i="1" s="1"/>
  <c r="A417" i="1" s="1"/>
  <c r="D417" i="1" s="1"/>
  <c r="R417" i="1" s="1"/>
  <c r="S417" i="1" s="1"/>
  <c r="T417" i="1" s="1"/>
  <c r="U417" i="1" s="1"/>
  <c r="O418" i="1" s="1"/>
  <c r="Q418" i="1" s="1"/>
  <c r="P418" i="1" l="1"/>
  <c r="B417" i="1"/>
  <c r="E417" i="1"/>
  <c r="F417" i="1" s="1"/>
  <c r="C417" i="1"/>
  <c r="G417" i="1" l="1"/>
  <c r="I417" i="1" s="1"/>
  <c r="J417" i="1" s="1"/>
  <c r="A418" i="1" s="1"/>
  <c r="D418" i="1" s="1"/>
  <c r="R418" i="1" s="1"/>
  <c r="S418" i="1" s="1"/>
  <c r="T418" i="1" s="1"/>
  <c r="U418" i="1" s="1"/>
  <c r="O419" i="1" s="1"/>
  <c r="Q419" i="1" s="1"/>
  <c r="K417" i="1"/>
  <c r="L417" i="1" s="1"/>
  <c r="P419" i="1" l="1"/>
  <c r="C418" i="1"/>
  <c r="E418" i="1"/>
  <c r="K418" i="1" s="1"/>
  <c r="L418" i="1" s="1"/>
  <c r="B418" i="1"/>
  <c r="F418" i="1" l="1"/>
  <c r="G418" i="1" l="1"/>
  <c r="I418" i="1" s="1"/>
  <c r="J418" i="1" s="1"/>
  <c r="A419" i="1" s="1"/>
  <c r="D419" i="1" s="1"/>
  <c r="R419" i="1" s="1"/>
  <c r="S419" i="1" s="1"/>
  <c r="T419" i="1" s="1"/>
  <c r="U419" i="1" s="1"/>
  <c r="O420" i="1" s="1"/>
  <c r="Q420" i="1" s="1"/>
  <c r="P420" i="1" l="1"/>
  <c r="E419" i="1"/>
  <c r="K419" i="1" s="1"/>
  <c r="L419" i="1" s="1"/>
  <c r="B419" i="1"/>
  <c r="C419" i="1"/>
  <c r="F419" i="1" l="1"/>
  <c r="G419" i="1" l="1"/>
  <c r="I419" i="1" s="1"/>
  <c r="J419" i="1" s="1"/>
  <c r="A420" i="1" s="1"/>
  <c r="D420" i="1" s="1"/>
  <c r="R420" i="1" s="1"/>
  <c r="S420" i="1" s="1"/>
  <c r="T420" i="1" s="1"/>
  <c r="U420" i="1" s="1"/>
  <c r="O421" i="1" s="1"/>
  <c r="Q421" i="1" s="1"/>
  <c r="P421" i="1" l="1"/>
  <c r="B420" i="1"/>
  <c r="E420" i="1"/>
  <c r="C420" i="1"/>
  <c r="F420" i="1" l="1"/>
  <c r="K420" i="1"/>
  <c r="L420" i="1" s="1"/>
  <c r="G420" i="1" l="1"/>
  <c r="I420" i="1" s="1"/>
  <c r="J420" i="1" s="1"/>
  <c r="A421" i="1" s="1"/>
  <c r="D421" i="1" s="1"/>
  <c r="R421" i="1" s="1"/>
  <c r="S421" i="1" s="1"/>
  <c r="T421" i="1" s="1"/>
  <c r="U421" i="1" s="1"/>
  <c r="O422" i="1" s="1"/>
  <c r="Q422" i="1" s="1"/>
  <c r="P422" i="1" l="1"/>
  <c r="C421" i="1"/>
  <c r="E421" i="1"/>
  <c r="K421" i="1" s="1"/>
  <c r="L421" i="1" s="1"/>
  <c r="B421" i="1"/>
  <c r="F421" i="1" l="1"/>
  <c r="G421" i="1" l="1"/>
  <c r="I421" i="1" s="1"/>
  <c r="J421" i="1" s="1"/>
  <c r="A422" i="1" s="1"/>
  <c r="D422" i="1" s="1"/>
  <c r="R422" i="1" s="1"/>
  <c r="S422" i="1" s="1"/>
  <c r="T422" i="1" s="1"/>
  <c r="U422" i="1" s="1"/>
  <c r="O423" i="1" s="1"/>
  <c r="Q423" i="1" s="1"/>
  <c r="P423" i="1" l="1"/>
  <c r="C422" i="1"/>
  <c r="E422" i="1"/>
  <c r="B422" i="1"/>
  <c r="F422" i="1" l="1"/>
  <c r="K422" i="1"/>
  <c r="L422" i="1" s="1"/>
  <c r="G422" i="1" l="1"/>
  <c r="I422" i="1" s="1"/>
  <c r="J422" i="1" s="1"/>
  <c r="A423" i="1" s="1"/>
  <c r="D423" i="1" s="1"/>
  <c r="R423" i="1" s="1"/>
  <c r="S423" i="1" s="1"/>
  <c r="T423" i="1" s="1"/>
  <c r="U423" i="1" s="1"/>
  <c r="O424" i="1" s="1"/>
  <c r="Q424" i="1" s="1"/>
  <c r="P424" i="1" l="1"/>
  <c r="B423" i="1"/>
  <c r="C423" i="1"/>
  <c r="E423" i="1"/>
  <c r="F423" i="1" s="1"/>
  <c r="G423" i="1" l="1"/>
  <c r="I423" i="1" s="1"/>
  <c r="J423" i="1" s="1"/>
  <c r="A424" i="1" s="1"/>
  <c r="D424" i="1" s="1"/>
  <c r="R424" i="1" s="1"/>
  <c r="S424" i="1" s="1"/>
  <c r="T424" i="1" s="1"/>
  <c r="U424" i="1" s="1"/>
  <c r="O425" i="1" s="1"/>
  <c r="Q425" i="1" s="1"/>
  <c r="K423" i="1"/>
  <c r="L423" i="1" s="1"/>
  <c r="P425" i="1" l="1"/>
  <c r="C424" i="1"/>
  <c r="B424" i="1"/>
  <c r="E424" i="1"/>
  <c r="K424" i="1" l="1"/>
  <c r="L424" i="1" s="1"/>
  <c r="F424" i="1"/>
  <c r="G424" i="1" l="1"/>
  <c r="I424" i="1" s="1"/>
  <c r="J424" i="1" s="1"/>
  <c r="A425" i="1" s="1"/>
  <c r="D425" i="1" s="1"/>
  <c r="R425" i="1" s="1"/>
  <c r="S425" i="1" s="1"/>
  <c r="T425" i="1" s="1"/>
  <c r="U425" i="1" s="1"/>
  <c r="O426" i="1" s="1"/>
  <c r="Q426" i="1" s="1"/>
  <c r="P426" i="1" l="1"/>
  <c r="E425" i="1"/>
  <c r="C425" i="1"/>
  <c r="B425" i="1"/>
  <c r="F425" i="1" l="1"/>
  <c r="K425" i="1"/>
  <c r="L425" i="1" s="1"/>
  <c r="G425" i="1" l="1"/>
  <c r="I425" i="1" s="1"/>
  <c r="J425" i="1" s="1"/>
  <c r="A426" i="1" s="1"/>
  <c r="D426" i="1" s="1"/>
  <c r="R426" i="1" s="1"/>
  <c r="S426" i="1" s="1"/>
  <c r="T426" i="1" s="1"/>
  <c r="U426" i="1" s="1"/>
  <c r="O427" i="1" s="1"/>
  <c r="Q427" i="1" s="1"/>
  <c r="P427" i="1" l="1"/>
  <c r="B426" i="1"/>
  <c r="C426" i="1"/>
  <c r="E426" i="1"/>
  <c r="K426" i="1" l="1"/>
  <c r="L426" i="1" s="1"/>
  <c r="F426" i="1"/>
  <c r="G426" i="1" l="1"/>
  <c r="I426" i="1" s="1"/>
  <c r="J426" i="1" s="1"/>
  <c r="A427" i="1" s="1"/>
  <c r="D427" i="1" s="1"/>
  <c r="R427" i="1" s="1"/>
  <c r="S427" i="1" s="1"/>
  <c r="T427" i="1" s="1"/>
  <c r="U427" i="1" s="1"/>
  <c r="O428" i="1" s="1"/>
  <c r="Q428" i="1" s="1"/>
  <c r="P428" i="1" l="1"/>
  <c r="B427" i="1"/>
  <c r="C427" i="1"/>
  <c r="E427" i="1"/>
  <c r="K427" i="1" s="1"/>
  <c r="L427" i="1" s="1"/>
  <c r="F427" i="1" l="1"/>
  <c r="G427" i="1" l="1"/>
  <c r="I427" i="1" s="1"/>
  <c r="J427" i="1" s="1"/>
  <c r="A428" i="1" s="1"/>
  <c r="D428" i="1" s="1"/>
  <c r="R428" i="1" s="1"/>
  <c r="S428" i="1" s="1"/>
  <c r="T428" i="1" s="1"/>
  <c r="U428" i="1" s="1"/>
  <c r="O429" i="1" s="1"/>
  <c r="Q429" i="1" s="1"/>
  <c r="P429" i="1" l="1"/>
  <c r="E428" i="1"/>
  <c r="C428" i="1"/>
  <c r="B428" i="1"/>
  <c r="K428" i="1" l="1"/>
  <c r="L428" i="1" s="1"/>
  <c r="F428" i="1"/>
  <c r="G428" i="1" l="1"/>
  <c r="I428" i="1" s="1"/>
  <c r="J428" i="1" s="1"/>
  <c r="A429" i="1" s="1"/>
  <c r="D429" i="1" s="1"/>
  <c r="R429" i="1" s="1"/>
  <c r="S429" i="1" s="1"/>
  <c r="T429" i="1" s="1"/>
  <c r="U429" i="1" s="1"/>
  <c r="O430" i="1" s="1"/>
  <c r="Q430" i="1" s="1"/>
  <c r="P430" i="1" l="1"/>
  <c r="E429" i="1"/>
  <c r="B429" i="1"/>
  <c r="C429" i="1"/>
  <c r="K429" i="1" l="1"/>
  <c r="L429" i="1" s="1"/>
  <c r="F429" i="1"/>
  <c r="G429" i="1" l="1"/>
  <c r="I429" i="1" s="1"/>
  <c r="J429" i="1" s="1"/>
  <c r="A430" i="1" s="1"/>
  <c r="D430" i="1" s="1"/>
  <c r="R430" i="1" s="1"/>
  <c r="S430" i="1" s="1"/>
  <c r="T430" i="1" s="1"/>
  <c r="U430" i="1" s="1"/>
  <c r="O431" i="1" s="1"/>
  <c r="Q431" i="1" s="1"/>
  <c r="P431" i="1" l="1"/>
  <c r="C430" i="1"/>
  <c r="E430" i="1"/>
  <c r="B430" i="1"/>
  <c r="K430" i="1" l="1"/>
  <c r="L430" i="1" s="1"/>
  <c r="F430" i="1"/>
  <c r="G430" i="1" l="1"/>
  <c r="I430" i="1" s="1"/>
  <c r="J430" i="1" s="1"/>
  <c r="A431" i="1" s="1"/>
  <c r="D431" i="1" s="1"/>
  <c r="R431" i="1" s="1"/>
  <c r="S431" i="1" s="1"/>
  <c r="T431" i="1" s="1"/>
  <c r="U431" i="1" s="1"/>
  <c r="O432" i="1" s="1"/>
  <c r="Q432" i="1" s="1"/>
  <c r="P432" i="1" l="1"/>
  <c r="E431" i="1"/>
  <c r="B431" i="1"/>
  <c r="C431" i="1"/>
  <c r="F431" i="1" l="1"/>
  <c r="G431" i="1" s="1"/>
  <c r="I431" i="1" s="1"/>
  <c r="J431" i="1" s="1"/>
  <c r="A432" i="1" s="1"/>
  <c r="D432" i="1" s="1"/>
  <c r="R432" i="1" s="1"/>
  <c r="S432" i="1" s="1"/>
  <c r="T432" i="1" s="1"/>
  <c r="U432" i="1" s="1"/>
  <c r="O433" i="1" s="1"/>
  <c r="Q433" i="1" s="1"/>
  <c r="K431" i="1"/>
  <c r="L431" i="1" s="1"/>
  <c r="P433" i="1" l="1"/>
  <c r="E432" i="1"/>
  <c r="K432" i="1" s="1"/>
  <c r="L432" i="1" s="1"/>
  <c r="B432" i="1"/>
  <c r="C432" i="1"/>
  <c r="F432" i="1" l="1"/>
  <c r="G432" i="1" s="1"/>
  <c r="I432" i="1" s="1"/>
  <c r="J432" i="1" s="1"/>
  <c r="A433" i="1" s="1"/>
  <c r="D433" i="1" s="1"/>
  <c r="R433" i="1" s="1"/>
  <c r="S433" i="1" s="1"/>
  <c r="T433" i="1" s="1"/>
  <c r="U433" i="1" s="1"/>
  <c r="O434" i="1" s="1"/>
  <c r="Q434" i="1" s="1"/>
  <c r="P434" i="1" l="1"/>
  <c r="E433" i="1"/>
  <c r="C433" i="1"/>
  <c r="B433" i="1"/>
  <c r="K433" i="1" l="1"/>
  <c r="L433" i="1" s="1"/>
  <c r="F433" i="1"/>
  <c r="G433" i="1" l="1"/>
  <c r="I433" i="1" s="1"/>
  <c r="J433" i="1" s="1"/>
  <c r="A434" i="1" s="1"/>
  <c r="D434" i="1" s="1"/>
  <c r="R434" i="1" s="1"/>
  <c r="S434" i="1" s="1"/>
  <c r="T434" i="1" s="1"/>
  <c r="U434" i="1" s="1"/>
  <c r="O435" i="1" s="1"/>
  <c r="Q435" i="1" s="1"/>
  <c r="P435" i="1" l="1"/>
  <c r="B434" i="1"/>
  <c r="E434" i="1"/>
  <c r="C434" i="1"/>
  <c r="K434" i="1" l="1"/>
  <c r="L434" i="1" s="1"/>
  <c r="F434" i="1"/>
  <c r="G434" i="1" l="1"/>
  <c r="I434" i="1" s="1"/>
  <c r="J434" i="1" s="1"/>
  <c r="A435" i="1" s="1"/>
  <c r="D435" i="1" s="1"/>
  <c r="R435" i="1" s="1"/>
  <c r="S435" i="1" s="1"/>
  <c r="T435" i="1" s="1"/>
  <c r="U435" i="1" s="1"/>
  <c r="O436" i="1" s="1"/>
  <c r="Q436" i="1" s="1"/>
  <c r="P436" i="1" l="1"/>
  <c r="B435" i="1"/>
  <c r="C435" i="1"/>
  <c r="E435" i="1"/>
  <c r="F435" i="1" l="1"/>
  <c r="K435" i="1"/>
  <c r="L435" i="1" s="1"/>
  <c r="G435" i="1" l="1"/>
  <c r="I435" i="1" s="1"/>
  <c r="J435" i="1" s="1"/>
  <c r="A436" i="1" s="1"/>
  <c r="D436" i="1" s="1"/>
  <c r="R436" i="1" s="1"/>
  <c r="S436" i="1" s="1"/>
  <c r="T436" i="1" s="1"/>
  <c r="U436" i="1" s="1"/>
  <c r="O437" i="1" s="1"/>
  <c r="Q437" i="1" s="1"/>
  <c r="P437" i="1" l="1"/>
  <c r="C436" i="1"/>
  <c r="E436" i="1"/>
  <c r="B436" i="1"/>
  <c r="K436" i="1" l="1"/>
  <c r="L436" i="1" s="1"/>
  <c r="F436" i="1"/>
  <c r="G436" i="1" l="1"/>
  <c r="I436" i="1" s="1"/>
  <c r="J436" i="1" s="1"/>
  <c r="A437" i="1" s="1"/>
  <c r="D437" i="1" s="1"/>
  <c r="R437" i="1" s="1"/>
  <c r="S437" i="1" s="1"/>
  <c r="T437" i="1" s="1"/>
  <c r="U437" i="1" s="1"/>
  <c r="O438" i="1" s="1"/>
  <c r="Q438" i="1" s="1"/>
  <c r="P438" i="1" l="1"/>
  <c r="C437" i="1"/>
  <c r="B437" i="1"/>
  <c r="E437" i="1"/>
  <c r="K437" i="1" l="1"/>
  <c r="L437" i="1" s="1"/>
  <c r="F437" i="1"/>
  <c r="G437" i="1" l="1"/>
  <c r="I437" i="1" s="1"/>
  <c r="J437" i="1" s="1"/>
  <c r="A438" i="1" s="1"/>
  <c r="D438" i="1" s="1"/>
  <c r="R438" i="1" s="1"/>
  <c r="S438" i="1" s="1"/>
  <c r="T438" i="1" s="1"/>
  <c r="U438" i="1" s="1"/>
  <c r="O439" i="1" s="1"/>
  <c r="Q439" i="1" s="1"/>
  <c r="P439" i="1" l="1"/>
  <c r="C438" i="1"/>
  <c r="E438" i="1"/>
  <c r="B438" i="1"/>
  <c r="K438" i="1" l="1"/>
  <c r="L438" i="1" s="1"/>
  <c r="F438" i="1"/>
  <c r="G438" i="1" l="1"/>
  <c r="I438" i="1" s="1"/>
  <c r="J438" i="1" s="1"/>
  <c r="A439" i="1" s="1"/>
  <c r="D439" i="1" s="1"/>
  <c r="R439" i="1" s="1"/>
  <c r="S439" i="1" s="1"/>
  <c r="T439" i="1" s="1"/>
  <c r="U439" i="1" s="1"/>
  <c r="O440" i="1" s="1"/>
  <c r="Q440" i="1" s="1"/>
  <c r="P440" i="1" l="1"/>
  <c r="E439" i="1"/>
  <c r="F439" i="1" s="1"/>
  <c r="C439" i="1"/>
  <c r="B439" i="1"/>
  <c r="G439" i="1" l="1"/>
  <c r="I439" i="1" s="1"/>
  <c r="J439" i="1" s="1"/>
  <c r="A440" i="1" s="1"/>
  <c r="D440" i="1" s="1"/>
  <c r="R440" i="1" s="1"/>
  <c r="S440" i="1" s="1"/>
  <c r="T440" i="1" s="1"/>
  <c r="U440" i="1" s="1"/>
  <c r="O441" i="1" s="1"/>
  <c r="Q441" i="1" s="1"/>
  <c r="K439" i="1"/>
  <c r="L439" i="1" s="1"/>
  <c r="P441" i="1" l="1"/>
  <c r="B440" i="1"/>
  <c r="E440" i="1"/>
  <c r="C440" i="1"/>
  <c r="F440" i="1" l="1"/>
  <c r="K440" i="1"/>
  <c r="L440" i="1" s="1"/>
  <c r="G440" i="1" l="1"/>
  <c r="I440" i="1" s="1"/>
  <c r="J440" i="1" s="1"/>
  <c r="A441" i="1" s="1"/>
  <c r="D441" i="1" s="1"/>
  <c r="R441" i="1" s="1"/>
  <c r="S441" i="1" s="1"/>
  <c r="T441" i="1" s="1"/>
  <c r="U441" i="1" s="1"/>
  <c r="O442" i="1" s="1"/>
  <c r="Q442" i="1" s="1"/>
  <c r="P442" i="1" l="1"/>
  <c r="E441" i="1"/>
  <c r="K441" i="1" s="1"/>
  <c r="L441" i="1" s="1"/>
  <c r="C441" i="1"/>
  <c r="B441" i="1"/>
  <c r="F441" i="1" l="1"/>
  <c r="G441" i="1" l="1"/>
  <c r="I441" i="1" s="1"/>
  <c r="J441" i="1" s="1"/>
  <c r="A442" i="1" s="1"/>
  <c r="D442" i="1" s="1"/>
  <c r="R442" i="1" s="1"/>
  <c r="S442" i="1" s="1"/>
  <c r="T442" i="1" s="1"/>
  <c r="U442" i="1" s="1"/>
  <c r="O443" i="1" s="1"/>
  <c r="Q443" i="1" s="1"/>
  <c r="P443" i="1" l="1"/>
  <c r="B442" i="1"/>
  <c r="E442" i="1"/>
  <c r="C442" i="1"/>
  <c r="K442" i="1" l="1"/>
  <c r="L442" i="1" s="1"/>
  <c r="F442" i="1"/>
  <c r="G442" i="1" l="1"/>
  <c r="I442" i="1" s="1"/>
  <c r="J442" i="1" s="1"/>
  <c r="A443" i="1" s="1"/>
  <c r="D443" i="1" s="1"/>
  <c r="R443" i="1" s="1"/>
  <c r="S443" i="1" s="1"/>
  <c r="T443" i="1" s="1"/>
  <c r="U443" i="1" s="1"/>
  <c r="O444" i="1" s="1"/>
  <c r="Q444" i="1" s="1"/>
  <c r="P444" i="1" l="1"/>
  <c r="E443" i="1"/>
  <c r="C443" i="1"/>
  <c r="B443" i="1"/>
  <c r="F443" i="1" l="1"/>
  <c r="K443" i="1"/>
  <c r="L443" i="1" s="1"/>
  <c r="G443" i="1" l="1"/>
  <c r="I443" i="1" s="1"/>
  <c r="J443" i="1" s="1"/>
  <c r="A444" i="1" s="1"/>
  <c r="D444" i="1" s="1"/>
  <c r="R444" i="1" s="1"/>
  <c r="S444" i="1" s="1"/>
  <c r="T444" i="1" s="1"/>
  <c r="U444" i="1" s="1"/>
  <c r="O445" i="1" s="1"/>
  <c r="Q445" i="1" s="1"/>
  <c r="P445" i="1" l="1"/>
  <c r="B444" i="1"/>
  <c r="E444" i="1"/>
  <c r="C444" i="1"/>
  <c r="K444" i="1" l="1"/>
  <c r="L444" i="1" s="1"/>
  <c r="F444" i="1"/>
  <c r="G444" i="1" l="1"/>
  <c r="I444" i="1" s="1"/>
  <c r="J444" i="1" s="1"/>
  <c r="A445" i="1" s="1"/>
  <c r="D445" i="1" s="1"/>
  <c r="R445" i="1" s="1"/>
  <c r="S445" i="1" s="1"/>
  <c r="T445" i="1" s="1"/>
  <c r="U445" i="1" s="1"/>
  <c r="O446" i="1" s="1"/>
  <c r="Q446" i="1" s="1"/>
  <c r="P446" i="1" l="1"/>
  <c r="E445" i="1"/>
  <c r="C445" i="1"/>
  <c r="B445" i="1"/>
  <c r="K445" i="1" l="1"/>
  <c r="L445" i="1" s="1"/>
  <c r="F445" i="1"/>
  <c r="G445" i="1" l="1"/>
  <c r="I445" i="1" s="1"/>
  <c r="J445" i="1" s="1"/>
  <c r="A446" i="1" s="1"/>
  <c r="D446" i="1" s="1"/>
  <c r="R446" i="1" s="1"/>
  <c r="S446" i="1" s="1"/>
  <c r="T446" i="1" s="1"/>
  <c r="U446" i="1" s="1"/>
  <c r="O447" i="1" s="1"/>
  <c r="Q447" i="1" s="1"/>
  <c r="P447" i="1" l="1"/>
  <c r="E446" i="1"/>
  <c r="F446" i="1" s="1"/>
  <c r="B446" i="1"/>
  <c r="C446" i="1"/>
  <c r="G446" i="1" l="1"/>
  <c r="I446" i="1" s="1"/>
  <c r="J446" i="1" s="1"/>
  <c r="A447" i="1" s="1"/>
  <c r="D447" i="1" s="1"/>
  <c r="R447" i="1" s="1"/>
  <c r="S447" i="1" s="1"/>
  <c r="T447" i="1" s="1"/>
  <c r="U447" i="1" s="1"/>
  <c r="O448" i="1" s="1"/>
  <c r="Q448" i="1" s="1"/>
  <c r="K446" i="1"/>
  <c r="L446" i="1" s="1"/>
  <c r="P448" i="1" l="1"/>
  <c r="B447" i="1"/>
  <c r="E447" i="1"/>
  <c r="F447" i="1" s="1"/>
  <c r="C447" i="1"/>
  <c r="G447" i="1" l="1"/>
  <c r="I447" i="1" s="1"/>
  <c r="J447" i="1" s="1"/>
  <c r="A448" i="1" s="1"/>
  <c r="D448" i="1" s="1"/>
  <c r="R448" i="1" s="1"/>
  <c r="S448" i="1" s="1"/>
  <c r="T448" i="1" s="1"/>
  <c r="U448" i="1" s="1"/>
  <c r="O449" i="1" s="1"/>
  <c r="Q449" i="1" s="1"/>
  <c r="K447" i="1"/>
  <c r="L447" i="1" s="1"/>
  <c r="P449" i="1" l="1"/>
  <c r="C448" i="1"/>
  <c r="E448" i="1"/>
  <c r="B448" i="1"/>
  <c r="K448" i="1" l="1"/>
  <c r="L448" i="1" s="1"/>
  <c r="F448" i="1"/>
  <c r="G448" i="1" l="1"/>
  <c r="I448" i="1" s="1"/>
  <c r="J448" i="1" s="1"/>
  <c r="A449" i="1" s="1"/>
  <c r="D449" i="1" s="1"/>
  <c r="R449" i="1" s="1"/>
  <c r="S449" i="1" s="1"/>
  <c r="T449" i="1" s="1"/>
  <c r="U449" i="1" s="1"/>
  <c r="O450" i="1" s="1"/>
  <c r="Q450" i="1" s="1"/>
  <c r="P450" i="1" l="1"/>
  <c r="E449" i="1"/>
  <c r="F449" i="1" s="1"/>
  <c r="G449" i="1" s="1"/>
  <c r="I449" i="1" s="1"/>
  <c r="J449" i="1" s="1"/>
  <c r="A450" i="1" s="1"/>
  <c r="D450" i="1" s="1"/>
  <c r="R450" i="1" s="1"/>
  <c r="S450" i="1" s="1"/>
  <c r="T450" i="1" s="1"/>
  <c r="U450" i="1" s="1"/>
  <c r="O451" i="1" s="1"/>
  <c r="Q451" i="1" s="1"/>
  <c r="B449" i="1"/>
  <c r="C449" i="1"/>
  <c r="P451" i="1" l="1"/>
  <c r="K449" i="1"/>
  <c r="L449" i="1" s="1"/>
  <c r="C450" i="1"/>
  <c r="E450" i="1"/>
  <c r="B450" i="1"/>
  <c r="F450" i="1" l="1"/>
  <c r="K450" i="1"/>
  <c r="L450" i="1" s="1"/>
  <c r="G450" i="1" l="1"/>
  <c r="I450" i="1" s="1"/>
  <c r="J450" i="1" s="1"/>
  <c r="A451" i="1" s="1"/>
  <c r="D451" i="1" s="1"/>
  <c r="R451" i="1" s="1"/>
  <c r="S451" i="1" s="1"/>
  <c r="T451" i="1" s="1"/>
  <c r="U451" i="1" s="1"/>
  <c r="O452" i="1" s="1"/>
  <c r="Q452" i="1" s="1"/>
  <c r="P452" i="1" l="1"/>
  <c r="B451" i="1"/>
  <c r="E451" i="1"/>
  <c r="C451" i="1"/>
  <c r="K451" i="1" l="1"/>
  <c r="L451" i="1" s="1"/>
  <c r="F451" i="1"/>
  <c r="G451" i="1" l="1"/>
  <c r="I451" i="1" s="1"/>
  <c r="J451" i="1" s="1"/>
  <c r="A452" i="1" s="1"/>
  <c r="D452" i="1" s="1"/>
  <c r="R452" i="1" s="1"/>
  <c r="S452" i="1" s="1"/>
  <c r="T452" i="1" s="1"/>
  <c r="U452" i="1" s="1"/>
  <c r="O453" i="1" s="1"/>
  <c r="Q453" i="1" s="1"/>
  <c r="P453" i="1" l="1"/>
  <c r="C452" i="1"/>
  <c r="E452" i="1"/>
  <c r="B452" i="1"/>
  <c r="F452" i="1" l="1"/>
  <c r="K452" i="1"/>
  <c r="L452" i="1" s="1"/>
  <c r="G452" i="1" l="1"/>
  <c r="I452" i="1" s="1"/>
  <c r="J452" i="1" s="1"/>
  <c r="A453" i="1" s="1"/>
  <c r="D453" i="1" s="1"/>
  <c r="R453" i="1" s="1"/>
  <c r="S453" i="1" s="1"/>
  <c r="T453" i="1" s="1"/>
  <c r="U453" i="1" s="1"/>
  <c r="O454" i="1" s="1"/>
  <c r="Q454" i="1" s="1"/>
  <c r="P454" i="1" l="1"/>
  <c r="C453" i="1"/>
  <c r="E453" i="1"/>
  <c r="B453" i="1"/>
  <c r="K453" i="1" l="1"/>
  <c r="L453" i="1" s="1"/>
  <c r="F453" i="1"/>
  <c r="G453" i="1" l="1"/>
  <c r="I453" i="1" s="1"/>
  <c r="J453" i="1" s="1"/>
  <c r="A454" i="1" s="1"/>
  <c r="D454" i="1" s="1"/>
  <c r="R454" i="1" s="1"/>
  <c r="S454" i="1" s="1"/>
  <c r="T454" i="1" s="1"/>
  <c r="U454" i="1" s="1"/>
  <c r="O455" i="1" s="1"/>
  <c r="Q455" i="1" s="1"/>
  <c r="P455" i="1" l="1"/>
  <c r="C454" i="1"/>
  <c r="B454" i="1"/>
  <c r="E454" i="1"/>
  <c r="K454" i="1" l="1"/>
  <c r="L454" i="1" s="1"/>
  <c r="F454" i="1"/>
  <c r="G454" i="1" l="1"/>
  <c r="I454" i="1" s="1"/>
  <c r="J454" i="1" s="1"/>
  <c r="A455" i="1" s="1"/>
  <c r="D455" i="1" s="1"/>
  <c r="R455" i="1" s="1"/>
  <c r="S455" i="1" s="1"/>
  <c r="T455" i="1" s="1"/>
  <c r="U455" i="1" s="1"/>
  <c r="O456" i="1" s="1"/>
  <c r="Q456" i="1" s="1"/>
  <c r="P456" i="1" l="1"/>
  <c r="C455" i="1"/>
  <c r="E455" i="1"/>
  <c r="B455" i="1"/>
  <c r="K455" i="1" l="1"/>
  <c r="L455" i="1" s="1"/>
  <c r="F455" i="1"/>
  <c r="G455" i="1" l="1"/>
  <c r="I455" i="1" s="1"/>
  <c r="J455" i="1" s="1"/>
  <c r="A456" i="1" s="1"/>
  <c r="D456" i="1" s="1"/>
  <c r="R456" i="1" s="1"/>
  <c r="S456" i="1" s="1"/>
  <c r="T456" i="1" s="1"/>
  <c r="U456" i="1" s="1"/>
  <c r="O457" i="1" s="1"/>
  <c r="Q457" i="1" s="1"/>
  <c r="P457" i="1" l="1"/>
  <c r="C456" i="1"/>
  <c r="E456" i="1"/>
  <c r="B456" i="1"/>
  <c r="F456" i="1" l="1"/>
  <c r="G456" i="1" s="1"/>
  <c r="I456" i="1" s="1"/>
  <c r="J456" i="1" s="1"/>
  <c r="A457" i="1" s="1"/>
  <c r="D457" i="1" s="1"/>
  <c r="R457" i="1" s="1"/>
  <c r="S457" i="1" s="1"/>
  <c r="T457" i="1" s="1"/>
  <c r="U457" i="1" s="1"/>
  <c r="O458" i="1" s="1"/>
  <c r="Q458" i="1" s="1"/>
  <c r="K456" i="1"/>
  <c r="L456" i="1" s="1"/>
  <c r="P458" i="1" l="1"/>
  <c r="B457" i="1"/>
  <c r="E457" i="1"/>
  <c r="C457" i="1"/>
  <c r="K457" i="1" l="1"/>
  <c r="L457" i="1" s="1"/>
  <c r="F457" i="1"/>
  <c r="G457" i="1" l="1"/>
  <c r="I457" i="1" s="1"/>
  <c r="J457" i="1" s="1"/>
  <c r="A458" i="1" s="1"/>
  <c r="D458" i="1" s="1"/>
  <c r="R458" i="1" s="1"/>
  <c r="S458" i="1" s="1"/>
  <c r="T458" i="1" s="1"/>
  <c r="U458" i="1" s="1"/>
  <c r="O459" i="1" s="1"/>
  <c r="Q459" i="1" s="1"/>
  <c r="P459" i="1" l="1"/>
  <c r="C458" i="1"/>
  <c r="E458" i="1"/>
  <c r="K458" i="1" s="1"/>
  <c r="L458" i="1" s="1"/>
  <c r="B458" i="1"/>
  <c r="F458" i="1" l="1"/>
  <c r="G458" i="1" l="1"/>
  <c r="I458" i="1" s="1"/>
  <c r="J458" i="1" s="1"/>
  <c r="A459" i="1" s="1"/>
  <c r="D459" i="1" s="1"/>
  <c r="R459" i="1" s="1"/>
  <c r="S459" i="1" s="1"/>
  <c r="T459" i="1" s="1"/>
  <c r="U459" i="1" s="1"/>
  <c r="O460" i="1" s="1"/>
  <c r="Q460" i="1" s="1"/>
  <c r="P460" i="1" l="1"/>
  <c r="C459" i="1"/>
  <c r="E459" i="1"/>
  <c r="B459" i="1"/>
  <c r="F459" i="1" l="1"/>
  <c r="K459" i="1"/>
  <c r="L459" i="1" s="1"/>
  <c r="G459" i="1" l="1"/>
  <c r="I459" i="1" s="1"/>
  <c r="J459" i="1" s="1"/>
  <c r="A460" i="1" s="1"/>
  <c r="D460" i="1" s="1"/>
  <c r="R460" i="1" s="1"/>
  <c r="S460" i="1" s="1"/>
  <c r="T460" i="1" s="1"/>
  <c r="U460" i="1" s="1"/>
  <c r="O461" i="1" s="1"/>
  <c r="Q461" i="1" s="1"/>
  <c r="P461" i="1" l="1"/>
  <c r="C460" i="1"/>
  <c r="B460" i="1"/>
  <c r="E460" i="1"/>
  <c r="K460" i="1" l="1"/>
  <c r="L460" i="1" s="1"/>
  <c r="F460" i="1"/>
  <c r="G460" i="1" l="1"/>
  <c r="I460" i="1" s="1"/>
  <c r="J460" i="1" s="1"/>
  <c r="A461" i="1" s="1"/>
  <c r="D461" i="1" s="1"/>
  <c r="R461" i="1" s="1"/>
  <c r="S461" i="1" s="1"/>
  <c r="T461" i="1" s="1"/>
  <c r="U461" i="1" s="1"/>
  <c r="O462" i="1" s="1"/>
  <c r="Q462" i="1" s="1"/>
  <c r="P462" i="1" l="1"/>
  <c r="E461" i="1"/>
  <c r="K461" i="1" s="1"/>
  <c r="L461" i="1" s="1"/>
  <c r="C461" i="1"/>
  <c r="B461" i="1"/>
  <c r="F461" i="1" l="1"/>
  <c r="G461" i="1" l="1"/>
  <c r="I461" i="1" s="1"/>
  <c r="J461" i="1" s="1"/>
  <c r="A462" i="1" s="1"/>
  <c r="D462" i="1" s="1"/>
  <c r="R462" i="1" s="1"/>
  <c r="S462" i="1" s="1"/>
  <c r="T462" i="1" s="1"/>
  <c r="U462" i="1" s="1"/>
  <c r="O463" i="1" s="1"/>
  <c r="Q463" i="1" s="1"/>
  <c r="P463" i="1" l="1"/>
  <c r="E462" i="1"/>
  <c r="C462" i="1"/>
  <c r="B462" i="1"/>
  <c r="K462" i="1" l="1"/>
  <c r="L462" i="1" s="1"/>
  <c r="F462" i="1"/>
  <c r="G462" i="1" s="1"/>
  <c r="I462" i="1" s="1"/>
  <c r="J462" i="1" s="1"/>
  <c r="A463" i="1" s="1"/>
  <c r="D463" i="1" s="1"/>
  <c r="R463" i="1" s="1"/>
  <c r="S463" i="1" s="1"/>
  <c r="T463" i="1" s="1"/>
  <c r="U463" i="1" s="1"/>
  <c r="O464" i="1" s="1"/>
  <c r="Q464" i="1" s="1"/>
  <c r="P464" i="1" l="1"/>
  <c r="B463" i="1"/>
  <c r="C463" i="1"/>
  <c r="E463" i="1"/>
  <c r="F463" i="1" s="1"/>
  <c r="G463" i="1" l="1"/>
  <c r="I463" i="1" s="1"/>
  <c r="J463" i="1" s="1"/>
  <c r="A464" i="1" s="1"/>
  <c r="D464" i="1" s="1"/>
  <c r="R464" i="1" s="1"/>
  <c r="S464" i="1" s="1"/>
  <c r="T464" i="1" s="1"/>
  <c r="U464" i="1" s="1"/>
  <c r="O465" i="1" s="1"/>
  <c r="Q465" i="1" s="1"/>
  <c r="K463" i="1"/>
  <c r="L463" i="1" s="1"/>
  <c r="P465" i="1" l="1"/>
  <c r="E464" i="1"/>
  <c r="C464" i="1"/>
  <c r="B464" i="1"/>
  <c r="K464" i="1" l="1"/>
  <c r="L464" i="1" s="1"/>
  <c r="F464" i="1"/>
  <c r="G464" i="1" l="1"/>
  <c r="I464" i="1" s="1"/>
  <c r="J464" i="1" s="1"/>
  <c r="A465" i="1" s="1"/>
  <c r="D465" i="1" s="1"/>
  <c r="R465" i="1" s="1"/>
  <c r="S465" i="1" s="1"/>
  <c r="T465" i="1" s="1"/>
  <c r="U465" i="1" s="1"/>
  <c r="O466" i="1" s="1"/>
  <c r="Q466" i="1" s="1"/>
  <c r="P466" i="1" l="1"/>
  <c r="E465" i="1"/>
  <c r="F465" i="1" s="1"/>
  <c r="C465" i="1"/>
  <c r="B465" i="1"/>
  <c r="G465" i="1" l="1"/>
  <c r="I465" i="1" s="1"/>
  <c r="J465" i="1" s="1"/>
  <c r="A466" i="1" s="1"/>
  <c r="D466" i="1" s="1"/>
  <c r="R466" i="1" s="1"/>
  <c r="S466" i="1" s="1"/>
  <c r="T466" i="1" s="1"/>
  <c r="U466" i="1" s="1"/>
  <c r="O467" i="1" s="1"/>
  <c r="Q467" i="1" s="1"/>
  <c r="K465" i="1"/>
  <c r="L465" i="1" s="1"/>
  <c r="P467" i="1" l="1"/>
  <c r="C466" i="1"/>
  <c r="E466" i="1"/>
  <c r="B466" i="1"/>
  <c r="F466" i="1" l="1"/>
  <c r="K466" i="1"/>
  <c r="L466" i="1" s="1"/>
  <c r="G466" i="1" l="1"/>
  <c r="I466" i="1" s="1"/>
  <c r="J466" i="1" s="1"/>
  <c r="A467" i="1" s="1"/>
  <c r="D467" i="1" s="1"/>
  <c r="R467" i="1" s="1"/>
  <c r="S467" i="1" s="1"/>
  <c r="T467" i="1" s="1"/>
  <c r="U467" i="1" s="1"/>
  <c r="O468" i="1" s="1"/>
  <c r="Q468" i="1" s="1"/>
  <c r="P468" i="1" l="1"/>
  <c r="B467" i="1"/>
  <c r="C467" i="1"/>
  <c r="E467" i="1"/>
  <c r="K467" i="1" l="1"/>
  <c r="L467" i="1" s="1"/>
  <c r="F467" i="1"/>
  <c r="G467" i="1" l="1"/>
  <c r="I467" i="1" s="1"/>
  <c r="J467" i="1" s="1"/>
  <c r="A468" i="1" s="1"/>
  <c r="D468" i="1" s="1"/>
  <c r="R468" i="1" s="1"/>
  <c r="S468" i="1" s="1"/>
  <c r="T468" i="1" s="1"/>
  <c r="U468" i="1" s="1"/>
  <c r="O469" i="1" s="1"/>
  <c r="Q469" i="1" s="1"/>
  <c r="P469" i="1" l="1"/>
  <c r="E468" i="1"/>
  <c r="B468" i="1"/>
  <c r="C468" i="1"/>
  <c r="K468" i="1" l="1"/>
  <c r="L468" i="1" s="1"/>
  <c r="F468" i="1"/>
  <c r="G468" i="1" l="1"/>
  <c r="I468" i="1" s="1"/>
  <c r="J468" i="1" s="1"/>
  <c r="A469" i="1" s="1"/>
  <c r="D469" i="1" s="1"/>
  <c r="R469" i="1" s="1"/>
  <c r="S469" i="1" s="1"/>
  <c r="T469" i="1" s="1"/>
  <c r="U469" i="1" s="1"/>
  <c r="O470" i="1" s="1"/>
  <c r="Q470" i="1" s="1"/>
  <c r="P470" i="1" l="1"/>
  <c r="C469" i="1"/>
  <c r="E469" i="1"/>
  <c r="B469" i="1"/>
  <c r="F469" i="1" l="1"/>
  <c r="K469" i="1"/>
  <c r="L469" i="1" s="1"/>
  <c r="G469" i="1" l="1"/>
  <c r="I469" i="1" s="1"/>
  <c r="J469" i="1" s="1"/>
  <c r="A470" i="1" s="1"/>
  <c r="D470" i="1" s="1"/>
  <c r="R470" i="1" s="1"/>
  <c r="S470" i="1" s="1"/>
  <c r="T470" i="1" s="1"/>
  <c r="U470" i="1" s="1"/>
  <c r="O471" i="1" s="1"/>
  <c r="Q471" i="1" s="1"/>
  <c r="P471" i="1" l="1"/>
  <c r="E470" i="1"/>
  <c r="B470" i="1"/>
  <c r="C470" i="1"/>
  <c r="K470" i="1" l="1"/>
  <c r="L470" i="1" s="1"/>
  <c r="F470" i="1"/>
  <c r="G470" i="1" s="1"/>
  <c r="I470" i="1" l="1"/>
  <c r="J470" i="1" s="1"/>
  <c r="A471" i="1" s="1"/>
  <c r="D471" i="1" s="1"/>
  <c r="R471" i="1" s="1"/>
  <c r="S471" i="1" s="1"/>
  <c r="T471" i="1" s="1"/>
  <c r="U471" i="1" s="1"/>
  <c r="O472" i="1" s="1"/>
  <c r="Q472" i="1" s="1"/>
  <c r="P472" i="1" l="1"/>
  <c r="E471" i="1"/>
  <c r="F471" i="1" s="1"/>
  <c r="B471" i="1"/>
  <c r="C471" i="1"/>
  <c r="K471" i="1" l="1"/>
  <c r="L471" i="1" s="1"/>
  <c r="G471" i="1"/>
  <c r="I471" i="1" s="1"/>
  <c r="J471" i="1" s="1"/>
  <c r="A472" i="1" s="1"/>
  <c r="D472" i="1" s="1"/>
  <c r="R472" i="1" s="1"/>
  <c r="S472" i="1" s="1"/>
  <c r="T472" i="1" s="1"/>
  <c r="U472" i="1" s="1"/>
  <c r="O473" i="1" s="1"/>
  <c r="Q473" i="1" s="1"/>
  <c r="P473" i="1" l="1"/>
  <c r="E472" i="1"/>
  <c r="C472" i="1"/>
  <c r="B472" i="1"/>
  <c r="K472" i="1" l="1"/>
  <c r="L472" i="1" s="1"/>
  <c r="F472" i="1"/>
  <c r="G472" i="1" l="1"/>
  <c r="I472" i="1" s="1"/>
  <c r="J472" i="1" s="1"/>
  <c r="A473" i="1" s="1"/>
  <c r="D473" i="1" s="1"/>
  <c r="R473" i="1" s="1"/>
  <c r="S473" i="1" s="1"/>
  <c r="T473" i="1" s="1"/>
  <c r="U473" i="1" s="1"/>
  <c r="O474" i="1" s="1"/>
  <c r="Q474" i="1" s="1"/>
  <c r="P474" i="1" l="1"/>
  <c r="C473" i="1"/>
  <c r="E473" i="1"/>
  <c r="B473" i="1"/>
  <c r="F473" i="1" l="1"/>
  <c r="K473" i="1"/>
  <c r="L473" i="1" s="1"/>
  <c r="G473" i="1" l="1"/>
  <c r="I473" i="1" s="1"/>
  <c r="J473" i="1" s="1"/>
  <c r="A474" i="1" s="1"/>
  <c r="D474" i="1" s="1"/>
  <c r="R474" i="1" s="1"/>
  <c r="S474" i="1" s="1"/>
  <c r="T474" i="1" s="1"/>
  <c r="U474" i="1" s="1"/>
  <c r="O475" i="1" s="1"/>
  <c r="Q475" i="1" s="1"/>
  <c r="P475" i="1" l="1"/>
  <c r="B474" i="1"/>
  <c r="E474" i="1"/>
  <c r="K474" i="1" s="1"/>
  <c r="L474" i="1" s="1"/>
  <c r="C474" i="1"/>
  <c r="F474" i="1" l="1"/>
  <c r="G474" i="1" l="1"/>
  <c r="I474" i="1" s="1"/>
  <c r="J474" i="1" s="1"/>
  <c r="A475" i="1" s="1"/>
  <c r="D475" i="1" s="1"/>
  <c r="R475" i="1" s="1"/>
  <c r="S475" i="1" s="1"/>
  <c r="T475" i="1" s="1"/>
  <c r="U475" i="1" s="1"/>
  <c r="O476" i="1" s="1"/>
  <c r="Q476" i="1" s="1"/>
  <c r="P476" i="1" l="1"/>
  <c r="E475" i="1"/>
  <c r="K475" i="1" s="1"/>
  <c r="L475" i="1" s="1"/>
  <c r="C475" i="1"/>
  <c r="B475" i="1"/>
  <c r="F475" i="1" l="1"/>
  <c r="G475" i="1" l="1"/>
  <c r="I475" i="1" s="1"/>
  <c r="J475" i="1" s="1"/>
  <c r="A476" i="1" s="1"/>
  <c r="D476" i="1" s="1"/>
  <c r="R476" i="1" s="1"/>
  <c r="S476" i="1" s="1"/>
  <c r="T476" i="1" s="1"/>
  <c r="U476" i="1" s="1"/>
  <c r="O477" i="1" s="1"/>
  <c r="Q477" i="1" s="1"/>
  <c r="P477" i="1" l="1"/>
  <c r="B476" i="1"/>
  <c r="C476" i="1"/>
  <c r="E476" i="1"/>
  <c r="K476" i="1" s="1"/>
  <c r="L476" i="1" s="1"/>
  <c r="F476" i="1" l="1"/>
  <c r="G476" i="1" l="1"/>
  <c r="I476" i="1" s="1"/>
  <c r="J476" i="1" s="1"/>
  <c r="A477" i="1" s="1"/>
  <c r="D477" i="1" s="1"/>
  <c r="R477" i="1" s="1"/>
  <c r="S477" i="1" s="1"/>
  <c r="T477" i="1" s="1"/>
  <c r="U477" i="1" s="1"/>
  <c r="O478" i="1" s="1"/>
  <c r="Q478" i="1" s="1"/>
  <c r="P478" i="1" l="1"/>
  <c r="B477" i="1"/>
  <c r="E477" i="1"/>
  <c r="F477" i="1" s="1"/>
  <c r="C477" i="1"/>
  <c r="G477" i="1" l="1"/>
  <c r="I477" i="1" s="1"/>
  <c r="J477" i="1" s="1"/>
  <c r="A478" i="1" s="1"/>
  <c r="D478" i="1" s="1"/>
  <c r="R478" i="1" s="1"/>
  <c r="S478" i="1" s="1"/>
  <c r="T478" i="1" s="1"/>
  <c r="U478" i="1" s="1"/>
  <c r="O479" i="1" s="1"/>
  <c r="Q479" i="1" s="1"/>
  <c r="K477" i="1"/>
  <c r="L477" i="1" s="1"/>
  <c r="P479" i="1" l="1"/>
  <c r="E478" i="1"/>
  <c r="F478" i="1" s="1"/>
  <c r="C478" i="1"/>
  <c r="B478" i="1"/>
  <c r="G478" i="1" l="1"/>
  <c r="I478" i="1" s="1"/>
  <c r="J478" i="1" s="1"/>
  <c r="A479" i="1" s="1"/>
  <c r="D479" i="1" s="1"/>
  <c r="R479" i="1" s="1"/>
  <c r="S479" i="1" s="1"/>
  <c r="T479" i="1" s="1"/>
  <c r="U479" i="1" s="1"/>
  <c r="O480" i="1" s="1"/>
  <c r="Q480" i="1" s="1"/>
  <c r="K478" i="1"/>
  <c r="L478" i="1" s="1"/>
  <c r="P480" i="1" l="1"/>
  <c r="E479" i="1"/>
  <c r="C479" i="1"/>
  <c r="B479" i="1"/>
  <c r="F479" i="1" l="1"/>
  <c r="K479" i="1"/>
  <c r="L479" i="1" s="1"/>
  <c r="G479" i="1" l="1"/>
  <c r="I479" i="1" s="1"/>
  <c r="J479" i="1" s="1"/>
  <c r="A480" i="1" s="1"/>
  <c r="D480" i="1" s="1"/>
  <c r="R480" i="1" s="1"/>
  <c r="S480" i="1" s="1"/>
  <c r="T480" i="1" s="1"/>
  <c r="U480" i="1" s="1"/>
  <c r="O481" i="1" s="1"/>
  <c r="Q481" i="1" s="1"/>
  <c r="P481" i="1" l="1"/>
  <c r="E480" i="1"/>
  <c r="C480" i="1"/>
  <c r="B480" i="1"/>
  <c r="K480" i="1" l="1"/>
  <c r="L480" i="1" s="1"/>
  <c r="F480" i="1"/>
  <c r="G480" i="1" l="1"/>
  <c r="I480" i="1" s="1"/>
  <c r="J480" i="1" s="1"/>
  <c r="A481" i="1" s="1"/>
  <c r="D481" i="1" s="1"/>
  <c r="R481" i="1" s="1"/>
  <c r="S481" i="1" s="1"/>
  <c r="T481" i="1" s="1"/>
  <c r="U481" i="1" s="1"/>
  <c r="O482" i="1" s="1"/>
  <c r="Q482" i="1" s="1"/>
  <c r="P482" i="1" l="1"/>
  <c r="B481" i="1"/>
  <c r="E481" i="1"/>
  <c r="K481" i="1" s="1"/>
  <c r="L481" i="1" s="1"/>
  <c r="C481" i="1"/>
  <c r="F481" i="1" l="1"/>
  <c r="G481" i="1" l="1"/>
  <c r="I481" i="1" s="1"/>
  <c r="J481" i="1" s="1"/>
  <c r="A482" i="1" s="1"/>
  <c r="D482" i="1" s="1"/>
  <c r="R482" i="1" s="1"/>
  <c r="S482" i="1" s="1"/>
  <c r="T482" i="1" s="1"/>
  <c r="U482" i="1" s="1"/>
  <c r="O483" i="1" s="1"/>
  <c r="Q483" i="1" s="1"/>
  <c r="P483" i="1" l="1"/>
  <c r="E482" i="1"/>
  <c r="B482" i="1"/>
  <c r="C482" i="1"/>
  <c r="K482" i="1" l="1"/>
  <c r="L482" i="1" s="1"/>
  <c r="F482" i="1"/>
  <c r="G482" i="1" l="1"/>
  <c r="I482" i="1" s="1"/>
  <c r="J482" i="1" s="1"/>
  <c r="A483" i="1" s="1"/>
  <c r="D483" i="1" s="1"/>
  <c r="R483" i="1" s="1"/>
  <c r="S483" i="1" s="1"/>
  <c r="T483" i="1" s="1"/>
  <c r="U483" i="1" s="1"/>
  <c r="O484" i="1" s="1"/>
  <c r="Q484" i="1" s="1"/>
  <c r="P484" i="1" l="1"/>
  <c r="B483" i="1"/>
  <c r="E483" i="1"/>
  <c r="K483" i="1" s="1"/>
  <c r="L483" i="1" s="1"/>
  <c r="C483" i="1"/>
  <c r="F483" i="1" l="1"/>
  <c r="G483" i="1" l="1"/>
  <c r="I483" i="1" s="1"/>
  <c r="J483" i="1" s="1"/>
  <c r="A484" i="1" s="1"/>
  <c r="D484" i="1" s="1"/>
  <c r="R484" i="1" s="1"/>
  <c r="S484" i="1" s="1"/>
  <c r="T484" i="1" s="1"/>
  <c r="U484" i="1" s="1"/>
  <c r="O485" i="1" s="1"/>
  <c r="Q485" i="1" s="1"/>
  <c r="P485" i="1" l="1"/>
  <c r="E484" i="1"/>
  <c r="B484" i="1"/>
  <c r="C484" i="1"/>
  <c r="F484" i="1" l="1"/>
  <c r="K484" i="1"/>
  <c r="L484" i="1" s="1"/>
  <c r="G484" i="1" l="1"/>
  <c r="I484" i="1" s="1"/>
  <c r="J484" i="1" s="1"/>
  <c r="A485" i="1" s="1"/>
  <c r="D485" i="1" s="1"/>
  <c r="R485" i="1" s="1"/>
  <c r="S485" i="1" s="1"/>
  <c r="T485" i="1" s="1"/>
  <c r="U485" i="1" s="1"/>
  <c r="O486" i="1" s="1"/>
  <c r="Q486" i="1" s="1"/>
  <c r="P486" i="1" l="1"/>
  <c r="E485" i="1"/>
  <c r="B485" i="1"/>
  <c r="C485" i="1"/>
  <c r="K485" i="1" l="1"/>
  <c r="L485" i="1" s="1"/>
  <c r="F485" i="1"/>
  <c r="G485" i="1" l="1"/>
  <c r="I485" i="1" s="1"/>
  <c r="J485" i="1" s="1"/>
  <c r="A486" i="1" s="1"/>
  <c r="D486" i="1" s="1"/>
  <c r="R486" i="1" s="1"/>
  <c r="S486" i="1" s="1"/>
  <c r="T486" i="1" s="1"/>
  <c r="U486" i="1" s="1"/>
  <c r="O487" i="1" s="1"/>
  <c r="Q487" i="1" s="1"/>
  <c r="P487" i="1" l="1"/>
  <c r="E486" i="1"/>
  <c r="F486" i="1" s="1"/>
  <c r="C486" i="1"/>
  <c r="B486" i="1"/>
  <c r="G486" i="1" l="1"/>
  <c r="I486" i="1" s="1"/>
  <c r="J486" i="1" s="1"/>
  <c r="A487" i="1" s="1"/>
  <c r="D487" i="1" s="1"/>
  <c r="R487" i="1" s="1"/>
  <c r="S487" i="1" s="1"/>
  <c r="T487" i="1" s="1"/>
  <c r="U487" i="1" s="1"/>
  <c r="O488" i="1" s="1"/>
  <c r="Q488" i="1" s="1"/>
  <c r="K486" i="1"/>
  <c r="L486" i="1" s="1"/>
  <c r="P488" i="1" l="1"/>
  <c r="C487" i="1"/>
  <c r="E487" i="1"/>
  <c r="K487" i="1" s="1"/>
  <c r="L487" i="1" s="1"/>
  <c r="B487" i="1"/>
  <c r="F487" i="1" l="1"/>
  <c r="G487" i="1" l="1"/>
  <c r="I487" i="1" s="1"/>
  <c r="J487" i="1" s="1"/>
  <c r="A488" i="1" s="1"/>
  <c r="D488" i="1" s="1"/>
  <c r="R488" i="1" s="1"/>
  <c r="S488" i="1" s="1"/>
  <c r="T488" i="1" s="1"/>
  <c r="U488" i="1" s="1"/>
  <c r="O489" i="1" s="1"/>
  <c r="Q489" i="1" s="1"/>
  <c r="P489" i="1" l="1"/>
  <c r="E488" i="1"/>
  <c r="B488" i="1"/>
  <c r="C488" i="1"/>
  <c r="K488" i="1" l="1"/>
  <c r="L488" i="1" s="1"/>
  <c r="F488" i="1"/>
  <c r="G488" i="1" l="1"/>
  <c r="I488" i="1" s="1"/>
  <c r="J488" i="1" s="1"/>
  <c r="A489" i="1" s="1"/>
  <c r="D489" i="1" s="1"/>
  <c r="R489" i="1" s="1"/>
  <c r="S489" i="1" s="1"/>
  <c r="T489" i="1" s="1"/>
  <c r="U489" i="1" s="1"/>
  <c r="O490" i="1" s="1"/>
  <c r="Q490" i="1" s="1"/>
  <c r="P490" i="1" l="1"/>
  <c r="C489" i="1"/>
  <c r="E489" i="1"/>
  <c r="B489" i="1"/>
  <c r="F489" i="1" l="1"/>
  <c r="K489" i="1"/>
  <c r="L489" i="1" s="1"/>
  <c r="G489" i="1" l="1"/>
  <c r="I489" i="1" s="1"/>
  <c r="J489" i="1" s="1"/>
  <c r="A490" i="1" s="1"/>
  <c r="D490" i="1" s="1"/>
  <c r="R490" i="1" s="1"/>
  <c r="S490" i="1" s="1"/>
  <c r="T490" i="1" s="1"/>
  <c r="U490" i="1" s="1"/>
  <c r="O491" i="1" s="1"/>
  <c r="Q491" i="1" s="1"/>
  <c r="P491" i="1" l="1"/>
  <c r="B490" i="1"/>
  <c r="C490" i="1"/>
  <c r="E490" i="1"/>
  <c r="K490" i="1" l="1"/>
  <c r="L490" i="1" s="1"/>
  <c r="F490" i="1"/>
  <c r="G490" i="1" l="1"/>
  <c r="I490" i="1" s="1"/>
  <c r="J490" i="1" s="1"/>
  <c r="A491" i="1" s="1"/>
  <c r="D491" i="1" s="1"/>
  <c r="R491" i="1" s="1"/>
  <c r="S491" i="1" s="1"/>
  <c r="T491" i="1" s="1"/>
  <c r="U491" i="1" s="1"/>
  <c r="O492" i="1" s="1"/>
  <c r="Q492" i="1" s="1"/>
  <c r="P492" i="1" l="1"/>
  <c r="C491" i="1"/>
  <c r="E491" i="1"/>
  <c r="B491" i="1"/>
  <c r="K491" i="1" l="1"/>
  <c r="L491" i="1" s="1"/>
  <c r="F491" i="1"/>
  <c r="G491" i="1" l="1"/>
  <c r="I491" i="1" s="1"/>
  <c r="J491" i="1" s="1"/>
  <c r="A492" i="1" s="1"/>
  <c r="D492" i="1" s="1"/>
  <c r="R492" i="1" s="1"/>
  <c r="S492" i="1" s="1"/>
  <c r="T492" i="1" s="1"/>
  <c r="U492" i="1" s="1"/>
  <c r="O493" i="1" s="1"/>
  <c r="Q493" i="1" s="1"/>
  <c r="P493" i="1" l="1"/>
  <c r="E492" i="1"/>
  <c r="B492" i="1"/>
  <c r="C492" i="1"/>
  <c r="K492" i="1" l="1"/>
  <c r="L492" i="1" s="1"/>
  <c r="F492" i="1"/>
  <c r="G492" i="1" l="1"/>
  <c r="I492" i="1" s="1"/>
  <c r="J492" i="1" s="1"/>
  <c r="A493" i="1" s="1"/>
  <c r="D493" i="1" s="1"/>
  <c r="R493" i="1" s="1"/>
  <c r="S493" i="1" s="1"/>
  <c r="T493" i="1" s="1"/>
  <c r="U493" i="1" s="1"/>
  <c r="O494" i="1" s="1"/>
  <c r="Q494" i="1" s="1"/>
  <c r="P494" i="1" l="1"/>
  <c r="E493" i="1"/>
  <c r="B493" i="1"/>
  <c r="C493" i="1"/>
  <c r="F493" i="1" l="1"/>
  <c r="K493" i="1"/>
  <c r="L493" i="1" s="1"/>
  <c r="G493" i="1" l="1"/>
  <c r="I493" i="1" s="1"/>
  <c r="J493" i="1" s="1"/>
  <c r="A494" i="1" s="1"/>
  <c r="D494" i="1" s="1"/>
  <c r="R494" i="1" s="1"/>
  <c r="S494" i="1" s="1"/>
  <c r="T494" i="1" s="1"/>
  <c r="U494" i="1" s="1"/>
  <c r="O495" i="1" s="1"/>
  <c r="Q495" i="1" s="1"/>
  <c r="P495" i="1" l="1"/>
  <c r="E494" i="1"/>
  <c r="B494" i="1"/>
  <c r="C494" i="1"/>
  <c r="F494" i="1" l="1"/>
  <c r="K494" i="1"/>
  <c r="L494" i="1" s="1"/>
  <c r="G494" i="1" l="1"/>
  <c r="I494" i="1" s="1"/>
  <c r="J494" i="1" s="1"/>
  <c r="A495" i="1" s="1"/>
  <c r="D495" i="1" s="1"/>
  <c r="R495" i="1" s="1"/>
  <c r="S495" i="1" s="1"/>
  <c r="T495" i="1" s="1"/>
  <c r="U495" i="1" s="1"/>
  <c r="O496" i="1" s="1"/>
  <c r="Q496" i="1" s="1"/>
  <c r="P496" i="1" l="1"/>
  <c r="B495" i="1"/>
  <c r="C495" i="1"/>
  <c r="E495" i="1"/>
  <c r="F495" i="1" l="1"/>
  <c r="K495" i="1"/>
  <c r="L495" i="1" s="1"/>
  <c r="G495" i="1" l="1"/>
  <c r="I495" i="1" s="1"/>
  <c r="J495" i="1" s="1"/>
  <c r="A496" i="1" s="1"/>
  <c r="D496" i="1" s="1"/>
  <c r="R496" i="1" s="1"/>
  <c r="S496" i="1" s="1"/>
  <c r="T496" i="1" s="1"/>
  <c r="U496" i="1" s="1"/>
  <c r="O497" i="1" s="1"/>
  <c r="Q497" i="1" s="1"/>
  <c r="P497" i="1" l="1"/>
  <c r="B496" i="1"/>
  <c r="C496" i="1"/>
  <c r="E496" i="1"/>
  <c r="K496" i="1" s="1"/>
  <c r="L496" i="1" s="1"/>
  <c r="F496" i="1" l="1"/>
  <c r="G496" i="1" l="1"/>
  <c r="I496" i="1" s="1"/>
  <c r="J496" i="1" s="1"/>
  <c r="A497" i="1" s="1"/>
  <c r="D497" i="1" s="1"/>
  <c r="R497" i="1" s="1"/>
  <c r="S497" i="1" s="1"/>
  <c r="T497" i="1" s="1"/>
  <c r="U497" i="1" s="1"/>
  <c r="O498" i="1" s="1"/>
  <c r="Q498" i="1" s="1"/>
  <c r="P498" i="1" l="1"/>
  <c r="E497" i="1"/>
  <c r="C497" i="1"/>
  <c r="B497" i="1"/>
  <c r="K497" i="1" l="1"/>
  <c r="L497" i="1" s="1"/>
  <c r="F497" i="1"/>
  <c r="G497" i="1" l="1"/>
  <c r="I497" i="1" s="1"/>
  <c r="J497" i="1" s="1"/>
  <c r="A498" i="1" s="1"/>
  <c r="D498" i="1" s="1"/>
  <c r="R498" i="1" s="1"/>
  <c r="S498" i="1" s="1"/>
  <c r="T498" i="1" s="1"/>
  <c r="U498" i="1" s="1"/>
  <c r="O499" i="1" s="1"/>
  <c r="Q499" i="1" s="1"/>
  <c r="P499" i="1" l="1"/>
  <c r="E498" i="1"/>
  <c r="B498" i="1"/>
  <c r="C498" i="1"/>
  <c r="K498" i="1" l="1"/>
  <c r="L498" i="1" s="1"/>
  <c r="F498" i="1"/>
  <c r="G498" i="1" l="1"/>
  <c r="I498" i="1" s="1"/>
  <c r="J498" i="1" s="1"/>
  <c r="A499" i="1" s="1"/>
  <c r="D499" i="1" s="1"/>
  <c r="R499" i="1" s="1"/>
  <c r="S499" i="1" s="1"/>
  <c r="T499" i="1" s="1"/>
  <c r="U499" i="1" s="1"/>
  <c r="O500" i="1" s="1"/>
  <c r="Q500" i="1" s="1"/>
  <c r="P500" i="1" l="1"/>
  <c r="E499" i="1"/>
  <c r="C499" i="1"/>
  <c r="B499" i="1"/>
  <c r="F499" i="1" l="1"/>
  <c r="K499" i="1"/>
  <c r="L499" i="1" s="1"/>
  <c r="G499" i="1" l="1"/>
  <c r="I499" i="1" s="1"/>
  <c r="J499" i="1" s="1"/>
  <c r="A500" i="1" s="1"/>
  <c r="D500" i="1" s="1"/>
  <c r="R500" i="1" s="1"/>
  <c r="S500" i="1" s="1"/>
  <c r="T500" i="1" s="1"/>
  <c r="U500" i="1" s="1"/>
  <c r="O501" i="1" s="1"/>
  <c r="Q501" i="1" s="1"/>
  <c r="P501" i="1" l="1"/>
  <c r="E500" i="1"/>
  <c r="F500" i="1" s="1"/>
  <c r="B500" i="1"/>
  <c r="C500" i="1"/>
  <c r="G500" i="1" l="1"/>
  <c r="I500" i="1" s="1"/>
  <c r="J500" i="1" s="1"/>
  <c r="A501" i="1" s="1"/>
  <c r="D501" i="1" s="1"/>
  <c r="R501" i="1" s="1"/>
  <c r="S501" i="1" s="1"/>
  <c r="T501" i="1" s="1"/>
  <c r="U501" i="1" s="1"/>
  <c r="O502" i="1" s="1"/>
  <c r="Q502" i="1" s="1"/>
  <c r="K500" i="1"/>
  <c r="L500" i="1" s="1"/>
  <c r="P502" i="1" l="1"/>
  <c r="E501" i="1"/>
  <c r="F501" i="1" s="1"/>
  <c r="C501" i="1"/>
  <c r="B501" i="1"/>
  <c r="G501" i="1" l="1"/>
  <c r="I501" i="1" s="1"/>
  <c r="J501" i="1" s="1"/>
  <c r="A502" i="1" s="1"/>
  <c r="D502" i="1" s="1"/>
  <c r="R502" i="1" s="1"/>
  <c r="S502" i="1" s="1"/>
  <c r="T502" i="1" s="1"/>
  <c r="U502" i="1" s="1"/>
  <c r="O503" i="1" s="1"/>
  <c r="Q503" i="1" s="1"/>
  <c r="K501" i="1"/>
  <c r="L501" i="1" s="1"/>
  <c r="P503" i="1" l="1"/>
  <c r="C502" i="1"/>
  <c r="E502" i="1"/>
  <c r="K502" i="1" s="1"/>
  <c r="L502" i="1" s="1"/>
  <c r="B502" i="1"/>
  <c r="F502" i="1" l="1"/>
  <c r="G502" i="1" l="1"/>
  <c r="I502" i="1" s="1"/>
  <c r="J502" i="1" s="1"/>
  <c r="A503" i="1" s="1"/>
  <c r="D503" i="1" s="1"/>
  <c r="R503" i="1" s="1"/>
  <c r="S503" i="1" s="1"/>
  <c r="T503" i="1" s="1"/>
  <c r="U503" i="1" s="1"/>
  <c r="O504" i="1" s="1"/>
  <c r="Q504" i="1" s="1"/>
  <c r="P504" i="1" l="1"/>
  <c r="E503" i="1"/>
  <c r="B503" i="1"/>
  <c r="C503" i="1"/>
  <c r="K503" i="1" l="1"/>
  <c r="L503" i="1" s="1"/>
  <c r="F503" i="1"/>
  <c r="G503" i="1" l="1"/>
  <c r="I503" i="1" s="1"/>
  <c r="J503" i="1" s="1"/>
  <c r="A504" i="1" s="1"/>
  <c r="D504" i="1" s="1"/>
  <c r="R504" i="1" s="1"/>
  <c r="S504" i="1" s="1"/>
  <c r="T504" i="1" s="1"/>
  <c r="U504" i="1" s="1"/>
  <c r="O505" i="1" s="1"/>
  <c r="Q505" i="1" s="1"/>
  <c r="P505" i="1" l="1"/>
  <c r="E504" i="1"/>
  <c r="K504" i="1" s="1"/>
  <c r="L504" i="1" s="1"/>
  <c r="B504" i="1"/>
  <c r="C504" i="1"/>
  <c r="F504" i="1" l="1"/>
  <c r="G504" i="1" l="1"/>
  <c r="I504" i="1" s="1"/>
  <c r="J504" i="1" s="1"/>
  <c r="A505" i="1" s="1"/>
  <c r="D505" i="1" s="1"/>
  <c r="R505" i="1" s="1"/>
  <c r="S505" i="1" s="1"/>
  <c r="T505" i="1" s="1"/>
  <c r="U505" i="1" s="1"/>
  <c r="O506" i="1" s="1"/>
  <c r="Q506" i="1" s="1"/>
  <c r="P506" i="1" l="1"/>
  <c r="E505" i="1"/>
  <c r="B505" i="1"/>
  <c r="C505" i="1"/>
  <c r="F505" i="1" l="1"/>
  <c r="K505" i="1"/>
  <c r="L505" i="1" s="1"/>
  <c r="G505" i="1" l="1"/>
  <c r="I505" i="1" s="1"/>
  <c r="J505" i="1" s="1"/>
  <c r="A506" i="1" s="1"/>
  <c r="D506" i="1" s="1"/>
  <c r="R506" i="1" s="1"/>
  <c r="S506" i="1" s="1"/>
  <c r="T506" i="1" s="1"/>
  <c r="U506" i="1" s="1"/>
  <c r="O507" i="1" s="1"/>
  <c r="Q507" i="1" s="1"/>
  <c r="P507" i="1" l="1"/>
  <c r="E506" i="1"/>
  <c r="B506" i="1"/>
  <c r="C506" i="1"/>
  <c r="F506" i="1" l="1"/>
  <c r="K506" i="1"/>
  <c r="L506" i="1" s="1"/>
  <c r="G506" i="1" l="1"/>
  <c r="I506" i="1" s="1"/>
  <c r="J506" i="1" s="1"/>
  <c r="A507" i="1" s="1"/>
  <c r="D507" i="1" s="1"/>
  <c r="R507" i="1" s="1"/>
  <c r="S507" i="1" s="1"/>
  <c r="T507" i="1" s="1"/>
  <c r="U507" i="1" s="1"/>
  <c r="O508" i="1" s="1"/>
  <c r="Q508" i="1" s="1"/>
  <c r="P508" i="1" l="1"/>
  <c r="B507" i="1"/>
  <c r="E507" i="1"/>
  <c r="C507" i="1"/>
  <c r="F507" i="1" l="1"/>
  <c r="K507" i="1"/>
  <c r="L507" i="1" s="1"/>
  <c r="G507" i="1" l="1"/>
  <c r="I507" i="1" s="1"/>
  <c r="J507" i="1" s="1"/>
  <c r="A508" i="1" s="1"/>
  <c r="D508" i="1" s="1"/>
  <c r="R508" i="1" s="1"/>
  <c r="S508" i="1" s="1"/>
  <c r="T508" i="1" s="1"/>
  <c r="U508" i="1" s="1"/>
  <c r="O509" i="1" s="1"/>
  <c r="Q509" i="1" s="1"/>
  <c r="P509" i="1" l="1"/>
  <c r="C508" i="1"/>
  <c r="E508" i="1"/>
  <c r="B508" i="1"/>
  <c r="F508" i="1" l="1"/>
  <c r="K508" i="1"/>
  <c r="L508" i="1" s="1"/>
  <c r="G508" i="1" l="1"/>
  <c r="I508" i="1" s="1"/>
  <c r="J508" i="1" s="1"/>
  <c r="A509" i="1" s="1"/>
  <c r="D509" i="1" s="1"/>
  <c r="R509" i="1" s="1"/>
  <c r="S509" i="1" s="1"/>
  <c r="T509" i="1" s="1"/>
  <c r="U509" i="1" s="1"/>
  <c r="O510" i="1" s="1"/>
  <c r="Q510" i="1" s="1"/>
  <c r="P510" i="1" l="1"/>
  <c r="B509" i="1"/>
  <c r="C509" i="1"/>
  <c r="E509" i="1"/>
  <c r="F509" i="1" l="1"/>
  <c r="K509" i="1"/>
  <c r="L509" i="1" s="1"/>
  <c r="G509" i="1" l="1"/>
  <c r="I509" i="1" s="1"/>
  <c r="J509" i="1" s="1"/>
  <c r="A510" i="1" s="1"/>
  <c r="D510" i="1" s="1"/>
  <c r="R510" i="1" s="1"/>
  <c r="S510" i="1" s="1"/>
  <c r="T510" i="1" s="1"/>
  <c r="U510" i="1" s="1"/>
  <c r="O511" i="1" s="1"/>
  <c r="Q511" i="1" s="1"/>
  <c r="P511" i="1" l="1"/>
  <c r="C510" i="1"/>
  <c r="E510" i="1"/>
  <c r="B510" i="1"/>
  <c r="F510" i="1" l="1"/>
  <c r="K510" i="1"/>
  <c r="L510" i="1" s="1"/>
  <c r="G510" i="1" l="1"/>
  <c r="I510" i="1" s="1"/>
  <c r="J510" i="1" s="1"/>
  <c r="A511" i="1" s="1"/>
  <c r="D511" i="1" s="1"/>
  <c r="R511" i="1" s="1"/>
  <c r="S511" i="1" s="1"/>
  <c r="T511" i="1" s="1"/>
  <c r="U511" i="1" s="1"/>
  <c r="O512" i="1" s="1"/>
  <c r="Q512" i="1" s="1"/>
  <c r="P512" i="1" l="1"/>
  <c r="E511" i="1"/>
  <c r="C511" i="1"/>
  <c r="B511" i="1"/>
  <c r="F511" i="1" l="1"/>
  <c r="K511" i="1"/>
  <c r="L511" i="1" s="1"/>
  <c r="G511" i="1" l="1"/>
  <c r="I511" i="1" s="1"/>
  <c r="J511" i="1" s="1"/>
  <c r="A512" i="1" s="1"/>
  <c r="D512" i="1" s="1"/>
  <c r="R512" i="1" s="1"/>
  <c r="S512" i="1" s="1"/>
  <c r="T512" i="1" s="1"/>
  <c r="U512" i="1" s="1"/>
  <c r="O513" i="1" s="1"/>
  <c r="Q513" i="1" s="1"/>
  <c r="P513" i="1" l="1"/>
  <c r="E512" i="1"/>
  <c r="K512" i="1" s="1"/>
  <c r="L512" i="1" s="1"/>
  <c r="C512" i="1"/>
  <c r="B512" i="1"/>
  <c r="F512" i="1" l="1"/>
  <c r="G512" i="1" l="1"/>
  <c r="I512" i="1" s="1"/>
  <c r="J512" i="1" s="1"/>
  <c r="A513" i="1" s="1"/>
  <c r="D513" i="1" s="1"/>
  <c r="R513" i="1" s="1"/>
  <c r="S513" i="1" s="1"/>
  <c r="T513" i="1" s="1"/>
  <c r="U513" i="1" s="1"/>
  <c r="O514" i="1" s="1"/>
  <c r="Q514" i="1" s="1"/>
  <c r="P514" i="1" l="1"/>
  <c r="B513" i="1"/>
  <c r="C513" i="1"/>
  <c r="E513" i="1"/>
  <c r="K513" i="1" l="1"/>
  <c r="L513" i="1" s="1"/>
  <c r="F513" i="1"/>
  <c r="G513" i="1" l="1"/>
  <c r="I513" i="1" s="1"/>
  <c r="J513" i="1" s="1"/>
  <c r="A514" i="1" s="1"/>
  <c r="D514" i="1" s="1"/>
  <c r="R514" i="1" s="1"/>
  <c r="S514" i="1" s="1"/>
  <c r="T514" i="1" s="1"/>
  <c r="U514" i="1" s="1"/>
  <c r="O515" i="1" s="1"/>
  <c r="Q515" i="1" s="1"/>
  <c r="P515" i="1" l="1"/>
  <c r="C514" i="1"/>
  <c r="E514" i="1"/>
  <c r="F514" i="1" s="1"/>
  <c r="B514" i="1"/>
  <c r="G514" i="1" l="1"/>
  <c r="I514" i="1" s="1"/>
  <c r="J514" i="1" s="1"/>
  <c r="A515" i="1" s="1"/>
  <c r="D515" i="1" s="1"/>
  <c r="R515" i="1" s="1"/>
  <c r="S515" i="1" s="1"/>
  <c r="T515" i="1" s="1"/>
  <c r="U515" i="1" s="1"/>
  <c r="O516" i="1" s="1"/>
  <c r="Q516" i="1" s="1"/>
  <c r="K514" i="1"/>
  <c r="L514" i="1" s="1"/>
  <c r="P516" i="1" l="1"/>
  <c r="C515" i="1"/>
  <c r="B515" i="1"/>
  <c r="E515" i="1"/>
  <c r="F515" i="1" l="1"/>
  <c r="K515" i="1"/>
  <c r="L515" i="1" s="1"/>
  <c r="G515" i="1" l="1"/>
  <c r="I515" i="1" s="1"/>
  <c r="J515" i="1" s="1"/>
  <c r="A516" i="1" s="1"/>
  <c r="D516" i="1" s="1"/>
  <c r="R516" i="1" s="1"/>
  <c r="S516" i="1" s="1"/>
  <c r="T516" i="1" s="1"/>
  <c r="U516" i="1" s="1"/>
  <c r="O517" i="1" s="1"/>
  <c r="Q517" i="1" s="1"/>
  <c r="P517" i="1" l="1"/>
  <c r="E516" i="1"/>
  <c r="B516" i="1"/>
  <c r="C516" i="1"/>
  <c r="K516" i="1" l="1"/>
  <c r="L516" i="1" s="1"/>
  <c r="F516" i="1"/>
  <c r="G516" i="1" l="1"/>
  <c r="I516" i="1" s="1"/>
  <c r="J516" i="1" s="1"/>
  <c r="A517" i="1" s="1"/>
  <c r="D517" i="1" s="1"/>
  <c r="R517" i="1" s="1"/>
  <c r="S517" i="1" s="1"/>
  <c r="T517" i="1" s="1"/>
  <c r="U517" i="1" s="1"/>
  <c r="O518" i="1" s="1"/>
  <c r="Q518" i="1" s="1"/>
  <c r="P518" i="1" l="1"/>
  <c r="C517" i="1"/>
  <c r="E517" i="1"/>
  <c r="K517" i="1" s="1"/>
  <c r="L517" i="1" s="1"/>
  <c r="B517" i="1"/>
  <c r="F517" i="1" l="1"/>
  <c r="G517" i="1" s="1"/>
  <c r="I517" i="1" l="1"/>
  <c r="J517" i="1" s="1"/>
  <c r="A518" i="1" s="1"/>
  <c r="D518" i="1" s="1"/>
  <c r="R518" i="1" s="1"/>
  <c r="S518" i="1" s="1"/>
  <c r="T518" i="1" s="1"/>
  <c r="U518" i="1" s="1"/>
  <c r="O519" i="1" s="1"/>
  <c r="Q519" i="1" s="1"/>
  <c r="P519" i="1" l="1"/>
  <c r="B518" i="1"/>
  <c r="E518" i="1"/>
  <c r="F518" i="1" s="1"/>
  <c r="G518" i="1" s="1"/>
  <c r="I518" i="1" s="1"/>
  <c r="J518" i="1" s="1"/>
  <c r="A519" i="1" s="1"/>
  <c r="D519" i="1" s="1"/>
  <c r="R519" i="1" s="1"/>
  <c r="S519" i="1" s="1"/>
  <c r="T519" i="1" s="1"/>
  <c r="U519" i="1" s="1"/>
  <c r="O520" i="1" s="1"/>
  <c r="Q520" i="1" s="1"/>
  <c r="C518" i="1"/>
  <c r="P520" i="1" l="1"/>
  <c r="K518" i="1"/>
  <c r="L518" i="1" s="1"/>
  <c r="E519" i="1"/>
  <c r="B519" i="1"/>
  <c r="C519" i="1"/>
  <c r="F519" i="1" l="1"/>
  <c r="K519" i="1"/>
  <c r="L519" i="1" s="1"/>
  <c r="G519" i="1" l="1"/>
  <c r="I519" i="1" s="1"/>
  <c r="J519" i="1" s="1"/>
  <c r="A520" i="1" s="1"/>
  <c r="D520" i="1" s="1"/>
  <c r="R520" i="1" s="1"/>
  <c r="S520" i="1" s="1"/>
  <c r="T520" i="1" s="1"/>
  <c r="U520" i="1" s="1"/>
  <c r="O521" i="1" s="1"/>
  <c r="Q521" i="1" s="1"/>
  <c r="P521" i="1" l="1"/>
  <c r="E520" i="1"/>
  <c r="C520" i="1"/>
  <c r="B520" i="1"/>
  <c r="F520" i="1" l="1"/>
  <c r="K520" i="1"/>
  <c r="L520" i="1" s="1"/>
  <c r="G520" i="1" l="1"/>
  <c r="I520" i="1" s="1"/>
  <c r="J520" i="1" s="1"/>
  <c r="A521" i="1" s="1"/>
  <c r="D521" i="1" s="1"/>
  <c r="R521" i="1" s="1"/>
  <c r="S521" i="1" s="1"/>
  <c r="T521" i="1" s="1"/>
  <c r="U521" i="1" s="1"/>
  <c r="O522" i="1" s="1"/>
  <c r="Q522" i="1" s="1"/>
  <c r="P522" i="1" l="1"/>
  <c r="C521" i="1"/>
  <c r="E521" i="1"/>
  <c r="B521" i="1"/>
  <c r="K521" i="1" l="1"/>
  <c r="L521" i="1" s="1"/>
  <c r="F521" i="1"/>
  <c r="G521" i="1" l="1"/>
  <c r="I521" i="1" s="1"/>
  <c r="J521" i="1" s="1"/>
  <c r="A522" i="1" s="1"/>
  <c r="D522" i="1" s="1"/>
  <c r="R522" i="1" s="1"/>
  <c r="S522" i="1" s="1"/>
  <c r="T522" i="1" s="1"/>
  <c r="U522" i="1" s="1"/>
  <c r="O523" i="1" s="1"/>
  <c r="Q523" i="1" s="1"/>
  <c r="P523" i="1" l="1"/>
  <c r="C522" i="1"/>
  <c r="B522" i="1"/>
  <c r="E522" i="1"/>
  <c r="K522" i="1" l="1"/>
  <c r="L522" i="1" s="1"/>
  <c r="F522" i="1"/>
  <c r="G522" i="1" l="1"/>
  <c r="I522" i="1" s="1"/>
  <c r="J522" i="1" s="1"/>
  <c r="A523" i="1" s="1"/>
  <c r="D523" i="1" s="1"/>
  <c r="R523" i="1" s="1"/>
  <c r="S523" i="1" s="1"/>
  <c r="T523" i="1" s="1"/>
  <c r="U523" i="1" s="1"/>
  <c r="O524" i="1" s="1"/>
  <c r="Q524" i="1" s="1"/>
  <c r="P524" i="1" l="1"/>
  <c r="E523" i="1"/>
  <c r="F523" i="1" s="1"/>
  <c r="B523" i="1"/>
  <c r="C523" i="1"/>
  <c r="G523" i="1" l="1"/>
  <c r="I523" i="1" s="1"/>
  <c r="J523" i="1" s="1"/>
  <c r="A524" i="1" s="1"/>
  <c r="D524" i="1" s="1"/>
  <c r="R524" i="1" s="1"/>
  <c r="S524" i="1" s="1"/>
  <c r="T524" i="1" s="1"/>
  <c r="U524" i="1" s="1"/>
  <c r="O525" i="1" s="1"/>
  <c r="Q525" i="1" s="1"/>
  <c r="K523" i="1"/>
  <c r="L523" i="1" s="1"/>
  <c r="P525" i="1" l="1"/>
  <c r="C524" i="1"/>
  <c r="E524" i="1"/>
  <c r="B524" i="1"/>
  <c r="K524" i="1" l="1"/>
  <c r="L524" i="1" s="1"/>
  <c r="F524" i="1"/>
  <c r="G524" i="1" l="1"/>
  <c r="I524" i="1" s="1"/>
  <c r="J524" i="1" s="1"/>
  <c r="A525" i="1" s="1"/>
  <c r="D525" i="1" s="1"/>
  <c r="R525" i="1" s="1"/>
  <c r="S525" i="1" s="1"/>
  <c r="T525" i="1" s="1"/>
  <c r="U525" i="1" s="1"/>
  <c r="O526" i="1" s="1"/>
  <c r="Q526" i="1" s="1"/>
  <c r="P526" i="1" l="1"/>
  <c r="E525" i="1"/>
  <c r="B525" i="1"/>
  <c r="C525" i="1"/>
  <c r="F525" i="1" l="1"/>
  <c r="G525" i="1" s="1"/>
  <c r="I525" i="1" s="1"/>
  <c r="J525" i="1" s="1"/>
  <c r="A526" i="1" s="1"/>
  <c r="D526" i="1" s="1"/>
  <c r="R526" i="1" s="1"/>
  <c r="S526" i="1" s="1"/>
  <c r="T526" i="1" s="1"/>
  <c r="U526" i="1" s="1"/>
  <c r="O527" i="1" s="1"/>
  <c r="Q527" i="1" s="1"/>
  <c r="K525" i="1"/>
  <c r="L525" i="1" s="1"/>
  <c r="P527" i="1" l="1"/>
  <c r="B526" i="1"/>
  <c r="E526" i="1"/>
  <c r="F526" i="1" s="1"/>
  <c r="C526" i="1"/>
  <c r="G526" i="1" l="1"/>
  <c r="I526" i="1" s="1"/>
  <c r="J526" i="1" s="1"/>
  <c r="A527" i="1" s="1"/>
  <c r="D527" i="1" s="1"/>
  <c r="R527" i="1" s="1"/>
  <c r="S527" i="1" s="1"/>
  <c r="T527" i="1" s="1"/>
  <c r="U527" i="1" s="1"/>
  <c r="O528" i="1" s="1"/>
  <c r="Q528" i="1" s="1"/>
  <c r="K526" i="1"/>
  <c r="L526" i="1" s="1"/>
  <c r="P528" i="1" l="1"/>
  <c r="C527" i="1"/>
  <c r="B527" i="1"/>
  <c r="E527" i="1"/>
  <c r="K527" i="1" l="1"/>
  <c r="L527" i="1" s="1"/>
  <c r="F527" i="1"/>
  <c r="G527" i="1" l="1"/>
  <c r="I527" i="1" s="1"/>
  <c r="J527" i="1" s="1"/>
  <c r="A528" i="1" s="1"/>
  <c r="D528" i="1" s="1"/>
  <c r="R528" i="1" s="1"/>
  <c r="S528" i="1" s="1"/>
  <c r="T528" i="1" s="1"/>
  <c r="U528" i="1" s="1"/>
  <c r="O529" i="1" s="1"/>
  <c r="Q529" i="1" s="1"/>
  <c r="P529" i="1" l="1"/>
  <c r="B528" i="1"/>
  <c r="E528" i="1"/>
  <c r="K528" i="1" s="1"/>
  <c r="L528" i="1" s="1"/>
  <c r="C528" i="1"/>
  <c r="F528" i="1" l="1"/>
  <c r="G528" i="1" l="1"/>
  <c r="I528" i="1" s="1"/>
  <c r="J528" i="1" s="1"/>
  <c r="A529" i="1" s="1"/>
  <c r="D529" i="1" s="1"/>
  <c r="R529" i="1" s="1"/>
  <c r="S529" i="1" s="1"/>
  <c r="T529" i="1" s="1"/>
  <c r="U529" i="1" s="1"/>
  <c r="O530" i="1" s="1"/>
  <c r="Q530" i="1" s="1"/>
  <c r="P530" i="1" l="1"/>
  <c r="C529" i="1"/>
  <c r="E529" i="1"/>
  <c r="B529" i="1"/>
  <c r="K529" i="1" l="1"/>
  <c r="L529" i="1" s="1"/>
  <c r="F529" i="1"/>
  <c r="G529" i="1" l="1"/>
  <c r="I529" i="1" s="1"/>
  <c r="J529" i="1" s="1"/>
  <c r="A530" i="1" s="1"/>
  <c r="D530" i="1" s="1"/>
  <c r="R530" i="1" s="1"/>
  <c r="S530" i="1" s="1"/>
  <c r="T530" i="1" s="1"/>
  <c r="U530" i="1" s="1"/>
  <c r="O531" i="1" s="1"/>
  <c r="Q531" i="1" s="1"/>
  <c r="P531" i="1" l="1"/>
  <c r="C530" i="1"/>
  <c r="E530" i="1"/>
  <c r="B530" i="1"/>
  <c r="F530" i="1" l="1"/>
  <c r="K530" i="1"/>
  <c r="L530" i="1" s="1"/>
  <c r="G530" i="1" l="1"/>
  <c r="I530" i="1" s="1"/>
  <c r="J530" i="1" s="1"/>
  <c r="A531" i="1" s="1"/>
  <c r="D531" i="1" s="1"/>
  <c r="R531" i="1" s="1"/>
  <c r="S531" i="1" s="1"/>
  <c r="T531" i="1" s="1"/>
  <c r="U531" i="1" s="1"/>
  <c r="O532" i="1" s="1"/>
  <c r="Q532" i="1" s="1"/>
  <c r="P532" i="1" l="1"/>
  <c r="B531" i="1"/>
  <c r="E531" i="1"/>
  <c r="C531" i="1"/>
  <c r="K531" i="1" l="1"/>
  <c r="L531" i="1" s="1"/>
  <c r="F531" i="1"/>
  <c r="G531" i="1" l="1"/>
  <c r="I531" i="1" s="1"/>
  <c r="J531" i="1" s="1"/>
  <c r="A532" i="1" s="1"/>
  <c r="D532" i="1" s="1"/>
  <c r="R532" i="1" s="1"/>
  <c r="S532" i="1" s="1"/>
  <c r="T532" i="1" s="1"/>
  <c r="U532" i="1" s="1"/>
  <c r="O533" i="1" s="1"/>
  <c r="Q533" i="1" s="1"/>
  <c r="P533" i="1" l="1"/>
  <c r="C532" i="1"/>
  <c r="B532" i="1"/>
  <c r="E532" i="1"/>
  <c r="K532" i="1" l="1"/>
  <c r="L532" i="1" s="1"/>
  <c r="F532" i="1"/>
  <c r="G532" i="1" l="1"/>
  <c r="I532" i="1" s="1"/>
  <c r="J532" i="1" s="1"/>
  <c r="A533" i="1" s="1"/>
  <c r="D533" i="1" s="1"/>
  <c r="R533" i="1" s="1"/>
  <c r="S533" i="1" s="1"/>
  <c r="T533" i="1" s="1"/>
  <c r="U533" i="1" s="1"/>
  <c r="O534" i="1" s="1"/>
  <c r="Q534" i="1" s="1"/>
  <c r="P534" i="1" l="1"/>
  <c r="C533" i="1"/>
  <c r="E533" i="1"/>
  <c r="K533" i="1" s="1"/>
  <c r="L533" i="1" s="1"/>
  <c r="B533" i="1"/>
  <c r="F533" i="1" l="1"/>
  <c r="G533" i="1" l="1"/>
  <c r="I533" i="1" s="1"/>
  <c r="J533" i="1" s="1"/>
  <c r="A534" i="1" s="1"/>
  <c r="D534" i="1" s="1"/>
  <c r="R534" i="1" s="1"/>
  <c r="S534" i="1" s="1"/>
  <c r="T534" i="1" s="1"/>
  <c r="U534" i="1" s="1"/>
  <c r="O535" i="1" s="1"/>
  <c r="Q535" i="1" s="1"/>
  <c r="P535" i="1" l="1"/>
  <c r="E534" i="1"/>
  <c r="K534" i="1" s="1"/>
  <c r="L534" i="1" s="1"/>
  <c r="B534" i="1"/>
  <c r="C534" i="1"/>
  <c r="F534" i="1" l="1"/>
  <c r="G534" i="1" l="1"/>
  <c r="I534" i="1" s="1"/>
  <c r="J534" i="1" s="1"/>
  <c r="A535" i="1" s="1"/>
  <c r="D535" i="1" s="1"/>
  <c r="R535" i="1" s="1"/>
  <c r="S535" i="1" s="1"/>
  <c r="T535" i="1" s="1"/>
  <c r="U535" i="1" s="1"/>
  <c r="O536" i="1" s="1"/>
  <c r="Q536" i="1" s="1"/>
  <c r="P536" i="1" l="1"/>
  <c r="B535" i="1"/>
  <c r="C535" i="1"/>
  <c r="E535" i="1"/>
  <c r="F535" i="1" l="1"/>
  <c r="K535" i="1"/>
  <c r="L535" i="1" s="1"/>
  <c r="G535" i="1" l="1"/>
  <c r="I535" i="1" s="1"/>
  <c r="J535" i="1" s="1"/>
  <c r="A536" i="1" s="1"/>
  <c r="D536" i="1" s="1"/>
  <c r="R536" i="1" s="1"/>
  <c r="S536" i="1" s="1"/>
  <c r="T536" i="1" s="1"/>
  <c r="U536" i="1" s="1"/>
  <c r="O537" i="1" s="1"/>
  <c r="Q537" i="1" s="1"/>
  <c r="P537" i="1" l="1"/>
  <c r="E536" i="1"/>
  <c r="B536" i="1"/>
  <c r="C536" i="1"/>
  <c r="K536" i="1" l="1"/>
  <c r="L536" i="1" s="1"/>
  <c r="F536" i="1"/>
  <c r="G536" i="1" l="1"/>
  <c r="I536" i="1" s="1"/>
  <c r="J536" i="1" s="1"/>
  <c r="A537" i="1" s="1"/>
  <c r="D537" i="1" s="1"/>
  <c r="R537" i="1" s="1"/>
  <c r="S537" i="1" s="1"/>
  <c r="T537" i="1" s="1"/>
  <c r="U537" i="1" s="1"/>
  <c r="O538" i="1" s="1"/>
  <c r="Q538" i="1" s="1"/>
  <c r="P538" i="1" l="1"/>
  <c r="E537" i="1"/>
  <c r="F537" i="1" s="1"/>
  <c r="B537" i="1"/>
  <c r="C537" i="1"/>
  <c r="G537" i="1" l="1"/>
  <c r="I537" i="1" s="1"/>
  <c r="J537" i="1" s="1"/>
  <c r="A538" i="1" s="1"/>
  <c r="D538" i="1" s="1"/>
  <c r="R538" i="1" s="1"/>
  <c r="S538" i="1" s="1"/>
  <c r="T538" i="1" s="1"/>
  <c r="U538" i="1" s="1"/>
  <c r="O539" i="1" s="1"/>
  <c r="Q539" i="1" s="1"/>
  <c r="K537" i="1"/>
  <c r="L537" i="1" s="1"/>
  <c r="P539" i="1" l="1"/>
  <c r="E538" i="1"/>
  <c r="K538" i="1" s="1"/>
  <c r="L538" i="1" s="1"/>
  <c r="B538" i="1"/>
  <c r="C538" i="1"/>
  <c r="F538" i="1" l="1"/>
  <c r="G538" i="1" l="1"/>
  <c r="I538" i="1" s="1"/>
  <c r="J538" i="1" s="1"/>
  <c r="A539" i="1" s="1"/>
  <c r="D539" i="1" s="1"/>
  <c r="R539" i="1" s="1"/>
  <c r="S539" i="1" s="1"/>
  <c r="T539" i="1" s="1"/>
  <c r="U539" i="1" s="1"/>
  <c r="O540" i="1" s="1"/>
  <c r="Q540" i="1" s="1"/>
  <c r="P540" i="1" l="1"/>
  <c r="E539" i="1"/>
  <c r="B539" i="1"/>
  <c r="C539" i="1"/>
  <c r="K539" i="1" l="1"/>
  <c r="L539" i="1" s="1"/>
  <c r="F539" i="1"/>
  <c r="G539" i="1" l="1"/>
  <c r="I539" i="1" s="1"/>
  <c r="J539" i="1" s="1"/>
  <c r="A540" i="1" s="1"/>
  <c r="D540" i="1" s="1"/>
  <c r="R540" i="1" s="1"/>
  <c r="S540" i="1" s="1"/>
  <c r="T540" i="1" s="1"/>
  <c r="U540" i="1" s="1"/>
  <c r="O541" i="1" s="1"/>
  <c r="Q541" i="1" s="1"/>
  <c r="P541" i="1" l="1"/>
  <c r="E540" i="1"/>
  <c r="B540" i="1"/>
  <c r="C540" i="1"/>
  <c r="K540" i="1" l="1"/>
  <c r="L540" i="1" s="1"/>
  <c r="F540" i="1"/>
  <c r="G540" i="1" l="1"/>
  <c r="I540" i="1" s="1"/>
  <c r="J540" i="1" s="1"/>
  <c r="A541" i="1" s="1"/>
  <c r="D541" i="1" s="1"/>
  <c r="R541" i="1" s="1"/>
  <c r="S541" i="1" s="1"/>
  <c r="T541" i="1" s="1"/>
  <c r="U541" i="1" s="1"/>
  <c r="O542" i="1" s="1"/>
  <c r="Q542" i="1" s="1"/>
  <c r="P542" i="1" l="1"/>
  <c r="C541" i="1"/>
  <c r="E541" i="1"/>
  <c r="B541" i="1"/>
  <c r="K541" i="1" l="1"/>
  <c r="L541" i="1" s="1"/>
  <c r="F541" i="1"/>
  <c r="G541" i="1" l="1"/>
  <c r="I541" i="1" s="1"/>
  <c r="J541" i="1" s="1"/>
  <c r="A542" i="1" s="1"/>
  <c r="D542" i="1" s="1"/>
  <c r="R542" i="1" s="1"/>
  <c r="S542" i="1" s="1"/>
  <c r="T542" i="1" s="1"/>
  <c r="U542" i="1" s="1"/>
  <c r="O543" i="1" s="1"/>
  <c r="Q543" i="1" s="1"/>
  <c r="P543" i="1" l="1"/>
  <c r="C542" i="1"/>
  <c r="E542" i="1"/>
  <c r="B542" i="1"/>
  <c r="F542" i="1" l="1"/>
  <c r="K542" i="1"/>
  <c r="L542" i="1" s="1"/>
  <c r="G542" i="1" l="1"/>
  <c r="I542" i="1" s="1"/>
  <c r="J542" i="1" s="1"/>
  <c r="A543" i="1" s="1"/>
  <c r="D543" i="1" s="1"/>
  <c r="R543" i="1" s="1"/>
  <c r="S543" i="1" s="1"/>
  <c r="T543" i="1" s="1"/>
  <c r="U543" i="1" s="1"/>
  <c r="O544" i="1" s="1"/>
  <c r="Q544" i="1" s="1"/>
  <c r="P544" i="1" l="1"/>
  <c r="B543" i="1"/>
  <c r="C543" i="1"/>
  <c r="E543" i="1"/>
  <c r="K543" i="1" l="1"/>
  <c r="L543" i="1" s="1"/>
  <c r="F543" i="1"/>
  <c r="G543" i="1" l="1"/>
  <c r="I543" i="1" s="1"/>
  <c r="J543" i="1" s="1"/>
  <c r="A544" i="1" s="1"/>
  <c r="D544" i="1" s="1"/>
  <c r="R544" i="1" s="1"/>
  <c r="S544" i="1" s="1"/>
  <c r="T544" i="1" s="1"/>
  <c r="U544" i="1" s="1"/>
  <c r="O545" i="1" s="1"/>
  <c r="Q545" i="1" s="1"/>
  <c r="P545" i="1" l="1"/>
  <c r="C544" i="1"/>
  <c r="E544" i="1"/>
  <c r="B544" i="1"/>
  <c r="K544" i="1" l="1"/>
  <c r="L544" i="1" s="1"/>
  <c r="F544" i="1"/>
  <c r="G544" i="1" l="1"/>
  <c r="I544" i="1" s="1"/>
  <c r="J544" i="1" s="1"/>
  <c r="A545" i="1" s="1"/>
  <c r="D545" i="1" s="1"/>
  <c r="R545" i="1" s="1"/>
  <c r="S545" i="1" s="1"/>
  <c r="T545" i="1" s="1"/>
  <c r="U545" i="1" s="1"/>
  <c r="O546" i="1" s="1"/>
  <c r="Q546" i="1" s="1"/>
  <c r="P546" i="1" l="1"/>
  <c r="E545" i="1"/>
  <c r="B545" i="1"/>
  <c r="C545" i="1"/>
  <c r="F545" i="1" l="1"/>
  <c r="G545" i="1" s="1"/>
  <c r="I545" i="1" s="1"/>
  <c r="J545" i="1" s="1"/>
  <c r="A546" i="1" s="1"/>
  <c r="D546" i="1" s="1"/>
  <c r="R546" i="1" s="1"/>
  <c r="S546" i="1" s="1"/>
  <c r="T546" i="1" s="1"/>
  <c r="U546" i="1" s="1"/>
  <c r="O547" i="1" s="1"/>
  <c r="Q547" i="1" s="1"/>
  <c r="K545" i="1"/>
  <c r="L545" i="1" s="1"/>
  <c r="P547" i="1" l="1"/>
  <c r="E546" i="1"/>
  <c r="B546" i="1"/>
  <c r="C546" i="1"/>
  <c r="K546" i="1" l="1"/>
  <c r="L546" i="1" s="1"/>
  <c r="F546" i="1"/>
  <c r="G546" i="1" l="1"/>
  <c r="I546" i="1" s="1"/>
  <c r="J546" i="1" s="1"/>
  <c r="A547" i="1" s="1"/>
  <c r="D547" i="1" s="1"/>
  <c r="R547" i="1" s="1"/>
  <c r="S547" i="1" s="1"/>
  <c r="T547" i="1" s="1"/>
  <c r="U547" i="1" s="1"/>
  <c r="O548" i="1" s="1"/>
  <c r="Q548" i="1" s="1"/>
  <c r="P548" i="1" l="1"/>
  <c r="C547" i="1"/>
  <c r="E547" i="1"/>
  <c r="B547" i="1"/>
  <c r="F547" i="1" l="1"/>
  <c r="K547" i="1"/>
  <c r="L547" i="1" s="1"/>
  <c r="G547" i="1" l="1"/>
  <c r="I547" i="1" s="1"/>
  <c r="J547" i="1" s="1"/>
  <c r="A548" i="1" s="1"/>
  <c r="D548" i="1" s="1"/>
  <c r="R548" i="1" s="1"/>
  <c r="S548" i="1" s="1"/>
  <c r="T548" i="1" s="1"/>
  <c r="U548" i="1" s="1"/>
  <c r="O549" i="1" s="1"/>
  <c r="Q549" i="1" s="1"/>
  <c r="P549" i="1" l="1"/>
  <c r="C548" i="1"/>
  <c r="E548" i="1"/>
  <c r="B548" i="1"/>
  <c r="F548" i="1" l="1"/>
  <c r="K548" i="1"/>
  <c r="L548" i="1" s="1"/>
  <c r="G548" i="1" l="1"/>
  <c r="I548" i="1" s="1"/>
  <c r="J548" i="1" s="1"/>
  <c r="A549" i="1" s="1"/>
  <c r="D549" i="1" s="1"/>
  <c r="R549" i="1" s="1"/>
  <c r="S549" i="1" s="1"/>
  <c r="T549" i="1" s="1"/>
  <c r="U549" i="1" s="1"/>
  <c r="O550" i="1" s="1"/>
  <c r="Q550" i="1" s="1"/>
  <c r="P550" i="1" l="1"/>
  <c r="C549" i="1"/>
  <c r="E549" i="1"/>
  <c r="B549" i="1"/>
  <c r="K549" i="1" l="1"/>
  <c r="L549" i="1" s="1"/>
  <c r="F549" i="1"/>
  <c r="G549" i="1" l="1"/>
  <c r="I549" i="1" s="1"/>
  <c r="J549" i="1" s="1"/>
  <c r="A550" i="1" s="1"/>
  <c r="D550" i="1" s="1"/>
  <c r="R550" i="1" s="1"/>
  <c r="S550" i="1" s="1"/>
  <c r="T550" i="1" s="1"/>
  <c r="U550" i="1" s="1"/>
  <c r="O551" i="1" s="1"/>
  <c r="Q551" i="1" s="1"/>
  <c r="P551" i="1" l="1"/>
  <c r="C550" i="1"/>
  <c r="B550" i="1"/>
  <c r="E550" i="1"/>
  <c r="F550" i="1" l="1"/>
  <c r="K550" i="1"/>
  <c r="L550" i="1" s="1"/>
  <c r="G550" i="1" l="1"/>
  <c r="I550" i="1" s="1"/>
  <c r="J550" i="1" s="1"/>
  <c r="A551" i="1" s="1"/>
  <c r="D551" i="1" s="1"/>
  <c r="R551" i="1" s="1"/>
  <c r="S551" i="1" s="1"/>
  <c r="T551" i="1" s="1"/>
  <c r="U551" i="1" s="1"/>
  <c r="O552" i="1" s="1"/>
  <c r="Q552" i="1" s="1"/>
  <c r="P552" i="1" l="1"/>
  <c r="C551" i="1"/>
  <c r="E551" i="1"/>
  <c r="B551" i="1"/>
  <c r="K551" i="1" l="1"/>
  <c r="L551" i="1" s="1"/>
  <c r="F551" i="1"/>
  <c r="G551" i="1" l="1"/>
  <c r="I551" i="1" s="1"/>
  <c r="J551" i="1" s="1"/>
  <c r="A552" i="1" s="1"/>
  <c r="D552" i="1" s="1"/>
  <c r="R552" i="1" s="1"/>
  <c r="S552" i="1" s="1"/>
  <c r="T552" i="1" s="1"/>
  <c r="U552" i="1" s="1"/>
  <c r="O553" i="1" s="1"/>
  <c r="Q553" i="1" s="1"/>
  <c r="P553" i="1" l="1"/>
  <c r="C552" i="1"/>
  <c r="E552" i="1"/>
  <c r="B552" i="1"/>
  <c r="K552" i="1" l="1"/>
  <c r="L552" i="1" s="1"/>
  <c r="F552" i="1"/>
  <c r="G552" i="1" l="1"/>
  <c r="I552" i="1" s="1"/>
  <c r="J552" i="1" s="1"/>
  <c r="A553" i="1" s="1"/>
  <c r="D553" i="1" s="1"/>
  <c r="R553" i="1" s="1"/>
  <c r="S553" i="1" s="1"/>
  <c r="T553" i="1" s="1"/>
  <c r="U553" i="1" s="1"/>
  <c r="O554" i="1" s="1"/>
  <c r="Q554" i="1" s="1"/>
  <c r="P554" i="1" l="1"/>
  <c r="E553" i="1"/>
  <c r="B553" i="1"/>
  <c r="C553" i="1"/>
  <c r="K553" i="1" l="1"/>
  <c r="L553" i="1" s="1"/>
  <c r="F553" i="1"/>
  <c r="G553" i="1" l="1"/>
  <c r="I553" i="1" s="1"/>
  <c r="J553" i="1" s="1"/>
  <c r="A554" i="1" s="1"/>
  <c r="D554" i="1" s="1"/>
  <c r="R554" i="1" s="1"/>
  <c r="S554" i="1" s="1"/>
  <c r="T554" i="1" s="1"/>
  <c r="U554" i="1" s="1"/>
  <c r="O555" i="1" s="1"/>
  <c r="Q555" i="1" s="1"/>
  <c r="P555" i="1" l="1"/>
  <c r="C554" i="1"/>
  <c r="E554" i="1"/>
  <c r="B554" i="1"/>
  <c r="F554" i="1" l="1"/>
  <c r="K554" i="1"/>
  <c r="L554" i="1" s="1"/>
  <c r="G554" i="1" l="1"/>
  <c r="I554" i="1" s="1"/>
  <c r="J554" i="1" s="1"/>
  <c r="A555" i="1" s="1"/>
  <c r="D555" i="1" s="1"/>
  <c r="R555" i="1" s="1"/>
  <c r="S555" i="1" s="1"/>
  <c r="T555" i="1" s="1"/>
  <c r="U555" i="1" s="1"/>
  <c r="O556" i="1" s="1"/>
  <c r="Q556" i="1" s="1"/>
  <c r="P556" i="1" l="1"/>
  <c r="E555" i="1"/>
  <c r="K555" i="1" s="1"/>
  <c r="L555" i="1" s="1"/>
  <c r="C555" i="1"/>
  <c r="B555" i="1"/>
  <c r="F555" i="1" l="1"/>
  <c r="G555" i="1" l="1"/>
  <c r="I555" i="1" s="1"/>
  <c r="J555" i="1" s="1"/>
  <c r="A556" i="1" s="1"/>
  <c r="D556" i="1" s="1"/>
  <c r="R556" i="1" s="1"/>
  <c r="S556" i="1" s="1"/>
  <c r="T556" i="1" s="1"/>
  <c r="U556" i="1" s="1"/>
  <c r="O557" i="1" s="1"/>
  <c r="Q557" i="1" s="1"/>
  <c r="P557" i="1" l="1"/>
  <c r="C556" i="1"/>
  <c r="E556" i="1"/>
  <c r="B556" i="1"/>
  <c r="K556" i="1" l="1"/>
  <c r="L556" i="1" s="1"/>
  <c r="F556" i="1"/>
  <c r="G556" i="1" l="1"/>
  <c r="I556" i="1" s="1"/>
  <c r="J556" i="1" s="1"/>
  <c r="A557" i="1" s="1"/>
  <c r="D557" i="1" s="1"/>
  <c r="R557" i="1" s="1"/>
  <c r="S557" i="1" s="1"/>
  <c r="T557" i="1" s="1"/>
  <c r="U557" i="1" s="1"/>
  <c r="O558" i="1" s="1"/>
  <c r="Q558" i="1" s="1"/>
  <c r="P558" i="1" l="1"/>
  <c r="C557" i="1"/>
  <c r="E557" i="1"/>
  <c r="B557" i="1"/>
  <c r="K557" i="1" l="1"/>
  <c r="L557" i="1" s="1"/>
  <c r="F557" i="1"/>
  <c r="G557" i="1" l="1"/>
  <c r="I557" i="1" s="1"/>
  <c r="J557" i="1" s="1"/>
  <c r="A558" i="1" s="1"/>
  <c r="D558" i="1" s="1"/>
  <c r="R558" i="1" s="1"/>
  <c r="S558" i="1" s="1"/>
  <c r="T558" i="1" s="1"/>
  <c r="U558" i="1" s="1"/>
  <c r="O559" i="1" s="1"/>
  <c r="Q559" i="1" s="1"/>
  <c r="P559" i="1" l="1"/>
  <c r="E558" i="1"/>
  <c r="B558" i="1"/>
  <c r="C558" i="1"/>
  <c r="K558" i="1" l="1"/>
  <c r="L558" i="1" s="1"/>
  <c r="F558" i="1"/>
  <c r="G558" i="1" l="1"/>
  <c r="I558" i="1" s="1"/>
  <c r="J558" i="1" s="1"/>
  <c r="A559" i="1" s="1"/>
  <c r="D559" i="1" s="1"/>
  <c r="R559" i="1" s="1"/>
  <c r="S559" i="1" s="1"/>
  <c r="T559" i="1" s="1"/>
  <c r="U559" i="1" s="1"/>
  <c r="O560" i="1" s="1"/>
  <c r="Q560" i="1" s="1"/>
  <c r="P560" i="1" l="1"/>
  <c r="E559" i="1"/>
  <c r="B559" i="1"/>
  <c r="C559" i="1"/>
  <c r="K559" i="1" l="1"/>
  <c r="L559" i="1" s="1"/>
  <c r="F559" i="1"/>
  <c r="G559" i="1" l="1"/>
  <c r="I559" i="1" s="1"/>
  <c r="J559" i="1" s="1"/>
  <c r="A560" i="1" s="1"/>
  <c r="D560" i="1" s="1"/>
  <c r="R560" i="1" s="1"/>
  <c r="S560" i="1" s="1"/>
  <c r="T560" i="1" s="1"/>
  <c r="U560" i="1" s="1"/>
  <c r="O561" i="1" s="1"/>
  <c r="Q561" i="1" s="1"/>
  <c r="P561" i="1" l="1"/>
  <c r="E560" i="1"/>
  <c r="K560" i="1" s="1"/>
  <c r="L560" i="1" s="1"/>
  <c r="B560" i="1"/>
  <c r="C560" i="1"/>
  <c r="F560" i="1" l="1"/>
  <c r="G560" i="1" l="1"/>
  <c r="I560" i="1" s="1"/>
  <c r="J560" i="1" s="1"/>
  <c r="A561" i="1" s="1"/>
  <c r="D561" i="1" s="1"/>
  <c r="R561" i="1" s="1"/>
  <c r="S561" i="1" s="1"/>
  <c r="T561" i="1" s="1"/>
  <c r="U561" i="1" s="1"/>
  <c r="O562" i="1" s="1"/>
  <c r="Q562" i="1" s="1"/>
  <c r="P562" i="1" l="1"/>
  <c r="E561" i="1"/>
  <c r="B561" i="1"/>
  <c r="C561" i="1"/>
  <c r="K561" i="1" l="1"/>
  <c r="L561" i="1" s="1"/>
  <c r="F561" i="1"/>
  <c r="G561" i="1" l="1"/>
  <c r="I561" i="1" s="1"/>
  <c r="J561" i="1" s="1"/>
  <c r="A562" i="1" s="1"/>
  <c r="D562" i="1" s="1"/>
  <c r="R562" i="1" s="1"/>
  <c r="S562" i="1" s="1"/>
  <c r="T562" i="1" s="1"/>
  <c r="U562" i="1" s="1"/>
  <c r="O563" i="1" s="1"/>
  <c r="Q563" i="1" s="1"/>
  <c r="P563" i="1" l="1"/>
  <c r="C562" i="1"/>
  <c r="E562" i="1"/>
  <c r="B562" i="1"/>
  <c r="F562" i="1" l="1"/>
  <c r="K562" i="1"/>
  <c r="L562" i="1" s="1"/>
  <c r="G562" i="1" l="1"/>
  <c r="I562" i="1" s="1"/>
  <c r="J562" i="1" s="1"/>
  <c r="A563" i="1" s="1"/>
  <c r="D563" i="1" s="1"/>
  <c r="R563" i="1" s="1"/>
  <c r="S563" i="1" s="1"/>
  <c r="T563" i="1" s="1"/>
  <c r="U563" i="1" s="1"/>
  <c r="O564" i="1" s="1"/>
  <c r="Q564" i="1" s="1"/>
  <c r="P564" i="1" l="1"/>
  <c r="C563" i="1"/>
  <c r="B563" i="1"/>
  <c r="E563" i="1"/>
  <c r="K563" i="1" l="1"/>
  <c r="L563" i="1" s="1"/>
  <c r="F563" i="1"/>
  <c r="G563" i="1" l="1"/>
  <c r="I563" i="1" s="1"/>
  <c r="J563" i="1" s="1"/>
  <c r="A564" i="1" s="1"/>
  <c r="D564" i="1" s="1"/>
  <c r="R564" i="1" s="1"/>
  <c r="S564" i="1" s="1"/>
  <c r="T564" i="1" s="1"/>
  <c r="U564" i="1" s="1"/>
  <c r="O565" i="1" s="1"/>
  <c r="Q565" i="1" s="1"/>
  <c r="P565" i="1" l="1"/>
  <c r="E564" i="1"/>
  <c r="B564" i="1"/>
  <c r="C564" i="1"/>
  <c r="K564" i="1" l="1"/>
  <c r="L564" i="1" s="1"/>
  <c r="F564" i="1"/>
  <c r="G564" i="1" l="1"/>
  <c r="I564" i="1" s="1"/>
  <c r="J564" i="1" s="1"/>
  <c r="A565" i="1" s="1"/>
  <c r="D565" i="1" s="1"/>
  <c r="R565" i="1" s="1"/>
  <c r="S565" i="1" s="1"/>
  <c r="T565" i="1" s="1"/>
  <c r="U565" i="1" s="1"/>
  <c r="O566" i="1" s="1"/>
  <c r="Q566" i="1" s="1"/>
  <c r="P566" i="1" l="1"/>
  <c r="C565" i="1"/>
  <c r="E565" i="1"/>
  <c r="B565" i="1"/>
  <c r="F565" i="1" l="1"/>
  <c r="K565" i="1"/>
  <c r="L565" i="1" s="1"/>
  <c r="G565" i="1" l="1"/>
  <c r="I565" i="1" s="1"/>
  <c r="J565" i="1" s="1"/>
  <c r="A566" i="1" s="1"/>
  <c r="D566" i="1" s="1"/>
  <c r="R566" i="1" s="1"/>
  <c r="S566" i="1" s="1"/>
  <c r="T566" i="1" s="1"/>
  <c r="U566" i="1" s="1"/>
  <c r="O567" i="1" s="1"/>
  <c r="Q567" i="1" s="1"/>
  <c r="P567" i="1" l="1"/>
  <c r="E566" i="1"/>
  <c r="B566" i="1"/>
  <c r="C566" i="1"/>
  <c r="F566" i="1" l="1"/>
  <c r="K566" i="1"/>
  <c r="L566" i="1" s="1"/>
  <c r="G566" i="1" l="1"/>
  <c r="I566" i="1" s="1"/>
  <c r="J566" i="1" s="1"/>
  <c r="A567" i="1" s="1"/>
  <c r="D567" i="1" s="1"/>
  <c r="R567" i="1" s="1"/>
  <c r="S567" i="1" s="1"/>
  <c r="T567" i="1" s="1"/>
  <c r="U567" i="1" s="1"/>
  <c r="O568" i="1" s="1"/>
  <c r="Q568" i="1" s="1"/>
  <c r="P568" i="1" l="1"/>
  <c r="C567" i="1"/>
  <c r="E567" i="1"/>
  <c r="K567" i="1" s="1"/>
  <c r="L567" i="1" s="1"/>
  <c r="B567" i="1"/>
  <c r="F567" i="1" l="1"/>
  <c r="G567" i="1" l="1"/>
  <c r="I567" i="1" s="1"/>
  <c r="J567" i="1" s="1"/>
  <c r="A568" i="1" s="1"/>
  <c r="D568" i="1" s="1"/>
  <c r="R568" i="1" s="1"/>
  <c r="S568" i="1" s="1"/>
  <c r="T568" i="1" s="1"/>
  <c r="U568" i="1" s="1"/>
  <c r="O569" i="1" s="1"/>
  <c r="Q569" i="1" s="1"/>
  <c r="P569" i="1" l="1"/>
  <c r="E568" i="1"/>
  <c r="C568" i="1"/>
  <c r="B568" i="1"/>
  <c r="F568" i="1" l="1"/>
  <c r="K568" i="1"/>
  <c r="L568" i="1" s="1"/>
  <c r="G568" i="1" l="1"/>
  <c r="I568" i="1" s="1"/>
  <c r="J568" i="1" s="1"/>
  <c r="A569" i="1" s="1"/>
  <c r="D569" i="1" s="1"/>
  <c r="R569" i="1" s="1"/>
  <c r="S569" i="1" s="1"/>
  <c r="T569" i="1" s="1"/>
  <c r="U569" i="1" s="1"/>
  <c r="O570" i="1" s="1"/>
  <c r="Q570" i="1" s="1"/>
  <c r="P570" i="1" l="1"/>
  <c r="C569" i="1"/>
  <c r="B569" i="1"/>
  <c r="E569" i="1"/>
  <c r="F569" i="1" l="1"/>
  <c r="K569" i="1"/>
  <c r="L569" i="1" s="1"/>
  <c r="G569" i="1" l="1"/>
  <c r="I569" i="1" s="1"/>
  <c r="J569" i="1" s="1"/>
  <c r="A570" i="1" s="1"/>
  <c r="D570" i="1" s="1"/>
  <c r="R570" i="1" s="1"/>
  <c r="S570" i="1" s="1"/>
  <c r="T570" i="1" s="1"/>
  <c r="U570" i="1" s="1"/>
  <c r="O571" i="1" s="1"/>
  <c r="Q571" i="1" s="1"/>
  <c r="P571" i="1" l="1"/>
  <c r="C570" i="1"/>
  <c r="E570" i="1"/>
  <c r="K570" i="1" s="1"/>
  <c r="L570" i="1" s="1"/>
  <c r="B570" i="1"/>
  <c r="F570" i="1" l="1"/>
  <c r="G570" i="1" l="1"/>
  <c r="I570" i="1" s="1"/>
  <c r="J570" i="1" s="1"/>
  <c r="A571" i="1" s="1"/>
  <c r="D571" i="1" s="1"/>
  <c r="R571" i="1" s="1"/>
  <c r="S571" i="1" s="1"/>
  <c r="T571" i="1" s="1"/>
  <c r="U571" i="1" s="1"/>
  <c r="O572" i="1" s="1"/>
  <c r="Q572" i="1" s="1"/>
  <c r="P572" i="1" l="1"/>
  <c r="C571" i="1"/>
  <c r="E571" i="1"/>
  <c r="F571" i="1" s="1"/>
  <c r="B571" i="1"/>
  <c r="G571" i="1" l="1"/>
  <c r="I571" i="1" s="1"/>
  <c r="J571" i="1" s="1"/>
  <c r="A572" i="1" s="1"/>
  <c r="D572" i="1" s="1"/>
  <c r="R572" i="1" s="1"/>
  <c r="S572" i="1" s="1"/>
  <c r="T572" i="1" s="1"/>
  <c r="U572" i="1" s="1"/>
  <c r="O573" i="1" s="1"/>
  <c r="Q573" i="1" s="1"/>
  <c r="K571" i="1"/>
  <c r="L571" i="1" s="1"/>
  <c r="P573" i="1" l="1"/>
  <c r="B572" i="1"/>
  <c r="E572" i="1"/>
  <c r="C572" i="1"/>
  <c r="K572" i="1" l="1"/>
  <c r="L572" i="1" s="1"/>
  <c r="F572" i="1"/>
  <c r="G572" i="1" l="1"/>
  <c r="I572" i="1" s="1"/>
  <c r="J572" i="1" s="1"/>
  <c r="A573" i="1" s="1"/>
  <c r="D573" i="1" s="1"/>
  <c r="R573" i="1" s="1"/>
  <c r="S573" i="1" s="1"/>
  <c r="T573" i="1" s="1"/>
  <c r="U573" i="1" s="1"/>
  <c r="O574" i="1" s="1"/>
  <c r="Q574" i="1" s="1"/>
  <c r="P574" i="1" l="1"/>
  <c r="E573" i="1"/>
  <c r="K573" i="1" s="1"/>
  <c r="L573" i="1" s="1"/>
  <c r="C573" i="1"/>
  <c r="B573" i="1"/>
  <c r="F573" i="1" l="1"/>
  <c r="G573" i="1" l="1"/>
  <c r="I573" i="1" s="1"/>
  <c r="J573" i="1" s="1"/>
  <c r="A574" i="1" s="1"/>
  <c r="D574" i="1" s="1"/>
  <c r="R574" i="1" s="1"/>
  <c r="S574" i="1" s="1"/>
  <c r="T574" i="1" s="1"/>
  <c r="U574" i="1" s="1"/>
  <c r="O575" i="1" s="1"/>
  <c r="Q575" i="1" s="1"/>
  <c r="P575" i="1" l="1"/>
  <c r="E574" i="1"/>
  <c r="B574" i="1"/>
  <c r="C574" i="1"/>
  <c r="K574" i="1" l="1"/>
  <c r="L574" i="1" s="1"/>
  <c r="F574" i="1"/>
  <c r="G574" i="1" l="1"/>
  <c r="I574" i="1" s="1"/>
  <c r="J574" i="1" s="1"/>
  <c r="A575" i="1" s="1"/>
  <c r="D575" i="1" s="1"/>
  <c r="R575" i="1" s="1"/>
  <c r="S575" i="1" s="1"/>
  <c r="T575" i="1" s="1"/>
  <c r="U575" i="1" s="1"/>
  <c r="O576" i="1" s="1"/>
  <c r="Q576" i="1" s="1"/>
  <c r="P576" i="1" l="1"/>
  <c r="E575" i="1"/>
  <c r="F575" i="1" s="1"/>
  <c r="C575" i="1"/>
  <c r="B575" i="1"/>
  <c r="G575" i="1" l="1"/>
  <c r="I575" i="1" s="1"/>
  <c r="J575" i="1" s="1"/>
  <c r="A576" i="1" s="1"/>
  <c r="D576" i="1" s="1"/>
  <c r="R576" i="1" s="1"/>
  <c r="S576" i="1" s="1"/>
  <c r="T576" i="1" s="1"/>
  <c r="U576" i="1" s="1"/>
  <c r="O577" i="1" s="1"/>
  <c r="Q577" i="1" s="1"/>
  <c r="K575" i="1"/>
  <c r="L575" i="1" s="1"/>
  <c r="P577" i="1" l="1"/>
  <c r="E576" i="1"/>
  <c r="F576" i="1" s="1"/>
  <c r="C576" i="1"/>
  <c r="B576" i="1"/>
  <c r="G576" i="1" l="1"/>
  <c r="I576" i="1" s="1"/>
  <c r="J576" i="1" s="1"/>
  <c r="A577" i="1" s="1"/>
  <c r="D577" i="1" s="1"/>
  <c r="R577" i="1" s="1"/>
  <c r="S577" i="1" s="1"/>
  <c r="T577" i="1" s="1"/>
  <c r="U577" i="1" s="1"/>
  <c r="O578" i="1" s="1"/>
  <c r="Q578" i="1" s="1"/>
  <c r="K576" i="1"/>
  <c r="L576" i="1" s="1"/>
  <c r="P578" i="1" l="1"/>
  <c r="E577" i="1"/>
  <c r="F577" i="1" s="1"/>
  <c r="B577" i="1"/>
  <c r="C577" i="1"/>
  <c r="K577" i="1" l="1"/>
  <c r="L577" i="1" s="1"/>
  <c r="G577" i="1"/>
  <c r="I577" i="1" s="1"/>
  <c r="J577" i="1" s="1"/>
  <c r="A578" i="1" s="1"/>
  <c r="D578" i="1" s="1"/>
  <c r="R578" i="1" s="1"/>
  <c r="S578" i="1" s="1"/>
  <c r="T578" i="1" s="1"/>
  <c r="U578" i="1" s="1"/>
  <c r="O579" i="1" s="1"/>
  <c r="Q579" i="1" s="1"/>
  <c r="P579" i="1" l="1"/>
  <c r="B578" i="1"/>
  <c r="C578" i="1"/>
  <c r="E578" i="1"/>
  <c r="F578" i="1" s="1"/>
  <c r="G578" i="1" l="1"/>
  <c r="I578" i="1" s="1"/>
  <c r="J578" i="1" s="1"/>
  <c r="A579" i="1" s="1"/>
  <c r="D579" i="1" s="1"/>
  <c r="R579" i="1" s="1"/>
  <c r="S579" i="1" s="1"/>
  <c r="T579" i="1" s="1"/>
  <c r="U579" i="1" s="1"/>
  <c r="O580" i="1" s="1"/>
  <c r="Q580" i="1" s="1"/>
  <c r="K578" i="1"/>
  <c r="L578" i="1" s="1"/>
  <c r="P580" i="1" l="1"/>
  <c r="B579" i="1"/>
  <c r="E579" i="1"/>
  <c r="K579" i="1" s="1"/>
  <c r="L579" i="1" s="1"/>
  <c r="C579" i="1"/>
  <c r="F579" i="1" l="1"/>
  <c r="G579" i="1" l="1"/>
  <c r="I579" i="1" s="1"/>
  <c r="J579" i="1" s="1"/>
  <c r="A580" i="1" s="1"/>
  <c r="D580" i="1" s="1"/>
  <c r="R580" i="1" s="1"/>
  <c r="S580" i="1" s="1"/>
  <c r="T580" i="1" s="1"/>
  <c r="U580" i="1" s="1"/>
  <c r="O581" i="1" s="1"/>
  <c r="Q581" i="1" s="1"/>
  <c r="P581" i="1" l="1"/>
  <c r="B580" i="1"/>
  <c r="C580" i="1"/>
  <c r="E580" i="1"/>
  <c r="F580" i="1" s="1"/>
  <c r="G580" i="1" l="1"/>
  <c r="I580" i="1" s="1"/>
  <c r="J580" i="1" s="1"/>
  <c r="A581" i="1" s="1"/>
  <c r="D581" i="1" s="1"/>
  <c r="R581" i="1" s="1"/>
  <c r="S581" i="1" s="1"/>
  <c r="T581" i="1" s="1"/>
  <c r="U581" i="1" s="1"/>
  <c r="O582" i="1" s="1"/>
  <c r="Q582" i="1" s="1"/>
  <c r="K580" i="1"/>
  <c r="L580" i="1" s="1"/>
  <c r="P582" i="1" l="1"/>
  <c r="E581" i="1"/>
  <c r="C581" i="1"/>
  <c r="B581" i="1"/>
  <c r="K581" i="1" l="1"/>
  <c r="L581" i="1" s="1"/>
  <c r="F581" i="1"/>
  <c r="G581" i="1" l="1"/>
  <c r="I581" i="1" s="1"/>
  <c r="J581" i="1" s="1"/>
  <c r="A582" i="1" s="1"/>
  <c r="D582" i="1" s="1"/>
  <c r="R582" i="1" s="1"/>
  <c r="S582" i="1" s="1"/>
  <c r="T582" i="1" s="1"/>
  <c r="U582" i="1" s="1"/>
  <c r="O583" i="1" s="1"/>
  <c r="Q583" i="1" s="1"/>
  <c r="P583" i="1" l="1"/>
  <c r="C582" i="1"/>
  <c r="E582" i="1"/>
  <c r="B582" i="1"/>
  <c r="F582" i="1" l="1"/>
  <c r="K582" i="1"/>
  <c r="L582" i="1" s="1"/>
  <c r="G582" i="1" l="1"/>
  <c r="I582" i="1" s="1"/>
  <c r="J582" i="1" s="1"/>
  <c r="A583" i="1" s="1"/>
  <c r="D583" i="1" s="1"/>
  <c r="R583" i="1" s="1"/>
  <c r="S583" i="1" s="1"/>
  <c r="T583" i="1" s="1"/>
  <c r="U583" i="1" s="1"/>
  <c r="O584" i="1" s="1"/>
  <c r="Q584" i="1" s="1"/>
  <c r="P584" i="1" l="1"/>
  <c r="C583" i="1"/>
  <c r="E583" i="1"/>
  <c r="B583" i="1"/>
  <c r="F583" i="1" l="1"/>
  <c r="K583" i="1"/>
  <c r="L583" i="1" s="1"/>
  <c r="G583" i="1" l="1"/>
  <c r="I583" i="1" s="1"/>
  <c r="J583" i="1" s="1"/>
  <c r="A584" i="1" s="1"/>
  <c r="D584" i="1" s="1"/>
  <c r="R584" i="1" s="1"/>
  <c r="S584" i="1" s="1"/>
  <c r="T584" i="1" s="1"/>
  <c r="U584" i="1" s="1"/>
  <c r="O585" i="1" s="1"/>
  <c r="Q585" i="1" s="1"/>
  <c r="P585" i="1" l="1"/>
  <c r="E584" i="1"/>
  <c r="B584" i="1"/>
  <c r="C584" i="1"/>
  <c r="K584" i="1" l="1"/>
  <c r="L584" i="1" s="1"/>
  <c r="F584" i="1"/>
  <c r="G584" i="1" l="1"/>
  <c r="I584" i="1" s="1"/>
  <c r="J584" i="1" s="1"/>
  <c r="A585" i="1" s="1"/>
  <c r="D585" i="1" s="1"/>
  <c r="R585" i="1" s="1"/>
  <c r="S585" i="1" s="1"/>
  <c r="T585" i="1" s="1"/>
  <c r="U585" i="1" s="1"/>
  <c r="O586" i="1" s="1"/>
  <c r="Q586" i="1" s="1"/>
  <c r="P586" i="1" l="1"/>
  <c r="B585" i="1"/>
  <c r="C585" i="1"/>
  <c r="E585" i="1"/>
  <c r="F585" i="1" l="1"/>
  <c r="K585" i="1"/>
  <c r="L585" i="1" s="1"/>
  <c r="G585" i="1" l="1"/>
  <c r="I585" i="1" s="1"/>
  <c r="J585" i="1" s="1"/>
  <c r="A586" i="1" s="1"/>
  <c r="D586" i="1" s="1"/>
  <c r="R586" i="1" s="1"/>
  <c r="S586" i="1" s="1"/>
  <c r="T586" i="1" s="1"/>
  <c r="U586" i="1" s="1"/>
  <c r="O587" i="1" s="1"/>
  <c r="Q587" i="1" s="1"/>
  <c r="P587" i="1" l="1"/>
  <c r="C586" i="1"/>
  <c r="E586" i="1"/>
  <c r="B586" i="1"/>
  <c r="K586" i="1" l="1"/>
  <c r="L586" i="1" s="1"/>
  <c r="F586" i="1"/>
  <c r="G586" i="1" l="1"/>
  <c r="I586" i="1" s="1"/>
  <c r="J586" i="1" s="1"/>
  <c r="A587" i="1" s="1"/>
  <c r="D587" i="1" s="1"/>
  <c r="R587" i="1" s="1"/>
  <c r="S587" i="1" s="1"/>
  <c r="T587" i="1" s="1"/>
  <c r="U587" i="1" s="1"/>
  <c r="O588" i="1" s="1"/>
  <c r="Q588" i="1" s="1"/>
  <c r="P588" i="1" l="1"/>
  <c r="C587" i="1"/>
  <c r="E587" i="1"/>
  <c r="B587" i="1"/>
  <c r="K587" i="1" l="1"/>
  <c r="L587" i="1" s="1"/>
  <c r="F587" i="1"/>
  <c r="G587" i="1" l="1"/>
  <c r="I587" i="1" s="1"/>
  <c r="J587" i="1" s="1"/>
  <c r="A588" i="1" s="1"/>
  <c r="D588" i="1" s="1"/>
  <c r="R588" i="1" s="1"/>
  <c r="S588" i="1" s="1"/>
  <c r="T588" i="1" s="1"/>
  <c r="U588" i="1" s="1"/>
  <c r="O589" i="1" s="1"/>
  <c r="Q589" i="1" s="1"/>
  <c r="P589" i="1" l="1"/>
  <c r="E588" i="1"/>
  <c r="F588" i="1" s="1"/>
  <c r="B588" i="1"/>
  <c r="C588" i="1"/>
  <c r="G588" i="1" l="1"/>
  <c r="I588" i="1" s="1"/>
  <c r="J588" i="1" s="1"/>
  <c r="A589" i="1" s="1"/>
  <c r="D589" i="1" s="1"/>
  <c r="R589" i="1" s="1"/>
  <c r="S589" i="1" s="1"/>
  <c r="T589" i="1" s="1"/>
  <c r="U589" i="1" s="1"/>
  <c r="O590" i="1" s="1"/>
  <c r="Q590" i="1" s="1"/>
  <c r="K588" i="1"/>
  <c r="L588" i="1" s="1"/>
  <c r="P590" i="1" l="1"/>
  <c r="C589" i="1"/>
  <c r="E589" i="1"/>
  <c r="B589" i="1"/>
  <c r="F589" i="1" l="1"/>
  <c r="K589" i="1"/>
  <c r="L589" i="1" s="1"/>
  <c r="G589" i="1" l="1"/>
  <c r="I589" i="1" s="1"/>
  <c r="J589" i="1" s="1"/>
  <c r="A590" i="1" s="1"/>
  <c r="D590" i="1" s="1"/>
  <c r="R590" i="1" s="1"/>
  <c r="S590" i="1" s="1"/>
  <c r="T590" i="1" s="1"/>
  <c r="U590" i="1" s="1"/>
  <c r="O591" i="1" s="1"/>
  <c r="Q591" i="1" s="1"/>
  <c r="P591" i="1" l="1"/>
  <c r="C590" i="1"/>
  <c r="E590" i="1"/>
  <c r="B590" i="1"/>
  <c r="K590" i="1" l="1"/>
  <c r="L590" i="1" s="1"/>
  <c r="F590" i="1"/>
  <c r="G590" i="1" l="1"/>
  <c r="I590" i="1" s="1"/>
  <c r="J590" i="1" s="1"/>
  <c r="A591" i="1" s="1"/>
  <c r="D591" i="1" s="1"/>
  <c r="R591" i="1" s="1"/>
  <c r="S591" i="1" s="1"/>
  <c r="T591" i="1" s="1"/>
  <c r="U591" i="1" s="1"/>
  <c r="O592" i="1" s="1"/>
  <c r="Q592" i="1" s="1"/>
  <c r="P592" i="1" l="1"/>
  <c r="E591" i="1"/>
  <c r="F591" i="1" s="1"/>
  <c r="C591" i="1"/>
  <c r="B591" i="1"/>
  <c r="G591" i="1" l="1"/>
  <c r="I591" i="1" s="1"/>
  <c r="J591" i="1" s="1"/>
  <c r="A592" i="1" s="1"/>
  <c r="D592" i="1" s="1"/>
  <c r="R592" i="1" s="1"/>
  <c r="S592" i="1" s="1"/>
  <c r="T592" i="1" s="1"/>
  <c r="U592" i="1" s="1"/>
  <c r="O593" i="1" s="1"/>
  <c r="Q593" i="1" s="1"/>
  <c r="K591" i="1"/>
  <c r="L591" i="1" s="1"/>
  <c r="P593" i="1" l="1"/>
  <c r="B592" i="1"/>
  <c r="E592" i="1"/>
  <c r="K592" i="1" s="1"/>
  <c r="L592" i="1" s="1"/>
  <c r="C592" i="1"/>
  <c r="F592" i="1" l="1"/>
  <c r="G592" i="1" l="1"/>
  <c r="I592" i="1" s="1"/>
  <c r="J592" i="1" s="1"/>
  <c r="A593" i="1" s="1"/>
  <c r="D593" i="1" s="1"/>
  <c r="R593" i="1" s="1"/>
  <c r="S593" i="1" s="1"/>
  <c r="T593" i="1" s="1"/>
  <c r="U593" i="1" s="1"/>
  <c r="O594" i="1" s="1"/>
  <c r="Q594" i="1" s="1"/>
  <c r="P594" i="1" l="1"/>
  <c r="C593" i="1"/>
  <c r="E593" i="1"/>
  <c r="B593" i="1"/>
  <c r="F593" i="1" l="1"/>
  <c r="K593" i="1"/>
  <c r="L593" i="1" s="1"/>
  <c r="G593" i="1" l="1"/>
  <c r="I593" i="1" s="1"/>
  <c r="J593" i="1" s="1"/>
  <c r="A594" i="1" s="1"/>
  <c r="D594" i="1" s="1"/>
  <c r="R594" i="1" s="1"/>
  <c r="S594" i="1" s="1"/>
  <c r="T594" i="1" s="1"/>
  <c r="U594" i="1" s="1"/>
  <c r="O595" i="1" s="1"/>
  <c r="Q595" i="1" s="1"/>
  <c r="P595" i="1" l="1"/>
  <c r="B594" i="1"/>
  <c r="E594" i="1"/>
  <c r="C594" i="1"/>
  <c r="F594" i="1" l="1"/>
  <c r="K594" i="1"/>
  <c r="L594" i="1" s="1"/>
  <c r="G594" i="1" l="1"/>
  <c r="I594" i="1" s="1"/>
  <c r="J594" i="1" s="1"/>
  <c r="A595" i="1" s="1"/>
  <c r="D595" i="1" s="1"/>
  <c r="R595" i="1" s="1"/>
  <c r="S595" i="1" s="1"/>
  <c r="T595" i="1" s="1"/>
  <c r="U595" i="1" s="1"/>
  <c r="O596" i="1" s="1"/>
  <c r="Q596" i="1" s="1"/>
  <c r="P596" i="1" l="1"/>
  <c r="B595" i="1"/>
  <c r="C595" i="1"/>
  <c r="E595" i="1"/>
  <c r="F595" i="1" l="1"/>
  <c r="K595" i="1"/>
  <c r="L595" i="1" s="1"/>
  <c r="G595" i="1" l="1"/>
  <c r="I595" i="1" s="1"/>
  <c r="J595" i="1" s="1"/>
  <c r="A596" i="1" s="1"/>
  <c r="D596" i="1" s="1"/>
  <c r="R596" i="1" s="1"/>
  <c r="S596" i="1" s="1"/>
  <c r="T596" i="1" s="1"/>
  <c r="U596" i="1" s="1"/>
  <c r="O597" i="1" s="1"/>
  <c r="Q597" i="1" s="1"/>
  <c r="P597" i="1" l="1"/>
  <c r="B596" i="1"/>
  <c r="C596" i="1"/>
  <c r="E596" i="1"/>
  <c r="F596" i="1" l="1"/>
  <c r="K596" i="1"/>
  <c r="L596" i="1" s="1"/>
  <c r="G596" i="1" l="1"/>
  <c r="I596" i="1" s="1"/>
  <c r="J596" i="1" s="1"/>
  <c r="A597" i="1" s="1"/>
  <c r="D597" i="1" s="1"/>
  <c r="R597" i="1" s="1"/>
  <c r="S597" i="1" s="1"/>
  <c r="T597" i="1" s="1"/>
  <c r="U597" i="1" s="1"/>
  <c r="O598" i="1" s="1"/>
  <c r="Q598" i="1" s="1"/>
  <c r="P598" i="1" l="1"/>
  <c r="E597" i="1"/>
  <c r="F597" i="1" s="1"/>
  <c r="B597" i="1"/>
  <c r="C597" i="1"/>
  <c r="G597" i="1" l="1"/>
  <c r="I597" i="1" s="1"/>
  <c r="J597" i="1" s="1"/>
  <c r="A598" i="1" s="1"/>
  <c r="D598" i="1" s="1"/>
  <c r="R598" i="1" s="1"/>
  <c r="S598" i="1" s="1"/>
  <c r="T598" i="1" s="1"/>
  <c r="U598" i="1" s="1"/>
  <c r="O599" i="1" s="1"/>
  <c r="Q599" i="1" s="1"/>
  <c r="K597" i="1"/>
  <c r="L597" i="1" s="1"/>
  <c r="P599" i="1" l="1"/>
  <c r="C598" i="1"/>
  <c r="B598" i="1"/>
  <c r="E598" i="1"/>
  <c r="F598" i="1" l="1"/>
  <c r="K598" i="1"/>
  <c r="L598" i="1" s="1"/>
  <c r="G598" i="1" l="1"/>
  <c r="I598" i="1" s="1"/>
  <c r="J598" i="1" s="1"/>
  <c r="A599" i="1" s="1"/>
  <c r="D599" i="1" s="1"/>
  <c r="R599" i="1" s="1"/>
  <c r="S599" i="1" s="1"/>
  <c r="T599" i="1" s="1"/>
  <c r="U599" i="1" s="1"/>
  <c r="O600" i="1" s="1"/>
  <c r="Q600" i="1" s="1"/>
  <c r="P600" i="1" l="1"/>
  <c r="B599" i="1"/>
  <c r="C599" i="1"/>
  <c r="E599" i="1"/>
  <c r="F599" i="1" l="1"/>
  <c r="K599" i="1"/>
  <c r="L599" i="1" s="1"/>
  <c r="G599" i="1" l="1"/>
  <c r="I599" i="1" s="1"/>
  <c r="J599" i="1" s="1"/>
  <c r="A600" i="1" s="1"/>
  <c r="D600" i="1" s="1"/>
  <c r="R600" i="1" s="1"/>
  <c r="S600" i="1" s="1"/>
  <c r="T600" i="1" s="1"/>
  <c r="U600" i="1" s="1"/>
  <c r="O601" i="1" s="1"/>
  <c r="Q601" i="1" s="1"/>
  <c r="P601" i="1" l="1"/>
  <c r="B600" i="1"/>
  <c r="E600" i="1"/>
  <c r="F600" i="1" s="1"/>
  <c r="C600" i="1"/>
  <c r="G600" i="1" l="1"/>
  <c r="I600" i="1" s="1"/>
  <c r="J600" i="1" s="1"/>
  <c r="A601" i="1" s="1"/>
  <c r="D601" i="1" s="1"/>
  <c r="R601" i="1" s="1"/>
  <c r="S601" i="1" s="1"/>
  <c r="T601" i="1" s="1"/>
  <c r="U601" i="1" s="1"/>
  <c r="O602" i="1" s="1"/>
  <c r="Q602" i="1" s="1"/>
  <c r="K600" i="1"/>
  <c r="L600" i="1" s="1"/>
  <c r="P602" i="1" l="1"/>
  <c r="C601" i="1"/>
  <c r="B601" i="1"/>
  <c r="E601" i="1"/>
  <c r="F601" i="1" l="1"/>
  <c r="K601" i="1"/>
  <c r="L601" i="1" s="1"/>
  <c r="G601" i="1" l="1"/>
  <c r="I601" i="1" s="1"/>
  <c r="J601" i="1" s="1"/>
  <c r="A602" i="1" s="1"/>
  <c r="D602" i="1" s="1"/>
  <c r="R602" i="1" s="1"/>
  <c r="S602" i="1" s="1"/>
  <c r="T602" i="1" s="1"/>
  <c r="U602" i="1" s="1"/>
  <c r="O603" i="1" s="1"/>
  <c r="Q603" i="1" s="1"/>
  <c r="P603" i="1" l="1"/>
  <c r="C602" i="1"/>
  <c r="B602" i="1"/>
  <c r="E602" i="1"/>
  <c r="F602" i="1" s="1"/>
  <c r="G602" i="1" l="1"/>
  <c r="I602" i="1" s="1"/>
  <c r="J602" i="1" s="1"/>
  <c r="A603" i="1" s="1"/>
  <c r="D603" i="1" s="1"/>
  <c r="R603" i="1" s="1"/>
  <c r="S603" i="1" s="1"/>
  <c r="T603" i="1" s="1"/>
  <c r="U603" i="1" s="1"/>
  <c r="O604" i="1" s="1"/>
  <c r="Q604" i="1" s="1"/>
  <c r="K602" i="1"/>
  <c r="L602" i="1" s="1"/>
  <c r="P604" i="1" l="1"/>
  <c r="E603" i="1"/>
  <c r="C603" i="1"/>
  <c r="B603" i="1"/>
  <c r="F603" i="1" l="1"/>
  <c r="K603" i="1"/>
  <c r="L603" i="1" s="1"/>
  <c r="G603" i="1" l="1"/>
  <c r="I603" i="1" s="1"/>
  <c r="J603" i="1" s="1"/>
  <c r="A604" i="1" s="1"/>
  <c r="D604" i="1" s="1"/>
  <c r="R604" i="1" s="1"/>
  <c r="S604" i="1" s="1"/>
  <c r="T604" i="1" s="1"/>
  <c r="U604" i="1" s="1"/>
  <c r="O605" i="1" s="1"/>
  <c r="Q605" i="1" s="1"/>
  <c r="P605" i="1" l="1"/>
  <c r="E604" i="1"/>
  <c r="B604" i="1"/>
  <c r="C604" i="1"/>
  <c r="K604" i="1" l="1"/>
  <c r="L604" i="1" s="1"/>
  <c r="F604" i="1"/>
  <c r="G604" i="1" l="1"/>
  <c r="I604" i="1" s="1"/>
  <c r="J604" i="1" s="1"/>
  <c r="A605" i="1" s="1"/>
  <c r="D605" i="1" s="1"/>
  <c r="R605" i="1" s="1"/>
  <c r="S605" i="1" s="1"/>
  <c r="T605" i="1" s="1"/>
  <c r="U605" i="1" s="1"/>
  <c r="O606" i="1" s="1"/>
  <c r="Q606" i="1" s="1"/>
  <c r="P606" i="1" l="1"/>
  <c r="C605" i="1"/>
  <c r="B605" i="1"/>
  <c r="E605" i="1"/>
  <c r="K605" i="1" l="1"/>
  <c r="L605" i="1" s="1"/>
  <c r="F605" i="1"/>
  <c r="G605" i="1" l="1"/>
  <c r="I605" i="1" s="1"/>
  <c r="J605" i="1" s="1"/>
  <c r="A606" i="1" s="1"/>
  <c r="D606" i="1" s="1"/>
  <c r="R606" i="1" s="1"/>
  <c r="S606" i="1" s="1"/>
  <c r="T606" i="1" s="1"/>
  <c r="U606" i="1" s="1"/>
  <c r="O607" i="1" s="1"/>
  <c r="Q607" i="1" s="1"/>
  <c r="P607" i="1" l="1"/>
  <c r="C606" i="1"/>
  <c r="B606" i="1"/>
  <c r="E606" i="1"/>
  <c r="F606" i="1" s="1"/>
  <c r="G606" i="1" l="1"/>
  <c r="I606" i="1" s="1"/>
  <c r="J606" i="1" s="1"/>
  <c r="A607" i="1" s="1"/>
  <c r="D607" i="1" s="1"/>
  <c r="R607" i="1" s="1"/>
  <c r="S607" i="1" s="1"/>
  <c r="T607" i="1" s="1"/>
  <c r="U607" i="1" s="1"/>
  <c r="O608" i="1" s="1"/>
  <c r="Q608" i="1" s="1"/>
  <c r="K606" i="1"/>
  <c r="L606" i="1" s="1"/>
  <c r="P608" i="1" l="1"/>
  <c r="E607" i="1"/>
  <c r="K607" i="1" s="1"/>
  <c r="L607" i="1" s="1"/>
  <c r="C607" i="1"/>
  <c r="B607" i="1"/>
  <c r="F607" i="1" l="1"/>
  <c r="G607" i="1" l="1"/>
  <c r="I607" i="1" s="1"/>
  <c r="J607" i="1" s="1"/>
  <c r="A608" i="1" s="1"/>
  <c r="D608" i="1" s="1"/>
  <c r="R608" i="1" s="1"/>
  <c r="S608" i="1" s="1"/>
  <c r="T608" i="1" s="1"/>
  <c r="U608" i="1" s="1"/>
  <c r="O609" i="1" s="1"/>
  <c r="Q609" i="1" s="1"/>
  <c r="P609" i="1" l="1"/>
  <c r="B608" i="1"/>
  <c r="C608" i="1"/>
  <c r="E608" i="1"/>
  <c r="F608" i="1" l="1"/>
  <c r="K608" i="1"/>
  <c r="L608" i="1" s="1"/>
  <c r="G608" i="1" l="1"/>
  <c r="I608" i="1" s="1"/>
  <c r="J608" i="1" s="1"/>
  <c r="A609" i="1" s="1"/>
  <c r="D609" i="1" s="1"/>
  <c r="R609" i="1" s="1"/>
  <c r="S609" i="1" s="1"/>
  <c r="T609" i="1" s="1"/>
  <c r="U609" i="1" s="1"/>
  <c r="O610" i="1" s="1"/>
  <c r="Q610" i="1" s="1"/>
  <c r="P610" i="1" l="1"/>
  <c r="B609" i="1"/>
  <c r="C609" i="1"/>
  <c r="E609" i="1"/>
  <c r="F609" i="1" s="1"/>
  <c r="G609" i="1" l="1"/>
  <c r="I609" i="1" s="1"/>
  <c r="J609" i="1" s="1"/>
  <c r="A610" i="1" s="1"/>
  <c r="D610" i="1" s="1"/>
  <c r="R610" i="1" s="1"/>
  <c r="S610" i="1" s="1"/>
  <c r="T610" i="1" s="1"/>
  <c r="U610" i="1" s="1"/>
  <c r="O611" i="1" s="1"/>
  <c r="Q611" i="1" s="1"/>
  <c r="K609" i="1"/>
  <c r="L609" i="1" s="1"/>
  <c r="P611" i="1" l="1"/>
  <c r="B610" i="1"/>
  <c r="E610" i="1"/>
  <c r="C610" i="1"/>
  <c r="K610" i="1" l="1"/>
  <c r="L610" i="1" s="1"/>
  <c r="F610" i="1"/>
  <c r="G610" i="1" l="1"/>
  <c r="I610" i="1" s="1"/>
  <c r="J610" i="1" s="1"/>
  <c r="A611" i="1" s="1"/>
  <c r="D611" i="1" s="1"/>
  <c r="R611" i="1" s="1"/>
  <c r="S611" i="1" s="1"/>
  <c r="T611" i="1" s="1"/>
  <c r="U611" i="1" s="1"/>
  <c r="O612" i="1" s="1"/>
  <c r="Q612" i="1" s="1"/>
  <c r="P612" i="1" l="1"/>
  <c r="B611" i="1"/>
  <c r="E611" i="1"/>
  <c r="C611" i="1"/>
  <c r="K611" i="1" l="1"/>
  <c r="L611" i="1" s="1"/>
  <c r="F611" i="1"/>
  <c r="G611" i="1" l="1"/>
  <c r="I611" i="1" s="1"/>
  <c r="J611" i="1" s="1"/>
  <c r="A612" i="1" s="1"/>
  <c r="D612" i="1" s="1"/>
  <c r="R612" i="1" s="1"/>
  <c r="S612" i="1" s="1"/>
  <c r="T612" i="1" s="1"/>
  <c r="U612" i="1" s="1"/>
  <c r="O613" i="1" s="1"/>
  <c r="Q613" i="1" s="1"/>
  <c r="P613" i="1" l="1"/>
  <c r="E612" i="1"/>
  <c r="K612" i="1" s="1"/>
  <c r="L612" i="1" s="1"/>
  <c r="C612" i="1"/>
  <c r="B612" i="1"/>
  <c r="F612" i="1" l="1"/>
  <c r="G612" i="1" l="1"/>
  <c r="I612" i="1" s="1"/>
  <c r="J612" i="1" s="1"/>
  <c r="A613" i="1" s="1"/>
  <c r="D613" i="1" s="1"/>
  <c r="R613" i="1" s="1"/>
  <c r="S613" i="1" s="1"/>
  <c r="T613" i="1" s="1"/>
  <c r="U613" i="1" s="1"/>
  <c r="O614" i="1" s="1"/>
  <c r="Q614" i="1" s="1"/>
  <c r="P614" i="1" l="1"/>
  <c r="E613" i="1"/>
  <c r="B613" i="1"/>
  <c r="C613" i="1"/>
  <c r="F613" i="1" l="1"/>
  <c r="K613" i="1"/>
  <c r="L613" i="1" s="1"/>
  <c r="G613" i="1" l="1"/>
  <c r="I613" i="1" s="1"/>
  <c r="J613" i="1" s="1"/>
  <c r="A614" i="1" s="1"/>
  <c r="D614" i="1" s="1"/>
  <c r="R614" i="1" s="1"/>
  <c r="S614" i="1" s="1"/>
  <c r="T614" i="1" s="1"/>
  <c r="U614" i="1" s="1"/>
  <c r="O615" i="1" s="1"/>
  <c r="Q615" i="1" s="1"/>
  <c r="P615" i="1" l="1"/>
  <c r="C614" i="1"/>
  <c r="B614" i="1"/>
  <c r="E614" i="1"/>
  <c r="F614" i="1" l="1"/>
  <c r="K614" i="1"/>
  <c r="L614" i="1" s="1"/>
  <c r="G614" i="1" l="1"/>
  <c r="I614" i="1" s="1"/>
  <c r="J614" i="1" s="1"/>
  <c r="A615" i="1" s="1"/>
  <c r="D615" i="1" s="1"/>
  <c r="R615" i="1" s="1"/>
  <c r="S615" i="1" s="1"/>
  <c r="T615" i="1" s="1"/>
  <c r="U615" i="1" s="1"/>
  <c r="O616" i="1" s="1"/>
  <c r="Q616" i="1" s="1"/>
  <c r="P616" i="1" l="1"/>
  <c r="E615" i="1"/>
  <c r="C615" i="1"/>
  <c r="B615" i="1"/>
  <c r="F615" i="1" l="1"/>
  <c r="K615" i="1"/>
  <c r="L615" i="1" s="1"/>
  <c r="G615" i="1" l="1"/>
  <c r="I615" i="1" s="1"/>
  <c r="J615" i="1" s="1"/>
  <c r="A616" i="1" s="1"/>
  <c r="D616" i="1" s="1"/>
  <c r="R616" i="1" s="1"/>
  <c r="S616" i="1" s="1"/>
  <c r="T616" i="1" s="1"/>
  <c r="U616" i="1" s="1"/>
  <c r="O617" i="1" s="1"/>
  <c r="Q617" i="1" s="1"/>
  <c r="P617" i="1" l="1"/>
  <c r="E616" i="1"/>
  <c r="K616" i="1" s="1"/>
  <c r="L616" i="1" s="1"/>
  <c r="B616" i="1"/>
  <c r="C616" i="1"/>
  <c r="F616" i="1" l="1"/>
  <c r="G616" i="1" s="1"/>
  <c r="I616" i="1" s="1"/>
  <c r="J616" i="1" s="1"/>
  <c r="A617" i="1" s="1"/>
  <c r="D617" i="1" s="1"/>
  <c r="R617" i="1" s="1"/>
  <c r="S617" i="1" s="1"/>
  <c r="T617" i="1" s="1"/>
  <c r="U617" i="1" s="1"/>
  <c r="O618" i="1" s="1"/>
  <c r="Q618" i="1" s="1"/>
  <c r="P618" i="1" l="1"/>
  <c r="C617" i="1"/>
  <c r="B617" i="1"/>
  <c r="E617" i="1"/>
  <c r="K617" i="1" l="1"/>
  <c r="L617" i="1" s="1"/>
  <c r="F617" i="1"/>
  <c r="G617" i="1" l="1"/>
  <c r="I617" i="1" s="1"/>
  <c r="J617" i="1" s="1"/>
  <c r="A618" i="1" s="1"/>
  <c r="D618" i="1" s="1"/>
  <c r="R618" i="1" s="1"/>
  <c r="S618" i="1" s="1"/>
  <c r="T618" i="1" s="1"/>
  <c r="U618" i="1" s="1"/>
  <c r="O619" i="1" s="1"/>
  <c r="Q619" i="1" s="1"/>
  <c r="P619" i="1" l="1"/>
  <c r="E618" i="1"/>
  <c r="C618" i="1"/>
  <c r="B618" i="1"/>
  <c r="K618" i="1" l="1"/>
  <c r="L618" i="1" s="1"/>
  <c r="F618" i="1"/>
  <c r="G618" i="1" l="1"/>
  <c r="I618" i="1" s="1"/>
  <c r="J618" i="1" s="1"/>
  <c r="A619" i="1" s="1"/>
  <c r="D619" i="1" s="1"/>
  <c r="R619" i="1" s="1"/>
  <c r="S619" i="1" s="1"/>
  <c r="T619" i="1" s="1"/>
  <c r="U619" i="1" s="1"/>
  <c r="O620" i="1" s="1"/>
  <c r="Q620" i="1" s="1"/>
  <c r="P620" i="1" l="1"/>
  <c r="C619" i="1"/>
  <c r="E619" i="1"/>
  <c r="B619" i="1"/>
  <c r="F619" i="1" l="1"/>
  <c r="K619" i="1"/>
  <c r="L619" i="1" s="1"/>
  <c r="G619" i="1" l="1"/>
  <c r="I619" i="1" s="1"/>
  <c r="J619" i="1" s="1"/>
  <c r="A620" i="1" s="1"/>
  <c r="D620" i="1" s="1"/>
  <c r="R620" i="1" s="1"/>
  <c r="S620" i="1" s="1"/>
  <c r="T620" i="1" s="1"/>
  <c r="U620" i="1" s="1"/>
  <c r="O621" i="1" s="1"/>
  <c r="Q621" i="1" s="1"/>
  <c r="P621" i="1" l="1"/>
  <c r="B620" i="1"/>
  <c r="E620" i="1"/>
  <c r="C620" i="1"/>
  <c r="F620" i="1" l="1"/>
  <c r="K620" i="1"/>
  <c r="L620" i="1" s="1"/>
  <c r="G620" i="1" l="1"/>
  <c r="I620" i="1" s="1"/>
  <c r="J620" i="1" s="1"/>
  <c r="A621" i="1" s="1"/>
  <c r="D621" i="1" s="1"/>
  <c r="R621" i="1" s="1"/>
  <c r="S621" i="1" s="1"/>
  <c r="T621" i="1" s="1"/>
  <c r="U621" i="1" s="1"/>
  <c r="O622" i="1" s="1"/>
  <c r="Q622" i="1" s="1"/>
  <c r="P622" i="1" l="1"/>
  <c r="C621" i="1"/>
  <c r="B621" i="1"/>
  <c r="E621" i="1"/>
  <c r="K621" i="1" l="1"/>
  <c r="L621" i="1" s="1"/>
  <c r="F621" i="1"/>
  <c r="G621" i="1" l="1"/>
  <c r="I621" i="1" s="1"/>
  <c r="J621" i="1" s="1"/>
  <c r="A622" i="1" s="1"/>
  <c r="D622" i="1" s="1"/>
  <c r="R622" i="1" s="1"/>
  <c r="S622" i="1" s="1"/>
  <c r="T622" i="1" s="1"/>
  <c r="U622" i="1" s="1"/>
  <c r="O623" i="1" s="1"/>
  <c r="Q623" i="1" s="1"/>
  <c r="P623" i="1" l="1"/>
  <c r="B622" i="1"/>
  <c r="E622" i="1"/>
  <c r="C622" i="1"/>
  <c r="K622" i="1" l="1"/>
  <c r="L622" i="1" s="1"/>
  <c r="F622" i="1"/>
  <c r="G622" i="1" l="1"/>
  <c r="I622" i="1" s="1"/>
  <c r="J622" i="1" s="1"/>
  <c r="A623" i="1" s="1"/>
  <c r="D623" i="1" s="1"/>
  <c r="R623" i="1" s="1"/>
  <c r="S623" i="1" s="1"/>
  <c r="T623" i="1" s="1"/>
  <c r="U623" i="1" s="1"/>
  <c r="O624" i="1" s="1"/>
  <c r="Q624" i="1" s="1"/>
  <c r="P624" i="1" l="1"/>
  <c r="B623" i="1"/>
  <c r="E623" i="1"/>
  <c r="C623" i="1"/>
  <c r="F623" i="1" l="1"/>
  <c r="K623" i="1"/>
  <c r="L623" i="1" s="1"/>
  <c r="G623" i="1" l="1"/>
  <c r="I623" i="1" s="1"/>
  <c r="J623" i="1" s="1"/>
  <c r="A624" i="1" s="1"/>
  <c r="D624" i="1" s="1"/>
  <c r="R624" i="1" s="1"/>
  <c r="S624" i="1" s="1"/>
  <c r="T624" i="1" s="1"/>
  <c r="U624" i="1" s="1"/>
  <c r="O625" i="1" s="1"/>
  <c r="Q625" i="1" s="1"/>
  <c r="P625" i="1" l="1"/>
  <c r="B624" i="1"/>
  <c r="C624" i="1"/>
  <c r="E624" i="1"/>
  <c r="F624" i="1" l="1"/>
  <c r="K624" i="1"/>
  <c r="L624" i="1" s="1"/>
  <c r="G624" i="1" l="1"/>
  <c r="I624" i="1" s="1"/>
  <c r="J624" i="1" s="1"/>
  <c r="A625" i="1" s="1"/>
  <c r="D625" i="1" s="1"/>
  <c r="R625" i="1" s="1"/>
  <c r="S625" i="1" s="1"/>
  <c r="T625" i="1" s="1"/>
  <c r="U625" i="1" s="1"/>
  <c r="O626" i="1" s="1"/>
  <c r="Q626" i="1" s="1"/>
  <c r="P626" i="1" l="1"/>
  <c r="B625" i="1"/>
  <c r="E625" i="1"/>
  <c r="C625" i="1"/>
  <c r="K625" i="1" l="1"/>
  <c r="L625" i="1" s="1"/>
  <c r="F625" i="1"/>
  <c r="G625" i="1" l="1"/>
  <c r="I625" i="1" s="1"/>
  <c r="J625" i="1" s="1"/>
  <c r="A626" i="1" s="1"/>
  <c r="D626" i="1" s="1"/>
  <c r="R626" i="1" s="1"/>
  <c r="S626" i="1" s="1"/>
  <c r="T626" i="1" s="1"/>
  <c r="U626" i="1" s="1"/>
  <c r="O627" i="1" s="1"/>
  <c r="Q627" i="1" s="1"/>
  <c r="P627" i="1" l="1"/>
  <c r="C626" i="1"/>
  <c r="B626" i="1"/>
  <c r="E626" i="1"/>
  <c r="F626" i="1" l="1"/>
  <c r="K626" i="1"/>
  <c r="L626" i="1" s="1"/>
  <c r="G626" i="1" l="1"/>
  <c r="I626" i="1" s="1"/>
  <c r="J626" i="1" s="1"/>
  <c r="A627" i="1" s="1"/>
  <c r="D627" i="1" s="1"/>
  <c r="R627" i="1" s="1"/>
  <c r="S627" i="1" s="1"/>
  <c r="T627" i="1" s="1"/>
  <c r="U627" i="1" s="1"/>
  <c r="O628" i="1" s="1"/>
  <c r="Q628" i="1" s="1"/>
  <c r="P628" i="1" l="1"/>
  <c r="B627" i="1"/>
  <c r="C627" i="1"/>
  <c r="E627" i="1"/>
  <c r="F627" i="1" l="1"/>
  <c r="K627" i="1"/>
  <c r="L627" i="1" s="1"/>
  <c r="G627" i="1" l="1"/>
  <c r="I627" i="1" s="1"/>
  <c r="J627" i="1" s="1"/>
  <c r="A628" i="1" s="1"/>
  <c r="D628" i="1" s="1"/>
  <c r="R628" i="1" s="1"/>
  <c r="S628" i="1" s="1"/>
  <c r="T628" i="1" s="1"/>
  <c r="U628" i="1" s="1"/>
  <c r="O629" i="1" s="1"/>
  <c r="Q629" i="1" s="1"/>
  <c r="P629" i="1" l="1"/>
  <c r="C628" i="1"/>
  <c r="B628" i="1"/>
  <c r="E628" i="1"/>
  <c r="K628" i="1" l="1"/>
  <c r="L628" i="1" s="1"/>
  <c r="F628" i="1"/>
  <c r="G628" i="1" l="1"/>
  <c r="I628" i="1" s="1"/>
  <c r="J628" i="1" s="1"/>
  <c r="A629" i="1" s="1"/>
  <c r="D629" i="1" s="1"/>
  <c r="R629" i="1" s="1"/>
  <c r="S629" i="1" s="1"/>
  <c r="T629" i="1" s="1"/>
  <c r="U629" i="1" s="1"/>
  <c r="O630" i="1" s="1"/>
  <c r="Q630" i="1" s="1"/>
  <c r="P630" i="1" l="1"/>
  <c r="B629" i="1"/>
  <c r="C629" i="1"/>
  <c r="E629" i="1"/>
  <c r="F629" i="1" s="1"/>
  <c r="G629" i="1" l="1"/>
  <c r="I629" i="1" s="1"/>
  <c r="J629" i="1" s="1"/>
  <c r="A630" i="1" s="1"/>
  <c r="D630" i="1" s="1"/>
  <c r="R630" i="1" s="1"/>
  <c r="S630" i="1" s="1"/>
  <c r="T630" i="1" s="1"/>
  <c r="U630" i="1" s="1"/>
  <c r="O631" i="1" s="1"/>
  <c r="Q631" i="1" s="1"/>
  <c r="K629" i="1"/>
  <c r="L629" i="1" s="1"/>
  <c r="P631" i="1" l="1"/>
  <c r="E630" i="1"/>
  <c r="K630" i="1" s="1"/>
  <c r="L630" i="1" s="1"/>
  <c r="C630" i="1"/>
  <c r="B630" i="1"/>
  <c r="F630" i="1" l="1"/>
  <c r="G630" i="1" l="1"/>
  <c r="I630" i="1" s="1"/>
  <c r="J630" i="1" s="1"/>
  <c r="A631" i="1" s="1"/>
  <c r="D631" i="1" s="1"/>
  <c r="R631" i="1" s="1"/>
  <c r="S631" i="1" s="1"/>
  <c r="T631" i="1" s="1"/>
  <c r="U631" i="1" s="1"/>
  <c r="O632" i="1" s="1"/>
  <c r="Q632" i="1" s="1"/>
  <c r="P632" i="1" l="1"/>
  <c r="E631" i="1"/>
  <c r="F631" i="1" s="1"/>
  <c r="B631" i="1"/>
  <c r="C631" i="1"/>
  <c r="G631" i="1" l="1"/>
  <c r="I631" i="1" s="1"/>
  <c r="J631" i="1" s="1"/>
  <c r="A632" i="1" s="1"/>
  <c r="D632" i="1" s="1"/>
  <c r="R632" i="1" s="1"/>
  <c r="S632" i="1" s="1"/>
  <c r="T632" i="1" s="1"/>
  <c r="U632" i="1" s="1"/>
  <c r="O633" i="1" s="1"/>
  <c r="Q633" i="1" s="1"/>
  <c r="K631" i="1"/>
  <c r="L631" i="1" s="1"/>
  <c r="P633" i="1" l="1"/>
  <c r="C632" i="1"/>
  <c r="E632" i="1"/>
  <c r="B632" i="1"/>
  <c r="F632" i="1" l="1"/>
  <c r="K632" i="1"/>
  <c r="L632" i="1" s="1"/>
  <c r="G632" i="1" l="1"/>
  <c r="I632" i="1" s="1"/>
  <c r="J632" i="1" s="1"/>
  <c r="A633" i="1" s="1"/>
  <c r="D633" i="1" s="1"/>
  <c r="R633" i="1" s="1"/>
  <c r="S633" i="1" s="1"/>
  <c r="T633" i="1" s="1"/>
  <c r="U633" i="1" s="1"/>
  <c r="O634" i="1" s="1"/>
  <c r="Q634" i="1" s="1"/>
  <c r="P634" i="1" l="1"/>
  <c r="B633" i="1"/>
  <c r="E633" i="1"/>
  <c r="C633" i="1"/>
  <c r="K633" i="1" l="1"/>
  <c r="L633" i="1" s="1"/>
  <c r="F633" i="1"/>
  <c r="G633" i="1" l="1"/>
  <c r="I633" i="1" s="1"/>
  <c r="J633" i="1" s="1"/>
  <c r="A634" i="1" s="1"/>
  <c r="D634" i="1" s="1"/>
  <c r="R634" i="1" s="1"/>
  <c r="S634" i="1" s="1"/>
  <c r="T634" i="1" s="1"/>
  <c r="U634" i="1" s="1"/>
  <c r="O635" i="1" s="1"/>
  <c r="Q635" i="1" s="1"/>
  <c r="P635" i="1" l="1"/>
  <c r="C634" i="1"/>
  <c r="B634" i="1"/>
  <c r="E634" i="1"/>
  <c r="K634" i="1" l="1"/>
  <c r="L634" i="1" s="1"/>
  <c r="F634" i="1"/>
  <c r="G634" i="1" l="1"/>
  <c r="I634" i="1" s="1"/>
  <c r="J634" i="1" s="1"/>
  <c r="A635" i="1" s="1"/>
  <c r="D635" i="1" s="1"/>
  <c r="R635" i="1" s="1"/>
  <c r="S635" i="1" s="1"/>
  <c r="T635" i="1" s="1"/>
  <c r="U635" i="1" s="1"/>
  <c r="O636" i="1" s="1"/>
  <c r="Q636" i="1" s="1"/>
  <c r="P636" i="1" l="1"/>
  <c r="E635" i="1"/>
  <c r="C635" i="1"/>
  <c r="B635" i="1"/>
  <c r="F635" i="1" l="1"/>
  <c r="G635" i="1" s="1"/>
  <c r="I635" i="1" s="1"/>
  <c r="J635" i="1" s="1"/>
  <c r="A636" i="1" s="1"/>
  <c r="D636" i="1" s="1"/>
  <c r="R636" i="1" s="1"/>
  <c r="S636" i="1" s="1"/>
  <c r="T636" i="1" s="1"/>
  <c r="U636" i="1" s="1"/>
  <c r="O637" i="1" s="1"/>
  <c r="Q637" i="1" s="1"/>
  <c r="K635" i="1"/>
  <c r="L635" i="1" s="1"/>
  <c r="P637" i="1" l="1"/>
  <c r="E636" i="1"/>
  <c r="K636" i="1" s="1"/>
  <c r="L636" i="1" s="1"/>
  <c r="B636" i="1"/>
  <c r="C636" i="1"/>
  <c r="F636" i="1" l="1"/>
  <c r="G636" i="1" l="1"/>
  <c r="I636" i="1" s="1"/>
  <c r="J636" i="1" s="1"/>
  <c r="A637" i="1" s="1"/>
  <c r="D637" i="1" s="1"/>
  <c r="R637" i="1" s="1"/>
  <c r="S637" i="1" s="1"/>
  <c r="T637" i="1" s="1"/>
  <c r="U637" i="1" s="1"/>
  <c r="O638" i="1" s="1"/>
  <c r="Q638" i="1" s="1"/>
  <c r="P638" i="1" l="1"/>
  <c r="B637" i="1"/>
  <c r="C637" i="1"/>
  <c r="E637" i="1"/>
  <c r="F637" i="1" l="1"/>
  <c r="K637" i="1"/>
  <c r="L637" i="1" s="1"/>
  <c r="G637" i="1" l="1"/>
  <c r="I637" i="1" s="1"/>
  <c r="J637" i="1" s="1"/>
  <c r="A638" i="1" s="1"/>
  <c r="D638" i="1" s="1"/>
  <c r="R638" i="1" s="1"/>
  <c r="S638" i="1" s="1"/>
  <c r="T638" i="1" s="1"/>
  <c r="U638" i="1" s="1"/>
  <c r="O639" i="1" s="1"/>
  <c r="Q639" i="1" s="1"/>
  <c r="P639" i="1" l="1"/>
  <c r="B638" i="1"/>
  <c r="E638" i="1"/>
  <c r="C638" i="1"/>
  <c r="K638" i="1" l="1"/>
  <c r="L638" i="1" s="1"/>
  <c r="F638" i="1"/>
  <c r="G638" i="1" l="1"/>
  <c r="I638" i="1" s="1"/>
  <c r="J638" i="1" s="1"/>
  <c r="A639" i="1" s="1"/>
  <c r="D639" i="1" s="1"/>
  <c r="R639" i="1" s="1"/>
  <c r="S639" i="1" s="1"/>
  <c r="T639" i="1" s="1"/>
  <c r="U639" i="1" s="1"/>
  <c r="O640" i="1" s="1"/>
  <c r="Q640" i="1" s="1"/>
  <c r="P640" i="1" l="1"/>
  <c r="B639" i="1"/>
  <c r="E639" i="1"/>
  <c r="C639" i="1"/>
  <c r="K639" i="1" l="1"/>
  <c r="L639" i="1" s="1"/>
  <c r="F639" i="1"/>
  <c r="G639" i="1" l="1"/>
  <c r="I639" i="1" s="1"/>
  <c r="J639" i="1" s="1"/>
  <c r="A640" i="1" s="1"/>
  <c r="D640" i="1" s="1"/>
  <c r="R640" i="1" s="1"/>
  <c r="S640" i="1" s="1"/>
  <c r="T640" i="1" s="1"/>
  <c r="U640" i="1" s="1"/>
  <c r="O641" i="1" s="1"/>
  <c r="Q641" i="1" s="1"/>
  <c r="P641" i="1" l="1"/>
  <c r="E640" i="1"/>
  <c r="C640" i="1"/>
  <c r="B640" i="1"/>
  <c r="F640" i="1" l="1"/>
  <c r="K640" i="1"/>
  <c r="L640" i="1" s="1"/>
  <c r="G640" i="1" l="1"/>
  <c r="I640" i="1" s="1"/>
  <c r="J640" i="1" s="1"/>
  <c r="A641" i="1" s="1"/>
  <c r="D641" i="1" s="1"/>
  <c r="R641" i="1" s="1"/>
  <c r="S641" i="1" s="1"/>
  <c r="T641" i="1" s="1"/>
  <c r="U641" i="1" s="1"/>
  <c r="O642" i="1" s="1"/>
  <c r="Q642" i="1" s="1"/>
  <c r="P642" i="1" l="1"/>
  <c r="C641" i="1"/>
  <c r="B641" i="1"/>
  <c r="E641" i="1"/>
  <c r="K641" i="1" l="1"/>
  <c r="L641" i="1" s="1"/>
  <c r="F641" i="1"/>
  <c r="G641" i="1" l="1"/>
  <c r="I641" i="1" s="1"/>
  <c r="J641" i="1" s="1"/>
  <c r="A642" i="1" s="1"/>
  <c r="D642" i="1" s="1"/>
  <c r="R642" i="1" s="1"/>
  <c r="S642" i="1" s="1"/>
  <c r="T642" i="1" s="1"/>
  <c r="U642" i="1" s="1"/>
  <c r="O643" i="1" s="1"/>
  <c r="Q643" i="1" s="1"/>
  <c r="P643" i="1" l="1"/>
  <c r="C642" i="1"/>
  <c r="E642" i="1"/>
  <c r="B642" i="1"/>
  <c r="K642" i="1" l="1"/>
  <c r="L642" i="1" s="1"/>
  <c r="F642" i="1"/>
  <c r="G642" i="1" l="1"/>
  <c r="I642" i="1" s="1"/>
  <c r="J642" i="1" s="1"/>
  <c r="A643" i="1" s="1"/>
  <c r="D643" i="1" s="1"/>
  <c r="R643" i="1" s="1"/>
  <c r="S643" i="1" s="1"/>
  <c r="T643" i="1" s="1"/>
  <c r="U643" i="1" s="1"/>
  <c r="O644" i="1" s="1"/>
  <c r="Q644" i="1" s="1"/>
  <c r="P644" i="1" l="1"/>
  <c r="B643" i="1"/>
  <c r="E643" i="1"/>
  <c r="C643" i="1"/>
  <c r="K643" i="1" l="1"/>
  <c r="L643" i="1" s="1"/>
  <c r="F643" i="1"/>
  <c r="G643" i="1" s="1"/>
  <c r="I643" i="1" s="1"/>
  <c r="J643" i="1" s="1"/>
  <c r="A644" i="1" s="1"/>
  <c r="D644" i="1" s="1"/>
  <c r="R644" i="1" s="1"/>
  <c r="S644" i="1" s="1"/>
  <c r="T644" i="1" s="1"/>
  <c r="U644" i="1" s="1"/>
  <c r="O645" i="1" s="1"/>
  <c r="Q645" i="1" s="1"/>
  <c r="P645" i="1" l="1"/>
  <c r="C644" i="1"/>
  <c r="B644" i="1"/>
  <c r="E644" i="1"/>
  <c r="K644" i="1" l="1"/>
  <c r="L644" i="1" s="1"/>
  <c r="F644" i="1"/>
  <c r="G644" i="1" l="1"/>
  <c r="I644" i="1" s="1"/>
  <c r="J644" i="1" s="1"/>
  <c r="A645" i="1" s="1"/>
  <c r="D645" i="1" s="1"/>
  <c r="R645" i="1" s="1"/>
  <c r="S645" i="1" s="1"/>
  <c r="T645" i="1" s="1"/>
  <c r="U645" i="1" s="1"/>
  <c r="O646" i="1" s="1"/>
  <c r="Q646" i="1" s="1"/>
  <c r="P646" i="1" l="1"/>
  <c r="C645" i="1"/>
  <c r="B645" i="1"/>
  <c r="E645" i="1"/>
  <c r="F645" i="1" l="1"/>
  <c r="K645" i="1"/>
  <c r="L645" i="1" s="1"/>
  <c r="G645" i="1" l="1"/>
  <c r="I645" i="1" s="1"/>
  <c r="J645" i="1" s="1"/>
  <c r="A646" i="1" s="1"/>
  <c r="D646" i="1" s="1"/>
  <c r="R646" i="1" s="1"/>
  <c r="S646" i="1" s="1"/>
  <c r="T646" i="1" s="1"/>
  <c r="U646" i="1" s="1"/>
  <c r="O647" i="1" s="1"/>
  <c r="Q647" i="1" s="1"/>
  <c r="P647" i="1" l="1"/>
  <c r="B646" i="1"/>
  <c r="E646" i="1"/>
  <c r="C646" i="1"/>
  <c r="K646" i="1" l="1"/>
  <c r="L646" i="1" s="1"/>
  <c r="F646" i="1"/>
  <c r="G646" i="1" l="1"/>
  <c r="I646" i="1" s="1"/>
  <c r="J646" i="1" s="1"/>
  <c r="A647" i="1" s="1"/>
  <c r="D647" i="1" s="1"/>
  <c r="R647" i="1" s="1"/>
  <c r="S647" i="1" s="1"/>
  <c r="T647" i="1" s="1"/>
  <c r="U647" i="1" s="1"/>
  <c r="O648" i="1" s="1"/>
  <c r="Q648" i="1" s="1"/>
  <c r="P648" i="1" l="1"/>
  <c r="B647" i="1"/>
  <c r="C647" i="1"/>
  <c r="E647" i="1"/>
  <c r="F647" i="1" l="1"/>
  <c r="K647" i="1"/>
  <c r="L647" i="1" s="1"/>
  <c r="G647" i="1" l="1"/>
  <c r="I647" i="1" s="1"/>
  <c r="J647" i="1" s="1"/>
  <c r="A648" i="1" s="1"/>
  <c r="D648" i="1" s="1"/>
  <c r="R648" i="1" s="1"/>
  <c r="S648" i="1" s="1"/>
  <c r="T648" i="1" s="1"/>
  <c r="U648" i="1" s="1"/>
  <c r="O649" i="1" s="1"/>
  <c r="Q649" i="1" s="1"/>
  <c r="P649" i="1" l="1"/>
  <c r="C648" i="1"/>
  <c r="B648" i="1"/>
  <c r="E648" i="1"/>
  <c r="K648" i="1" s="1"/>
  <c r="L648" i="1" s="1"/>
  <c r="F648" i="1" l="1"/>
  <c r="G648" i="1" l="1"/>
  <c r="I648" i="1" s="1"/>
  <c r="J648" i="1" s="1"/>
  <c r="A649" i="1" s="1"/>
  <c r="D649" i="1" s="1"/>
  <c r="R649" i="1" s="1"/>
  <c r="S649" i="1" s="1"/>
  <c r="T649" i="1" s="1"/>
  <c r="U649" i="1" s="1"/>
  <c r="O650" i="1" s="1"/>
  <c r="Q650" i="1" s="1"/>
  <c r="P650" i="1" l="1"/>
  <c r="C649" i="1"/>
  <c r="E649" i="1"/>
  <c r="B649" i="1"/>
  <c r="K649" i="1" l="1"/>
  <c r="L649" i="1" s="1"/>
  <c r="F649" i="1"/>
  <c r="G649" i="1" l="1"/>
  <c r="I649" i="1" s="1"/>
  <c r="J649" i="1" s="1"/>
  <c r="A650" i="1" s="1"/>
  <c r="D650" i="1" s="1"/>
  <c r="R650" i="1" s="1"/>
  <c r="S650" i="1" s="1"/>
  <c r="T650" i="1" s="1"/>
  <c r="U650" i="1" s="1"/>
  <c r="O651" i="1" s="1"/>
  <c r="Q651" i="1" s="1"/>
  <c r="P651" i="1" l="1"/>
  <c r="E650" i="1"/>
  <c r="C650" i="1"/>
  <c r="B650" i="1"/>
  <c r="F650" i="1" l="1"/>
  <c r="K650" i="1"/>
  <c r="L650" i="1" s="1"/>
  <c r="G650" i="1" l="1"/>
  <c r="I650" i="1" s="1"/>
  <c r="J650" i="1" s="1"/>
  <c r="A651" i="1" s="1"/>
  <c r="D651" i="1" s="1"/>
  <c r="R651" i="1" s="1"/>
  <c r="S651" i="1" s="1"/>
  <c r="T651" i="1" s="1"/>
  <c r="U651" i="1" s="1"/>
  <c r="O652" i="1" s="1"/>
  <c r="Q652" i="1" s="1"/>
  <c r="P652" i="1" l="1"/>
  <c r="B651" i="1"/>
  <c r="E651" i="1"/>
  <c r="K651" i="1" s="1"/>
  <c r="L651" i="1" s="1"/>
  <c r="C651" i="1"/>
  <c r="F651" i="1" l="1"/>
  <c r="G651" i="1" l="1"/>
  <c r="I651" i="1" s="1"/>
  <c r="J651" i="1" s="1"/>
  <c r="A652" i="1" s="1"/>
  <c r="D652" i="1" s="1"/>
  <c r="R652" i="1" s="1"/>
  <c r="S652" i="1" s="1"/>
  <c r="T652" i="1" s="1"/>
  <c r="U652" i="1" s="1"/>
  <c r="O653" i="1" s="1"/>
  <c r="Q653" i="1" s="1"/>
  <c r="P653" i="1" l="1"/>
  <c r="E652" i="1"/>
  <c r="K652" i="1" s="1"/>
  <c r="L652" i="1" s="1"/>
  <c r="B652" i="1"/>
  <c r="C652" i="1"/>
  <c r="F652" i="1" l="1"/>
  <c r="G652" i="1" l="1"/>
  <c r="I652" i="1" s="1"/>
  <c r="J652" i="1" s="1"/>
  <c r="A653" i="1" s="1"/>
  <c r="D653" i="1" s="1"/>
  <c r="R653" i="1" s="1"/>
  <c r="S653" i="1" s="1"/>
  <c r="T653" i="1" s="1"/>
  <c r="U653" i="1" s="1"/>
  <c r="O654" i="1" s="1"/>
  <c r="Q654" i="1" s="1"/>
  <c r="P654" i="1" l="1"/>
  <c r="C653" i="1"/>
  <c r="B653" i="1"/>
  <c r="E653" i="1"/>
  <c r="K653" i="1" l="1"/>
  <c r="L653" i="1" s="1"/>
  <c r="F653" i="1"/>
  <c r="G653" i="1" l="1"/>
  <c r="I653" i="1" s="1"/>
  <c r="J653" i="1" s="1"/>
  <c r="A654" i="1" s="1"/>
  <c r="D654" i="1" s="1"/>
  <c r="R654" i="1" s="1"/>
  <c r="S654" i="1" s="1"/>
  <c r="T654" i="1" s="1"/>
  <c r="U654" i="1" s="1"/>
  <c r="O655" i="1" s="1"/>
  <c r="Q655" i="1" s="1"/>
  <c r="P655" i="1" l="1"/>
  <c r="C654" i="1"/>
  <c r="E654" i="1"/>
  <c r="F654" i="1" s="1"/>
  <c r="B654" i="1"/>
  <c r="G654" i="1" l="1"/>
  <c r="I654" i="1" s="1"/>
  <c r="J654" i="1" s="1"/>
  <c r="A655" i="1" s="1"/>
  <c r="D655" i="1" s="1"/>
  <c r="R655" i="1" s="1"/>
  <c r="S655" i="1" s="1"/>
  <c r="T655" i="1" s="1"/>
  <c r="U655" i="1" s="1"/>
  <c r="O656" i="1" s="1"/>
  <c r="Q656" i="1" s="1"/>
  <c r="K654" i="1"/>
  <c r="L654" i="1" s="1"/>
  <c r="P656" i="1" l="1"/>
  <c r="C655" i="1"/>
  <c r="B655" i="1"/>
  <c r="E655" i="1"/>
  <c r="F655" i="1" l="1"/>
  <c r="K655" i="1"/>
  <c r="L655" i="1" s="1"/>
  <c r="G655" i="1" l="1"/>
  <c r="I655" i="1" s="1"/>
  <c r="J655" i="1" s="1"/>
  <c r="A656" i="1" s="1"/>
  <c r="D656" i="1" s="1"/>
  <c r="R656" i="1" s="1"/>
  <c r="S656" i="1" s="1"/>
  <c r="T656" i="1" s="1"/>
  <c r="U656" i="1" s="1"/>
  <c r="O657" i="1" s="1"/>
  <c r="Q657" i="1" s="1"/>
  <c r="P657" i="1" l="1"/>
  <c r="C656" i="1"/>
  <c r="E656" i="1"/>
  <c r="F656" i="1" s="1"/>
  <c r="B656" i="1"/>
  <c r="G656" i="1" l="1"/>
  <c r="I656" i="1" s="1"/>
  <c r="J656" i="1" s="1"/>
  <c r="A657" i="1" s="1"/>
  <c r="D657" i="1" s="1"/>
  <c r="R657" i="1" s="1"/>
  <c r="S657" i="1" s="1"/>
  <c r="T657" i="1" s="1"/>
  <c r="U657" i="1" s="1"/>
  <c r="O658" i="1" s="1"/>
  <c r="Q658" i="1" s="1"/>
  <c r="K656" i="1"/>
  <c r="L656" i="1" s="1"/>
  <c r="P658" i="1" l="1"/>
  <c r="B657" i="1"/>
  <c r="C657" i="1"/>
  <c r="E657" i="1"/>
  <c r="K657" i="1" l="1"/>
  <c r="L657" i="1" s="1"/>
  <c r="F657" i="1"/>
  <c r="G657" i="1" l="1"/>
  <c r="I657" i="1" s="1"/>
  <c r="J657" i="1" s="1"/>
  <c r="A658" i="1" s="1"/>
  <c r="D658" i="1" s="1"/>
  <c r="R658" i="1" s="1"/>
  <c r="S658" i="1" s="1"/>
  <c r="T658" i="1" s="1"/>
  <c r="U658" i="1" s="1"/>
  <c r="O659" i="1" s="1"/>
  <c r="Q659" i="1" s="1"/>
  <c r="P659" i="1" l="1"/>
  <c r="E658" i="1"/>
  <c r="F658" i="1" s="1"/>
  <c r="C658" i="1"/>
  <c r="B658" i="1"/>
  <c r="G658" i="1" l="1"/>
  <c r="I658" i="1" s="1"/>
  <c r="J658" i="1" s="1"/>
  <c r="A659" i="1" s="1"/>
  <c r="D659" i="1" s="1"/>
  <c r="R659" i="1" s="1"/>
  <c r="S659" i="1" s="1"/>
  <c r="T659" i="1" s="1"/>
  <c r="U659" i="1" s="1"/>
  <c r="O660" i="1" s="1"/>
  <c r="Q660" i="1" s="1"/>
  <c r="K658" i="1"/>
  <c r="L658" i="1" s="1"/>
  <c r="P660" i="1" l="1"/>
  <c r="B659" i="1"/>
  <c r="E659" i="1"/>
  <c r="F659" i="1" s="1"/>
  <c r="C659" i="1"/>
  <c r="G659" i="1" l="1"/>
  <c r="I659" i="1" s="1"/>
  <c r="J659" i="1" s="1"/>
  <c r="A660" i="1" s="1"/>
  <c r="D660" i="1" s="1"/>
  <c r="R660" i="1" s="1"/>
  <c r="S660" i="1" s="1"/>
  <c r="T660" i="1" s="1"/>
  <c r="U660" i="1" s="1"/>
  <c r="O661" i="1" s="1"/>
  <c r="Q661" i="1" s="1"/>
  <c r="K659" i="1"/>
  <c r="L659" i="1" s="1"/>
  <c r="P661" i="1" l="1"/>
  <c r="C660" i="1"/>
  <c r="B660" i="1"/>
  <c r="E660" i="1"/>
  <c r="F660" i="1" l="1"/>
  <c r="K660" i="1"/>
  <c r="L660" i="1" s="1"/>
  <c r="G660" i="1" l="1"/>
  <c r="I660" i="1" s="1"/>
  <c r="J660" i="1" s="1"/>
  <c r="A661" i="1" s="1"/>
  <c r="D661" i="1" s="1"/>
  <c r="R661" i="1" s="1"/>
  <c r="S661" i="1" s="1"/>
  <c r="T661" i="1" s="1"/>
  <c r="U661" i="1" s="1"/>
  <c r="O662" i="1" s="1"/>
  <c r="Q662" i="1" s="1"/>
  <c r="P662" i="1" l="1"/>
  <c r="C661" i="1"/>
  <c r="B661" i="1"/>
  <c r="E661" i="1"/>
  <c r="F661" i="1" l="1"/>
  <c r="K661" i="1"/>
  <c r="L661" i="1" s="1"/>
  <c r="G661" i="1" l="1"/>
  <c r="I661" i="1" s="1"/>
  <c r="J661" i="1" s="1"/>
  <c r="A662" i="1" s="1"/>
  <c r="D662" i="1" s="1"/>
  <c r="R662" i="1" s="1"/>
  <c r="S662" i="1" s="1"/>
  <c r="T662" i="1" s="1"/>
  <c r="U662" i="1" s="1"/>
  <c r="O663" i="1" s="1"/>
  <c r="Q663" i="1" s="1"/>
  <c r="P663" i="1" l="1"/>
  <c r="C662" i="1"/>
  <c r="E662" i="1"/>
  <c r="B662" i="1"/>
  <c r="F662" i="1" l="1"/>
  <c r="K662" i="1"/>
  <c r="L662" i="1" s="1"/>
  <c r="G662" i="1" l="1"/>
  <c r="I662" i="1" s="1"/>
  <c r="J662" i="1" s="1"/>
  <c r="A663" i="1" s="1"/>
  <c r="D663" i="1" s="1"/>
  <c r="R663" i="1" s="1"/>
  <c r="S663" i="1" s="1"/>
  <c r="T663" i="1" s="1"/>
  <c r="U663" i="1" s="1"/>
  <c r="O664" i="1" s="1"/>
  <c r="Q664" i="1" s="1"/>
  <c r="P664" i="1" l="1"/>
  <c r="B663" i="1"/>
  <c r="C663" i="1"/>
  <c r="E663" i="1"/>
  <c r="K663" i="1" l="1"/>
  <c r="L663" i="1" s="1"/>
  <c r="F663" i="1"/>
  <c r="G663" i="1" l="1"/>
  <c r="I663" i="1" s="1"/>
  <c r="J663" i="1" s="1"/>
  <c r="A664" i="1" s="1"/>
  <c r="D664" i="1" s="1"/>
  <c r="R664" i="1" s="1"/>
  <c r="S664" i="1" s="1"/>
  <c r="T664" i="1" s="1"/>
  <c r="U664" i="1" s="1"/>
  <c r="O665" i="1" s="1"/>
  <c r="Q665" i="1" s="1"/>
  <c r="P665" i="1" l="1"/>
  <c r="E664" i="1"/>
  <c r="F664" i="1" s="1"/>
  <c r="C664" i="1"/>
  <c r="B664" i="1"/>
  <c r="K664" i="1" l="1"/>
  <c r="L664" i="1" s="1"/>
  <c r="G664" i="1"/>
  <c r="I664" i="1" s="1"/>
  <c r="J664" i="1" s="1"/>
  <c r="A665" i="1" s="1"/>
  <c r="D665" i="1" s="1"/>
  <c r="R665" i="1" s="1"/>
  <c r="S665" i="1" s="1"/>
  <c r="T665" i="1" s="1"/>
  <c r="U665" i="1" s="1"/>
  <c r="O666" i="1" s="1"/>
  <c r="Q666" i="1" s="1"/>
  <c r="P666" i="1" l="1"/>
  <c r="C665" i="1"/>
  <c r="E665" i="1"/>
  <c r="B665" i="1"/>
  <c r="F665" i="1" l="1"/>
  <c r="K665" i="1"/>
  <c r="L665" i="1" s="1"/>
  <c r="G665" i="1" l="1"/>
  <c r="I665" i="1" s="1"/>
  <c r="J665" i="1" s="1"/>
  <c r="A666" i="1" s="1"/>
  <c r="D666" i="1" s="1"/>
  <c r="R666" i="1" s="1"/>
  <c r="S666" i="1" s="1"/>
  <c r="T666" i="1" s="1"/>
  <c r="U666" i="1" s="1"/>
  <c r="O667" i="1" s="1"/>
  <c r="Q667" i="1" s="1"/>
  <c r="P667" i="1" l="1"/>
  <c r="B666" i="1"/>
  <c r="C666" i="1"/>
  <c r="E666" i="1"/>
  <c r="K666" i="1" l="1"/>
  <c r="L666" i="1" s="1"/>
  <c r="F666" i="1"/>
  <c r="G666" i="1" l="1"/>
  <c r="I666" i="1" s="1"/>
  <c r="J666" i="1" s="1"/>
  <c r="A667" i="1" s="1"/>
  <c r="D667" i="1" s="1"/>
  <c r="R667" i="1" s="1"/>
  <c r="S667" i="1" s="1"/>
  <c r="T667" i="1" s="1"/>
  <c r="U667" i="1" s="1"/>
  <c r="O668" i="1" s="1"/>
  <c r="Q668" i="1" s="1"/>
  <c r="P668" i="1" l="1"/>
  <c r="C667" i="1"/>
  <c r="B667" i="1"/>
  <c r="E667" i="1"/>
  <c r="F667" i="1" s="1"/>
  <c r="G667" i="1" l="1"/>
  <c r="I667" i="1" s="1"/>
  <c r="J667" i="1" s="1"/>
  <c r="A668" i="1" s="1"/>
  <c r="D668" i="1" s="1"/>
  <c r="R668" i="1" s="1"/>
  <c r="S668" i="1" s="1"/>
  <c r="T668" i="1" s="1"/>
  <c r="U668" i="1" s="1"/>
  <c r="O669" i="1" s="1"/>
  <c r="Q669" i="1" s="1"/>
  <c r="K667" i="1"/>
  <c r="L667" i="1" s="1"/>
  <c r="P669" i="1" l="1"/>
  <c r="C668" i="1"/>
  <c r="B668" i="1"/>
  <c r="E668" i="1"/>
  <c r="F668" i="1" l="1"/>
  <c r="K668" i="1"/>
  <c r="L668" i="1" s="1"/>
  <c r="G668" i="1" l="1"/>
  <c r="I668" i="1" s="1"/>
  <c r="J668" i="1" s="1"/>
  <c r="A669" i="1" s="1"/>
  <c r="D669" i="1" s="1"/>
  <c r="R669" i="1" s="1"/>
  <c r="S669" i="1" s="1"/>
  <c r="T669" i="1" s="1"/>
  <c r="U669" i="1" s="1"/>
  <c r="O670" i="1" s="1"/>
  <c r="Q670" i="1" s="1"/>
  <c r="P670" i="1" l="1"/>
  <c r="B669" i="1"/>
  <c r="E669" i="1"/>
  <c r="C669" i="1"/>
  <c r="K669" i="1" l="1"/>
  <c r="L669" i="1" s="1"/>
  <c r="F669" i="1"/>
  <c r="G669" i="1" l="1"/>
  <c r="I669" i="1" s="1"/>
  <c r="J669" i="1" s="1"/>
  <c r="A670" i="1" s="1"/>
  <c r="D670" i="1" s="1"/>
  <c r="R670" i="1" s="1"/>
  <c r="S670" i="1" s="1"/>
  <c r="T670" i="1" s="1"/>
  <c r="U670" i="1" s="1"/>
  <c r="O671" i="1" s="1"/>
  <c r="Q671" i="1" s="1"/>
  <c r="P671" i="1" l="1"/>
  <c r="B670" i="1"/>
  <c r="E670" i="1"/>
  <c r="C670" i="1"/>
  <c r="F670" i="1" l="1"/>
  <c r="K670" i="1"/>
  <c r="L670" i="1" s="1"/>
  <c r="G670" i="1" l="1"/>
  <c r="I670" i="1" s="1"/>
  <c r="J670" i="1" s="1"/>
  <c r="A671" i="1" s="1"/>
  <c r="D671" i="1" s="1"/>
  <c r="R671" i="1" s="1"/>
  <c r="S671" i="1" s="1"/>
  <c r="T671" i="1" s="1"/>
  <c r="U671" i="1" s="1"/>
  <c r="O672" i="1" s="1"/>
  <c r="Q672" i="1" s="1"/>
  <c r="P672" i="1" l="1"/>
  <c r="C671" i="1"/>
  <c r="B671" i="1"/>
  <c r="E671" i="1"/>
  <c r="K671" i="1" l="1"/>
  <c r="L671" i="1" s="1"/>
  <c r="F671" i="1"/>
  <c r="G671" i="1" l="1"/>
  <c r="I671" i="1" s="1"/>
  <c r="J671" i="1" s="1"/>
  <c r="A672" i="1" s="1"/>
  <c r="D672" i="1" s="1"/>
  <c r="R672" i="1" s="1"/>
  <c r="S672" i="1" s="1"/>
  <c r="T672" i="1" s="1"/>
  <c r="U672" i="1" s="1"/>
  <c r="O673" i="1" s="1"/>
  <c r="Q673" i="1" s="1"/>
  <c r="P673" i="1" l="1"/>
  <c r="E672" i="1"/>
  <c r="B672" i="1"/>
  <c r="C672" i="1"/>
  <c r="K672" i="1" l="1"/>
  <c r="L672" i="1" s="1"/>
  <c r="F672" i="1"/>
  <c r="G672" i="1" l="1"/>
  <c r="I672" i="1" s="1"/>
  <c r="J672" i="1" s="1"/>
  <c r="A673" i="1" s="1"/>
  <c r="D673" i="1" s="1"/>
  <c r="R673" i="1" s="1"/>
  <c r="S673" i="1" s="1"/>
  <c r="T673" i="1" s="1"/>
  <c r="U673" i="1" s="1"/>
  <c r="O674" i="1" s="1"/>
  <c r="Q674" i="1" s="1"/>
  <c r="P674" i="1" l="1"/>
  <c r="E673" i="1"/>
  <c r="K673" i="1" s="1"/>
  <c r="L673" i="1" s="1"/>
  <c r="B673" i="1"/>
  <c r="C673" i="1"/>
  <c r="F673" i="1" l="1"/>
  <c r="G673" i="1" l="1"/>
  <c r="I673" i="1" s="1"/>
  <c r="J673" i="1" s="1"/>
  <c r="A674" i="1" s="1"/>
  <c r="D674" i="1" s="1"/>
  <c r="R674" i="1" s="1"/>
  <c r="S674" i="1" s="1"/>
  <c r="T674" i="1" s="1"/>
  <c r="U674" i="1" s="1"/>
  <c r="O675" i="1" s="1"/>
  <c r="Q675" i="1" s="1"/>
  <c r="P675" i="1" l="1"/>
  <c r="C674" i="1"/>
  <c r="B674" i="1"/>
  <c r="E674" i="1"/>
  <c r="F674" i="1" l="1"/>
  <c r="K674" i="1"/>
  <c r="L674" i="1" s="1"/>
  <c r="G674" i="1" l="1"/>
  <c r="I674" i="1" s="1"/>
  <c r="J674" i="1" s="1"/>
  <c r="A675" i="1" s="1"/>
  <c r="D675" i="1" s="1"/>
  <c r="R675" i="1" s="1"/>
  <c r="S675" i="1" s="1"/>
  <c r="T675" i="1" s="1"/>
  <c r="U675" i="1" s="1"/>
  <c r="O676" i="1" s="1"/>
  <c r="Q676" i="1" s="1"/>
  <c r="P676" i="1" l="1"/>
  <c r="B675" i="1"/>
  <c r="E675" i="1"/>
  <c r="K675" i="1" s="1"/>
  <c r="L675" i="1" s="1"/>
  <c r="C675" i="1"/>
  <c r="F675" i="1" l="1"/>
  <c r="G675" i="1" l="1"/>
  <c r="I675" i="1" s="1"/>
  <c r="J675" i="1" s="1"/>
  <c r="A676" i="1" s="1"/>
  <c r="D676" i="1" s="1"/>
  <c r="R676" i="1" s="1"/>
  <c r="S676" i="1" s="1"/>
  <c r="T676" i="1" s="1"/>
  <c r="U676" i="1" s="1"/>
  <c r="O677" i="1" s="1"/>
  <c r="Q677" i="1" s="1"/>
  <c r="P677" i="1" l="1"/>
  <c r="E676" i="1"/>
  <c r="F676" i="1" s="1"/>
  <c r="B676" i="1"/>
  <c r="C676" i="1"/>
  <c r="G676" i="1" l="1"/>
  <c r="I676" i="1" s="1"/>
  <c r="J676" i="1" s="1"/>
  <c r="A677" i="1" s="1"/>
  <c r="D677" i="1" s="1"/>
  <c r="R677" i="1" s="1"/>
  <c r="S677" i="1" s="1"/>
  <c r="T677" i="1" s="1"/>
  <c r="U677" i="1" s="1"/>
  <c r="O678" i="1" s="1"/>
  <c r="Q678" i="1" s="1"/>
  <c r="K676" i="1"/>
  <c r="L676" i="1" s="1"/>
  <c r="P678" i="1" l="1"/>
  <c r="C677" i="1"/>
  <c r="B677" i="1"/>
  <c r="E677" i="1"/>
  <c r="K677" i="1" l="1"/>
  <c r="L677" i="1" s="1"/>
  <c r="F677" i="1"/>
  <c r="G677" i="1" l="1"/>
  <c r="I677" i="1" s="1"/>
  <c r="J677" i="1" s="1"/>
  <c r="A678" i="1" s="1"/>
  <c r="D678" i="1" s="1"/>
  <c r="R678" i="1" s="1"/>
  <c r="S678" i="1" s="1"/>
  <c r="T678" i="1" s="1"/>
  <c r="U678" i="1" s="1"/>
  <c r="O679" i="1" s="1"/>
  <c r="Q679" i="1" s="1"/>
  <c r="P679" i="1" l="1"/>
  <c r="B678" i="1"/>
  <c r="E678" i="1"/>
  <c r="C678" i="1"/>
  <c r="F678" i="1" l="1"/>
  <c r="G678" i="1" s="1"/>
  <c r="I678" i="1" s="1"/>
  <c r="J678" i="1" s="1"/>
  <c r="A679" i="1" s="1"/>
  <c r="D679" i="1" s="1"/>
  <c r="R679" i="1" s="1"/>
  <c r="S679" i="1" s="1"/>
  <c r="T679" i="1" s="1"/>
  <c r="U679" i="1" s="1"/>
  <c r="O680" i="1" s="1"/>
  <c r="Q680" i="1" s="1"/>
  <c r="K678" i="1"/>
  <c r="L678" i="1" s="1"/>
  <c r="P680" i="1" l="1"/>
  <c r="C679" i="1"/>
  <c r="E679" i="1"/>
  <c r="B679" i="1"/>
  <c r="K679" i="1" l="1"/>
  <c r="L679" i="1" s="1"/>
  <c r="F679" i="1"/>
  <c r="G679" i="1" l="1"/>
  <c r="I679" i="1" s="1"/>
  <c r="J679" i="1" s="1"/>
  <c r="A680" i="1" s="1"/>
  <c r="D680" i="1" s="1"/>
  <c r="R680" i="1" s="1"/>
  <c r="S680" i="1" s="1"/>
  <c r="T680" i="1" s="1"/>
  <c r="U680" i="1" s="1"/>
  <c r="O681" i="1" s="1"/>
  <c r="Q681" i="1" s="1"/>
  <c r="P681" i="1" l="1"/>
  <c r="B680" i="1"/>
  <c r="C680" i="1"/>
  <c r="E680" i="1"/>
  <c r="K680" i="1" l="1"/>
  <c r="L680" i="1" s="1"/>
  <c r="F680" i="1"/>
  <c r="G680" i="1" l="1"/>
  <c r="I680" i="1" s="1"/>
  <c r="J680" i="1" s="1"/>
  <c r="A681" i="1" s="1"/>
  <c r="D681" i="1" s="1"/>
  <c r="R681" i="1" s="1"/>
  <c r="S681" i="1" s="1"/>
  <c r="T681" i="1" s="1"/>
  <c r="U681" i="1" s="1"/>
  <c r="O682" i="1" s="1"/>
  <c r="Q682" i="1" s="1"/>
  <c r="P682" i="1" l="1"/>
  <c r="E681" i="1"/>
  <c r="B681" i="1"/>
  <c r="C681" i="1"/>
  <c r="K681" i="1" l="1"/>
  <c r="L681" i="1" s="1"/>
  <c r="F681" i="1"/>
  <c r="G681" i="1" l="1"/>
  <c r="I681" i="1" s="1"/>
  <c r="J681" i="1" s="1"/>
  <c r="A682" i="1" s="1"/>
  <c r="D682" i="1" s="1"/>
  <c r="R682" i="1" s="1"/>
  <c r="S682" i="1" s="1"/>
  <c r="T682" i="1" s="1"/>
  <c r="U682" i="1" s="1"/>
  <c r="O683" i="1" s="1"/>
  <c r="Q683" i="1" s="1"/>
  <c r="P683" i="1" l="1"/>
  <c r="C682" i="1"/>
  <c r="E682" i="1"/>
  <c r="B682" i="1"/>
  <c r="F682" i="1" l="1"/>
  <c r="K682" i="1"/>
  <c r="L682" i="1" s="1"/>
  <c r="G682" i="1" l="1"/>
  <c r="I682" i="1" s="1"/>
  <c r="J682" i="1" s="1"/>
  <c r="A683" i="1" s="1"/>
  <c r="D683" i="1" s="1"/>
  <c r="R683" i="1" s="1"/>
  <c r="S683" i="1" s="1"/>
  <c r="T683" i="1" s="1"/>
  <c r="U683" i="1" s="1"/>
  <c r="O684" i="1" s="1"/>
  <c r="Q684" i="1" s="1"/>
  <c r="P684" i="1" l="1"/>
  <c r="C683" i="1"/>
  <c r="E683" i="1"/>
  <c r="B683" i="1"/>
  <c r="F683" i="1" l="1"/>
  <c r="K683" i="1"/>
  <c r="L683" i="1" s="1"/>
  <c r="G683" i="1" l="1"/>
  <c r="I683" i="1" s="1"/>
  <c r="J683" i="1" s="1"/>
  <c r="A684" i="1" s="1"/>
  <c r="D684" i="1" s="1"/>
  <c r="R684" i="1" s="1"/>
  <c r="S684" i="1" s="1"/>
  <c r="T684" i="1" s="1"/>
  <c r="U684" i="1" s="1"/>
  <c r="O685" i="1" s="1"/>
  <c r="Q685" i="1" s="1"/>
  <c r="P685" i="1" l="1"/>
  <c r="B684" i="1"/>
  <c r="E684" i="1"/>
  <c r="C684" i="1"/>
  <c r="F684" i="1" l="1"/>
  <c r="K684" i="1"/>
  <c r="L684" i="1" s="1"/>
  <c r="G684" i="1" l="1"/>
  <c r="I684" i="1" s="1"/>
  <c r="J684" i="1" s="1"/>
  <c r="A685" i="1" s="1"/>
  <c r="D685" i="1" s="1"/>
  <c r="R685" i="1" s="1"/>
  <c r="S685" i="1" s="1"/>
  <c r="T685" i="1" s="1"/>
  <c r="U685" i="1" s="1"/>
  <c r="O686" i="1" s="1"/>
  <c r="Q686" i="1" s="1"/>
  <c r="P686" i="1" l="1"/>
  <c r="B685" i="1"/>
  <c r="E685" i="1"/>
  <c r="K685" i="1" s="1"/>
  <c r="L685" i="1" s="1"/>
  <c r="C685" i="1"/>
  <c r="F685" i="1" l="1"/>
  <c r="G685" i="1" l="1"/>
  <c r="I685" i="1" s="1"/>
  <c r="J685" i="1" s="1"/>
  <c r="A686" i="1" s="1"/>
  <c r="D686" i="1" s="1"/>
  <c r="R686" i="1" s="1"/>
  <c r="S686" i="1" s="1"/>
  <c r="T686" i="1" s="1"/>
  <c r="U686" i="1" s="1"/>
  <c r="O687" i="1" s="1"/>
  <c r="Q687" i="1" s="1"/>
  <c r="P687" i="1" l="1"/>
  <c r="C686" i="1"/>
  <c r="B686" i="1"/>
  <c r="E686" i="1"/>
  <c r="F686" i="1" l="1"/>
  <c r="K686" i="1"/>
  <c r="L686" i="1" s="1"/>
  <c r="G686" i="1" l="1"/>
  <c r="I686" i="1" s="1"/>
  <c r="J686" i="1" s="1"/>
  <c r="A687" i="1" s="1"/>
  <c r="D687" i="1" s="1"/>
  <c r="R687" i="1" s="1"/>
  <c r="S687" i="1" s="1"/>
  <c r="T687" i="1" s="1"/>
  <c r="U687" i="1" s="1"/>
  <c r="O688" i="1" s="1"/>
  <c r="Q688" i="1" s="1"/>
  <c r="P688" i="1" l="1"/>
  <c r="B687" i="1"/>
  <c r="C687" i="1"/>
  <c r="E687" i="1"/>
  <c r="K687" i="1" l="1"/>
  <c r="L687" i="1" s="1"/>
  <c r="F687" i="1"/>
  <c r="G687" i="1" l="1"/>
  <c r="I687" i="1" s="1"/>
  <c r="J687" i="1" s="1"/>
  <c r="A688" i="1" s="1"/>
  <c r="D688" i="1" s="1"/>
  <c r="R688" i="1" s="1"/>
  <c r="S688" i="1" s="1"/>
  <c r="T688" i="1" s="1"/>
  <c r="U688" i="1" s="1"/>
  <c r="O689" i="1" s="1"/>
  <c r="Q689" i="1" s="1"/>
  <c r="P689" i="1" l="1"/>
  <c r="B688" i="1"/>
  <c r="E688" i="1"/>
  <c r="C688" i="1"/>
  <c r="K688" i="1" l="1"/>
  <c r="L688" i="1" s="1"/>
  <c r="F688" i="1"/>
  <c r="G688" i="1" l="1"/>
  <c r="I688" i="1" s="1"/>
  <c r="J688" i="1" s="1"/>
  <c r="A689" i="1" s="1"/>
  <c r="D689" i="1" s="1"/>
  <c r="R689" i="1" s="1"/>
  <c r="S689" i="1" s="1"/>
  <c r="T689" i="1" s="1"/>
  <c r="U689" i="1" s="1"/>
  <c r="O690" i="1" s="1"/>
  <c r="Q690" i="1" s="1"/>
  <c r="P690" i="1" l="1"/>
  <c r="E689" i="1"/>
  <c r="F689" i="1" s="1"/>
  <c r="C689" i="1"/>
  <c r="B689" i="1"/>
  <c r="G689" i="1" l="1"/>
  <c r="I689" i="1" s="1"/>
  <c r="J689" i="1" s="1"/>
  <c r="A690" i="1" s="1"/>
  <c r="D690" i="1" s="1"/>
  <c r="R690" i="1" s="1"/>
  <c r="S690" i="1" s="1"/>
  <c r="T690" i="1" s="1"/>
  <c r="U690" i="1" s="1"/>
  <c r="O691" i="1" s="1"/>
  <c r="Q691" i="1" s="1"/>
  <c r="K689" i="1"/>
  <c r="L689" i="1" s="1"/>
  <c r="P691" i="1" l="1"/>
  <c r="B690" i="1"/>
  <c r="E690" i="1"/>
  <c r="C690" i="1"/>
  <c r="K690" i="1" l="1"/>
  <c r="L690" i="1" s="1"/>
  <c r="F690" i="1"/>
  <c r="G690" i="1" l="1"/>
  <c r="I690" i="1" s="1"/>
  <c r="J690" i="1" s="1"/>
  <c r="A691" i="1" s="1"/>
  <c r="D691" i="1" s="1"/>
  <c r="R691" i="1" s="1"/>
  <c r="S691" i="1" s="1"/>
  <c r="T691" i="1" s="1"/>
  <c r="U691" i="1" s="1"/>
  <c r="O692" i="1" s="1"/>
  <c r="Q692" i="1" s="1"/>
  <c r="P692" i="1" l="1"/>
  <c r="C691" i="1"/>
  <c r="B691" i="1"/>
  <c r="E691" i="1"/>
  <c r="F691" i="1" l="1"/>
  <c r="K691" i="1"/>
  <c r="L691" i="1" s="1"/>
  <c r="G691" i="1" l="1"/>
  <c r="I691" i="1" s="1"/>
  <c r="J691" i="1" s="1"/>
  <c r="A692" i="1" s="1"/>
  <c r="D692" i="1" s="1"/>
  <c r="R692" i="1" s="1"/>
  <c r="S692" i="1" s="1"/>
  <c r="T692" i="1" s="1"/>
  <c r="U692" i="1" s="1"/>
  <c r="O693" i="1" s="1"/>
  <c r="Q693" i="1" s="1"/>
  <c r="P693" i="1" l="1"/>
  <c r="B692" i="1"/>
  <c r="E692" i="1"/>
  <c r="C692" i="1"/>
  <c r="F692" i="1" l="1"/>
  <c r="K692" i="1"/>
  <c r="L692" i="1" s="1"/>
  <c r="G692" i="1" l="1"/>
  <c r="I692" i="1" s="1"/>
  <c r="J692" i="1" s="1"/>
  <c r="A693" i="1" s="1"/>
  <c r="D693" i="1" s="1"/>
  <c r="R693" i="1" s="1"/>
  <c r="S693" i="1" s="1"/>
  <c r="T693" i="1" s="1"/>
  <c r="U693" i="1" s="1"/>
  <c r="O694" i="1" s="1"/>
  <c r="Q694" i="1" s="1"/>
  <c r="P694" i="1" l="1"/>
  <c r="B693" i="1"/>
  <c r="E693" i="1"/>
  <c r="C693" i="1"/>
  <c r="K693" i="1" l="1"/>
  <c r="L693" i="1" s="1"/>
  <c r="F693" i="1"/>
  <c r="G693" i="1" l="1"/>
  <c r="I693" i="1" s="1"/>
  <c r="J693" i="1" s="1"/>
  <c r="A694" i="1" s="1"/>
  <c r="D694" i="1" s="1"/>
  <c r="R694" i="1" s="1"/>
  <c r="S694" i="1" s="1"/>
  <c r="T694" i="1" s="1"/>
  <c r="U694" i="1" s="1"/>
  <c r="O695" i="1" s="1"/>
  <c r="Q695" i="1" s="1"/>
  <c r="P695" i="1" l="1"/>
  <c r="C694" i="1"/>
  <c r="B694" i="1"/>
  <c r="E694" i="1"/>
  <c r="K694" i="1" l="1"/>
  <c r="L694" i="1" s="1"/>
  <c r="F694" i="1"/>
  <c r="G694" i="1" l="1"/>
  <c r="I694" i="1" s="1"/>
  <c r="J694" i="1" s="1"/>
  <c r="A695" i="1" s="1"/>
  <c r="D695" i="1" s="1"/>
  <c r="R695" i="1" s="1"/>
  <c r="S695" i="1" s="1"/>
  <c r="T695" i="1" s="1"/>
  <c r="U695" i="1" s="1"/>
  <c r="O696" i="1" s="1"/>
  <c r="Q696" i="1" s="1"/>
  <c r="P696" i="1" l="1"/>
  <c r="C695" i="1"/>
  <c r="E695" i="1"/>
  <c r="B695" i="1"/>
  <c r="F695" i="1" l="1"/>
  <c r="K695" i="1"/>
  <c r="L695" i="1" s="1"/>
  <c r="G695" i="1" l="1"/>
  <c r="I695" i="1" s="1"/>
  <c r="J695" i="1" s="1"/>
  <c r="A696" i="1" s="1"/>
  <c r="D696" i="1" s="1"/>
  <c r="R696" i="1" s="1"/>
  <c r="S696" i="1" s="1"/>
  <c r="T696" i="1" s="1"/>
  <c r="U696" i="1" s="1"/>
  <c r="O697" i="1" s="1"/>
  <c r="Q697" i="1" s="1"/>
  <c r="P697" i="1" l="1"/>
  <c r="C696" i="1"/>
  <c r="E696" i="1"/>
  <c r="B696" i="1"/>
  <c r="K696" i="1" l="1"/>
  <c r="L696" i="1" s="1"/>
  <c r="F696" i="1"/>
  <c r="G696" i="1" l="1"/>
  <c r="I696" i="1" s="1"/>
  <c r="J696" i="1" s="1"/>
  <c r="A697" i="1" s="1"/>
  <c r="D697" i="1" s="1"/>
  <c r="R697" i="1" s="1"/>
  <c r="S697" i="1" s="1"/>
  <c r="T697" i="1" s="1"/>
  <c r="U697" i="1" s="1"/>
  <c r="O698" i="1" s="1"/>
  <c r="Q698" i="1" s="1"/>
  <c r="P698" i="1" l="1"/>
  <c r="C697" i="1"/>
  <c r="E697" i="1"/>
  <c r="K697" i="1" s="1"/>
  <c r="L697" i="1" s="1"/>
  <c r="B697" i="1"/>
  <c r="F697" i="1" l="1"/>
  <c r="G697" i="1" l="1"/>
  <c r="I697" i="1" s="1"/>
  <c r="J697" i="1" s="1"/>
  <c r="A698" i="1" s="1"/>
  <c r="D698" i="1" s="1"/>
  <c r="R698" i="1" s="1"/>
  <c r="S698" i="1" s="1"/>
  <c r="T698" i="1" s="1"/>
  <c r="U698" i="1" s="1"/>
  <c r="O699" i="1" s="1"/>
  <c r="Q699" i="1" s="1"/>
  <c r="P699" i="1" l="1"/>
  <c r="E698" i="1"/>
  <c r="F698" i="1" s="1"/>
  <c r="C698" i="1"/>
  <c r="B698" i="1"/>
  <c r="G698" i="1" l="1"/>
  <c r="I698" i="1" s="1"/>
  <c r="J698" i="1" s="1"/>
  <c r="A699" i="1" s="1"/>
  <c r="D699" i="1" s="1"/>
  <c r="R699" i="1" s="1"/>
  <c r="S699" i="1" s="1"/>
  <c r="T699" i="1" s="1"/>
  <c r="U699" i="1" s="1"/>
  <c r="O700" i="1" s="1"/>
  <c r="Q700" i="1" s="1"/>
  <c r="K698" i="1"/>
  <c r="L698" i="1" s="1"/>
  <c r="P700" i="1" l="1"/>
  <c r="E699" i="1"/>
  <c r="F699" i="1" s="1"/>
  <c r="C699" i="1"/>
  <c r="B699" i="1"/>
  <c r="G699" i="1" l="1"/>
  <c r="I699" i="1" s="1"/>
  <c r="J699" i="1" s="1"/>
  <c r="A700" i="1" s="1"/>
  <c r="D700" i="1" s="1"/>
  <c r="R700" i="1" s="1"/>
  <c r="S700" i="1" s="1"/>
  <c r="T700" i="1" s="1"/>
  <c r="U700" i="1" s="1"/>
  <c r="O701" i="1" s="1"/>
  <c r="Q701" i="1" s="1"/>
  <c r="K699" i="1"/>
  <c r="L699" i="1" s="1"/>
  <c r="P701" i="1" l="1"/>
  <c r="C700" i="1"/>
  <c r="B700" i="1"/>
  <c r="E700" i="1"/>
  <c r="K700" i="1" s="1"/>
  <c r="L700" i="1" s="1"/>
  <c r="F700" i="1" l="1"/>
  <c r="G700" i="1" l="1"/>
  <c r="I700" i="1" s="1"/>
  <c r="J700" i="1" s="1"/>
  <c r="A701" i="1" s="1"/>
  <c r="D701" i="1" s="1"/>
  <c r="R701" i="1" s="1"/>
  <c r="S701" i="1" s="1"/>
  <c r="T701" i="1" s="1"/>
  <c r="U701" i="1" s="1"/>
  <c r="O702" i="1" s="1"/>
  <c r="Q702" i="1" s="1"/>
  <c r="P702" i="1" l="1"/>
  <c r="C701" i="1"/>
  <c r="E701" i="1"/>
  <c r="K701" i="1" s="1"/>
  <c r="L701" i="1" s="1"/>
  <c r="B701" i="1"/>
  <c r="F701" i="1" l="1"/>
  <c r="G701" i="1"/>
  <c r="I701" i="1" s="1"/>
  <c r="J701" i="1" s="1"/>
  <c r="A702" i="1" s="1"/>
  <c r="D702" i="1" s="1"/>
  <c r="R702" i="1" s="1"/>
  <c r="S702" i="1" s="1"/>
  <c r="T702" i="1" s="1"/>
  <c r="U702" i="1" s="1"/>
  <c r="O703" i="1" s="1"/>
  <c r="Q703" i="1" s="1"/>
  <c r="P703" i="1" l="1"/>
  <c r="E702" i="1"/>
  <c r="B702" i="1"/>
  <c r="C702" i="1"/>
  <c r="K702" i="1" l="1"/>
  <c r="L702" i="1" s="1"/>
  <c r="F702" i="1"/>
  <c r="G702" i="1" l="1"/>
  <c r="I702" i="1" s="1"/>
  <c r="J702" i="1" s="1"/>
  <c r="A703" i="1" s="1"/>
  <c r="D703" i="1" s="1"/>
  <c r="R703" i="1" s="1"/>
  <c r="S703" i="1" s="1"/>
  <c r="T703" i="1" s="1"/>
  <c r="U703" i="1" s="1"/>
  <c r="O704" i="1" s="1"/>
  <c r="Q704" i="1" s="1"/>
  <c r="P704" i="1" l="1"/>
  <c r="E703" i="1"/>
  <c r="B703" i="1"/>
  <c r="C703" i="1"/>
  <c r="F703" i="1" l="1"/>
  <c r="G703" i="1" s="1"/>
  <c r="I703" i="1" s="1"/>
  <c r="J703" i="1" s="1"/>
  <c r="A704" i="1" s="1"/>
  <c r="D704" i="1" s="1"/>
  <c r="R704" i="1" s="1"/>
  <c r="S704" i="1" s="1"/>
  <c r="T704" i="1" s="1"/>
  <c r="U704" i="1" s="1"/>
  <c r="O705" i="1" s="1"/>
  <c r="Q705" i="1" s="1"/>
  <c r="K703" i="1"/>
  <c r="L703" i="1" s="1"/>
  <c r="P705" i="1" l="1"/>
  <c r="C704" i="1"/>
  <c r="E704" i="1"/>
  <c r="F704" i="1" s="1"/>
  <c r="G704" i="1" s="1"/>
  <c r="I704" i="1" s="1"/>
  <c r="J704" i="1" s="1"/>
  <c r="A705" i="1" s="1"/>
  <c r="D705" i="1" s="1"/>
  <c r="R705" i="1" s="1"/>
  <c r="S705" i="1" s="1"/>
  <c r="T705" i="1" s="1"/>
  <c r="U705" i="1" s="1"/>
  <c r="O706" i="1" s="1"/>
  <c r="Q706" i="1" s="1"/>
  <c r="B704" i="1"/>
  <c r="P706" i="1" l="1"/>
  <c r="K704" i="1"/>
  <c r="L704" i="1" s="1"/>
  <c r="B705" i="1"/>
  <c r="E705" i="1"/>
  <c r="C705" i="1"/>
  <c r="F705" i="1" l="1"/>
  <c r="K705" i="1"/>
  <c r="L705" i="1" s="1"/>
  <c r="G705" i="1" l="1"/>
  <c r="I705" i="1" s="1"/>
  <c r="J705" i="1" s="1"/>
  <c r="A706" i="1" s="1"/>
  <c r="D706" i="1" s="1"/>
  <c r="R706" i="1" s="1"/>
  <c r="S706" i="1" s="1"/>
  <c r="T706" i="1" s="1"/>
  <c r="U706" i="1" s="1"/>
  <c r="O707" i="1" s="1"/>
  <c r="Q707" i="1" s="1"/>
  <c r="P707" i="1" l="1"/>
  <c r="C706" i="1"/>
  <c r="B706" i="1"/>
  <c r="E706" i="1"/>
  <c r="F706" i="1" l="1"/>
  <c r="K706" i="1"/>
  <c r="L706" i="1" s="1"/>
  <c r="G706" i="1" l="1"/>
  <c r="I706" i="1" s="1"/>
  <c r="J706" i="1" s="1"/>
  <c r="A707" i="1" s="1"/>
  <c r="D707" i="1" s="1"/>
  <c r="R707" i="1" s="1"/>
  <c r="S707" i="1" s="1"/>
  <c r="T707" i="1" s="1"/>
  <c r="U707" i="1" s="1"/>
  <c r="O708" i="1" s="1"/>
  <c r="Q708" i="1" s="1"/>
  <c r="P708" i="1" l="1"/>
  <c r="E707" i="1"/>
  <c r="B707" i="1"/>
  <c r="C707" i="1"/>
  <c r="F707" i="1" l="1"/>
  <c r="K707" i="1"/>
  <c r="L707" i="1" s="1"/>
  <c r="G707" i="1" l="1"/>
  <c r="I707" i="1" s="1"/>
  <c r="J707" i="1" s="1"/>
  <c r="A708" i="1" s="1"/>
  <c r="D708" i="1" s="1"/>
  <c r="R708" i="1" s="1"/>
  <c r="S708" i="1" s="1"/>
  <c r="T708" i="1" s="1"/>
  <c r="U708" i="1" s="1"/>
  <c r="O709" i="1" s="1"/>
  <c r="Q709" i="1" s="1"/>
  <c r="P709" i="1" l="1"/>
  <c r="B708" i="1"/>
  <c r="C708" i="1"/>
  <c r="E708" i="1"/>
  <c r="K708" i="1" l="1"/>
  <c r="L708" i="1" s="1"/>
  <c r="F708" i="1"/>
  <c r="G708" i="1" l="1"/>
  <c r="I708" i="1" s="1"/>
  <c r="J708" i="1" s="1"/>
  <c r="A709" i="1" s="1"/>
  <c r="D709" i="1" s="1"/>
  <c r="R709" i="1" s="1"/>
  <c r="S709" i="1" s="1"/>
  <c r="T709" i="1" s="1"/>
  <c r="U709" i="1" s="1"/>
  <c r="O710" i="1" s="1"/>
  <c r="Q710" i="1" s="1"/>
  <c r="P710" i="1" l="1"/>
  <c r="E709" i="1"/>
  <c r="F709" i="1" s="1"/>
  <c r="C709" i="1"/>
  <c r="B709" i="1"/>
  <c r="G709" i="1" l="1"/>
  <c r="I709" i="1" s="1"/>
  <c r="J709" i="1" s="1"/>
  <c r="A710" i="1" s="1"/>
  <c r="D710" i="1" s="1"/>
  <c r="R710" i="1" s="1"/>
  <c r="S710" i="1" s="1"/>
  <c r="T710" i="1" s="1"/>
  <c r="U710" i="1" s="1"/>
  <c r="O711" i="1" s="1"/>
  <c r="Q711" i="1" s="1"/>
  <c r="K709" i="1"/>
  <c r="L709" i="1" s="1"/>
  <c r="P711" i="1" l="1"/>
  <c r="G710" i="1"/>
  <c r="K710" i="1"/>
  <c r="E710" i="1"/>
  <c r="C710" i="1"/>
  <c r="B710" i="1"/>
  <c r="J710" i="1"/>
  <c r="A711" i="1" s="1"/>
  <c r="D711" i="1" s="1"/>
  <c r="R711" i="1" s="1"/>
  <c r="S711" i="1" s="1"/>
  <c r="T711" i="1" s="1"/>
  <c r="U711" i="1" s="1"/>
  <c r="O712" i="1" s="1"/>
  <c r="Q712" i="1" s="1"/>
  <c r="L710" i="1"/>
  <c r="I710" i="1"/>
  <c r="F710" i="1"/>
  <c r="P712" i="1" l="1"/>
  <c r="E711" i="1"/>
  <c r="F711" i="1"/>
  <c r="B711" i="1"/>
  <c r="J711" i="1"/>
  <c r="A712" i="1" s="1"/>
  <c r="D712" i="1" s="1"/>
  <c r="R712" i="1" s="1"/>
  <c r="S712" i="1" s="1"/>
  <c r="T712" i="1" s="1"/>
  <c r="U712" i="1" s="1"/>
  <c r="O713" i="1" s="1"/>
  <c r="Q713" i="1" s="1"/>
  <c r="C711" i="1"/>
  <c r="I711" i="1"/>
  <c r="L711" i="1"/>
  <c r="G711" i="1"/>
  <c r="K711" i="1"/>
  <c r="P713" i="1" l="1"/>
  <c r="I712" i="1"/>
  <c r="J712" i="1"/>
  <c r="A713" i="1" s="1"/>
  <c r="D713" i="1" s="1"/>
  <c r="R713" i="1" s="1"/>
  <c r="S713" i="1" s="1"/>
  <c r="T713" i="1" s="1"/>
  <c r="U713" i="1" s="1"/>
  <c r="O714" i="1" s="1"/>
  <c r="Q714" i="1" s="1"/>
  <c r="L712" i="1"/>
  <c r="F712" i="1"/>
  <c r="E712" i="1"/>
  <c r="B712" i="1"/>
  <c r="K712" i="1"/>
  <c r="C712" i="1"/>
  <c r="G712" i="1"/>
  <c r="P714" i="1" l="1"/>
  <c r="J713" i="1"/>
  <c r="A714" i="1" s="1"/>
  <c r="D714" i="1" s="1"/>
  <c r="R714" i="1" s="1"/>
  <c r="S714" i="1" s="1"/>
  <c r="T714" i="1" s="1"/>
  <c r="U714" i="1" s="1"/>
  <c r="O715" i="1" s="1"/>
  <c r="Q715" i="1" s="1"/>
  <c r="I713" i="1"/>
  <c r="K713" i="1"/>
  <c r="G713" i="1"/>
  <c r="E713" i="1"/>
  <c r="L713" i="1"/>
  <c r="F713" i="1"/>
  <c r="C713" i="1"/>
  <c r="B713" i="1"/>
  <c r="P715" i="1" l="1"/>
  <c r="I714" i="1"/>
  <c r="J714" i="1"/>
  <c r="A715" i="1" s="1"/>
  <c r="D715" i="1" s="1"/>
  <c r="R715" i="1" s="1"/>
  <c r="S715" i="1" s="1"/>
  <c r="T715" i="1" s="1"/>
  <c r="U715" i="1" s="1"/>
  <c r="O716" i="1" s="1"/>
  <c r="Q716" i="1" s="1"/>
  <c r="C714" i="1"/>
  <c r="F714" i="1"/>
  <c r="E714" i="1"/>
  <c r="G714" i="1"/>
  <c r="B714" i="1"/>
  <c r="K714" i="1"/>
  <c r="L714" i="1"/>
  <c r="P716" i="1" l="1"/>
  <c r="G715" i="1"/>
  <c r="B715" i="1"/>
  <c r="L715" i="1"/>
  <c r="K715" i="1"/>
  <c r="F715" i="1"/>
  <c r="I715" i="1"/>
  <c r="J715" i="1"/>
  <c r="A716" i="1" s="1"/>
  <c r="D716" i="1" s="1"/>
  <c r="R716" i="1" s="1"/>
  <c r="S716" i="1" s="1"/>
  <c r="T716" i="1" s="1"/>
  <c r="U716" i="1" s="1"/>
  <c r="O717" i="1" s="1"/>
  <c r="Q717" i="1" s="1"/>
  <c r="E715" i="1"/>
  <c r="C715" i="1"/>
  <c r="P717" i="1" l="1"/>
  <c r="E716" i="1"/>
  <c r="I716" i="1"/>
  <c r="F716" i="1"/>
  <c r="K716" i="1"/>
  <c r="G716" i="1"/>
  <c r="B716" i="1"/>
  <c r="C716" i="1"/>
  <c r="L716" i="1"/>
  <c r="J716" i="1"/>
  <c r="A717" i="1" s="1"/>
  <c r="D717" i="1" s="1"/>
  <c r="R717" i="1" s="1"/>
  <c r="S717" i="1" s="1"/>
  <c r="T717" i="1" s="1"/>
  <c r="U717" i="1" s="1"/>
  <c r="O718" i="1" s="1"/>
  <c r="Q718" i="1" s="1"/>
  <c r="P718" i="1" l="1"/>
  <c r="L717" i="1"/>
  <c r="I717" i="1"/>
  <c r="K717" i="1"/>
  <c r="G717" i="1"/>
  <c r="C717" i="1"/>
  <c r="E717" i="1"/>
  <c r="B717" i="1"/>
  <c r="F717" i="1"/>
  <c r="J717" i="1"/>
  <c r="A718" i="1" s="1"/>
  <c r="D718" i="1" s="1"/>
  <c r="R718" i="1" s="1"/>
  <c r="S718" i="1" s="1"/>
  <c r="T718" i="1" s="1"/>
  <c r="U718" i="1" s="1"/>
  <c r="O719" i="1" s="1"/>
  <c r="Q719" i="1" s="1"/>
  <c r="P719" i="1" l="1"/>
  <c r="C718" i="1"/>
  <c r="K718" i="1"/>
  <c r="I718" i="1"/>
  <c r="B718" i="1"/>
  <c r="J718" i="1"/>
  <c r="A719" i="1" s="1"/>
  <c r="D719" i="1" s="1"/>
  <c r="R719" i="1" s="1"/>
  <c r="S719" i="1" s="1"/>
  <c r="T719" i="1" s="1"/>
  <c r="U719" i="1" s="1"/>
  <c r="O720" i="1" s="1"/>
  <c r="Q720" i="1" s="1"/>
  <c r="L718" i="1"/>
  <c r="E718" i="1"/>
  <c r="F718" i="1"/>
  <c r="G718" i="1"/>
  <c r="P720" i="1" l="1"/>
  <c r="L719" i="1"/>
  <c r="J719" i="1"/>
  <c r="A720" i="1" s="1"/>
  <c r="D720" i="1" s="1"/>
  <c r="R720" i="1" s="1"/>
  <c r="S720" i="1" s="1"/>
  <c r="T720" i="1" s="1"/>
  <c r="U720" i="1" s="1"/>
  <c r="O721" i="1" s="1"/>
  <c r="Q721" i="1" s="1"/>
  <c r="G719" i="1"/>
  <c r="C719" i="1"/>
  <c r="B719" i="1"/>
  <c r="F719" i="1"/>
  <c r="K719" i="1"/>
  <c r="E719" i="1"/>
  <c r="I719" i="1"/>
  <c r="P721" i="1" l="1"/>
  <c r="J720" i="1"/>
  <c r="A721" i="1" s="1"/>
  <c r="D721" i="1" s="1"/>
  <c r="R721" i="1" s="1"/>
  <c r="S721" i="1" s="1"/>
  <c r="T721" i="1" s="1"/>
  <c r="U721" i="1" s="1"/>
  <c r="O722" i="1" s="1"/>
  <c r="Q722" i="1" s="1"/>
  <c r="G720" i="1"/>
  <c r="I720" i="1"/>
  <c r="E720" i="1"/>
  <c r="B720" i="1"/>
  <c r="C720" i="1"/>
  <c r="K720" i="1"/>
  <c r="L720" i="1"/>
  <c r="F720" i="1"/>
  <c r="P722" i="1" l="1"/>
  <c r="E721" i="1"/>
  <c r="F721" i="1"/>
  <c r="B721" i="1"/>
  <c r="I721" i="1"/>
  <c r="K721" i="1"/>
  <c r="C721" i="1"/>
  <c r="G721" i="1"/>
  <c r="L721" i="1"/>
  <c r="J721" i="1"/>
  <c r="A722" i="1" s="1"/>
  <c r="D722" i="1" s="1"/>
  <c r="R722" i="1" s="1"/>
  <c r="S722" i="1" s="1"/>
  <c r="T722" i="1" s="1"/>
  <c r="U722" i="1" s="1"/>
  <c r="O723" i="1" s="1"/>
  <c r="Q723" i="1" s="1"/>
  <c r="P723" i="1" l="1"/>
  <c r="F722" i="1"/>
  <c r="C722" i="1"/>
  <c r="E722" i="1"/>
  <c r="K722" i="1"/>
  <c r="J722" i="1"/>
  <c r="A723" i="1" s="1"/>
  <c r="D723" i="1" s="1"/>
  <c r="R723" i="1" s="1"/>
  <c r="S723" i="1" s="1"/>
  <c r="T723" i="1" s="1"/>
  <c r="U723" i="1" s="1"/>
  <c r="O724" i="1" s="1"/>
  <c r="Q724" i="1" s="1"/>
  <c r="L722" i="1"/>
  <c r="I722" i="1"/>
  <c r="B722" i="1"/>
  <c r="G722" i="1"/>
  <c r="P724" i="1" l="1"/>
  <c r="G723" i="1"/>
  <c r="J723" i="1"/>
  <c r="A724" i="1" s="1"/>
  <c r="D724" i="1" s="1"/>
  <c r="R724" i="1" s="1"/>
  <c r="S724" i="1" s="1"/>
  <c r="T724" i="1" s="1"/>
  <c r="U724" i="1" s="1"/>
  <c r="O725" i="1" s="1"/>
  <c r="Q725" i="1" s="1"/>
  <c r="B723" i="1"/>
  <c r="F723" i="1"/>
  <c r="L723" i="1"/>
  <c r="E723" i="1"/>
  <c r="I723" i="1"/>
  <c r="K723" i="1"/>
  <c r="C723" i="1"/>
  <c r="P725" i="1" l="1"/>
  <c r="J724" i="1"/>
  <c r="A725" i="1" s="1"/>
  <c r="D725" i="1" s="1"/>
  <c r="R725" i="1" s="1"/>
  <c r="S725" i="1" s="1"/>
  <c r="T725" i="1" s="1"/>
  <c r="U725" i="1" s="1"/>
  <c r="O726" i="1" s="1"/>
  <c r="Q726" i="1" s="1"/>
  <c r="F724" i="1"/>
  <c r="B724" i="1"/>
  <c r="C724" i="1"/>
  <c r="E724" i="1"/>
  <c r="K724" i="1"/>
  <c r="I724" i="1"/>
  <c r="G724" i="1"/>
  <c r="L724" i="1"/>
  <c r="P726" i="1" l="1"/>
  <c r="K725" i="1"/>
  <c r="G725" i="1"/>
  <c r="C725" i="1"/>
  <c r="E725" i="1"/>
  <c r="B725" i="1"/>
  <c r="L725" i="1"/>
  <c r="J725" i="1"/>
  <c r="A726" i="1" s="1"/>
  <c r="D726" i="1" s="1"/>
  <c r="R726" i="1" s="1"/>
  <c r="S726" i="1" s="1"/>
  <c r="T726" i="1" s="1"/>
  <c r="U726" i="1" s="1"/>
  <c r="O727" i="1" s="1"/>
  <c r="Q727" i="1" s="1"/>
  <c r="I725" i="1"/>
  <c r="F725" i="1"/>
  <c r="P727" i="1" l="1"/>
  <c r="E726" i="1"/>
  <c r="F726" i="1"/>
  <c r="J726" i="1"/>
  <c r="A727" i="1" s="1"/>
  <c r="D727" i="1" s="1"/>
  <c r="R727" i="1" s="1"/>
  <c r="S727" i="1" s="1"/>
  <c r="T727" i="1" s="1"/>
  <c r="U727" i="1" s="1"/>
  <c r="O728" i="1" s="1"/>
  <c r="Q728" i="1" s="1"/>
  <c r="I726" i="1"/>
  <c r="G726" i="1"/>
  <c r="L726" i="1"/>
  <c r="B726" i="1"/>
  <c r="K726" i="1"/>
  <c r="C726" i="1"/>
  <c r="P728" i="1" l="1"/>
  <c r="K727" i="1"/>
  <c r="J727" i="1"/>
  <c r="A728" i="1" s="1"/>
  <c r="D728" i="1" s="1"/>
  <c r="R728" i="1" s="1"/>
  <c r="S728" i="1" s="1"/>
  <c r="T728" i="1" s="1"/>
  <c r="U728" i="1" s="1"/>
  <c r="O729" i="1" s="1"/>
  <c r="Q729" i="1" s="1"/>
  <c r="C727" i="1"/>
  <c r="L727" i="1"/>
  <c r="I727" i="1"/>
  <c r="G727" i="1"/>
  <c r="E727" i="1"/>
  <c r="B727" i="1"/>
  <c r="F727" i="1"/>
  <c r="P729" i="1" l="1"/>
  <c r="K728" i="1"/>
  <c r="I728" i="1"/>
  <c r="B728" i="1"/>
  <c r="C728" i="1"/>
  <c r="G728" i="1"/>
  <c r="L728" i="1"/>
  <c r="E728" i="1"/>
  <c r="J728" i="1"/>
  <c r="A729" i="1" s="1"/>
  <c r="D729" i="1" s="1"/>
  <c r="R729" i="1" s="1"/>
  <c r="S729" i="1" s="1"/>
  <c r="T729" i="1" s="1"/>
  <c r="U729" i="1" s="1"/>
  <c r="O730" i="1" s="1"/>
  <c r="Q730" i="1" s="1"/>
  <c r="F728" i="1"/>
  <c r="P730" i="1" l="1"/>
  <c r="G729" i="1"/>
  <c r="C729" i="1"/>
  <c r="J729" i="1"/>
  <c r="A730" i="1" s="1"/>
  <c r="D730" i="1" s="1"/>
  <c r="R730" i="1" s="1"/>
  <c r="S730" i="1" s="1"/>
  <c r="T730" i="1" s="1"/>
  <c r="U730" i="1" s="1"/>
  <c r="O731" i="1" s="1"/>
  <c r="Q731" i="1" s="1"/>
  <c r="L729" i="1"/>
  <c r="B729" i="1"/>
  <c r="I729" i="1"/>
  <c r="K729" i="1"/>
  <c r="E729" i="1"/>
  <c r="F729" i="1"/>
  <c r="P731" i="1" l="1"/>
  <c r="G730" i="1"/>
  <c r="L730" i="1"/>
  <c r="I730" i="1"/>
  <c r="B730" i="1"/>
  <c r="C730" i="1"/>
  <c r="J730" i="1"/>
  <c r="A731" i="1" s="1"/>
  <c r="D731" i="1" s="1"/>
  <c r="R731" i="1" s="1"/>
  <c r="S731" i="1" s="1"/>
  <c r="T731" i="1" s="1"/>
  <c r="U731" i="1" s="1"/>
  <c r="O732" i="1" s="1"/>
  <c r="Q732" i="1" s="1"/>
  <c r="F730" i="1"/>
  <c r="K730" i="1"/>
  <c r="E730" i="1"/>
  <c r="P732" i="1" l="1"/>
  <c r="L731" i="1"/>
  <c r="J731" i="1"/>
  <c r="A732" i="1" s="1"/>
  <c r="D732" i="1" s="1"/>
  <c r="R732" i="1" s="1"/>
  <c r="S732" i="1" s="1"/>
  <c r="T732" i="1" s="1"/>
  <c r="U732" i="1" s="1"/>
  <c r="O733" i="1" s="1"/>
  <c r="Q733" i="1" s="1"/>
  <c r="F731" i="1"/>
  <c r="C731" i="1"/>
  <c r="I731" i="1"/>
  <c r="K731" i="1"/>
  <c r="B731" i="1"/>
  <c r="G731" i="1"/>
  <c r="E731" i="1"/>
  <c r="P733" i="1" l="1"/>
  <c r="B732" i="1"/>
  <c r="J732" i="1"/>
  <c r="A733" i="1" s="1"/>
  <c r="D733" i="1" s="1"/>
  <c r="R733" i="1" s="1"/>
  <c r="S733" i="1" s="1"/>
  <c r="T733" i="1" s="1"/>
  <c r="U733" i="1" s="1"/>
  <c r="O734" i="1" s="1"/>
  <c r="Q734" i="1" s="1"/>
  <c r="L732" i="1"/>
  <c r="F732" i="1"/>
  <c r="E732" i="1"/>
  <c r="G732" i="1"/>
  <c r="C732" i="1"/>
  <c r="K732" i="1"/>
  <c r="I732" i="1"/>
  <c r="P734" i="1" l="1"/>
  <c r="G733" i="1"/>
  <c r="L733" i="1"/>
  <c r="E733" i="1"/>
  <c r="K733" i="1"/>
  <c r="I733" i="1"/>
  <c r="B733" i="1"/>
  <c r="F733" i="1"/>
  <c r="J733" i="1"/>
  <c r="A734" i="1" s="1"/>
  <c r="D734" i="1" s="1"/>
  <c r="R734" i="1" s="1"/>
  <c r="S734" i="1" s="1"/>
  <c r="T734" i="1" s="1"/>
  <c r="U734" i="1" s="1"/>
  <c r="O735" i="1" s="1"/>
  <c r="Q735" i="1" s="1"/>
  <c r="C733" i="1"/>
  <c r="P735" i="1" l="1"/>
  <c r="F734" i="1"/>
  <c r="I734" i="1"/>
  <c r="K734" i="1"/>
  <c r="G734" i="1"/>
  <c r="L734" i="1"/>
  <c r="C734" i="1"/>
  <c r="E734" i="1"/>
  <c r="J734" i="1"/>
  <c r="A735" i="1" s="1"/>
  <c r="D735" i="1" s="1"/>
  <c r="R735" i="1" s="1"/>
  <c r="S735" i="1" s="1"/>
  <c r="T735" i="1" s="1"/>
  <c r="U735" i="1" s="1"/>
  <c r="O736" i="1" s="1"/>
  <c r="Q736" i="1" s="1"/>
  <c r="B734" i="1"/>
  <c r="P736" i="1" l="1"/>
  <c r="K735" i="1"/>
  <c r="F735" i="1"/>
  <c r="J735" i="1"/>
  <c r="A736" i="1" s="1"/>
  <c r="D736" i="1" s="1"/>
  <c r="R736" i="1" s="1"/>
  <c r="S736" i="1" s="1"/>
  <c r="T736" i="1" s="1"/>
  <c r="U736" i="1" s="1"/>
  <c r="O737" i="1" s="1"/>
  <c r="Q737" i="1" s="1"/>
  <c r="B735" i="1"/>
  <c r="G735" i="1"/>
  <c r="I735" i="1"/>
  <c r="E735" i="1"/>
  <c r="L735" i="1"/>
  <c r="C735" i="1"/>
  <c r="P737" i="1" l="1"/>
  <c r="E736" i="1"/>
  <c r="G736" i="1"/>
  <c r="C736" i="1"/>
  <c r="B736" i="1"/>
  <c r="L736" i="1"/>
  <c r="J736" i="1"/>
  <c r="A737" i="1" s="1"/>
  <c r="D737" i="1" s="1"/>
  <c r="R737" i="1" s="1"/>
  <c r="S737" i="1" s="1"/>
  <c r="T737" i="1" s="1"/>
  <c r="U737" i="1" s="1"/>
  <c r="O738" i="1" s="1"/>
  <c r="Q738" i="1" s="1"/>
  <c r="I736" i="1"/>
  <c r="K736" i="1"/>
  <c r="F736" i="1"/>
  <c r="P738" i="1" l="1"/>
  <c r="I737" i="1"/>
  <c r="C737" i="1"/>
  <c r="G737" i="1"/>
  <c r="F737" i="1"/>
  <c r="K737" i="1"/>
  <c r="L737" i="1"/>
  <c r="J737" i="1"/>
  <c r="A738" i="1" s="1"/>
  <c r="D738" i="1" s="1"/>
  <c r="R738" i="1" s="1"/>
  <c r="S738" i="1" s="1"/>
  <c r="T738" i="1" s="1"/>
  <c r="U738" i="1" s="1"/>
  <c r="O739" i="1" s="1"/>
  <c r="Q739" i="1" s="1"/>
  <c r="B737" i="1"/>
  <c r="E737" i="1"/>
  <c r="P739" i="1" l="1"/>
  <c r="I738" i="1"/>
  <c r="B738" i="1"/>
  <c r="F738" i="1"/>
  <c r="J738" i="1"/>
  <c r="A739" i="1" s="1"/>
  <c r="D739" i="1" s="1"/>
  <c r="R739" i="1" s="1"/>
  <c r="S739" i="1" s="1"/>
  <c r="T739" i="1" s="1"/>
  <c r="U739" i="1" s="1"/>
  <c r="O740" i="1" s="1"/>
  <c r="Q740" i="1" s="1"/>
  <c r="C738" i="1"/>
  <c r="K738" i="1"/>
  <c r="E738" i="1"/>
  <c r="L738" i="1"/>
  <c r="G738" i="1"/>
  <c r="P740" i="1" l="1"/>
  <c r="B739" i="1"/>
  <c r="E739" i="1"/>
  <c r="C739" i="1"/>
  <c r="L739" i="1"/>
  <c r="G739" i="1"/>
  <c r="K739" i="1"/>
  <c r="J739" i="1"/>
  <c r="A740" i="1" s="1"/>
  <c r="D740" i="1" s="1"/>
  <c r="R740" i="1" s="1"/>
  <c r="S740" i="1" s="1"/>
  <c r="T740" i="1" s="1"/>
  <c r="U740" i="1" s="1"/>
  <c r="O741" i="1" s="1"/>
  <c r="Q741" i="1" s="1"/>
  <c r="I739" i="1"/>
  <c r="F739" i="1"/>
  <c r="P741" i="1" l="1"/>
  <c r="I740" i="1"/>
  <c r="E740" i="1"/>
  <c r="J740" i="1"/>
  <c r="A741" i="1" s="1"/>
  <c r="D741" i="1" s="1"/>
  <c r="R741" i="1" s="1"/>
  <c r="S741" i="1" s="1"/>
  <c r="T741" i="1" s="1"/>
  <c r="U741" i="1" s="1"/>
  <c r="O742" i="1" s="1"/>
  <c r="Q742" i="1" s="1"/>
  <c r="L740" i="1"/>
  <c r="C740" i="1"/>
  <c r="K740" i="1"/>
  <c r="B740" i="1"/>
  <c r="G740" i="1"/>
  <c r="F740" i="1"/>
  <c r="P742" i="1" l="1"/>
  <c r="L741" i="1"/>
  <c r="F741" i="1"/>
  <c r="B741" i="1"/>
  <c r="J741" i="1"/>
  <c r="A742" i="1" s="1"/>
  <c r="D742" i="1" s="1"/>
  <c r="R742" i="1" s="1"/>
  <c r="S742" i="1" s="1"/>
  <c r="T742" i="1" s="1"/>
  <c r="U742" i="1" s="1"/>
  <c r="O743" i="1" s="1"/>
  <c r="Q743" i="1" s="1"/>
  <c r="G741" i="1"/>
  <c r="C741" i="1"/>
  <c r="K741" i="1"/>
  <c r="E741" i="1"/>
  <c r="I741" i="1"/>
  <c r="P743" i="1" l="1"/>
  <c r="C742" i="1"/>
  <c r="I742" i="1"/>
  <c r="E742" i="1"/>
  <c r="J742" i="1"/>
  <c r="A743" i="1" s="1"/>
  <c r="D743" i="1" s="1"/>
  <c r="R743" i="1" s="1"/>
  <c r="S743" i="1" s="1"/>
  <c r="T743" i="1" s="1"/>
  <c r="U743" i="1" s="1"/>
  <c r="O744" i="1" s="1"/>
  <c r="Q744" i="1" s="1"/>
  <c r="B742" i="1"/>
  <c r="F742" i="1"/>
  <c r="L742" i="1"/>
  <c r="G742" i="1"/>
  <c r="K742" i="1"/>
  <c r="P744" i="1" l="1"/>
  <c r="K743" i="1"/>
  <c r="J743" i="1"/>
  <c r="A744" i="1" s="1"/>
  <c r="D744" i="1" s="1"/>
  <c r="R744" i="1" s="1"/>
  <c r="S744" i="1" s="1"/>
  <c r="T744" i="1" s="1"/>
  <c r="U744" i="1" s="1"/>
  <c r="O745" i="1" s="1"/>
  <c r="Q745" i="1" s="1"/>
  <c r="L743" i="1"/>
  <c r="F743" i="1"/>
  <c r="B743" i="1"/>
  <c r="G743" i="1"/>
  <c r="E743" i="1"/>
  <c r="C743" i="1"/>
  <c r="I743" i="1"/>
  <c r="P745" i="1" l="1"/>
  <c r="I744" i="1"/>
  <c r="C744" i="1"/>
  <c r="K744" i="1"/>
  <c r="F744" i="1"/>
  <c r="E744" i="1"/>
  <c r="J744" i="1"/>
  <c r="A745" i="1" s="1"/>
  <c r="D745" i="1" s="1"/>
  <c r="R745" i="1" s="1"/>
  <c r="S745" i="1" s="1"/>
  <c r="T745" i="1" s="1"/>
  <c r="U745" i="1" s="1"/>
  <c r="O746" i="1" s="1"/>
  <c r="Q746" i="1" s="1"/>
  <c r="B744" i="1"/>
  <c r="G744" i="1"/>
  <c r="L744" i="1"/>
  <c r="P746" i="1" l="1"/>
  <c r="L745" i="1"/>
  <c r="K745" i="1"/>
  <c r="E745" i="1"/>
  <c r="I745" i="1"/>
  <c r="F745" i="1"/>
  <c r="G745" i="1"/>
  <c r="J745" i="1"/>
  <c r="A746" i="1" s="1"/>
  <c r="D746" i="1" s="1"/>
  <c r="R746" i="1" s="1"/>
  <c r="S746" i="1" s="1"/>
  <c r="T746" i="1" s="1"/>
  <c r="U746" i="1" s="1"/>
  <c r="O747" i="1" s="1"/>
  <c r="Q747" i="1" s="1"/>
  <c r="C745" i="1"/>
  <c r="B745" i="1"/>
  <c r="P747" i="1" l="1"/>
  <c r="G746" i="1"/>
  <c r="K746" i="1"/>
  <c r="E746" i="1"/>
  <c r="J746" i="1"/>
  <c r="A747" i="1" s="1"/>
  <c r="D747" i="1" s="1"/>
  <c r="R747" i="1" s="1"/>
  <c r="S747" i="1" s="1"/>
  <c r="T747" i="1" s="1"/>
  <c r="U747" i="1" s="1"/>
  <c r="O748" i="1" s="1"/>
  <c r="Q748" i="1" s="1"/>
  <c r="L746" i="1"/>
  <c r="B746" i="1"/>
  <c r="C746" i="1"/>
  <c r="F746" i="1"/>
  <c r="I746" i="1"/>
  <c r="P748" i="1" l="1"/>
  <c r="J747" i="1"/>
  <c r="A748" i="1" s="1"/>
  <c r="D748" i="1" s="1"/>
  <c r="R748" i="1" s="1"/>
  <c r="S748" i="1" s="1"/>
  <c r="T748" i="1" s="1"/>
  <c r="U748" i="1" s="1"/>
  <c r="O749" i="1" s="1"/>
  <c r="Q749" i="1" s="1"/>
  <c r="K747" i="1"/>
  <c r="B747" i="1"/>
  <c r="F747" i="1"/>
  <c r="I747" i="1"/>
  <c r="L747" i="1"/>
  <c r="E747" i="1"/>
  <c r="C747" i="1"/>
  <c r="G747" i="1"/>
  <c r="P749" i="1" l="1"/>
  <c r="K748" i="1"/>
  <c r="B748" i="1"/>
  <c r="I748" i="1"/>
  <c r="G748" i="1"/>
  <c r="F748" i="1"/>
  <c r="C748" i="1"/>
  <c r="E748" i="1"/>
  <c r="J748" i="1"/>
  <c r="A749" i="1" s="1"/>
  <c r="D749" i="1" s="1"/>
  <c r="R749" i="1" s="1"/>
  <c r="S749" i="1" s="1"/>
  <c r="T749" i="1" s="1"/>
  <c r="U749" i="1" s="1"/>
  <c r="O750" i="1" s="1"/>
  <c r="Q750" i="1" s="1"/>
  <c r="L748" i="1"/>
  <c r="P750" i="1" l="1"/>
  <c r="G749" i="1"/>
  <c r="E749" i="1"/>
  <c r="C749" i="1"/>
  <c r="I749" i="1"/>
  <c r="L749" i="1"/>
  <c r="J749" i="1"/>
  <c r="A750" i="1" s="1"/>
  <c r="D750" i="1" s="1"/>
  <c r="R750" i="1" s="1"/>
  <c r="S750" i="1" s="1"/>
  <c r="T750" i="1" s="1"/>
  <c r="U750" i="1" s="1"/>
  <c r="O751" i="1" s="1"/>
  <c r="Q751" i="1" s="1"/>
  <c r="F749" i="1"/>
  <c r="B749" i="1"/>
  <c r="K749" i="1"/>
  <c r="P751" i="1" l="1"/>
  <c r="J750" i="1"/>
  <c r="A751" i="1" s="1"/>
  <c r="D751" i="1" s="1"/>
  <c r="R751" i="1" s="1"/>
  <c r="S751" i="1" s="1"/>
  <c r="T751" i="1" s="1"/>
  <c r="U751" i="1" s="1"/>
  <c r="O752" i="1" s="1"/>
  <c r="Q752" i="1" s="1"/>
  <c r="F750" i="1"/>
  <c r="C750" i="1"/>
  <c r="I750" i="1"/>
  <c r="K750" i="1"/>
  <c r="G750" i="1"/>
  <c r="L750" i="1"/>
  <c r="E750" i="1"/>
  <c r="B750" i="1"/>
  <c r="P752" i="1" l="1"/>
  <c r="G751" i="1"/>
  <c r="C751" i="1"/>
  <c r="K751" i="1"/>
  <c r="L751" i="1"/>
  <c r="E751" i="1"/>
  <c r="I751" i="1"/>
  <c r="J751" i="1"/>
  <c r="A752" i="1" s="1"/>
  <c r="D752" i="1" s="1"/>
  <c r="R752" i="1" s="1"/>
  <c r="S752" i="1" s="1"/>
  <c r="T752" i="1" s="1"/>
  <c r="U752" i="1" s="1"/>
  <c r="O753" i="1" s="1"/>
  <c r="Q753" i="1" s="1"/>
  <c r="F751" i="1"/>
  <c r="B751" i="1"/>
  <c r="P753" i="1" l="1"/>
  <c r="J752" i="1"/>
  <c r="A753" i="1" s="1"/>
  <c r="D753" i="1" s="1"/>
  <c r="R753" i="1" s="1"/>
  <c r="S753" i="1" s="1"/>
  <c r="T753" i="1" s="1"/>
  <c r="U753" i="1" s="1"/>
  <c r="O754" i="1" s="1"/>
  <c r="Q754" i="1" s="1"/>
  <c r="L752" i="1"/>
  <c r="B752" i="1"/>
  <c r="E752" i="1"/>
  <c r="I752" i="1"/>
  <c r="C752" i="1"/>
  <c r="G752" i="1"/>
  <c r="F752" i="1"/>
  <c r="K752" i="1"/>
  <c r="P754" i="1" l="1"/>
  <c r="B753" i="1"/>
  <c r="J753" i="1"/>
  <c r="A754" i="1" s="1"/>
  <c r="D754" i="1" s="1"/>
  <c r="R754" i="1" s="1"/>
  <c r="S754" i="1" s="1"/>
  <c r="T754" i="1" s="1"/>
  <c r="U754" i="1" s="1"/>
  <c r="O755" i="1" s="1"/>
  <c r="Q755" i="1" s="1"/>
  <c r="F753" i="1"/>
  <c r="L753" i="1"/>
  <c r="I753" i="1"/>
  <c r="C753" i="1"/>
  <c r="K753" i="1"/>
  <c r="G753" i="1"/>
  <c r="E753" i="1"/>
  <c r="P755" i="1" l="1"/>
  <c r="E754" i="1"/>
  <c r="F754" i="1"/>
  <c r="K754" i="1"/>
  <c r="G754" i="1"/>
  <c r="L754" i="1"/>
  <c r="C754" i="1"/>
  <c r="I754" i="1"/>
  <c r="J754" i="1"/>
  <c r="A755" i="1" s="1"/>
  <c r="D755" i="1" s="1"/>
  <c r="R755" i="1" s="1"/>
  <c r="S755" i="1" s="1"/>
  <c r="T755" i="1" s="1"/>
  <c r="U755" i="1" s="1"/>
  <c r="O756" i="1" s="1"/>
  <c r="Q756" i="1" s="1"/>
  <c r="B754" i="1"/>
  <c r="P756" i="1" l="1"/>
  <c r="G755" i="1"/>
  <c r="F755" i="1"/>
  <c r="E755" i="1"/>
  <c r="J755" i="1"/>
  <c r="A756" i="1" s="1"/>
  <c r="D756" i="1" s="1"/>
  <c r="R756" i="1" s="1"/>
  <c r="S756" i="1" s="1"/>
  <c r="T756" i="1" s="1"/>
  <c r="U756" i="1" s="1"/>
  <c r="O757" i="1" s="1"/>
  <c r="Q757" i="1" s="1"/>
  <c r="B755" i="1"/>
  <c r="C755" i="1"/>
  <c r="I755" i="1"/>
  <c r="L755" i="1"/>
  <c r="K755" i="1"/>
  <c r="P757" i="1" l="1"/>
  <c r="J756" i="1"/>
  <c r="A757" i="1" s="1"/>
  <c r="D757" i="1" s="1"/>
  <c r="R757" i="1" s="1"/>
  <c r="S757" i="1" s="1"/>
  <c r="T757" i="1" s="1"/>
  <c r="U757" i="1" s="1"/>
  <c r="O758" i="1" s="1"/>
  <c r="Q758" i="1" s="1"/>
  <c r="L756" i="1"/>
  <c r="C756" i="1"/>
  <c r="G756" i="1"/>
  <c r="I756" i="1"/>
  <c r="B756" i="1"/>
  <c r="E756" i="1"/>
  <c r="F756" i="1"/>
  <c r="K756" i="1"/>
  <c r="P758" i="1" l="1"/>
  <c r="K757" i="1"/>
  <c r="I757" i="1"/>
  <c r="J757" i="1"/>
  <c r="A758" i="1" s="1"/>
  <c r="D758" i="1" s="1"/>
  <c r="R758" i="1" s="1"/>
  <c r="S758" i="1" s="1"/>
  <c r="T758" i="1" s="1"/>
  <c r="U758" i="1" s="1"/>
  <c r="O759" i="1" s="1"/>
  <c r="Q759" i="1" s="1"/>
  <c r="B757" i="1"/>
  <c r="F757" i="1"/>
  <c r="G757" i="1"/>
  <c r="C757" i="1"/>
  <c r="E757" i="1"/>
  <c r="L757" i="1"/>
  <c r="P759" i="1" l="1"/>
  <c r="L758" i="1"/>
  <c r="G758" i="1"/>
  <c r="K758" i="1"/>
  <c r="I758" i="1"/>
  <c r="B758" i="1"/>
  <c r="J758" i="1"/>
  <c r="A759" i="1" s="1"/>
  <c r="D759" i="1" s="1"/>
  <c r="R759" i="1" s="1"/>
  <c r="S759" i="1" s="1"/>
  <c r="T759" i="1" s="1"/>
  <c r="U759" i="1" s="1"/>
  <c r="O760" i="1" s="1"/>
  <c r="Q760" i="1" s="1"/>
  <c r="F758" i="1"/>
  <c r="C758" i="1"/>
  <c r="E758" i="1"/>
  <c r="P760" i="1" l="1"/>
  <c r="I759" i="1"/>
  <c r="F759" i="1"/>
  <c r="G759" i="1"/>
  <c r="B759" i="1"/>
  <c r="E759" i="1"/>
  <c r="K759" i="1"/>
  <c r="C759" i="1"/>
  <c r="L759" i="1"/>
  <c r="J759" i="1"/>
  <c r="A760" i="1" s="1"/>
  <c r="D760" i="1" s="1"/>
  <c r="R760" i="1" s="1"/>
  <c r="S760" i="1" s="1"/>
  <c r="T760" i="1" s="1"/>
  <c r="U760" i="1" s="1"/>
  <c r="O761" i="1" s="1"/>
  <c r="Q761" i="1" s="1"/>
  <c r="P761" i="1" l="1"/>
  <c r="E760" i="1"/>
  <c r="I760" i="1"/>
  <c r="F760" i="1"/>
  <c r="K760" i="1"/>
  <c r="G760" i="1"/>
  <c r="C760" i="1"/>
  <c r="J760" i="1"/>
  <c r="A761" i="1" s="1"/>
  <c r="D761" i="1" s="1"/>
  <c r="R761" i="1" s="1"/>
  <c r="S761" i="1" s="1"/>
  <c r="T761" i="1" s="1"/>
  <c r="U761" i="1" s="1"/>
  <c r="O762" i="1" s="1"/>
  <c r="Q762" i="1" s="1"/>
  <c r="L760" i="1"/>
  <c r="B760" i="1"/>
  <c r="P762" i="1" l="1"/>
  <c r="G761" i="1"/>
  <c r="C761" i="1"/>
  <c r="L761" i="1"/>
  <c r="J761" i="1"/>
  <c r="A762" i="1" s="1"/>
  <c r="D762" i="1" s="1"/>
  <c r="R762" i="1" s="1"/>
  <c r="S762" i="1" s="1"/>
  <c r="T762" i="1" s="1"/>
  <c r="U762" i="1" s="1"/>
  <c r="O763" i="1" s="1"/>
  <c r="Q763" i="1" s="1"/>
  <c r="K761" i="1"/>
  <c r="I761" i="1"/>
  <c r="E761" i="1"/>
  <c r="F761" i="1"/>
  <c r="B761" i="1"/>
  <c r="P763" i="1" l="1"/>
  <c r="J762" i="1"/>
  <c r="A763" i="1" s="1"/>
  <c r="D763" i="1" s="1"/>
  <c r="R763" i="1" s="1"/>
  <c r="S763" i="1" s="1"/>
  <c r="T763" i="1" s="1"/>
  <c r="U763" i="1" s="1"/>
  <c r="O764" i="1" s="1"/>
  <c r="Q764" i="1" s="1"/>
  <c r="K762" i="1"/>
  <c r="B762" i="1"/>
  <c r="F762" i="1"/>
  <c r="C762" i="1"/>
  <c r="L762" i="1"/>
  <c r="E762" i="1"/>
  <c r="I762" i="1"/>
  <c r="G762" i="1"/>
  <c r="P764" i="1" l="1"/>
  <c r="F763" i="1"/>
  <c r="G763" i="1"/>
  <c r="B763" i="1"/>
  <c r="E763" i="1"/>
  <c r="J763" i="1"/>
  <c r="A764" i="1" s="1"/>
  <c r="D764" i="1" s="1"/>
  <c r="R764" i="1" s="1"/>
  <c r="S764" i="1" s="1"/>
  <c r="T764" i="1" s="1"/>
  <c r="U764" i="1" s="1"/>
  <c r="O765" i="1" s="1"/>
  <c r="Q765" i="1" s="1"/>
  <c r="C763" i="1"/>
  <c r="L763" i="1"/>
  <c r="K763" i="1"/>
  <c r="I763" i="1"/>
  <c r="P765" i="1" l="1"/>
  <c r="C764" i="1"/>
  <c r="E764" i="1"/>
  <c r="J764" i="1"/>
  <c r="A765" i="1" s="1"/>
  <c r="D765" i="1" s="1"/>
  <c r="R765" i="1" s="1"/>
  <c r="S765" i="1" s="1"/>
  <c r="T765" i="1" s="1"/>
  <c r="U765" i="1" s="1"/>
  <c r="O766" i="1" s="1"/>
  <c r="Q766" i="1" s="1"/>
  <c r="L764" i="1"/>
  <c r="K764" i="1"/>
  <c r="B764" i="1"/>
  <c r="F764" i="1"/>
  <c r="G764" i="1"/>
  <c r="I764" i="1"/>
  <c r="P766" i="1" l="1"/>
  <c r="L765" i="1"/>
  <c r="F765" i="1"/>
  <c r="K765" i="1"/>
  <c r="G765" i="1"/>
  <c r="B765" i="1"/>
  <c r="I765" i="1"/>
  <c r="E765" i="1"/>
  <c r="J765" i="1"/>
  <c r="A766" i="1" s="1"/>
  <c r="D766" i="1" s="1"/>
  <c r="R766" i="1" s="1"/>
  <c r="S766" i="1" s="1"/>
  <c r="T766" i="1" s="1"/>
  <c r="U766" i="1" s="1"/>
  <c r="O767" i="1" s="1"/>
  <c r="Q767" i="1" s="1"/>
  <c r="C765" i="1"/>
  <c r="P767" i="1" l="1"/>
  <c r="E766" i="1"/>
  <c r="I766" i="1"/>
  <c r="C766" i="1"/>
  <c r="B766" i="1"/>
  <c r="J766" i="1"/>
  <c r="A767" i="1" s="1"/>
  <c r="D767" i="1" s="1"/>
  <c r="R767" i="1" s="1"/>
  <c r="S767" i="1" s="1"/>
  <c r="T767" i="1" s="1"/>
  <c r="U767" i="1" s="1"/>
  <c r="O768" i="1" s="1"/>
  <c r="Q768" i="1" s="1"/>
  <c r="F766" i="1"/>
  <c r="K766" i="1"/>
  <c r="G766" i="1"/>
  <c r="L766" i="1"/>
  <c r="P768" i="1" l="1"/>
  <c r="J767" i="1"/>
  <c r="A768" i="1" s="1"/>
  <c r="D768" i="1" s="1"/>
  <c r="R768" i="1" s="1"/>
  <c r="S768" i="1" s="1"/>
  <c r="T768" i="1" s="1"/>
  <c r="U768" i="1" s="1"/>
  <c r="O769" i="1" s="1"/>
  <c r="Q769" i="1" s="1"/>
  <c r="I767" i="1"/>
  <c r="F767" i="1"/>
  <c r="E767" i="1"/>
  <c r="L767" i="1"/>
  <c r="G767" i="1"/>
  <c r="C767" i="1"/>
  <c r="K767" i="1"/>
  <c r="B767" i="1"/>
  <c r="P769" i="1" l="1"/>
  <c r="G768" i="1"/>
  <c r="E768" i="1"/>
  <c r="K768" i="1"/>
  <c r="J768" i="1"/>
  <c r="A769" i="1" s="1"/>
  <c r="D769" i="1" s="1"/>
  <c r="R769" i="1" s="1"/>
  <c r="S769" i="1" s="1"/>
  <c r="T769" i="1" s="1"/>
  <c r="U769" i="1" s="1"/>
  <c r="O770" i="1" s="1"/>
  <c r="Q770" i="1" s="1"/>
  <c r="L768" i="1"/>
  <c r="C768" i="1"/>
  <c r="B768" i="1"/>
  <c r="I768" i="1"/>
  <c r="F768" i="1"/>
  <c r="P770" i="1" l="1"/>
  <c r="G769" i="1"/>
  <c r="E769" i="1"/>
  <c r="I769" i="1"/>
  <c r="K769" i="1"/>
  <c r="C769" i="1"/>
  <c r="B769" i="1"/>
  <c r="L769" i="1"/>
  <c r="F769" i="1"/>
  <c r="J769" i="1"/>
  <c r="A770" i="1" s="1"/>
  <c r="D770" i="1" s="1"/>
  <c r="R770" i="1" s="1"/>
  <c r="S770" i="1" s="1"/>
  <c r="T770" i="1" s="1"/>
  <c r="U770" i="1" s="1"/>
  <c r="O771" i="1" s="1"/>
  <c r="Q771" i="1" s="1"/>
  <c r="P771" i="1" l="1"/>
  <c r="L770" i="1"/>
  <c r="E770" i="1"/>
  <c r="J770" i="1"/>
  <c r="A771" i="1" s="1"/>
  <c r="D771" i="1" s="1"/>
  <c r="R771" i="1" s="1"/>
  <c r="S771" i="1" s="1"/>
  <c r="T771" i="1" s="1"/>
  <c r="U771" i="1" s="1"/>
  <c r="O772" i="1" s="1"/>
  <c r="Q772" i="1" s="1"/>
  <c r="G770" i="1"/>
  <c r="C770" i="1"/>
  <c r="B770" i="1"/>
  <c r="K770" i="1"/>
  <c r="F770" i="1"/>
  <c r="I770" i="1"/>
  <c r="P772" i="1" l="1"/>
  <c r="B771" i="1"/>
  <c r="F771" i="1"/>
  <c r="C771" i="1"/>
  <c r="L771" i="1"/>
  <c r="G771" i="1"/>
  <c r="K771" i="1"/>
  <c r="I771" i="1"/>
  <c r="J771" i="1"/>
  <c r="A772" i="1" s="1"/>
  <c r="D772" i="1" s="1"/>
  <c r="R772" i="1" s="1"/>
  <c r="S772" i="1" s="1"/>
  <c r="T772" i="1" s="1"/>
  <c r="U772" i="1" s="1"/>
  <c r="O773" i="1" s="1"/>
  <c r="Q773" i="1" s="1"/>
  <c r="E771" i="1"/>
  <c r="P773" i="1" l="1"/>
  <c r="I772" i="1"/>
  <c r="G772" i="1"/>
  <c r="L772" i="1"/>
  <c r="E772" i="1"/>
  <c r="B772" i="1"/>
  <c r="K772" i="1"/>
  <c r="F772" i="1"/>
  <c r="J772" i="1"/>
  <c r="A773" i="1" s="1"/>
  <c r="D773" i="1" s="1"/>
  <c r="R773" i="1" s="1"/>
  <c r="S773" i="1" s="1"/>
  <c r="T773" i="1" s="1"/>
  <c r="U773" i="1" s="1"/>
  <c r="O774" i="1" s="1"/>
  <c r="Q774" i="1" s="1"/>
  <c r="C772" i="1"/>
  <c r="P774" i="1" l="1"/>
  <c r="E773" i="1"/>
  <c r="B773" i="1"/>
  <c r="J773" i="1"/>
  <c r="A774" i="1" s="1"/>
  <c r="D774" i="1" s="1"/>
  <c r="R774" i="1" s="1"/>
  <c r="S774" i="1" s="1"/>
  <c r="T774" i="1" s="1"/>
  <c r="U774" i="1" s="1"/>
  <c r="O775" i="1" s="1"/>
  <c r="Q775" i="1" s="1"/>
  <c r="I773" i="1"/>
  <c r="C773" i="1"/>
  <c r="F773" i="1"/>
  <c r="K773" i="1"/>
  <c r="L773" i="1"/>
  <c r="G773" i="1"/>
  <c r="P775" i="1" l="1"/>
  <c r="C774" i="1"/>
  <c r="I774" i="1"/>
  <c r="J774" i="1"/>
  <c r="A775" i="1" s="1"/>
  <c r="D775" i="1" s="1"/>
  <c r="R775" i="1" s="1"/>
  <c r="S775" i="1" s="1"/>
  <c r="T775" i="1" s="1"/>
  <c r="U775" i="1" s="1"/>
  <c r="O776" i="1" s="1"/>
  <c r="Q776" i="1" s="1"/>
  <c r="B774" i="1"/>
  <c r="E774" i="1"/>
  <c r="F774" i="1"/>
  <c r="L774" i="1"/>
  <c r="G774" i="1"/>
  <c r="K774" i="1"/>
  <c r="P776" i="1" l="1"/>
  <c r="B775" i="1"/>
  <c r="G775" i="1"/>
  <c r="C775" i="1"/>
  <c r="K775" i="1"/>
  <c r="I775" i="1"/>
  <c r="F775" i="1"/>
  <c r="J775" i="1"/>
  <c r="A776" i="1" s="1"/>
  <c r="D776" i="1" s="1"/>
  <c r="R776" i="1" s="1"/>
  <c r="S776" i="1" s="1"/>
  <c r="T776" i="1" s="1"/>
  <c r="U776" i="1" s="1"/>
  <c r="O777" i="1" s="1"/>
  <c r="Q777" i="1" s="1"/>
  <c r="E775" i="1"/>
  <c r="L775" i="1"/>
  <c r="P777" i="1" l="1"/>
  <c r="I776" i="1"/>
  <c r="E776" i="1"/>
  <c r="C776" i="1"/>
  <c r="J776" i="1"/>
  <c r="A777" i="1" s="1"/>
  <c r="D777" i="1" s="1"/>
  <c r="R777" i="1" s="1"/>
  <c r="S777" i="1" s="1"/>
  <c r="T777" i="1" s="1"/>
  <c r="U777" i="1" s="1"/>
  <c r="O778" i="1" s="1"/>
  <c r="Q778" i="1" s="1"/>
  <c r="F776" i="1"/>
  <c r="K776" i="1"/>
  <c r="L776" i="1"/>
  <c r="G776" i="1"/>
  <c r="B776" i="1"/>
  <c r="P778" i="1" l="1"/>
  <c r="F777" i="1"/>
  <c r="I777" i="1"/>
  <c r="G777" i="1"/>
  <c r="C777" i="1"/>
  <c r="B777" i="1"/>
  <c r="E777" i="1"/>
  <c r="K777" i="1"/>
  <c r="J777" i="1"/>
  <c r="A778" i="1" s="1"/>
  <c r="D778" i="1" s="1"/>
  <c r="R778" i="1" s="1"/>
  <c r="S778" i="1" s="1"/>
  <c r="T778" i="1" s="1"/>
  <c r="U778" i="1" s="1"/>
  <c r="O779" i="1" s="1"/>
  <c r="Q779" i="1" s="1"/>
  <c r="L777" i="1"/>
  <c r="P779" i="1" l="1"/>
  <c r="B778" i="1"/>
  <c r="G778" i="1"/>
  <c r="L778" i="1"/>
  <c r="J778" i="1"/>
  <c r="A779" i="1" s="1"/>
  <c r="D779" i="1" s="1"/>
  <c r="R779" i="1" s="1"/>
  <c r="S779" i="1" s="1"/>
  <c r="T779" i="1" s="1"/>
  <c r="U779" i="1" s="1"/>
  <c r="O780" i="1" s="1"/>
  <c r="Q780" i="1" s="1"/>
  <c r="I778" i="1"/>
  <c r="K778" i="1"/>
  <c r="C778" i="1"/>
  <c r="F778" i="1"/>
  <c r="E778" i="1"/>
  <c r="P780" i="1" l="1"/>
  <c r="L779" i="1"/>
  <c r="K779" i="1"/>
  <c r="G779" i="1"/>
  <c r="F779" i="1"/>
  <c r="C779" i="1"/>
  <c r="B779" i="1"/>
  <c r="E779" i="1"/>
  <c r="I779" i="1"/>
  <c r="J779" i="1"/>
  <c r="A780" i="1" s="1"/>
  <c r="D780" i="1" s="1"/>
  <c r="R780" i="1" s="1"/>
  <c r="S780" i="1" s="1"/>
  <c r="T780" i="1" s="1"/>
  <c r="U780" i="1" s="1"/>
  <c r="O781" i="1" s="1"/>
  <c r="Q781" i="1" s="1"/>
  <c r="P781" i="1" l="1"/>
  <c r="I780" i="1"/>
  <c r="B780" i="1"/>
  <c r="G780" i="1"/>
  <c r="F780" i="1"/>
  <c r="K780" i="1"/>
  <c r="E780" i="1"/>
  <c r="C780" i="1"/>
  <c r="J780" i="1"/>
  <c r="A781" i="1" s="1"/>
  <c r="D781" i="1" s="1"/>
  <c r="R781" i="1" s="1"/>
  <c r="S781" i="1" s="1"/>
  <c r="T781" i="1" s="1"/>
  <c r="U781" i="1" s="1"/>
  <c r="O782" i="1" s="1"/>
  <c r="Q782" i="1" s="1"/>
  <c r="L780" i="1"/>
  <c r="P782" i="1" l="1"/>
  <c r="L781" i="1"/>
  <c r="G781" i="1"/>
  <c r="K781" i="1"/>
  <c r="I781" i="1"/>
  <c r="B781" i="1"/>
  <c r="F781" i="1"/>
  <c r="C781" i="1"/>
  <c r="E781" i="1"/>
  <c r="J781" i="1"/>
  <c r="A782" i="1" s="1"/>
  <c r="D782" i="1" s="1"/>
  <c r="R782" i="1" s="1"/>
  <c r="S782" i="1" s="1"/>
  <c r="T782" i="1" s="1"/>
  <c r="U782" i="1" s="1"/>
  <c r="O783" i="1" s="1"/>
  <c r="Q783" i="1" s="1"/>
  <c r="P783" i="1" l="1"/>
  <c r="L782" i="1"/>
  <c r="K782" i="1"/>
  <c r="C782" i="1"/>
  <c r="I782" i="1"/>
  <c r="F782" i="1"/>
  <c r="E782" i="1"/>
  <c r="J782" i="1"/>
  <c r="A783" i="1" s="1"/>
  <c r="D783" i="1" s="1"/>
  <c r="R783" i="1" s="1"/>
  <c r="S783" i="1" s="1"/>
  <c r="T783" i="1" s="1"/>
  <c r="U783" i="1" s="1"/>
  <c r="O784" i="1" s="1"/>
  <c r="Q784" i="1" s="1"/>
  <c r="G782" i="1"/>
  <c r="B782" i="1"/>
  <c r="P784" i="1" l="1"/>
  <c r="B783" i="1"/>
  <c r="J783" i="1"/>
  <c r="A784" i="1" s="1"/>
  <c r="D784" i="1" s="1"/>
  <c r="R784" i="1" s="1"/>
  <c r="S784" i="1" s="1"/>
  <c r="T784" i="1" s="1"/>
  <c r="U784" i="1" s="1"/>
  <c r="O785" i="1" s="1"/>
  <c r="Q785" i="1" s="1"/>
  <c r="G783" i="1"/>
  <c r="K783" i="1"/>
  <c r="C783" i="1"/>
  <c r="F783" i="1"/>
  <c r="L783" i="1"/>
  <c r="E783" i="1"/>
  <c r="I783" i="1"/>
  <c r="P785" i="1" l="1"/>
  <c r="C784" i="1"/>
  <c r="G784" i="1"/>
  <c r="K784" i="1"/>
  <c r="I784" i="1"/>
  <c r="F784" i="1"/>
  <c r="L784" i="1"/>
  <c r="B784" i="1"/>
  <c r="E784" i="1"/>
  <c r="J784" i="1"/>
  <c r="A785" i="1" s="1"/>
  <c r="D785" i="1" s="1"/>
  <c r="R785" i="1" s="1"/>
  <c r="S785" i="1" s="1"/>
  <c r="T785" i="1" s="1"/>
  <c r="U785" i="1" s="1"/>
  <c r="O786" i="1" s="1"/>
  <c r="Q786" i="1" s="1"/>
  <c r="P786" i="1" l="1"/>
  <c r="C785" i="1"/>
  <c r="L785" i="1"/>
  <c r="G785" i="1"/>
  <c r="J785" i="1"/>
  <c r="A786" i="1" s="1"/>
  <c r="D786" i="1" s="1"/>
  <c r="R786" i="1" s="1"/>
  <c r="S786" i="1" s="1"/>
  <c r="T786" i="1" s="1"/>
  <c r="U786" i="1" s="1"/>
  <c r="O787" i="1" s="1"/>
  <c r="Q787" i="1" s="1"/>
  <c r="I785" i="1"/>
  <c r="B785" i="1"/>
  <c r="E785" i="1"/>
  <c r="F785" i="1"/>
  <c r="K785" i="1"/>
  <c r="P787" i="1" l="1"/>
  <c r="E786" i="1"/>
  <c r="F786" i="1"/>
  <c r="K786" i="1"/>
  <c r="G786" i="1"/>
  <c r="L786" i="1"/>
  <c r="C786" i="1"/>
  <c r="I786" i="1"/>
  <c r="J786" i="1"/>
  <c r="A787" i="1" s="1"/>
  <c r="D787" i="1" s="1"/>
  <c r="R787" i="1" s="1"/>
  <c r="S787" i="1" s="1"/>
  <c r="T787" i="1" s="1"/>
  <c r="U787" i="1" s="1"/>
  <c r="O788" i="1" s="1"/>
  <c r="Q788" i="1" s="1"/>
  <c r="B786" i="1"/>
  <c r="P788" i="1" l="1"/>
  <c r="G787" i="1"/>
  <c r="F787" i="1"/>
  <c r="E787" i="1"/>
  <c r="J787" i="1"/>
  <c r="A788" i="1" s="1"/>
  <c r="D788" i="1" s="1"/>
  <c r="R788" i="1" s="1"/>
  <c r="S788" i="1" s="1"/>
  <c r="T788" i="1" s="1"/>
  <c r="U788" i="1" s="1"/>
  <c r="O789" i="1" s="1"/>
  <c r="Q789" i="1" s="1"/>
  <c r="B787" i="1"/>
  <c r="C787" i="1"/>
  <c r="I787" i="1"/>
  <c r="L787" i="1"/>
  <c r="K787" i="1"/>
  <c r="P789" i="1" l="1"/>
  <c r="J788" i="1"/>
  <c r="A789" i="1" s="1"/>
  <c r="D789" i="1" s="1"/>
  <c r="R789" i="1" s="1"/>
  <c r="S789" i="1" s="1"/>
  <c r="T789" i="1" s="1"/>
  <c r="U789" i="1" s="1"/>
  <c r="O790" i="1" s="1"/>
  <c r="Q790" i="1" s="1"/>
  <c r="E788" i="1"/>
  <c r="C788" i="1"/>
  <c r="I788" i="1"/>
  <c r="B788" i="1"/>
  <c r="K788" i="1"/>
  <c r="F788" i="1"/>
  <c r="L788" i="1"/>
  <c r="G788" i="1"/>
  <c r="P790" i="1" l="1"/>
  <c r="E789" i="1"/>
  <c r="J789" i="1"/>
  <c r="A790" i="1" s="1"/>
  <c r="D790" i="1" s="1"/>
  <c r="R790" i="1" s="1"/>
  <c r="S790" i="1" s="1"/>
  <c r="T790" i="1" s="1"/>
  <c r="U790" i="1" s="1"/>
  <c r="O791" i="1" s="1"/>
  <c r="Q791" i="1" s="1"/>
  <c r="K789" i="1"/>
  <c r="I789" i="1"/>
  <c r="L789" i="1"/>
  <c r="C789" i="1"/>
  <c r="B789" i="1"/>
  <c r="G789" i="1"/>
  <c r="F789" i="1"/>
  <c r="P791" i="1" l="1"/>
  <c r="I790" i="1"/>
  <c r="B790" i="1"/>
  <c r="F790" i="1"/>
  <c r="E790" i="1"/>
  <c r="K790" i="1"/>
  <c r="G790" i="1"/>
  <c r="J790" i="1"/>
  <c r="A791" i="1" s="1"/>
  <c r="D791" i="1" s="1"/>
  <c r="R791" i="1" s="1"/>
  <c r="S791" i="1" s="1"/>
  <c r="T791" i="1" s="1"/>
  <c r="U791" i="1" s="1"/>
  <c r="O792" i="1" s="1"/>
  <c r="Q792" i="1" s="1"/>
  <c r="L790" i="1"/>
  <c r="C790" i="1"/>
  <c r="P792" i="1" l="1"/>
  <c r="K791" i="1"/>
  <c r="L791" i="1"/>
  <c r="I791" i="1"/>
  <c r="F791" i="1"/>
  <c r="J791" i="1"/>
  <c r="A792" i="1" s="1"/>
  <c r="D792" i="1" s="1"/>
  <c r="R792" i="1" s="1"/>
  <c r="S792" i="1" s="1"/>
  <c r="T792" i="1" s="1"/>
  <c r="U792" i="1" s="1"/>
  <c r="O793" i="1" s="1"/>
  <c r="Q793" i="1" s="1"/>
  <c r="E791" i="1"/>
  <c r="C791" i="1"/>
  <c r="G791" i="1"/>
  <c r="B791" i="1"/>
  <c r="P793" i="1" l="1"/>
  <c r="E792" i="1"/>
  <c r="B792" i="1"/>
  <c r="C792" i="1"/>
  <c r="L792" i="1"/>
  <c r="F792" i="1"/>
  <c r="K792" i="1"/>
  <c r="I792" i="1"/>
  <c r="G792" i="1"/>
  <c r="J792" i="1"/>
  <c r="A793" i="1" s="1"/>
  <c r="D793" i="1" s="1"/>
  <c r="R793" i="1" s="1"/>
  <c r="S793" i="1" s="1"/>
  <c r="T793" i="1" s="1"/>
  <c r="U793" i="1" s="1"/>
  <c r="O794" i="1" s="1"/>
  <c r="Q794" i="1" s="1"/>
  <c r="P794" i="1" l="1"/>
  <c r="G793" i="1"/>
  <c r="B793" i="1"/>
  <c r="K793" i="1"/>
  <c r="E793" i="1"/>
  <c r="F793" i="1"/>
  <c r="C793" i="1"/>
  <c r="J793" i="1"/>
  <c r="A794" i="1" s="1"/>
  <c r="D794" i="1" s="1"/>
  <c r="R794" i="1" s="1"/>
  <c r="S794" i="1" s="1"/>
  <c r="T794" i="1" s="1"/>
  <c r="U794" i="1" s="1"/>
  <c r="O795" i="1" s="1"/>
  <c r="Q795" i="1" s="1"/>
  <c r="I793" i="1"/>
  <c r="L793" i="1"/>
  <c r="P795" i="1" l="1"/>
  <c r="C794" i="1"/>
  <c r="I794" i="1"/>
  <c r="L794" i="1"/>
  <c r="F794" i="1"/>
  <c r="J794" i="1"/>
  <c r="A795" i="1" s="1"/>
  <c r="D795" i="1" s="1"/>
  <c r="R795" i="1" s="1"/>
  <c r="S795" i="1" s="1"/>
  <c r="T795" i="1" s="1"/>
  <c r="U795" i="1" s="1"/>
  <c r="O796" i="1" s="1"/>
  <c r="Q796" i="1" s="1"/>
  <c r="B794" i="1"/>
  <c r="E794" i="1"/>
  <c r="G794" i="1"/>
  <c r="K794" i="1"/>
  <c r="P796" i="1" l="1"/>
  <c r="E795" i="1"/>
  <c r="I795" i="1"/>
  <c r="J795" i="1"/>
  <c r="A796" i="1" s="1"/>
  <c r="D796" i="1" s="1"/>
  <c r="R796" i="1" s="1"/>
  <c r="S796" i="1" s="1"/>
  <c r="T796" i="1" s="1"/>
  <c r="U796" i="1" s="1"/>
  <c r="O797" i="1" s="1"/>
  <c r="Q797" i="1" s="1"/>
  <c r="K795" i="1"/>
  <c r="G795" i="1"/>
  <c r="F795" i="1"/>
  <c r="L795" i="1"/>
  <c r="B795" i="1"/>
  <c r="C795" i="1"/>
  <c r="P797" i="1" l="1"/>
  <c r="J796" i="1"/>
  <c r="A797" i="1" s="1"/>
  <c r="D797" i="1" s="1"/>
  <c r="R797" i="1" s="1"/>
  <c r="S797" i="1" s="1"/>
  <c r="T797" i="1" s="1"/>
  <c r="U797" i="1" s="1"/>
  <c r="O798" i="1" s="1"/>
  <c r="Q798" i="1" s="1"/>
  <c r="F796" i="1"/>
  <c r="I796" i="1"/>
  <c r="E796" i="1"/>
  <c r="B796" i="1"/>
  <c r="C796" i="1"/>
  <c r="K796" i="1"/>
  <c r="L796" i="1"/>
  <c r="G796" i="1"/>
  <c r="P798" i="1" l="1"/>
  <c r="F797" i="1"/>
  <c r="B797" i="1"/>
  <c r="C797" i="1"/>
  <c r="K797" i="1"/>
  <c r="L797" i="1"/>
  <c r="G797" i="1"/>
  <c r="J797" i="1"/>
  <c r="A798" i="1" s="1"/>
  <c r="D798" i="1" s="1"/>
  <c r="R798" i="1" s="1"/>
  <c r="S798" i="1" s="1"/>
  <c r="T798" i="1" s="1"/>
  <c r="U798" i="1" s="1"/>
  <c r="O799" i="1" s="1"/>
  <c r="Q799" i="1" s="1"/>
  <c r="I797" i="1"/>
  <c r="E797" i="1"/>
  <c r="P799" i="1" l="1"/>
  <c r="J798" i="1"/>
  <c r="A799" i="1" s="1"/>
  <c r="D799" i="1" s="1"/>
  <c r="R799" i="1" s="1"/>
  <c r="S799" i="1" s="1"/>
  <c r="T799" i="1" s="1"/>
  <c r="U799" i="1" s="1"/>
  <c r="O800" i="1" s="1"/>
  <c r="Q800" i="1" s="1"/>
  <c r="B798" i="1"/>
  <c r="C798" i="1"/>
  <c r="I798" i="1"/>
  <c r="L798" i="1"/>
  <c r="E798" i="1"/>
  <c r="K798" i="1"/>
  <c r="F798" i="1"/>
  <c r="G798" i="1"/>
  <c r="P800" i="1" l="1"/>
  <c r="G799" i="1"/>
  <c r="I799" i="1"/>
  <c r="B799" i="1"/>
  <c r="E799" i="1"/>
  <c r="L799" i="1"/>
  <c r="K799" i="1"/>
  <c r="J799" i="1"/>
  <c r="A800" i="1" s="1"/>
  <c r="D800" i="1" s="1"/>
  <c r="R800" i="1" s="1"/>
  <c r="S800" i="1" s="1"/>
  <c r="T800" i="1" s="1"/>
  <c r="U800" i="1" s="1"/>
  <c r="O801" i="1" s="1"/>
  <c r="Q801" i="1" s="1"/>
  <c r="F799" i="1"/>
  <c r="C799" i="1"/>
  <c r="P801" i="1" l="1"/>
  <c r="E800" i="1"/>
  <c r="I800" i="1"/>
  <c r="C800" i="1"/>
  <c r="F800" i="1"/>
  <c r="B800" i="1"/>
  <c r="J800" i="1"/>
  <c r="A801" i="1" s="1"/>
  <c r="D801" i="1" s="1"/>
  <c r="R801" i="1" s="1"/>
  <c r="S801" i="1" s="1"/>
  <c r="T801" i="1" s="1"/>
  <c r="U801" i="1" s="1"/>
  <c r="O802" i="1" s="1"/>
  <c r="Q802" i="1" s="1"/>
  <c r="L800" i="1"/>
  <c r="G800" i="1"/>
  <c r="K800" i="1"/>
  <c r="P802" i="1" l="1"/>
  <c r="L801" i="1"/>
  <c r="G801" i="1"/>
  <c r="J801" i="1"/>
  <c r="A802" i="1" s="1"/>
  <c r="D802" i="1" s="1"/>
  <c r="R802" i="1" s="1"/>
  <c r="S802" i="1" s="1"/>
  <c r="T802" i="1" s="1"/>
  <c r="U802" i="1" s="1"/>
  <c r="O803" i="1" s="1"/>
  <c r="Q803" i="1" s="1"/>
  <c r="B801" i="1"/>
  <c r="C801" i="1"/>
  <c r="I801" i="1"/>
  <c r="E801" i="1"/>
  <c r="K801" i="1"/>
  <c r="F801" i="1"/>
  <c r="P803" i="1" l="1"/>
  <c r="G802" i="1"/>
  <c r="K802" i="1"/>
  <c r="C802" i="1"/>
  <c r="F802" i="1"/>
  <c r="I802" i="1"/>
  <c r="E802" i="1"/>
  <c r="J802" i="1"/>
  <c r="A803" i="1" s="1"/>
  <c r="D803" i="1" s="1"/>
  <c r="R803" i="1" s="1"/>
  <c r="S803" i="1" s="1"/>
  <c r="T803" i="1" s="1"/>
  <c r="U803" i="1" s="1"/>
  <c r="O804" i="1" s="1"/>
  <c r="Q804" i="1" s="1"/>
  <c r="B802" i="1"/>
  <c r="L802" i="1"/>
  <c r="P804" i="1" l="1"/>
  <c r="I803" i="1"/>
  <c r="B803" i="1"/>
  <c r="G803" i="1"/>
  <c r="C803" i="1"/>
  <c r="K803" i="1"/>
  <c r="F803" i="1"/>
  <c r="J803" i="1"/>
  <c r="A804" i="1" s="1"/>
  <c r="D804" i="1" s="1"/>
  <c r="R804" i="1" s="1"/>
  <c r="S804" i="1" s="1"/>
  <c r="T804" i="1" s="1"/>
  <c r="U804" i="1" s="1"/>
  <c r="O805" i="1" s="1"/>
  <c r="Q805" i="1" s="1"/>
  <c r="E803" i="1"/>
  <c r="L803" i="1"/>
  <c r="P805" i="1" l="1"/>
  <c r="E804" i="1"/>
  <c r="B804" i="1"/>
  <c r="I804" i="1"/>
  <c r="L804" i="1"/>
  <c r="C804" i="1"/>
  <c r="F804" i="1"/>
  <c r="G804" i="1"/>
  <c r="J804" i="1"/>
  <c r="A805" i="1" s="1"/>
  <c r="D805" i="1" s="1"/>
  <c r="R805" i="1" s="1"/>
  <c r="S805" i="1" s="1"/>
  <c r="T805" i="1" s="1"/>
  <c r="U805" i="1" s="1"/>
  <c r="O806" i="1" s="1"/>
  <c r="Q806" i="1" s="1"/>
  <c r="K804" i="1"/>
  <c r="P806" i="1" l="1"/>
  <c r="L805" i="1"/>
  <c r="E805" i="1"/>
  <c r="C805" i="1"/>
  <c r="K805" i="1"/>
  <c r="G805" i="1"/>
  <c r="I805" i="1"/>
  <c r="F805" i="1"/>
  <c r="J805" i="1"/>
  <c r="A806" i="1" s="1"/>
  <c r="D806" i="1" s="1"/>
  <c r="R806" i="1" s="1"/>
  <c r="S806" i="1" s="1"/>
  <c r="T806" i="1" s="1"/>
  <c r="U806" i="1" s="1"/>
  <c r="O807" i="1" s="1"/>
  <c r="Q807" i="1" s="1"/>
  <c r="B805" i="1"/>
  <c r="P807" i="1" l="1"/>
  <c r="C806" i="1"/>
  <c r="E806" i="1"/>
  <c r="K806" i="1"/>
  <c r="F806" i="1"/>
  <c r="I806" i="1"/>
  <c r="L806" i="1"/>
  <c r="B806" i="1"/>
  <c r="J806" i="1"/>
  <c r="A807" i="1" s="1"/>
  <c r="D807" i="1" s="1"/>
  <c r="R807" i="1" s="1"/>
  <c r="S807" i="1" s="1"/>
  <c r="T807" i="1" s="1"/>
  <c r="U807" i="1" s="1"/>
  <c r="O808" i="1" s="1"/>
  <c r="Q808" i="1" s="1"/>
  <c r="G806" i="1"/>
  <c r="P808" i="1" l="1"/>
  <c r="B807" i="1"/>
  <c r="J807" i="1"/>
  <c r="A808" i="1" s="1"/>
  <c r="D808" i="1" s="1"/>
  <c r="R808" i="1" s="1"/>
  <c r="S808" i="1" s="1"/>
  <c r="T808" i="1" s="1"/>
  <c r="U808" i="1" s="1"/>
  <c r="O809" i="1" s="1"/>
  <c r="Q809" i="1" s="1"/>
  <c r="K807" i="1"/>
  <c r="C807" i="1"/>
  <c r="L807" i="1"/>
  <c r="E807" i="1"/>
  <c r="I807" i="1"/>
  <c r="G807" i="1"/>
  <c r="F807" i="1"/>
  <c r="P809" i="1" l="1"/>
  <c r="B808" i="1"/>
  <c r="I808" i="1"/>
  <c r="C808" i="1"/>
  <c r="J808" i="1"/>
  <c r="A809" i="1" s="1"/>
  <c r="D809" i="1" s="1"/>
  <c r="R809" i="1" s="1"/>
  <c r="S809" i="1" s="1"/>
  <c r="T809" i="1" s="1"/>
  <c r="U809" i="1" s="1"/>
  <c r="O810" i="1" s="1"/>
  <c r="Q810" i="1" s="1"/>
  <c r="L808" i="1"/>
  <c r="K808" i="1"/>
  <c r="E808" i="1"/>
  <c r="G808" i="1"/>
  <c r="F808" i="1"/>
  <c r="P810" i="1" l="1"/>
  <c r="F809" i="1"/>
  <c r="C809" i="1"/>
  <c r="K809" i="1"/>
  <c r="G809" i="1"/>
  <c r="L809" i="1"/>
  <c r="J809" i="1"/>
  <c r="A810" i="1" s="1"/>
  <c r="D810" i="1" s="1"/>
  <c r="R810" i="1" s="1"/>
  <c r="S810" i="1" s="1"/>
  <c r="T810" i="1" s="1"/>
  <c r="U810" i="1" s="1"/>
  <c r="O811" i="1" s="1"/>
  <c r="Q811" i="1" s="1"/>
  <c r="E809" i="1"/>
  <c r="B809" i="1"/>
  <c r="I809" i="1"/>
  <c r="P811" i="1" l="1"/>
  <c r="C810" i="1"/>
  <c r="L810" i="1"/>
  <c r="I810" i="1"/>
  <c r="G810" i="1"/>
  <c r="E810" i="1"/>
  <c r="F810" i="1"/>
  <c r="B810" i="1"/>
  <c r="J810" i="1"/>
  <c r="A811" i="1" s="1"/>
  <c r="D811" i="1" s="1"/>
  <c r="R811" i="1" s="1"/>
  <c r="S811" i="1" s="1"/>
  <c r="T811" i="1" s="1"/>
  <c r="U811" i="1" s="1"/>
  <c r="O812" i="1" s="1"/>
  <c r="Q812" i="1" s="1"/>
  <c r="K810" i="1"/>
  <c r="P812" i="1" l="1"/>
  <c r="I811" i="1"/>
  <c r="E811" i="1"/>
  <c r="F811" i="1"/>
  <c r="B811" i="1"/>
  <c r="J811" i="1"/>
  <c r="A812" i="1" s="1"/>
  <c r="D812" i="1" s="1"/>
  <c r="R812" i="1" s="1"/>
  <c r="S812" i="1" s="1"/>
  <c r="T812" i="1" s="1"/>
  <c r="U812" i="1" s="1"/>
  <c r="O813" i="1" s="1"/>
  <c r="Q813" i="1" s="1"/>
  <c r="G811" i="1"/>
  <c r="K811" i="1"/>
  <c r="L811" i="1"/>
  <c r="C811" i="1"/>
  <c r="P813" i="1" l="1"/>
  <c r="C812" i="1"/>
  <c r="I812" i="1"/>
  <c r="E812" i="1"/>
  <c r="B812" i="1"/>
  <c r="F812" i="1"/>
  <c r="J812" i="1"/>
  <c r="A813" i="1" s="1"/>
  <c r="D813" i="1" s="1"/>
  <c r="R813" i="1" s="1"/>
  <c r="S813" i="1" s="1"/>
  <c r="T813" i="1" s="1"/>
  <c r="U813" i="1" s="1"/>
  <c r="O814" i="1" s="1"/>
  <c r="Q814" i="1" s="1"/>
  <c r="G812" i="1"/>
  <c r="K812" i="1"/>
  <c r="L812" i="1"/>
  <c r="P814" i="1" l="1"/>
  <c r="F813" i="1"/>
  <c r="J813" i="1"/>
  <c r="A814" i="1" s="1"/>
  <c r="D814" i="1" s="1"/>
  <c r="R814" i="1" s="1"/>
  <c r="S814" i="1" s="1"/>
  <c r="T814" i="1" s="1"/>
  <c r="U814" i="1" s="1"/>
  <c r="O815" i="1" s="1"/>
  <c r="Q815" i="1" s="1"/>
  <c r="E813" i="1"/>
  <c r="G813" i="1"/>
  <c r="L813" i="1"/>
  <c r="I813" i="1"/>
  <c r="K813" i="1"/>
  <c r="B813" i="1"/>
  <c r="C813" i="1"/>
  <c r="P815" i="1" l="1"/>
  <c r="G814" i="1"/>
  <c r="J814" i="1"/>
  <c r="A815" i="1" s="1"/>
  <c r="D815" i="1" s="1"/>
  <c r="R815" i="1" s="1"/>
  <c r="S815" i="1" s="1"/>
  <c r="T815" i="1" s="1"/>
  <c r="U815" i="1" s="1"/>
  <c r="O816" i="1" s="1"/>
  <c r="Q816" i="1" s="1"/>
  <c r="F814" i="1"/>
  <c r="K814" i="1"/>
  <c r="C814" i="1"/>
  <c r="E814" i="1"/>
  <c r="I814" i="1"/>
  <c r="L814" i="1"/>
  <c r="B814" i="1"/>
  <c r="P816" i="1" l="1"/>
  <c r="G815" i="1"/>
  <c r="C815" i="1"/>
  <c r="J815" i="1"/>
  <c r="A816" i="1" s="1"/>
  <c r="D816" i="1" s="1"/>
  <c r="R816" i="1" s="1"/>
  <c r="S816" i="1" s="1"/>
  <c r="T816" i="1" s="1"/>
  <c r="U816" i="1" s="1"/>
  <c r="O817" i="1" s="1"/>
  <c r="Q817" i="1" s="1"/>
  <c r="F815" i="1"/>
  <c r="E815" i="1"/>
  <c r="B815" i="1"/>
  <c r="I815" i="1"/>
  <c r="L815" i="1"/>
  <c r="K815" i="1"/>
  <c r="P817" i="1" l="1"/>
  <c r="K816" i="1"/>
  <c r="E816" i="1"/>
  <c r="G816" i="1"/>
  <c r="F816" i="1"/>
  <c r="J816" i="1"/>
  <c r="A817" i="1" s="1"/>
  <c r="D817" i="1" s="1"/>
  <c r="R817" i="1" s="1"/>
  <c r="S817" i="1" s="1"/>
  <c r="T817" i="1" s="1"/>
  <c r="U817" i="1" s="1"/>
  <c r="O818" i="1" s="1"/>
  <c r="Q818" i="1" s="1"/>
  <c r="C816" i="1"/>
  <c r="L816" i="1"/>
  <c r="I816" i="1"/>
  <c r="B816" i="1"/>
  <c r="P818" i="1" l="1"/>
  <c r="F817" i="1"/>
  <c r="I817" i="1"/>
  <c r="K817" i="1"/>
  <c r="B817" i="1"/>
  <c r="E817" i="1"/>
  <c r="J817" i="1"/>
  <c r="A818" i="1" s="1"/>
  <c r="D818" i="1" s="1"/>
  <c r="R818" i="1" s="1"/>
  <c r="S818" i="1" s="1"/>
  <c r="T818" i="1" s="1"/>
  <c r="U818" i="1" s="1"/>
  <c r="O819" i="1" s="1"/>
  <c r="Q819" i="1" s="1"/>
  <c r="G817" i="1"/>
  <c r="C817" i="1"/>
  <c r="L817" i="1"/>
  <c r="P819" i="1" l="1"/>
  <c r="I818" i="1"/>
  <c r="C818" i="1"/>
  <c r="F818" i="1"/>
  <c r="J818" i="1"/>
  <c r="A819" i="1" s="1"/>
  <c r="D819" i="1" s="1"/>
  <c r="R819" i="1" s="1"/>
  <c r="S819" i="1" s="1"/>
  <c r="T819" i="1" s="1"/>
  <c r="U819" i="1" s="1"/>
  <c r="O820" i="1" s="1"/>
  <c r="Q820" i="1" s="1"/>
  <c r="G818" i="1"/>
  <c r="L818" i="1"/>
  <c r="K818" i="1"/>
  <c r="E818" i="1"/>
  <c r="B818" i="1"/>
  <c r="P820" i="1" l="1"/>
  <c r="K819" i="1"/>
  <c r="E819" i="1"/>
  <c r="B819" i="1"/>
  <c r="I819" i="1"/>
  <c r="L819" i="1"/>
  <c r="J819" i="1"/>
  <c r="A820" i="1" s="1"/>
  <c r="D820" i="1" s="1"/>
  <c r="R820" i="1" s="1"/>
  <c r="S820" i="1" s="1"/>
  <c r="T820" i="1" s="1"/>
  <c r="U820" i="1" s="1"/>
  <c r="O821" i="1" s="1"/>
  <c r="Q821" i="1" s="1"/>
  <c r="F819" i="1"/>
  <c r="G819" i="1"/>
  <c r="C819" i="1"/>
  <c r="P821" i="1" l="1"/>
  <c r="I820" i="1"/>
  <c r="K820" i="1"/>
  <c r="B820" i="1"/>
  <c r="C820" i="1"/>
  <c r="J820" i="1"/>
  <c r="A821" i="1" s="1"/>
  <c r="D821" i="1" s="1"/>
  <c r="R821" i="1" s="1"/>
  <c r="S821" i="1" s="1"/>
  <c r="T821" i="1" s="1"/>
  <c r="U821" i="1" s="1"/>
  <c r="O822" i="1" s="1"/>
  <c r="Q822" i="1" s="1"/>
  <c r="F820" i="1"/>
  <c r="G820" i="1"/>
  <c r="E820" i="1"/>
  <c r="L820" i="1"/>
  <c r="P822" i="1" l="1"/>
  <c r="B821" i="1"/>
  <c r="E821" i="1"/>
  <c r="F821" i="1"/>
  <c r="K821" i="1"/>
  <c r="G821" i="1"/>
  <c r="J821" i="1"/>
  <c r="A822" i="1" s="1"/>
  <c r="D822" i="1" s="1"/>
  <c r="R822" i="1" s="1"/>
  <c r="S822" i="1" s="1"/>
  <c r="T822" i="1" s="1"/>
  <c r="U822" i="1" s="1"/>
  <c r="O823" i="1" s="1"/>
  <c r="Q823" i="1" s="1"/>
  <c r="C821" i="1"/>
  <c r="L821" i="1"/>
  <c r="I821" i="1"/>
  <c r="P823" i="1" l="1"/>
  <c r="C822" i="1"/>
  <c r="F822" i="1"/>
  <c r="J822" i="1"/>
  <c r="A823" i="1" s="1"/>
  <c r="D823" i="1" s="1"/>
  <c r="R823" i="1" s="1"/>
  <c r="S823" i="1" s="1"/>
  <c r="T823" i="1" s="1"/>
  <c r="U823" i="1" s="1"/>
  <c r="O824" i="1" s="1"/>
  <c r="Q824" i="1" s="1"/>
  <c r="B822" i="1"/>
  <c r="I822" i="1"/>
  <c r="G822" i="1"/>
  <c r="L822" i="1"/>
  <c r="E822" i="1"/>
  <c r="K822" i="1"/>
  <c r="P824" i="1" l="1"/>
  <c r="L823" i="1"/>
  <c r="E823" i="1"/>
  <c r="K823" i="1"/>
  <c r="B823" i="1"/>
  <c r="I823" i="1"/>
  <c r="C823" i="1"/>
  <c r="F823" i="1"/>
  <c r="G823" i="1"/>
  <c r="J823" i="1"/>
  <c r="A824" i="1" s="1"/>
  <c r="D824" i="1" s="1"/>
  <c r="R824" i="1" s="1"/>
  <c r="S824" i="1" s="1"/>
  <c r="T824" i="1" s="1"/>
  <c r="U824" i="1" s="1"/>
  <c r="O825" i="1" s="1"/>
  <c r="Q825" i="1" s="1"/>
  <c r="P825" i="1" l="1"/>
  <c r="L824" i="1"/>
  <c r="C824" i="1"/>
  <c r="J824" i="1"/>
  <c r="A825" i="1" s="1"/>
  <c r="D825" i="1" s="1"/>
  <c r="R825" i="1" s="1"/>
  <c r="S825" i="1" s="1"/>
  <c r="T825" i="1" s="1"/>
  <c r="U825" i="1" s="1"/>
  <c r="O826" i="1" s="1"/>
  <c r="Q826" i="1" s="1"/>
  <c r="B824" i="1"/>
  <c r="G824" i="1"/>
  <c r="K824" i="1"/>
  <c r="E824" i="1"/>
  <c r="F824" i="1"/>
  <c r="I824" i="1"/>
  <c r="P826" i="1" l="1"/>
  <c r="B825" i="1"/>
  <c r="F825" i="1"/>
  <c r="I825" i="1"/>
  <c r="E825" i="1"/>
  <c r="K825" i="1"/>
  <c r="G825" i="1"/>
  <c r="C825" i="1"/>
  <c r="J825" i="1"/>
  <c r="A826" i="1" s="1"/>
  <c r="D826" i="1" s="1"/>
  <c r="R826" i="1" s="1"/>
  <c r="S826" i="1" s="1"/>
  <c r="T826" i="1" s="1"/>
  <c r="U826" i="1" s="1"/>
  <c r="O827" i="1" s="1"/>
  <c r="Q827" i="1" s="1"/>
  <c r="L825" i="1"/>
  <c r="P827" i="1" l="1"/>
  <c r="C826" i="1"/>
  <c r="F826" i="1"/>
  <c r="I826" i="1"/>
  <c r="J826" i="1"/>
  <c r="A827" i="1" s="1"/>
  <c r="D827" i="1" s="1"/>
  <c r="R827" i="1" s="1"/>
  <c r="S827" i="1" s="1"/>
  <c r="T827" i="1" s="1"/>
  <c r="U827" i="1" s="1"/>
  <c r="O828" i="1" s="1"/>
  <c r="Q828" i="1" s="1"/>
  <c r="K826" i="1"/>
  <c r="E826" i="1"/>
  <c r="L826" i="1"/>
  <c r="B826" i="1"/>
  <c r="G826" i="1"/>
  <c r="P828" i="1" l="1"/>
  <c r="E827" i="1"/>
  <c r="F827" i="1"/>
  <c r="K827" i="1"/>
  <c r="G827" i="1"/>
  <c r="B827" i="1"/>
  <c r="J827" i="1"/>
  <c r="A828" i="1" s="1"/>
  <c r="D828" i="1" s="1"/>
  <c r="R828" i="1" s="1"/>
  <c r="S828" i="1" s="1"/>
  <c r="T828" i="1" s="1"/>
  <c r="U828" i="1" s="1"/>
  <c r="O829" i="1" s="1"/>
  <c r="Q829" i="1" s="1"/>
  <c r="L827" i="1"/>
  <c r="C827" i="1"/>
  <c r="I827" i="1"/>
  <c r="P829" i="1" l="1"/>
  <c r="S829" i="1"/>
  <c r="R829" i="1"/>
  <c r="T829" i="1"/>
  <c r="U829" i="1"/>
  <c r="O830" i="1" s="1"/>
  <c r="Q830" i="1" s="1"/>
  <c r="K828" i="1"/>
  <c r="E828" i="1"/>
  <c r="G828" i="1"/>
  <c r="F828" i="1"/>
  <c r="I828" i="1"/>
  <c r="B828" i="1"/>
  <c r="C828" i="1"/>
  <c r="J828" i="1"/>
  <c r="A829" i="1" s="1"/>
  <c r="D829" i="1" s="1"/>
  <c r="L828" i="1"/>
  <c r="P830" i="1" l="1"/>
  <c r="R830" i="1"/>
  <c r="T830" i="1"/>
  <c r="U830" i="1"/>
  <c r="O831" i="1" s="1"/>
  <c r="Q831" i="1" s="1"/>
  <c r="S830" i="1"/>
  <c r="G829" i="1"/>
  <c r="C829" i="1"/>
  <c r="F829" i="1"/>
  <c r="I829" i="1"/>
  <c r="E829" i="1"/>
  <c r="L829" i="1"/>
  <c r="J829" i="1"/>
  <c r="A830" i="1" s="1"/>
  <c r="D830" i="1" s="1"/>
  <c r="B829" i="1"/>
  <c r="K829" i="1"/>
  <c r="P831" i="1" l="1"/>
  <c r="R831" i="1"/>
  <c r="T831" i="1"/>
  <c r="U831" i="1"/>
  <c r="O832" i="1" s="1"/>
  <c r="Q832" i="1" s="1"/>
  <c r="S831" i="1"/>
  <c r="I830" i="1"/>
  <c r="F830" i="1"/>
  <c r="C830" i="1"/>
  <c r="J830" i="1"/>
  <c r="A831" i="1" s="1"/>
  <c r="D831" i="1" s="1"/>
  <c r="B830" i="1"/>
  <c r="K830" i="1"/>
  <c r="E830" i="1"/>
  <c r="G830" i="1"/>
  <c r="L830" i="1"/>
  <c r="P832" i="1" l="1"/>
  <c r="T832" i="1"/>
  <c r="U832" i="1"/>
  <c r="O833" i="1" s="1"/>
  <c r="Q833" i="1" s="1"/>
  <c r="S832" i="1"/>
  <c r="R832" i="1"/>
  <c r="L831" i="1"/>
  <c r="F831" i="1"/>
  <c r="J831" i="1"/>
  <c r="A832" i="1" s="1"/>
  <c r="D832" i="1" s="1"/>
  <c r="I831" i="1"/>
  <c r="B831" i="1"/>
  <c r="E831" i="1"/>
  <c r="G831" i="1"/>
  <c r="C831" i="1"/>
  <c r="K831" i="1"/>
  <c r="P833" i="1" l="1"/>
  <c r="R833" i="1"/>
  <c r="S833" i="1"/>
  <c r="U833" i="1"/>
  <c r="O834" i="1" s="1"/>
  <c r="Q834" i="1" s="1"/>
  <c r="T833" i="1"/>
  <c r="B832" i="1"/>
  <c r="K832" i="1"/>
  <c r="E832" i="1"/>
  <c r="F832" i="1"/>
  <c r="J832" i="1"/>
  <c r="A833" i="1" s="1"/>
  <c r="D833" i="1" s="1"/>
  <c r="L832" i="1"/>
  <c r="I832" i="1"/>
  <c r="G832" i="1"/>
  <c r="C832" i="1"/>
  <c r="P834" i="1" l="1"/>
  <c r="R834" i="1"/>
  <c r="S834" i="1"/>
  <c r="U834" i="1"/>
  <c r="O835" i="1" s="1"/>
  <c r="Q835" i="1" s="1"/>
  <c r="T834" i="1"/>
  <c r="L833" i="1"/>
  <c r="E833" i="1"/>
  <c r="K833" i="1"/>
  <c r="G833" i="1"/>
  <c r="I833" i="1"/>
  <c r="J833" i="1"/>
  <c r="A834" i="1" s="1"/>
  <c r="D834" i="1" s="1"/>
  <c r="C833" i="1"/>
  <c r="B833" i="1"/>
  <c r="F833" i="1"/>
  <c r="P835" i="1" l="1"/>
  <c r="R835" i="1"/>
  <c r="T835" i="1"/>
  <c r="U835" i="1"/>
  <c r="O836" i="1" s="1"/>
  <c r="Q836" i="1" s="1"/>
  <c r="S835" i="1"/>
  <c r="J834" i="1"/>
  <c r="A835" i="1" s="1"/>
  <c r="D835" i="1" s="1"/>
  <c r="L834" i="1"/>
  <c r="F834" i="1"/>
  <c r="I834" i="1"/>
  <c r="C834" i="1"/>
  <c r="G834" i="1"/>
  <c r="K834" i="1"/>
  <c r="E834" i="1"/>
  <c r="B834" i="1"/>
  <c r="P836" i="1" l="1"/>
  <c r="R836" i="1"/>
  <c r="S836" i="1"/>
  <c r="U836" i="1"/>
  <c r="O837" i="1" s="1"/>
  <c r="Q837" i="1" s="1"/>
  <c r="T836" i="1"/>
  <c r="I835" i="1"/>
  <c r="B835" i="1"/>
  <c r="J835" i="1"/>
  <c r="A836" i="1" s="1"/>
  <c r="D836" i="1" s="1"/>
  <c r="E835" i="1"/>
  <c r="L835" i="1"/>
  <c r="G835" i="1"/>
  <c r="C835" i="1"/>
  <c r="F835" i="1"/>
  <c r="K835" i="1"/>
  <c r="P837" i="1" l="1"/>
  <c r="R837" i="1"/>
  <c r="S837" i="1"/>
  <c r="T837" i="1"/>
  <c r="U837" i="1"/>
  <c r="O838" i="1" s="1"/>
  <c r="Q838" i="1" s="1"/>
  <c r="K836" i="1"/>
  <c r="I836" i="1"/>
  <c r="C836" i="1"/>
  <c r="G836" i="1"/>
  <c r="B836" i="1"/>
  <c r="J836" i="1"/>
  <c r="A837" i="1" s="1"/>
  <c r="D837" i="1" s="1"/>
  <c r="L836" i="1"/>
  <c r="E836" i="1"/>
  <c r="F836" i="1"/>
  <c r="P838" i="1" l="1"/>
  <c r="U838" i="1"/>
  <c r="O839" i="1" s="1"/>
  <c r="Q839" i="1" s="1"/>
  <c r="R838" i="1"/>
  <c r="S838" i="1"/>
  <c r="T838" i="1"/>
  <c r="F837" i="1"/>
  <c r="L837" i="1"/>
  <c r="K837" i="1"/>
  <c r="I837" i="1"/>
  <c r="J837" i="1"/>
  <c r="A838" i="1" s="1"/>
  <c r="D838" i="1" s="1"/>
  <c r="E837" i="1"/>
  <c r="B837" i="1"/>
  <c r="G837" i="1"/>
  <c r="C837" i="1"/>
  <c r="P839" i="1" l="1"/>
  <c r="U839" i="1"/>
  <c r="O840" i="1" s="1"/>
  <c r="Q840" i="1" s="1"/>
  <c r="S839" i="1"/>
  <c r="T839" i="1"/>
  <c r="R839" i="1"/>
  <c r="G838" i="1"/>
  <c r="I838" i="1"/>
  <c r="F838" i="1"/>
  <c r="C838" i="1"/>
  <c r="E838" i="1"/>
  <c r="K838" i="1"/>
  <c r="L838" i="1"/>
  <c r="B838" i="1"/>
  <c r="J838" i="1"/>
  <c r="A839" i="1" s="1"/>
  <c r="D839" i="1" s="1"/>
  <c r="P840" i="1" l="1"/>
  <c r="U840" i="1"/>
  <c r="O841" i="1" s="1"/>
  <c r="Q841" i="1" s="1"/>
  <c r="S840" i="1"/>
  <c r="R840" i="1"/>
  <c r="T840" i="1"/>
  <c r="G839" i="1"/>
  <c r="J839" i="1"/>
  <c r="A840" i="1" s="1"/>
  <c r="D840" i="1" s="1"/>
  <c r="I839" i="1"/>
  <c r="C839" i="1"/>
  <c r="L839" i="1"/>
  <c r="E839" i="1"/>
  <c r="K839" i="1"/>
  <c r="B839" i="1"/>
  <c r="F839" i="1"/>
  <c r="P841" i="1" l="1"/>
  <c r="R841" i="1"/>
  <c r="S841" i="1"/>
  <c r="U841" i="1"/>
  <c r="O842" i="1" s="1"/>
  <c r="Q842" i="1" s="1"/>
  <c r="T841" i="1"/>
  <c r="K840" i="1"/>
  <c r="L840" i="1"/>
  <c r="E840" i="1"/>
  <c r="F840" i="1"/>
  <c r="I840" i="1"/>
  <c r="G840" i="1"/>
  <c r="J840" i="1"/>
  <c r="A841" i="1" s="1"/>
  <c r="D841" i="1" s="1"/>
  <c r="C840" i="1"/>
  <c r="B840" i="1"/>
  <c r="P842" i="1" l="1"/>
  <c r="R842" i="1"/>
  <c r="S842" i="1"/>
  <c r="T842" i="1"/>
  <c r="U842" i="1"/>
  <c r="O843" i="1" s="1"/>
  <c r="Q843" i="1" s="1"/>
  <c r="G841" i="1"/>
  <c r="C841" i="1"/>
  <c r="F841" i="1"/>
  <c r="B841" i="1"/>
  <c r="J841" i="1"/>
  <c r="A842" i="1" s="1"/>
  <c r="D842" i="1" s="1"/>
  <c r="E841" i="1"/>
  <c r="K841" i="1"/>
  <c r="I841" i="1"/>
  <c r="L841" i="1"/>
  <c r="P843" i="1" l="1"/>
  <c r="R843" i="1"/>
  <c r="T843" i="1"/>
  <c r="S843" i="1"/>
  <c r="U843" i="1"/>
  <c r="O844" i="1" s="1"/>
  <c r="Q844" i="1" s="1"/>
  <c r="G842" i="1"/>
  <c r="F842" i="1"/>
  <c r="C842" i="1"/>
  <c r="J842" i="1"/>
  <c r="A843" i="1" s="1"/>
  <c r="D843" i="1" s="1"/>
  <c r="B842" i="1"/>
  <c r="I842" i="1"/>
  <c r="K842" i="1"/>
  <c r="E842" i="1"/>
  <c r="L842" i="1"/>
  <c r="P844" i="1" l="1"/>
  <c r="S844" i="1"/>
  <c r="T844" i="1"/>
  <c r="U844" i="1"/>
  <c r="O845" i="1" s="1"/>
  <c r="Q845" i="1" s="1"/>
  <c r="R844" i="1"/>
  <c r="G843" i="1"/>
  <c r="I843" i="1"/>
  <c r="B843" i="1"/>
  <c r="F843" i="1"/>
  <c r="L843" i="1"/>
  <c r="K843" i="1"/>
  <c r="E843" i="1"/>
  <c r="J843" i="1"/>
  <c r="A844" i="1" s="1"/>
  <c r="D844" i="1" s="1"/>
  <c r="C843" i="1"/>
  <c r="P845" i="1" l="1"/>
  <c r="S845" i="1"/>
  <c r="T845" i="1"/>
  <c r="U845" i="1"/>
  <c r="O846" i="1" s="1"/>
  <c r="Q846" i="1" s="1"/>
  <c r="R845" i="1"/>
  <c r="I844" i="1"/>
  <c r="B844" i="1"/>
  <c r="C844" i="1"/>
  <c r="K844" i="1"/>
  <c r="L844" i="1"/>
  <c r="E844" i="1"/>
  <c r="F844" i="1"/>
  <c r="G844" i="1"/>
  <c r="J844" i="1"/>
  <c r="A845" i="1" s="1"/>
  <c r="D845" i="1" s="1"/>
  <c r="P846" i="1" l="1"/>
  <c r="T846" i="1"/>
  <c r="S846" i="1"/>
  <c r="U846" i="1"/>
  <c r="O847" i="1" s="1"/>
  <c r="Q847" i="1" s="1"/>
  <c r="R846" i="1"/>
  <c r="K845" i="1"/>
  <c r="G845" i="1"/>
  <c r="E845" i="1"/>
  <c r="L845" i="1"/>
  <c r="B845" i="1"/>
  <c r="J845" i="1"/>
  <c r="A846" i="1" s="1"/>
  <c r="D846" i="1" s="1"/>
  <c r="I845" i="1"/>
  <c r="C845" i="1"/>
  <c r="F845" i="1"/>
  <c r="P847" i="1" l="1"/>
  <c r="U847" i="1"/>
  <c r="O848" i="1" s="1"/>
  <c r="Q848" i="1" s="1"/>
  <c r="S847" i="1"/>
  <c r="R847" i="1"/>
  <c r="T847" i="1"/>
  <c r="E846" i="1"/>
  <c r="G846" i="1"/>
  <c r="L846" i="1"/>
  <c r="B846" i="1"/>
  <c r="C846" i="1"/>
  <c r="F846" i="1"/>
  <c r="I846" i="1"/>
  <c r="J846" i="1"/>
  <c r="A847" i="1" s="1"/>
  <c r="D847" i="1" s="1"/>
  <c r="K846" i="1"/>
  <c r="P848" i="1" l="1"/>
  <c r="R848" i="1"/>
  <c r="S848" i="1"/>
  <c r="T848" i="1"/>
  <c r="U848" i="1"/>
  <c r="O849" i="1" s="1"/>
  <c r="Q849" i="1" s="1"/>
  <c r="J847" i="1"/>
  <c r="A848" i="1" s="1"/>
  <c r="D848" i="1" s="1"/>
  <c r="K847" i="1"/>
  <c r="L847" i="1"/>
  <c r="B847" i="1"/>
  <c r="C847" i="1"/>
  <c r="F847" i="1"/>
  <c r="E847" i="1"/>
  <c r="G847" i="1"/>
  <c r="I847" i="1"/>
  <c r="P849" i="1" l="1"/>
  <c r="R849" i="1"/>
  <c r="S849" i="1"/>
  <c r="U849" i="1"/>
  <c r="O850" i="1" s="1"/>
  <c r="Q850" i="1" s="1"/>
  <c r="T849" i="1"/>
  <c r="I848" i="1"/>
  <c r="B848" i="1"/>
  <c r="C848" i="1"/>
  <c r="J848" i="1"/>
  <c r="A849" i="1" s="1"/>
  <c r="D849" i="1" s="1"/>
  <c r="L848" i="1"/>
  <c r="K848" i="1"/>
  <c r="E848" i="1"/>
  <c r="G848" i="1"/>
  <c r="F848" i="1"/>
  <c r="P850" i="1" l="1"/>
  <c r="T850" i="1"/>
  <c r="R850" i="1"/>
  <c r="S850" i="1"/>
  <c r="U850" i="1"/>
  <c r="O851" i="1" s="1"/>
  <c r="Q851" i="1" s="1"/>
  <c r="C849" i="1"/>
  <c r="L849" i="1"/>
  <c r="I849" i="1"/>
  <c r="K849" i="1"/>
  <c r="G849" i="1"/>
  <c r="F849" i="1"/>
  <c r="J849" i="1"/>
  <c r="A850" i="1" s="1"/>
  <c r="D850" i="1" s="1"/>
  <c r="B849" i="1"/>
  <c r="E849" i="1"/>
  <c r="P851" i="1" l="1"/>
  <c r="R851" i="1"/>
  <c r="T851" i="1"/>
  <c r="S851" i="1"/>
  <c r="U851" i="1"/>
  <c r="O852" i="1" s="1"/>
  <c r="Q852" i="1" s="1"/>
  <c r="E850" i="1"/>
  <c r="C850" i="1"/>
  <c r="J850" i="1"/>
  <c r="A851" i="1" s="1"/>
  <c r="D851" i="1" s="1"/>
  <c r="B850" i="1"/>
  <c r="L850" i="1"/>
  <c r="G850" i="1"/>
  <c r="K850" i="1"/>
  <c r="F850" i="1"/>
  <c r="I850" i="1"/>
  <c r="P852" i="1" l="1"/>
  <c r="S852" i="1"/>
  <c r="R852" i="1"/>
  <c r="U852" i="1"/>
  <c r="O853" i="1" s="1"/>
  <c r="Q853" i="1" s="1"/>
  <c r="T852" i="1"/>
  <c r="K851" i="1"/>
  <c r="I851" i="1"/>
  <c r="G851" i="1"/>
  <c r="F851" i="1"/>
  <c r="C851" i="1"/>
  <c r="L851" i="1"/>
  <c r="B851" i="1"/>
  <c r="J851" i="1"/>
  <c r="A852" i="1" s="1"/>
  <c r="D852" i="1" s="1"/>
  <c r="E851" i="1"/>
  <c r="P853" i="1" l="1"/>
  <c r="S853" i="1"/>
  <c r="T853" i="1"/>
  <c r="U853" i="1"/>
  <c r="O854" i="1" s="1"/>
  <c r="Q854" i="1" s="1"/>
  <c r="R853" i="1"/>
  <c r="J852" i="1"/>
  <c r="A853" i="1" s="1"/>
  <c r="D853" i="1" s="1"/>
  <c r="F852" i="1"/>
  <c r="K852" i="1"/>
  <c r="E852" i="1"/>
  <c r="G852" i="1"/>
  <c r="B852" i="1"/>
  <c r="L852" i="1"/>
  <c r="I852" i="1"/>
  <c r="C852" i="1"/>
  <c r="P854" i="1" l="1"/>
  <c r="T854" i="1"/>
  <c r="U854" i="1"/>
  <c r="O855" i="1" s="1"/>
  <c r="Q855" i="1" s="1"/>
  <c r="R854" i="1"/>
  <c r="S854" i="1"/>
  <c r="K853" i="1"/>
  <c r="G853" i="1"/>
  <c r="C853" i="1"/>
  <c r="L853" i="1"/>
  <c r="F853" i="1"/>
  <c r="B853" i="1"/>
  <c r="J853" i="1"/>
  <c r="A854" i="1" s="1"/>
  <c r="D854" i="1" s="1"/>
  <c r="I853" i="1"/>
  <c r="E853" i="1"/>
  <c r="P855" i="1" l="1"/>
  <c r="U855" i="1"/>
  <c r="O856" i="1" s="1"/>
  <c r="Q856" i="1" s="1"/>
  <c r="R855" i="1"/>
  <c r="S855" i="1"/>
  <c r="T855" i="1"/>
  <c r="I854" i="1"/>
  <c r="E854" i="1"/>
  <c r="B854" i="1"/>
  <c r="K854" i="1"/>
  <c r="C854" i="1"/>
  <c r="F854" i="1"/>
  <c r="L854" i="1"/>
  <c r="G854" i="1"/>
  <c r="J854" i="1"/>
  <c r="A855" i="1" s="1"/>
  <c r="D855" i="1" s="1"/>
  <c r="P856" i="1" l="1"/>
  <c r="T856" i="1"/>
  <c r="U856" i="1"/>
  <c r="O857" i="1" s="1"/>
  <c r="Q857" i="1" s="1"/>
  <c r="R856" i="1"/>
  <c r="S856" i="1"/>
  <c r="K855" i="1"/>
  <c r="F855" i="1"/>
  <c r="J855" i="1"/>
  <c r="A856" i="1" s="1"/>
  <c r="D856" i="1" s="1"/>
  <c r="E855" i="1"/>
  <c r="L855" i="1"/>
  <c r="C855" i="1"/>
  <c r="G855" i="1"/>
  <c r="I855" i="1"/>
  <c r="B855" i="1"/>
  <c r="P857" i="1" l="1"/>
  <c r="R857" i="1"/>
  <c r="S857" i="1"/>
  <c r="U857" i="1"/>
  <c r="O858" i="1" s="1"/>
  <c r="Q858" i="1" s="1"/>
  <c r="T857" i="1"/>
  <c r="I856" i="1"/>
  <c r="E856" i="1"/>
  <c r="L856" i="1"/>
  <c r="K856" i="1"/>
  <c r="J856" i="1"/>
  <c r="A857" i="1" s="1"/>
  <c r="D857" i="1" s="1"/>
  <c r="B856" i="1"/>
  <c r="C856" i="1"/>
  <c r="F856" i="1"/>
  <c r="G856" i="1"/>
  <c r="P858" i="1" l="1"/>
  <c r="R858" i="1"/>
  <c r="U858" i="1"/>
  <c r="O859" i="1" s="1"/>
  <c r="Q859" i="1" s="1"/>
  <c r="S858" i="1"/>
  <c r="T858" i="1"/>
  <c r="K857" i="1"/>
  <c r="G857" i="1"/>
  <c r="C857" i="1"/>
  <c r="F857" i="1"/>
  <c r="L857" i="1"/>
  <c r="J857" i="1"/>
  <c r="A858" i="1" s="1"/>
  <c r="D858" i="1" s="1"/>
  <c r="B857" i="1"/>
  <c r="I857" i="1"/>
  <c r="E857" i="1"/>
  <c r="P859" i="1" l="1"/>
  <c r="R859" i="1"/>
  <c r="T859" i="1"/>
  <c r="U859" i="1"/>
  <c r="O860" i="1" s="1"/>
  <c r="Q860" i="1" s="1"/>
  <c r="S859" i="1"/>
  <c r="G858" i="1"/>
  <c r="K858" i="1"/>
  <c r="L858" i="1"/>
  <c r="B858" i="1"/>
  <c r="J858" i="1"/>
  <c r="A859" i="1" s="1"/>
  <c r="D859" i="1" s="1"/>
  <c r="I858" i="1"/>
  <c r="F858" i="1"/>
  <c r="C858" i="1"/>
  <c r="E858" i="1"/>
  <c r="P860" i="1" l="1"/>
  <c r="U860" i="1"/>
  <c r="O861" i="1" s="1"/>
  <c r="Q861" i="1" s="1"/>
  <c r="T860" i="1"/>
  <c r="R860" i="1"/>
  <c r="S860" i="1"/>
  <c r="J859" i="1"/>
  <c r="A860" i="1" s="1"/>
  <c r="D860" i="1" s="1"/>
  <c r="K859" i="1"/>
  <c r="B859" i="1"/>
  <c r="F859" i="1"/>
  <c r="L859" i="1"/>
  <c r="G859" i="1"/>
  <c r="C859" i="1"/>
  <c r="I859" i="1"/>
  <c r="E859" i="1"/>
  <c r="P861" i="1" l="1"/>
  <c r="S861" i="1"/>
  <c r="U861" i="1"/>
  <c r="O862" i="1" s="1"/>
  <c r="Q862" i="1" s="1"/>
  <c r="T861" i="1"/>
  <c r="R861" i="1"/>
  <c r="L860" i="1"/>
  <c r="F860" i="1"/>
  <c r="I860" i="1"/>
  <c r="B860" i="1"/>
  <c r="G860" i="1"/>
  <c r="J860" i="1"/>
  <c r="A861" i="1" s="1"/>
  <c r="D861" i="1" s="1"/>
  <c r="E860" i="1"/>
  <c r="K860" i="1"/>
  <c r="C860" i="1"/>
  <c r="P862" i="1" l="1"/>
  <c r="T862" i="1"/>
  <c r="U862" i="1"/>
  <c r="O863" i="1" s="1"/>
  <c r="Q863" i="1" s="1"/>
  <c r="S862" i="1"/>
  <c r="R862" i="1"/>
  <c r="B861" i="1"/>
  <c r="E861" i="1"/>
  <c r="F861" i="1"/>
  <c r="J861" i="1"/>
  <c r="A862" i="1" s="1"/>
  <c r="D862" i="1" s="1"/>
  <c r="K861" i="1"/>
  <c r="G861" i="1"/>
  <c r="C861" i="1"/>
  <c r="L861" i="1"/>
  <c r="I861" i="1"/>
  <c r="P863" i="1" l="1"/>
  <c r="U863" i="1"/>
  <c r="O864" i="1" s="1"/>
  <c r="Q864" i="1" s="1"/>
  <c r="S863" i="1"/>
  <c r="R863" i="1"/>
  <c r="T863" i="1"/>
  <c r="J862" i="1"/>
  <c r="A863" i="1" s="1"/>
  <c r="D863" i="1" s="1"/>
  <c r="B862" i="1"/>
  <c r="K862" i="1"/>
  <c r="G862" i="1"/>
  <c r="L862" i="1"/>
  <c r="C862" i="1"/>
  <c r="F862" i="1"/>
  <c r="I862" i="1"/>
  <c r="E862" i="1"/>
  <c r="P864" i="1" l="1"/>
  <c r="T864" i="1"/>
  <c r="U864" i="1"/>
  <c r="O865" i="1" s="1"/>
  <c r="Q865" i="1" s="1"/>
  <c r="S864" i="1"/>
  <c r="R864" i="1"/>
  <c r="I863" i="1"/>
  <c r="E863" i="1"/>
  <c r="L863" i="1"/>
  <c r="K863" i="1"/>
  <c r="B863" i="1"/>
  <c r="J863" i="1"/>
  <c r="A864" i="1" s="1"/>
  <c r="D864" i="1" s="1"/>
  <c r="C863" i="1"/>
  <c r="G863" i="1"/>
  <c r="F863" i="1"/>
  <c r="P865" i="1" l="1"/>
  <c r="U865" i="1"/>
  <c r="O866" i="1" s="1"/>
  <c r="Q866" i="1" s="1"/>
  <c r="T865" i="1"/>
  <c r="S865" i="1"/>
  <c r="R865" i="1"/>
  <c r="G864" i="1"/>
  <c r="F864" i="1"/>
  <c r="I864" i="1"/>
  <c r="B864" i="1"/>
  <c r="C864" i="1"/>
  <c r="J864" i="1"/>
  <c r="A865" i="1" s="1"/>
  <c r="D865" i="1" s="1"/>
  <c r="L864" i="1"/>
  <c r="K864" i="1"/>
  <c r="E864" i="1"/>
  <c r="P866" i="1" l="1"/>
  <c r="R866" i="1"/>
  <c r="S866" i="1"/>
  <c r="U866" i="1"/>
  <c r="O867" i="1" s="1"/>
  <c r="Q867" i="1" s="1"/>
  <c r="T866" i="1"/>
  <c r="F865" i="1"/>
  <c r="E865" i="1"/>
  <c r="J865" i="1"/>
  <c r="A866" i="1" s="1"/>
  <c r="D866" i="1" s="1"/>
  <c r="C865" i="1"/>
  <c r="I865" i="1"/>
  <c r="G865" i="1"/>
  <c r="B865" i="1"/>
  <c r="K865" i="1"/>
  <c r="L865" i="1"/>
  <c r="P867" i="1" l="1"/>
  <c r="R867" i="1"/>
  <c r="U867" i="1"/>
  <c r="O868" i="1" s="1"/>
  <c r="Q868" i="1" s="1"/>
  <c r="T867" i="1"/>
  <c r="S867" i="1"/>
  <c r="C866" i="1"/>
  <c r="F866" i="1"/>
  <c r="J866" i="1"/>
  <c r="A867" i="1" s="1"/>
  <c r="D867" i="1" s="1"/>
  <c r="B866" i="1"/>
  <c r="I866" i="1"/>
  <c r="E866" i="1"/>
  <c r="L866" i="1"/>
  <c r="G866" i="1"/>
  <c r="K866" i="1"/>
  <c r="P868" i="1" l="1"/>
  <c r="S868" i="1"/>
  <c r="R868" i="1"/>
  <c r="T868" i="1"/>
  <c r="U868" i="1"/>
  <c r="O869" i="1" s="1"/>
  <c r="Q869" i="1" s="1"/>
  <c r="G867" i="1"/>
  <c r="I867" i="1"/>
  <c r="B867" i="1"/>
  <c r="E867" i="1"/>
  <c r="K867" i="1"/>
  <c r="J867" i="1"/>
  <c r="A868" i="1" s="1"/>
  <c r="D868" i="1" s="1"/>
  <c r="F867" i="1"/>
  <c r="C867" i="1"/>
  <c r="L867" i="1"/>
  <c r="P869" i="1" l="1"/>
  <c r="S869" i="1"/>
  <c r="U869" i="1"/>
  <c r="O870" i="1" s="1"/>
  <c r="Q870" i="1" s="1"/>
  <c r="R869" i="1"/>
  <c r="T869" i="1"/>
  <c r="L868" i="1"/>
  <c r="F868" i="1"/>
  <c r="C868" i="1"/>
  <c r="I868" i="1"/>
  <c r="B868" i="1"/>
  <c r="K868" i="1"/>
  <c r="J868" i="1"/>
  <c r="A869" i="1" s="1"/>
  <c r="D869" i="1" s="1"/>
  <c r="G868" i="1"/>
  <c r="E868" i="1"/>
  <c r="P870" i="1" l="1"/>
  <c r="T870" i="1"/>
  <c r="U870" i="1"/>
  <c r="O871" i="1" s="1"/>
  <c r="Q871" i="1" s="1"/>
  <c r="R870" i="1"/>
  <c r="S870" i="1"/>
  <c r="I869" i="1"/>
  <c r="B869" i="1"/>
  <c r="F869" i="1"/>
  <c r="E869" i="1"/>
  <c r="J869" i="1"/>
  <c r="A870" i="1" s="1"/>
  <c r="D870" i="1" s="1"/>
  <c r="L869" i="1"/>
  <c r="C869" i="1"/>
  <c r="K869" i="1"/>
  <c r="G869" i="1"/>
  <c r="P871" i="1" l="1"/>
  <c r="U871" i="1"/>
  <c r="O872" i="1" s="1"/>
  <c r="Q872" i="1" s="1"/>
  <c r="R871" i="1"/>
  <c r="T871" i="1"/>
  <c r="S871" i="1"/>
  <c r="E870" i="1"/>
  <c r="F870" i="1"/>
  <c r="J870" i="1"/>
  <c r="A871" i="1" s="1"/>
  <c r="D871" i="1" s="1"/>
  <c r="B870" i="1"/>
  <c r="I870" i="1"/>
  <c r="G870" i="1"/>
  <c r="L870" i="1"/>
  <c r="C870" i="1"/>
  <c r="K870" i="1"/>
  <c r="P872" i="1" l="1"/>
  <c r="R872" i="1"/>
  <c r="U872" i="1"/>
  <c r="O873" i="1" s="1"/>
  <c r="Q873" i="1" s="1"/>
  <c r="S872" i="1"/>
  <c r="T872" i="1"/>
  <c r="L871" i="1"/>
  <c r="G871" i="1"/>
  <c r="C871" i="1"/>
  <c r="B871" i="1"/>
  <c r="K871" i="1"/>
  <c r="J871" i="1"/>
  <c r="A872" i="1" s="1"/>
  <c r="D872" i="1" s="1"/>
  <c r="I871" i="1"/>
  <c r="E871" i="1"/>
  <c r="F871" i="1"/>
  <c r="P873" i="1" l="1"/>
  <c r="R873" i="1"/>
  <c r="S873" i="1"/>
  <c r="U873" i="1"/>
  <c r="O874" i="1" s="1"/>
  <c r="Q874" i="1" s="1"/>
  <c r="T873" i="1"/>
  <c r="I872" i="1"/>
  <c r="J872" i="1"/>
  <c r="A873" i="1" s="1"/>
  <c r="D873" i="1" s="1"/>
  <c r="L872" i="1"/>
  <c r="C872" i="1"/>
  <c r="E872" i="1"/>
  <c r="G872" i="1"/>
  <c r="K872" i="1"/>
  <c r="B872" i="1"/>
  <c r="F872" i="1"/>
  <c r="P874" i="1" l="1"/>
  <c r="S874" i="1"/>
  <c r="R874" i="1"/>
  <c r="U874" i="1"/>
  <c r="O875" i="1" s="1"/>
  <c r="Q875" i="1" s="1"/>
  <c r="T874" i="1"/>
  <c r="G873" i="1"/>
  <c r="J873" i="1"/>
  <c r="A874" i="1" s="1"/>
  <c r="D874" i="1" s="1"/>
  <c r="I873" i="1"/>
  <c r="C873" i="1"/>
  <c r="K873" i="1"/>
  <c r="L873" i="1"/>
  <c r="F873" i="1"/>
  <c r="E873" i="1"/>
  <c r="B873" i="1"/>
  <c r="P875" i="1" l="1"/>
  <c r="R875" i="1"/>
  <c r="T875" i="1"/>
  <c r="S875" i="1"/>
  <c r="U875" i="1"/>
  <c r="O876" i="1" s="1"/>
  <c r="Q876" i="1" s="1"/>
  <c r="I874" i="1"/>
  <c r="L874" i="1"/>
  <c r="K874" i="1"/>
  <c r="G874" i="1"/>
  <c r="E874" i="1"/>
  <c r="C874" i="1"/>
  <c r="F874" i="1"/>
  <c r="J874" i="1"/>
  <c r="A875" i="1" s="1"/>
  <c r="D875" i="1" s="1"/>
  <c r="B874" i="1"/>
  <c r="P876" i="1" l="1"/>
  <c r="S876" i="1"/>
  <c r="U876" i="1"/>
  <c r="O877" i="1" s="1"/>
  <c r="Q877" i="1" s="1"/>
  <c r="T876" i="1"/>
  <c r="R876" i="1"/>
  <c r="E875" i="1"/>
  <c r="F875" i="1"/>
  <c r="K875" i="1"/>
  <c r="L875" i="1"/>
  <c r="G875" i="1"/>
  <c r="C875" i="1"/>
  <c r="B875" i="1"/>
  <c r="I875" i="1"/>
  <c r="J875" i="1"/>
  <c r="A876" i="1" s="1"/>
  <c r="D876" i="1" s="1"/>
  <c r="P877" i="1" l="1"/>
  <c r="S877" i="1"/>
  <c r="T877" i="1"/>
  <c r="U877" i="1"/>
  <c r="O878" i="1" s="1"/>
  <c r="Q878" i="1" s="1"/>
  <c r="R877" i="1"/>
  <c r="G876" i="1"/>
  <c r="L876" i="1"/>
  <c r="I876" i="1"/>
  <c r="E876" i="1"/>
  <c r="K876" i="1"/>
  <c r="B876" i="1"/>
  <c r="F876" i="1"/>
  <c r="C876" i="1"/>
  <c r="J876" i="1"/>
  <c r="A877" i="1" s="1"/>
  <c r="D877" i="1" s="1"/>
  <c r="P878" i="1" l="1"/>
  <c r="T878" i="1"/>
  <c r="S878" i="1"/>
  <c r="R878" i="1"/>
  <c r="U878" i="1"/>
  <c r="O879" i="1" s="1"/>
  <c r="Q879" i="1" s="1"/>
  <c r="K877" i="1"/>
  <c r="G877" i="1"/>
  <c r="F877" i="1"/>
  <c r="I877" i="1"/>
  <c r="C877" i="1"/>
  <c r="L877" i="1"/>
  <c r="E877" i="1"/>
  <c r="B877" i="1"/>
  <c r="J877" i="1"/>
  <c r="A878" i="1" s="1"/>
  <c r="D878" i="1" s="1"/>
  <c r="P879" i="1" l="1"/>
  <c r="U879" i="1"/>
  <c r="O880" i="1" s="1"/>
  <c r="Q880" i="1" s="1"/>
  <c r="S879" i="1"/>
  <c r="R879" i="1"/>
  <c r="T879" i="1"/>
  <c r="C878" i="1"/>
  <c r="F878" i="1"/>
  <c r="J878" i="1"/>
  <c r="A879" i="1" s="1"/>
  <c r="D879" i="1" s="1"/>
  <c r="B878" i="1"/>
  <c r="I878" i="1"/>
  <c r="K878" i="1"/>
  <c r="E878" i="1"/>
  <c r="G878" i="1"/>
  <c r="L878" i="1"/>
  <c r="P880" i="1" l="1"/>
  <c r="U880" i="1"/>
  <c r="O881" i="1" s="1"/>
  <c r="Q881" i="1" s="1"/>
  <c r="R880" i="1"/>
  <c r="S880" i="1"/>
  <c r="T880" i="1"/>
  <c r="K879" i="1"/>
  <c r="B879" i="1"/>
  <c r="E879" i="1"/>
  <c r="L879" i="1"/>
  <c r="J879" i="1"/>
  <c r="A880" i="1" s="1"/>
  <c r="D880" i="1" s="1"/>
  <c r="G879" i="1"/>
  <c r="I879" i="1"/>
  <c r="F879" i="1"/>
  <c r="C879" i="1"/>
  <c r="P881" i="1" l="1"/>
  <c r="R881" i="1"/>
  <c r="U881" i="1"/>
  <c r="O882" i="1" s="1"/>
  <c r="Q882" i="1" s="1"/>
  <c r="T881" i="1"/>
  <c r="S881" i="1"/>
  <c r="I880" i="1"/>
  <c r="K880" i="1"/>
  <c r="B880" i="1"/>
  <c r="C880" i="1"/>
  <c r="G880" i="1"/>
  <c r="L880" i="1"/>
  <c r="J880" i="1"/>
  <c r="A881" i="1" s="1"/>
  <c r="D881" i="1" s="1"/>
  <c r="F880" i="1"/>
  <c r="E880" i="1"/>
  <c r="P882" i="1" l="1"/>
  <c r="R882" i="1"/>
  <c r="S882" i="1"/>
  <c r="T882" i="1"/>
  <c r="U882" i="1"/>
  <c r="O883" i="1" s="1"/>
  <c r="Q883" i="1" s="1"/>
  <c r="C881" i="1"/>
  <c r="F881" i="1"/>
  <c r="G881" i="1"/>
  <c r="E881" i="1"/>
  <c r="K881" i="1"/>
  <c r="I881" i="1"/>
  <c r="L881" i="1"/>
  <c r="J881" i="1"/>
  <c r="A882" i="1" s="1"/>
  <c r="D882" i="1" s="1"/>
  <c r="B881" i="1"/>
  <c r="P883" i="1" l="1"/>
  <c r="R883" i="1"/>
  <c r="U883" i="1"/>
  <c r="O884" i="1" s="1"/>
  <c r="Q884" i="1" s="1"/>
  <c r="T883" i="1"/>
  <c r="S883" i="1"/>
  <c r="J882" i="1"/>
  <c r="A883" i="1" s="1"/>
  <c r="D883" i="1" s="1"/>
  <c r="C882" i="1"/>
  <c r="E882" i="1"/>
  <c r="I882" i="1"/>
  <c r="L882" i="1"/>
  <c r="B882" i="1"/>
  <c r="G882" i="1"/>
  <c r="K882" i="1"/>
  <c r="F882" i="1"/>
  <c r="P884" i="1" l="1"/>
  <c r="S884" i="1"/>
  <c r="U884" i="1"/>
  <c r="O885" i="1" s="1"/>
  <c r="Q885" i="1" s="1"/>
  <c r="T884" i="1"/>
  <c r="R884" i="1"/>
  <c r="F883" i="1"/>
  <c r="I883" i="1"/>
  <c r="L883" i="1"/>
  <c r="G883" i="1"/>
  <c r="C883" i="1"/>
  <c r="K883" i="1"/>
  <c r="B883" i="1"/>
  <c r="J883" i="1"/>
  <c r="A884" i="1" s="1"/>
  <c r="D884" i="1" s="1"/>
  <c r="E883" i="1"/>
  <c r="R885" i="1" l="1"/>
  <c r="P885" i="1"/>
  <c r="S885" i="1"/>
  <c r="T885" i="1"/>
  <c r="U885" i="1"/>
  <c r="O886" i="1" s="1"/>
  <c r="Q886" i="1" s="1"/>
  <c r="F884" i="1"/>
  <c r="C884" i="1"/>
  <c r="J884" i="1"/>
  <c r="A885" i="1" s="1"/>
  <c r="D885" i="1" s="1"/>
  <c r="L884" i="1"/>
  <c r="G884" i="1"/>
  <c r="B884" i="1"/>
  <c r="I884" i="1"/>
  <c r="K884" i="1"/>
  <c r="E884" i="1"/>
  <c r="P886" i="1" l="1"/>
  <c r="T886" i="1"/>
  <c r="S886" i="1"/>
  <c r="U886" i="1"/>
  <c r="O887" i="1" s="1"/>
  <c r="Q887" i="1" s="1"/>
  <c r="R886" i="1"/>
  <c r="B885" i="1"/>
  <c r="C885" i="1"/>
  <c r="F885" i="1"/>
  <c r="E885" i="1"/>
  <c r="K885" i="1"/>
  <c r="G885" i="1"/>
  <c r="L885" i="1"/>
  <c r="J885" i="1"/>
  <c r="A886" i="1" s="1"/>
  <c r="D886" i="1" s="1"/>
  <c r="I885" i="1"/>
  <c r="P887" i="1" l="1"/>
  <c r="U887" i="1"/>
  <c r="O888" i="1" s="1"/>
  <c r="Q888" i="1" s="1"/>
  <c r="S887" i="1"/>
  <c r="T887" i="1"/>
  <c r="R887" i="1"/>
  <c r="C886" i="1"/>
  <c r="K886" i="1"/>
  <c r="B886" i="1"/>
  <c r="L886" i="1"/>
  <c r="E886" i="1"/>
  <c r="I886" i="1"/>
  <c r="G886" i="1"/>
  <c r="J886" i="1"/>
  <c r="A887" i="1" s="1"/>
  <c r="D887" i="1" s="1"/>
  <c r="F886" i="1"/>
  <c r="P888" i="1" l="1"/>
  <c r="R888" i="1"/>
  <c r="T888" i="1"/>
  <c r="S888" i="1"/>
  <c r="U888" i="1"/>
  <c r="O889" i="1" s="1"/>
  <c r="Q889" i="1" s="1"/>
  <c r="K887" i="1"/>
  <c r="E887" i="1"/>
  <c r="I887" i="1"/>
  <c r="L887" i="1"/>
  <c r="C887" i="1"/>
  <c r="F887" i="1"/>
  <c r="B887" i="1"/>
  <c r="G887" i="1"/>
  <c r="J887" i="1"/>
  <c r="A888" i="1" s="1"/>
  <c r="D888" i="1" s="1"/>
  <c r="P889" i="1" l="1"/>
  <c r="R889" i="1"/>
  <c r="S889" i="1"/>
  <c r="T889" i="1"/>
  <c r="U889" i="1"/>
  <c r="O890" i="1" s="1"/>
  <c r="Q890" i="1" s="1"/>
  <c r="B888" i="1"/>
  <c r="C888" i="1"/>
  <c r="J888" i="1"/>
  <c r="A889" i="1" s="1"/>
  <c r="D889" i="1" s="1"/>
  <c r="L888" i="1"/>
  <c r="G888" i="1"/>
  <c r="F888" i="1"/>
  <c r="K888" i="1"/>
  <c r="I888" i="1"/>
  <c r="E888" i="1"/>
  <c r="P890" i="1" l="1"/>
  <c r="S890" i="1"/>
  <c r="R890" i="1"/>
  <c r="T890" i="1"/>
  <c r="U890" i="1"/>
  <c r="O891" i="1" s="1"/>
  <c r="Q891" i="1" s="1"/>
  <c r="K889" i="1"/>
  <c r="F889" i="1"/>
  <c r="C889" i="1"/>
  <c r="J889" i="1"/>
  <c r="A890" i="1" s="1"/>
  <c r="D890" i="1" s="1"/>
  <c r="E889" i="1"/>
  <c r="I889" i="1"/>
  <c r="L889" i="1"/>
  <c r="B889" i="1"/>
  <c r="G889" i="1"/>
  <c r="P891" i="1" l="1"/>
  <c r="R891" i="1"/>
  <c r="S891" i="1"/>
  <c r="U891" i="1"/>
  <c r="O892" i="1" s="1"/>
  <c r="Q892" i="1" s="1"/>
  <c r="T891" i="1"/>
  <c r="G890" i="1"/>
  <c r="K890" i="1"/>
  <c r="B890" i="1"/>
  <c r="E890" i="1"/>
  <c r="C890" i="1"/>
  <c r="F890" i="1"/>
  <c r="I890" i="1"/>
  <c r="J890" i="1"/>
  <c r="A891" i="1" s="1"/>
  <c r="D891" i="1" s="1"/>
  <c r="L890" i="1"/>
  <c r="P892" i="1" l="1"/>
  <c r="S892" i="1"/>
  <c r="T892" i="1"/>
  <c r="U892" i="1"/>
  <c r="O893" i="1" s="1"/>
  <c r="Q893" i="1" s="1"/>
  <c r="R892" i="1"/>
  <c r="G891" i="1"/>
  <c r="I891" i="1"/>
  <c r="J891" i="1"/>
  <c r="A892" i="1" s="1"/>
  <c r="D892" i="1" s="1"/>
  <c r="E891" i="1"/>
  <c r="B891" i="1"/>
  <c r="F891" i="1"/>
  <c r="L891" i="1"/>
  <c r="C891" i="1"/>
  <c r="K891" i="1"/>
  <c r="P893" i="1" l="1"/>
  <c r="S893" i="1"/>
  <c r="T893" i="1"/>
  <c r="R893" i="1"/>
  <c r="U893" i="1"/>
  <c r="O894" i="1" s="1"/>
  <c r="Q894" i="1" s="1"/>
  <c r="C892" i="1"/>
  <c r="I892" i="1"/>
  <c r="L892" i="1"/>
  <c r="B892" i="1"/>
  <c r="E892" i="1"/>
  <c r="G892" i="1"/>
  <c r="F892" i="1"/>
  <c r="K892" i="1"/>
  <c r="J892" i="1"/>
  <c r="A893" i="1" s="1"/>
  <c r="D893" i="1" s="1"/>
  <c r="P894" i="1" l="1"/>
  <c r="R894" i="1"/>
  <c r="U894" i="1"/>
  <c r="O895" i="1" s="1"/>
  <c r="Q895" i="1" s="1"/>
  <c r="T894" i="1"/>
  <c r="S894" i="1"/>
  <c r="J893" i="1"/>
  <c r="A894" i="1" s="1"/>
  <c r="D894" i="1" s="1"/>
  <c r="E893" i="1"/>
  <c r="G893" i="1"/>
  <c r="K893" i="1"/>
  <c r="F893" i="1"/>
  <c r="L893" i="1"/>
  <c r="I893" i="1"/>
  <c r="B893" i="1"/>
  <c r="C893" i="1"/>
  <c r="P895" i="1" l="1"/>
  <c r="S895" i="1"/>
  <c r="T895" i="1"/>
  <c r="R895" i="1"/>
  <c r="U895" i="1"/>
  <c r="O896" i="1" s="1"/>
  <c r="Q896" i="1" s="1"/>
  <c r="C894" i="1"/>
  <c r="K894" i="1"/>
  <c r="F894" i="1"/>
  <c r="I894" i="1"/>
  <c r="J894" i="1"/>
  <c r="A895" i="1" s="1"/>
  <c r="D895" i="1" s="1"/>
  <c r="E894" i="1"/>
  <c r="G894" i="1"/>
  <c r="B894" i="1"/>
  <c r="L894" i="1"/>
  <c r="P896" i="1" l="1"/>
  <c r="R896" i="1"/>
  <c r="S896" i="1"/>
  <c r="U896" i="1"/>
  <c r="O897" i="1" s="1"/>
  <c r="Q897" i="1" s="1"/>
  <c r="T896" i="1"/>
  <c r="E895" i="1"/>
  <c r="F895" i="1"/>
  <c r="B895" i="1"/>
  <c r="L895" i="1"/>
  <c r="G895" i="1"/>
  <c r="I895" i="1"/>
  <c r="J895" i="1"/>
  <c r="A896" i="1" s="1"/>
  <c r="D896" i="1" s="1"/>
  <c r="C895" i="1"/>
  <c r="K895" i="1"/>
  <c r="P897" i="1" l="1"/>
  <c r="T897" i="1"/>
  <c r="S897" i="1"/>
  <c r="R897" i="1"/>
  <c r="U897" i="1"/>
  <c r="O898" i="1" s="1"/>
  <c r="Q898" i="1" s="1"/>
  <c r="K896" i="1"/>
  <c r="E896" i="1"/>
  <c r="I896" i="1"/>
  <c r="F896" i="1"/>
  <c r="L896" i="1"/>
  <c r="G896" i="1"/>
  <c r="C896" i="1"/>
  <c r="B896" i="1"/>
  <c r="J896" i="1"/>
  <c r="A897" i="1" s="1"/>
  <c r="D897" i="1" s="1"/>
  <c r="P898" i="1" l="1"/>
  <c r="U898" i="1"/>
  <c r="O899" i="1" s="1"/>
  <c r="Q899" i="1" s="1"/>
  <c r="R898" i="1"/>
  <c r="S898" i="1"/>
  <c r="T898" i="1"/>
  <c r="L897" i="1"/>
  <c r="E897" i="1"/>
  <c r="B897" i="1"/>
  <c r="J897" i="1"/>
  <c r="A898" i="1" s="1"/>
  <c r="D898" i="1" s="1"/>
  <c r="K897" i="1"/>
  <c r="G897" i="1"/>
  <c r="C897" i="1"/>
  <c r="I897" i="1"/>
  <c r="F897" i="1"/>
  <c r="P899" i="1" l="1"/>
  <c r="S899" i="1"/>
  <c r="U899" i="1"/>
  <c r="O900" i="1" s="1"/>
  <c r="Q900" i="1" s="1"/>
  <c r="T899" i="1"/>
  <c r="R899" i="1"/>
  <c r="I898" i="1"/>
  <c r="F898" i="1"/>
  <c r="C898" i="1"/>
  <c r="E898" i="1"/>
  <c r="L898" i="1"/>
  <c r="G898" i="1"/>
  <c r="K898" i="1"/>
  <c r="J898" i="1"/>
  <c r="A899" i="1" s="1"/>
  <c r="D899" i="1" s="1"/>
  <c r="B898" i="1"/>
  <c r="P900" i="1" l="1"/>
  <c r="R900" i="1"/>
  <c r="S900" i="1"/>
  <c r="U900" i="1"/>
  <c r="O901" i="1" s="1"/>
  <c r="Q901" i="1" s="1"/>
  <c r="T900" i="1"/>
  <c r="I899" i="1"/>
  <c r="J899" i="1"/>
  <c r="A900" i="1" s="1"/>
  <c r="D900" i="1" s="1"/>
  <c r="G899" i="1"/>
  <c r="K899" i="1"/>
  <c r="B899" i="1"/>
  <c r="F899" i="1"/>
  <c r="C899" i="1"/>
  <c r="E899" i="1"/>
  <c r="L899" i="1"/>
  <c r="P901" i="1" l="1"/>
  <c r="U901" i="1"/>
  <c r="O902" i="1" s="1"/>
  <c r="Q902" i="1" s="1"/>
  <c r="S901" i="1"/>
  <c r="R901" i="1"/>
  <c r="T901" i="1"/>
  <c r="J900" i="1"/>
  <c r="A901" i="1" s="1"/>
  <c r="D901" i="1" s="1"/>
  <c r="L900" i="1"/>
  <c r="C900" i="1"/>
  <c r="E900" i="1"/>
  <c r="K900" i="1"/>
  <c r="I900" i="1"/>
  <c r="F900" i="1"/>
  <c r="G900" i="1"/>
  <c r="B900" i="1"/>
  <c r="P902" i="1" l="1"/>
  <c r="S902" i="1"/>
  <c r="R902" i="1"/>
  <c r="U902" i="1"/>
  <c r="O903" i="1" s="1"/>
  <c r="Q903" i="1" s="1"/>
  <c r="T902" i="1"/>
  <c r="J901" i="1"/>
  <c r="A902" i="1" s="1"/>
  <c r="D902" i="1" s="1"/>
  <c r="I901" i="1"/>
  <c r="K901" i="1"/>
  <c r="B901" i="1"/>
  <c r="L901" i="1"/>
  <c r="G901" i="1"/>
  <c r="F901" i="1"/>
  <c r="C901" i="1"/>
  <c r="E901" i="1"/>
  <c r="P903" i="1" l="1"/>
  <c r="S903" i="1"/>
  <c r="U903" i="1"/>
  <c r="O904" i="1" s="1"/>
  <c r="Q904" i="1" s="1"/>
  <c r="R903" i="1"/>
  <c r="T903" i="1"/>
  <c r="J902" i="1"/>
  <c r="A903" i="1" s="1"/>
  <c r="D903" i="1" s="1"/>
  <c r="B902" i="1"/>
  <c r="L902" i="1"/>
  <c r="E902" i="1"/>
  <c r="G902" i="1"/>
  <c r="K902" i="1"/>
  <c r="C902" i="1"/>
  <c r="F902" i="1"/>
  <c r="I902" i="1"/>
  <c r="P904" i="1" l="1"/>
  <c r="R904" i="1"/>
  <c r="S904" i="1"/>
  <c r="T904" i="1"/>
  <c r="U904" i="1"/>
  <c r="O905" i="1" s="1"/>
  <c r="Q905" i="1" s="1"/>
  <c r="G903" i="1"/>
  <c r="B903" i="1"/>
  <c r="F903" i="1"/>
  <c r="E903" i="1"/>
  <c r="L903" i="1"/>
  <c r="K903" i="1"/>
  <c r="J903" i="1"/>
  <c r="A904" i="1" s="1"/>
  <c r="D904" i="1" s="1"/>
  <c r="I903" i="1"/>
  <c r="C903" i="1"/>
  <c r="P905" i="1" l="1"/>
  <c r="U905" i="1"/>
  <c r="O906" i="1" s="1"/>
  <c r="Q906" i="1" s="1"/>
  <c r="S905" i="1"/>
  <c r="T905" i="1"/>
  <c r="R905" i="1"/>
  <c r="B904" i="1"/>
  <c r="I904" i="1"/>
  <c r="C904" i="1"/>
  <c r="J904" i="1"/>
  <c r="A905" i="1" s="1"/>
  <c r="D905" i="1" s="1"/>
  <c r="L904" i="1"/>
  <c r="K904" i="1"/>
  <c r="F904" i="1"/>
  <c r="G904" i="1"/>
  <c r="E904" i="1"/>
  <c r="P906" i="1" l="1"/>
  <c r="R906" i="1"/>
  <c r="S906" i="1"/>
  <c r="U906" i="1"/>
  <c r="O907" i="1" s="1"/>
  <c r="Q907" i="1" s="1"/>
  <c r="T906" i="1"/>
  <c r="J905" i="1"/>
  <c r="A906" i="1" s="1"/>
  <c r="D906" i="1" s="1"/>
  <c r="E905" i="1"/>
  <c r="F905" i="1"/>
  <c r="I905" i="1"/>
  <c r="K905" i="1"/>
  <c r="L905" i="1"/>
  <c r="C905" i="1"/>
  <c r="B905" i="1"/>
  <c r="G905" i="1"/>
  <c r="P907" i="1" l="1"/>
  <c r="S907" i="1"/>
  <c r="T907" i="1"/>
  <c r="U907" i="1"/>
  <c r="O908" i="1" s="1"/>
  <c r="Q908" i="1" s="1"/>
  <c r="R907" i="1"/>
  <c r="I906" i="1"/>
  <c r="J906" i="1"/>
  <c r="A907" i="1" s="1"/>
  <c r="D907" i="1" s="1"/>
  <c r="G906" i="1"/>
  <c r="F906" i="1"/>
  <c r="K906" i="1"/>
  <c r="C906" i="1"/>
  <c r="L906" i="1"/>
  <c r="E906" i="1"/>
  <c r="B906" i="1"/>
  <c r="P908" i="1" l="1"/>
  <c r="T908" i="1"/>
  <c r="U908" i="1"/>
  <c r="O909" i="1" s="1"/>
  <c r="Q909" i="1" s="1"/>
  <c r="R908" i="1"/>
  <c r="S908" i="1"/>
  <c r="I907" i="1"/>
  <c r="F907" i="1"/>
  <c r="L907" i="1"/>
  <c r="G907" i="1"/>
  <c r="C907" i="1"/>
  <c r="K907" i="1"/>
  <c r="B907" i="1"/>
  <c r="J907" i="1"/>
  <c r="A908" i="1" s="1"/>
  <c r="D908" i="1" s="1"/>
  <c r="E907" i="1"/>
  <c r="P909" i="1" l="1"/>
  <c r="U909" i="1"/>
  <c r="O910" i="1" s="1"/>
  <c r="Q910" i="1" s="1"/>
  <c r="R909" i="1"/>
  <c r="T909" i="1"/>
  <c r="S909" i="1"/>
  <c r="K908" i="1"/>
  <c r="C908" i="1"/>
  <c r="J908" i="1"/>
  <c r="A909" i="1" s="1"/>
  <c r="D909" i="1" s="1"/>
  <c r="B908" i="1"/>
  <c r="I908" i="1"/>
  <c r="E908" i="1"/>
  <c r="L908" i="1"/>
  <c r="G908" i="1"/>
  <c r="F908" i="1"/>
  <c r="P910" i="1" l="1"/>
  <c r="R910" i="1"/>
  <c r="S910" i="1"/>
  <c r="U910" i="1"/>
  <c r="O911" i="1" s="1"/>
  <c r="Q911" i="1" s="1"/>
  <c r="T910" i="1"/>
  <c r="G909" i="1"/>
  <c r="E909" i="1"/>
  <c r="J909" i="1"/>
  <c r="A910" i="1" s="1"/>
  <c r="D910" i="1" s="1"/>
  <c r="I909" i="1"/>
  <c r="C909" i="1"/>
  <c r="F909" i="1"/>
  <c r="K909" i="1"/>
  <c r="L909" i="1"/>
  <c r="B909" i="1"/>
  <c r="P911" i="1" l="1"/>
  <c r="R911" i="1"/>
  <c r="S911" i="1"/>
  <c r="T911" i="1"/>
  <c r="U911" i="1"/>
  <c r="O912" i="1" s="1"/>
  <c r="Q912" i="1" s="1"/>
  <c r="C910" i="1"/>
  <c r="E910" i="1"/>
  <c r="K910" i="1"/>
  <c r="J910" i="1"/>
  <c r="A911" i="1" s="1"/>
  <c r="D911" i="1" s="1"/>
  <c r="L910" i="1"/>
  <c r="I910" i="1"/>
  <c r="F910" i="1"/>
  <c r="G910" i="1"/>
  <c r="B910" i="1"/>
  <c r="P912" i="1" l="1"/>
  <c r="R912" i="1"/>
  <c r="T912" i="1"/>
  <c r="U912" i="1"/>
  <c r="O913" i="1" s="1"/>
  <c r="Q913" i="1" s="1"/>
  <c r="S912" i="1"/>
  <c r="C911" i="1"/>
  <c r="E911" i="1"/>
  <c r="I911" i="1"/>
  <c r="K911" i="1"/>
  <c r="F911" i="1"/>
  <c r="G911" i="1"/>
  <c r="B911" i="1"/>
  <c r="L911" i="1"/>
  <c r="J911" i="1"/>
  <c r="A912" i="1" s="1"/>
  <c r="D912" i="1" s="1"/>
  <c r="P913" i="1" l="1"/>
  <c r="S913" i="1"/>
  <c r="U913" i="1"/>
  <c r="O914" i="1" s="1"/>
  <c r="Q914" i="1" s="1"/>
  <c r="T913" i="1"/>
  <c r="R913" i="1"/>
  <c r="B912" i="1"/>
  <c r="J912" i="1"/>
  <c r="A913" i="1" s="1"/>
  <c r="D913" i="1" s="1"/>
  <c r="L912" i="1"/>
  <c r="K912" i="1"/>
  <c r="F912" i="1"/>
  <c r="I912" i="1"/>
  <c r="G912" i="1"/>
  <c r="E912" i="1"/>
  <c r="C912" i="1"/>
  <c r="P914" i="1" l="1"/>
  <c r="R914" i="1"/>
  <c r="T914" i="1"/>
  <c r="U914" i="1"/>
  <c r="O915" i="1" s="1"/>
  <c r="Q915" i="1" s="1"/>
  <c r="S914" i="1"/>
  <c r="K913" i="1"/>
  <c r="G913" i="1"/>
  <c r="J913" i="1"/>
  <c r="A914" i="1" s="1"/>
  <c r="D914" i="1" s="1"/>
  <c r="I913" i="1"/>
  <c r="C913" i="1"/>
  <c r="B913" i="1"/>
  <c r="F913" i="1"/>
  <c r="L913" i="1"/>
  <c r="E913" i="1"/>
  <c r="P915" i="1" l="1"/>
  <c r="S915" i="1"/>
  <c r="U915" i="1"/>
  <c r="O916" i="1" s="1"/>
  <c r="Q916" i="1" s="1"/>
  <c r="T915" i="1"/>
  <c r="R915" i="1"/>
  <c r="F914" i="1"/>
  <c r="K914" i="1"/>
  <c r="G914" i="1"/>
  <c r="J914" i="1"/>
  <c r="A915" i="1" s="1"/>
  <c r="D915" i="1" s="1"/>
  <c r="E914" i="1"/>
  <c r="L914" i="1"/>
  <c r="C914" i="1"/>
  <c r="B914" i="1"/>
  <c r="I914" i="1"/>
  <c r="P916" i="1" l="1"/>
  <c r="T916" i="1"/>
  <c r="R916" i="1"/>
  <c r="S916" i="1"/>
  <c r="U916" i="1"/>
  <c r="O917" i="1" s="1"/>
  <c r="Q917" i="1" s="1"/>
  <c r="L915" i="1"/>
  <c r="F915" i="1"/>
  <c r="I915" i="1"/>
  <c r="B915" i="1"/>
  <c r="E915" i="1"/>
  <c r="K915" i="1"/>
  <c r="J915" i="1"/>
  <c r="A916" i="1" s="1"/>
  <c r="D916" i="1" s="1"/>
  <c r="G915" i="1"/>
  <c r="C915" i="1"/>
  <c r="P917" i="1" l="1"/>
  <c r="U917" i="1"/>
  <c r="O918" i="1" s="1"/>
  <c r="Q918" i="1" s="1"/>
  <c r="S917" i="1"/>
  <c r="T917" i="1"/>
  <c r="R917" i="1"/>
  <c r="I916" i="1"/>
  <c r="F916" i="1"/>
  <c r="G916" i="1"/>
  <c r="C916" i="1"/>
  <c r="B916" i="1"/>
  <c r="J916" i="1"/>
  <c r="A917" i="1" s="1"/>
  <c r="D917" i="1" s="1"/>
  <c r="L916" i="1"/>
  <c r="E916" i="1"/>
  <c r="K916" i="1"/>
  <c r="P918" i="1" l="1"/>
  <c r="T918" i="1"/>
  <c r="R918" i="1"/>
  <c r="U918" i="1"/>
  <c r="O919" i="1" s="1"/>
  <c r="Q919" i="1" s="1"/>
  <c r="S918" i="1"/>
  <c r="B917" i="1"/>
  <c r="E917" i="1"/>
  <c r="I917" i="1"/>
  <c r="J917" i="1"/>
  <c r="A918" i="1" s="1"/>
  <c r="D918" i="1" s="1"/>
  <c r="L917" i="1"/>
  <c r="G917" i="1"/>
  <c r="K917" i="1"/>
  <c r="F917" i="1"/>
  <c r="C917" i="1"/>
  <c r="P919" i="1" l="1"/>
  <c r="R919" i="1"/>
  <c r="S919" i="1"/>
  <c r="T919" i="1"/>
  <c r="U919" i="1"/>
  <c r="O920" i="1" s="1"/>
  <c r="Q920" i="1" s="1"/>
  <c r="C918" i="1"/>
  <c r="L918" i="1"/>
  <c r="J918" i="1"/>
  <c r="A919" i="1" s="1"/>
  <c r="D919" i="1" s="1"/>
  <c r="G918" i="1"/>
  <c r="B918" i="1"/>
  <c r="E918" i="1"/>
  <c r="I918" i="1"/>
  <c r="F918" i="1"/>
  <c r="K918" i="1"/>
  <c r="P920" i="1" l="1"/>
  <c r="R920" i="1"/>
  <c r="S920" i="1"/>
  <c r="U920" i="1"/>
  <c r="O921" i="1" s="1"/>
  <c r="Q921" i="1" s="1"/>
  <c r="T920" i="1"/>
  <c r="J919" i="1"/>
  <c r="A920" i="1" s="1"/>
  <c r="D920" i="1" s="1"/>
  <c r="E919" i="1"/>
  <c r="I919" i="1"/>
  <c r="F919" i="1"/>
  <c r="L919" i="1"/>
  <c r="G919" i="1"/>
  <c r="C919" i="1"/>
  <c r="B919" i="1"/>
  <c r="K919" i="1"/>
  <c r="P921" i="1" l="1"/>
  <c r="R921" i="1"/>
  <c r="U921" i="1"/>
  <c r="O922" i="1" s="1"/>
  <c r="Q922" i="1" s="1"/>
  <c r="S921" i="1"/>
  <c r="T921" i="1"/>
  <c r="B920" i="1"/>
  <c r="I920" i="1"/>
  <c r="E920" i="1"/>
  <c r="C920" i="1"/>
  <c r="J920" i="1"/>
  <c r="A921" i="1" s="1"/>
  <c r="D921" i="1" s="1"/>
  <c r="F920" i="1"/>
  <c r="K920" i="1"/>
  <c r="L920" i="1"/>
  <c r="G920" i="1"/>
  <c r="P922" i="1" l="1"/>
  <c r="R922" i="1"/>
  <c r="S922" i="1"/>
  <c r="U922" i="1"/>
  <c r="O923" i="1" s="1"/>
  <c r="Q923" i="1" s="1"/>
  <c r="T922" i="1"/>
  <c r="G921" i="1"/>
  <c r="J921" i="1"/>
  <c r="A922" i="1" s="1"/>
  <c r="D922" i="1" s="1"/>
  <c r="K921" i="1"/>
  <c r="E921" i="1"/>
  <c r="C921" i="1"/>
  <c r="L921" i="1"/>
  <c r="F921" i="1"/>
  <c r="I921" i="1"/>
  <c r="B921" i="1"/>
  <c r="P923" i="1" l="1"/>
  <c r="S923" i="1"/>
  <c r="T923" i="1"/>
  <c r="R923" i="1"/>
  <c r="U923" i="1"/>
  <c r="O924" i="1" s="1"/>
  <c r="Q924" i="1" s="1"/>
  <c r="I922" i="1"/>
  <c r="G922" i="1"/>
  <c r="J922" i="1"/>
  <c r="A923" i="1" s="1"/>
  <c r="D923" i="1" s="1"/>
  <c r="B922" i="1"/>
  <c r="C922" i="1"/>
  <c r="E922" i="1"/>
  <c r="F922" i="1"/>
  <c r="K922" i="1"/>
  <c r="L922" i="1"/>
  <c r="P924" i="1" l="1"/>
  <c r="T924" i="1"/>
  <c r="U924" i="1"/>
  <c r="O925" i="1" s="1"/>
  <c r="Q925" i="1" s="1"/>
  <c r="S924" i="1"/>
  <c r="R924" i="1"/>
  <c r="G923" i="1"/>
  <c r="C923" i="1"/>
  <c r="E923" i="1"/>
  <c r="B923" i="1"/>
  <c r="I923" i="1"/>
  <c r="K923" i="1"/>
  <c r="J923" i="1"/>
  <c r="A924" i="1" s="1"/>
  <c r="D924" i="1" s="1"/>
  <c r="F923" i="1"/>
  <c r="L923" i="1"/>
  <c r="P925" i="1" l="1"/>
  <c r="U925" i="1"/>
  <c r="O926" i="1" s="1"/>
  <c r="Q926" i="1" s="1"/>
  <c r="S925" i="1"/>
  <c r="R925" i="1"/>
  <c r="T925" i="1"/>
  <c r="B924" i="1"/>
  <c r="J924" i="1"/>
  <c r="A925" i="1" s="1"/>
  <c r="D925" i="1" s="1"/>
  <c r="L924" i="1"/>
  <c r="K924" i="1"/>
  <c r="C924" i="1"/>
  <c r="E924" i="1"/>
  <c r="G924" i="1"/>
  <c r="I924" i="1"/>
  <c r="F924" i="1"/>
  <c r="P926" i="1" l="1"/>
  <c r="R926" i="1"/>
  <c r="T926" i="1"/>
  <c r="U926" i="1"/>
  <c r="O927" i="1" s="1"/>
  <c r="Q927" i="1" s="1"/>
  <c r="S926" i="1"/>
  <c r="C925" i="1"/>
  <c r="E925" i="1"/>
  <c r="I925" i="1"/>
  <c r="F925" i="1"/>
  <c r="G925" i="1"/>
  <c r="B925" i="1"/>
  <c r="K925" i="1"/>
  <c r="J925" i="1"/>
  <c r="A926" i="1" s="1"/>
  <c r="D926" i="1" s="1"/>
  <c r="L925" i="1"/>
  <c r="P927" i="1" l="1"/>
  <c r="R927" i="1"/>
  <c r="S927" i="1"/>
  <c r="T927" i="1"/>
  <c r="U927" i="1"/>
  <c r="O928" i="1" s="1"/>
  <c r="Q928" i="1" s="1"/>
  <c r="K926" i="1"/>
  <c r="B926" i="1"/>
  <c r="I926" i="1"/>
  <c r="J926" i="1"/>
  <c r="A927" i="1" s="1"/>
  <c r="D927" i="1" s="1"/>
  <c r="E926" i="1"/>
  <c r="L926" i="1"/>
  <c r="G926" i="1"/>
  <c r="F926" i="1"/>
  <c r="C926" i="1"/>
  <c r="P928" i="1" l="1"/>
  <c r="R928" i="1"/>
  <c r="S928" i="1"/>
  <c r="U928" i="1"/>
  <c r="O929" i="1" s="1"/>
  <c r="Q929" i="1" s="1"/>
  <c r="T928" i="1"/>
  <c r="E927" i="1"/>
  <c r="B927" i="1"/>
  <c r="F927" i="1"/>
  <c r="J927" i="1"/>
  <c r="A928" i="1" s="1"/>
  <c r="D928" i="1" s="1"/>
  <c r="L927" i="1"/>
  <c r="I927" i="1"/>
  <c r="K927" i="1"/>
  <c r="G927" i="1"/>
  <c r="C927" i="1"/>
  <c r="P929" i="1" l="1"/>
  <c r="R929" i="1"/>
  <c r="T929" i="1"/>
  <c r="U929" i="1"/>
  <c r="O930" i="1" s="1"/>
  <c r="Q930" i="1" s="1"/>
  <c r="S929" i="1"/>
  <c r="B928" i="1"/>
  <c r="K928" i="1"/>
  <c r="J928" i="1"/>
  <c r="A929" i="1" s="1"/>
  <c r="D929" i="1" s="1"/>
  <c r="L928" i="1"/>
  <c r="F928" i="1"/>
  <c r="C928" i="1"/>
  <c r="I928" i="1"/>
  <c r="G928" i="1"/>
  <c r="E928" i="1"/>
  <c r="P930" i="1" l="1"/>
  <c r="R930" i="1"/>
  <c r="T930" i="1"/>
  <c r="S930" i="1"/>
  <c r="U930" i="1"/>
  <c r="O931" i="1" s="1"/>
  <c r="Q931" i="1" s="1"/>
  <c r="B929" i="1"/>
  <c r="E929" i="1"/>
  <c r="J929" i="1"/>
  <c r="A930" i="1" s="1"/>
  <c r="D930" i="1" s="1"/>
  <c r="I929" i="1"/>
  <c r="F929" i="1"/>
  <c r="G929" i="1"/>
  <c r="K929" i="1"/>
  <c r="C929" i="1"/>
  <c r="L929" i="1"/>
  <c r="P931" i="1" l="1"/>
  <c r="S931" i="1"/>
  <c r="T931" i="1"/>
  <c r="U931" i="1"/>
  <c r="O932" i="1" s="1"/>
  <c r="Q932" i="1" s="1"/>
  <c r="R931" i="1"/>
  <c r="I930" i="1"/>
  <c r="L930" i="1"/>
  <c r="J930" i="1"/>
  <c r="A931" i="1" s="1"/>
  <c r="D931" i="1" s="1"/>
  <c r="K930" i="1"/>
  <c r="B930" i="1"/>
  <c r="G930" i="1"/>
  <c r="C930" i="1"/>
  <c r="F930" i="1"/>
  <c r="E930" i="1"/>
  <c r="P932" i="1" l="1"/>
  <c r="T932" i="1"/>
  <c r="U932" i="1"/>
  <c r="O933" i="1" s="1"/>
  <c r="Q933" i="1" s="1"/>
  <c r="S932" i="1"/>
  <c r="R932" i="1"/>
  <c r="F931" i="1"/>
  <c r="I931" i="1"/>
  <c r="C931" i="1"/>
  <c r="B931" i="1"/>
  <c r="G931" i="1"/>
  <c r="J931" i="1"/>
  <c r="A932" i="1" s="1"/>
  <c r="D932" i="1" s="1"/>
  <c r="E931" i="1"/>
  <c r="L931" i="1"/>
  <c r="K931" i="1"/>
  <c r="P933" i="1" l="1"/>
  <c r="R933" i="1"/>
  <c r="S933" i="1"/>
  <c r="T933" i="1"/>
  <c r="U933" i="1"/>
  <c r="O934" i="1" s="1"/>
  <c r="Q934" i="1" s="1"/>
  <c r="J932" i="1"/>
  <c r="A933" i="1" s="1"/>
  <c r="D933" i="1" s="1"/>
  <c r="L932" i="1"/>
  <c r="K932" i="1"/>
  <c r="E932" i="1"/>
  <c r="I932" i="1"/>
  <c r="G932" i="1"/>
  <c r="F932" i="1"/>
  <c r="C932" i="1"/>
  <c r="B932" i="1"/>
  <c r="P934" i="1" l="1"/>
  <c r="R934" i="1"/>
  <c r="S934" i="1"/>
  <c r="T934" i="1"/>
  <c r="U934" i="1"/>
  <c r="O935" i="1" s="1"/>
  <c r="Q935" i="1" s="1"/>
  <c r="G933" i="1"/>
  <c r="J933" i="1"/>
  <c r="A934" i="1" s="1"/>
  <c r="D934" i="1" s="1"/>
  <c r="F933" i="1"/>
  <c r="E933" i="1"/>
  <c r="C933" i="1"/>
  <c r="L933" i="1"/>
  <c r="B933" i="1"/>
  <c r="I933" i="1"/>
  <c r="K933" i="1"/>
  <c r="P935" i="1" l="1"/>
  <c r="R935" i="1"/>
  <c r="S935" i="1"/>
  <c r="T935" i="1"/>
  <c r="U935" i="1"/>
  <c r="O936" i="1" s="1"/>
  <c r="Q936" i="1" s="1"/>
  <c r="J934" i="1"/>
  <c r="A935" i="1" s="1"/>
  <c r="D935" i="1" s="1"/>
  <c r="F934" i="1"/>
  <c r="L934" i="1"/>
  <c r="B934" i="1"/>
  <c r="E934" i="1"/>
  <c r="K934" i="1"/>
  <c r="C934" i="1"/>
  <c r="G934" i="1"/>
  <c r="I934" i="1"/>
  <c r="P936" i="1" l="1"/>
  <c r="R936" i="1"/>
  <c r="S936" i="1"/>
  <c r="T936" i="1"/>
  <c r="U936" i="1"/>
  <c r="O937" i="1" s="1"/>
  <c r="Q937" i="1" s="1"/>
  <c r="C935" i="1"/>
  <c r="E935" i="1"/>
  <c r="I935" i="1"/>
  <c r="F935" i="1"/>
  <c r="L935" i="1"/>
  <c r="G935" i="1"/>
  <c r="J935" i="1"/>
  <c r="A936" i="1" s="1"/>
  <c r="D936" i="1" s="1"/>
  <c r="B935" i="1"/>
  <c r="K935" i="1"/>
  <c r="P937" i="1" l="1"/>
  <c r="R937" i="1"/>
  <c r="T937" i="1"/>
  <c r="S937" i="1"/>
  <c r="U937" i="1"/>
  <c r="O938" i="1" s="1"/>
  <c r="Q938" i="1" s="1"/>
  <c r="K936" i="1"/>
  <c r="F936" i="1"/>
  <c r="B936" i="1"/>
  <c r="C936" i="1"/>
  <c r="J936" i="1"/>
  <c r="A937" i="1" s="1"/>
  <c r="D937" i="1" s="1"/>
  <c r="L936" i="1"/>
  <c r="G936" i="1"/>
  <c r="E936" i="1"/>
  <c r="I936" i="1"/>
  <c r="P938" i="1" l="1"/>
  <c r="R938" i="1"/>
  <c r="T938" i="1"/>
  <c r="S938" i="1"/>
  <c r="U938" i="1"/>
  <c r="O939" i="1" s="1"/>
  <c r="Q939" i="1" s="1"/>
  <c r="G937" i="1"/>
  <c r="C937" i="1"/>
  <c r="B937" i="1"/>
  <c r="I937" i="1"/>
  <c r="K937" i="1"/>
  <c r="J937" i="1"/>
  <c r="A938" i="1" s="1"/>
  <c r="D938" i="1" s="1"/>
  <c r="F937" i="1"/>
  <c r="L937" i="1"/>
  <c r="E937" i="1"/>
  <c r="P939" i="1" l="1"/>
  <c r="S939" i="1"/>
  <c r="T939" i="1"/>
  <c r="U939" i="1"/>
  <c r="O940" i="1" s="1"/>
  <c r="Q940" i="1" s="1"/>
  <c r="R939" i="1"/>
  <c r="I938" i="1"/>
  <c r="G938" i="1"/>
  <c r="J938" i="1"/>
  <c r="A939" i="1" s="1"/>
  <c r="D939" i="1" s="1"/>
  <c r="L938" i="1"/>
  <c r="E938" i="1"/>
  <c r="F938" i="1"/>
  <c r="C938" i="1"/>
  <c r="B938" i="1"/>
  <c r="K938" i="1"/>
  <c r="P940" i="1" l="1"/>
  <c r="T940" i="1"/>
  <c r="U940" i="1"/>
  <c r="O941" i="1" s="1"/>
  <c r="Q941" i="1" s="1"/>
  <c r="S940" i="1"/>
  <c r="R940" i="1"/>
  <c r="J939" i="1"/>
  <c r="A940" i="1" s="1"/>
  <c r="D940" i="1" s="1"/>
  <c r="F939" i="1"/>
  <c r="B939" i="1"/>
  <c r="K939" i="1"/>
  <c r="E939" i="1"/>
  <c r="L939" i="1"/>
  <c r="G939" i="1"/>
  <c r="C939" i="1"/>
  <c r="I939" i="1"/>
  <c r="P941" i="1" l="1"/>
  <c r="U941" i="1"/>
  <c r="O942" i="1" s="1"/>
  <c r="Q942" i="1" s="1"/>
  <c r="S941" i="1"/>
  <c r="R941" i="1"/>
  <c r="T941" i="1"/>
  <c r="G940" i="1"/>
  <c r="F940" i="1"/>
  <c r="C940" i="1"/>
  <c r="L940" i="1"/>
  <c r="E940" i="1"/>
  <c r="I940" i="1"/>
  <c r="B940" i="1"/>
  <c r="J940" i="1"/>
  <c r="A941" i="1" s="1"/>
  <c r="D941" i="1" s="1"/>
  <c r="K940" i="1"/>
  <c r="P942" i="1" l="1"/>
  <c r="T942" i="1"/>
  <c r="R942" i="1"/>
  <c r="U942" i="1"/>
  <c r="O943" i="1" s="1"/>
  <c r="Q943" i="1" s="1"/>
  <c r="S942" i="1"/>
  <c r="G941" i="1"/>
  <c r="C941" i="1"/>
  <c r="I941" i="1"/>
  <c r="B941" i="1"/>
  <c r="F941" i="1"/>
  <c r="E941" i="1"/>
  <c r="J941" i="1"/>
  <c r="A942" i="1" s="1"/>
  <c r="D942" i="1" s="1"/>
  <c r="L941" i="1"/>
  <c r="K941" i="1"/>
  <c r="P943" i="1" l="1"/>
  <c r="R943" i="1"/>
  <c r="S943" i="1"/>
  <c r="U943" i="1"/>
  <c r="O944" i="1" s="1"/>
  <c r="Q944" i="1" s="1"/>
  <c r="T943" i="1"/>
  <c r="C942" i="1"/>
  <c r="K942" i="1"/>
  <c r="I942" i="1"/>
  <c r="G942" i="1"/>
  <c r="F942" i="1"/>
  <c r="B942" i="1"/>
  <c r="E942" i="1"/>
  <c r="L942" i="1"/>
  <c r="J942" i="1"/>
  <c r="A943" i="1" s="1"/>
  <c r="D943" i="1" s="1"/>
  <c r="P944" i="1" l="1"/>
  <c r="S944" i="1"/>
  <c r="T944" i="1"/>
  <c r="U944" i="1"/>
  <c r="O945" i="1" s="1"/>
  <c r="Q945" i="1" s="1"/>
  <c r="R944" i="1"/>
  <c r="G943" i="1"/>
  <c r="C943" i="1"/>
  <c r="B943" i="1"/>
  <c r="I943" i="1"/>
  <c r="J943" i="1"/>
  <c r="A944" i="1" s="1"/>
  <c r="D944" i="1" s="1"/>
  <c r="K943" i="1"/>
  <c r="E943" i="1"/>
  <c r="L943" i="1"/>
  <c r="F943" i="1"/>
  <c r="P945" i="1" l="1"/>
  <c r="R945" i="1"/>
  <c r="U945" i="1"/>
  <c r="O946" i="1" s="1"/>
  <c r="Q946" i="1" s="1"/>
  <c r="T945" i="1"/>
  <c r="S945" i="1"/>
  <c r="L944" i="1"/>
  <c r="G944" i="1"/>
  <c r="I944" i="1"/>
  <c r="C944" i="1"/>
  <c r="J944" i="1"/>
  <c r="A945" i="1" s="1"/>
  <c r="D945" i="1" s="1"/>
  <c r="B944" i="1"/>
  <c r="K944" i="1"/>
  <c r="E944" i="1"/>
  <c r="F944" i="1"/>
  <c r="P946" i="1" l="1"/>
  <c r="R946" i="1"/>
  <c r="S946" i="1"/>
  <c r="U946" i="1"/>
  <c r="O947" i="1" s="1"/>
  <c r="Q947" i="1" s="1"/>
  <c r="T946" i="1"/>
  <c r="C945" i="1"/>
  <c r="I945" i="1"/>
  <c r="B945" i="1"/>
  <c r="E945" i="1"/>
  <c r="K945" i="1"/>
  <c r="G945" i="1"/>
  <c r="F945" i="1"/>
  <c r="L945" i="1"/>
  <c r="J945" i="1"/>
  <c r="A946" i="1" s="1"/>
  <c r="D946" i="1" s="1"/>
  <c r="P947" i="1" l="1"/>
  <c r="U947" i="1"/>
  <c r="O948" i="1" s="1"/>
  <c r="Q948" i="1" s="1"/>
  <c r="R947" i="1"/>
  <c r="S947" i="1"/>
  <c r="T947" i="1"/>
  <c r="I946" i="1"/>
  <c r="J946" i="1"/>
  <c r="A947" i="1" s="1"/>
  <c r="D947" i="1" s="1"/>
  <c r="L946" i="1"/>
  <c r="F946" i="1"/>
  <c r="C946" i="1"/>
  <c r="G946" i="1"/>
  <c r="E946" i="1"/>
  <c r="K946" i="1"/>
  <c r="B946" i="1"/>
  <c r="P948" i="1" l="1"/>
  <c r="T948" i="1"/>
  <c r="U948" i="1"/>
  <c r="O949" i="1" s="1"/>
  <c r="Q949" i="1" s="1"/>
  <c r="R948" i="1"/>
  <c r="S948" i="1"/>
  <c r="G947" i="1"/>
  <c r="I947" i="1"/>
  <c r="L947" i="1"/>
  <c r="E947" i="1"/>
  <c r="C947" i="1"/>
  <c r="F947" i="1"/>
  <c r="J947" i="1"/>
  <c r="A948" i="1" s="1"/>
  <c r="D948" i="1" s="1"/>
  <c r="K947" i="1"/>
  <c r="B947" i="1"/>
  <c r="P949" i="1" l="1"/>
  <c r="U949" i="1"/>
  <c r="O950" i="1" s="1"/>
  <c r="Q950" i="1" s="1"/>
  <c r="R949" i="1"/>
  <c r="T949" i="1"/>
  <c r="S949" i="1"/>
  <c r="B948" i="1"/>
  <c r="L948" i="1"/>
  <c r="J948" i="1"/>
  <c r="A949" i="1" s="1"/>
  <c r="D949" i="1" s="1"/>
  <c r="G948" i="1"/>
  <c r="F948" i="1"/>
  <c r="K948" i="1"/>
  <c r="E948" i="1"/>
  <c r="I948" i="1"/>
  <c r="C948" i="1"/>
  <c r="P950" i="1" l="1"/>
  <c r="R950" i="1"/>
  <c r="T950" i="1"/>
  <c r="S950" i="1"/>
  <c r="U950" i="1"/>
  <c r="O951" i="1" s="1"/>
  <c r="Q951" i="1" s="1"/>
  <c r="G949" i="1"/>
  <c r="C949" i="1"/>
  <c r="B949" i="1"/>
  <c r="L949" i="1"/>
  <c r="F949" i="1"/>
  <c r="E949" i="1"/>
  <c r="J949" i="1"/>
  <c r="A950" i="1" s="1"/>
  <c r="D950" i="1" s="1"/>
  <c r="I949" i="1"/>
  <c r="K949" i="1"/>
  <c r="P951" i="1" l="1"/>
  <c r="R951" i="1"/>
  <c r="S951" i="1"/>
  <c r="T951" i="1"/>
  <c r="U951" i="1"/>
  <c r="O952" i="1" s="1"/>
  <c r="Q952" i="1" s="1"/>
  <c r="F950" i="1"/>
  <c r="B950" i="1"/>
  <c r="I950" i="1"/>
  <c r="K950" i="1"/>
  <c r="J950" i="1"/>
  <c r="A951" i="1" s="1"/>
  <c r="D951" i="1" s="1"/>
  <c r="C950" i="1"/>
  <c r="E950" i="1"/>
  <c r="G950" i="1"/>
  <c r="L950" i="1"/>
  <c r="P952" i="1" l="1"/>
  <c r="R952" i="1"/>
  <c r="S952" i="1"/>
  <c r="T952" i="1"/>
  <c r="U952" i="1"/>
  <c r="O953" i="1" s="1"/>
  <c r="Q953" i="1" s="1"/>
  <c r="K951" i="1"/>
  <c r="L951" i="1"/>
  <c r="C951" i="1"/>
  <c r="B951" i="1"/>
  <c r="J951" i="1"/>
  <c r="A952" i="1" s="1"/>
  <c r="D952" i="1" s="1"/>
  <c r="F951" i="1"/>
  <c r="E951" i="1"/>
  <c r="G951" i="1"/>
  <c r="I951" i="1"/>
  <c r="P953" i="1" l="1"/>
  <c r="R953" i="1"/>
  <c r="U953" i="1"/>
  <c r="O954" i="1" s="1"/>
  <c r="Q954" i="1" s="1"/>
  <c r="S953" i="1"/>
  <c r="T953" i="1"/>
  <c r="B952" i="1"/>
  <c r="J952" i="1"/>
  <c r="A953" i="1" s="1"/>
  <c r="D953" i="1" s="1"/>
  <c r="L952" i="1"/>
  <c r="K952" i="1"/>
  <c r="F952" i="1"/>
  <c r="I952" i="1"/>
  <c r="G952" i="1"/>
  <c r="E952" i="1"/>
  <c r="C952" i="1"/>
  <c r="P954" i="1" l="1"/>
  <c r="R954" i="1"/>
  <c r="S954" i="1"/>
  <c r="T954" i="1"/>
  <c r="U954" i="1"/>
  <c r="O955" i="1" s="1"/>
  <c r="Q955" i="1" s="1"/>
  <c r="F953" i="1"/>
  <c r="E953" i="1"/>
  <c r="B953" i="1"/>
  <c r="G953" i="1"/>
  <c r="J953" i="1"/>
  <c r="A954" i="1" s="1"/>
  <c r="D954" i="1" s="1"/>
  <c r="L953" i="1"/>
  <c r="C953" i="1"/>
  <c r="K953" i="1"/>
  <c r="I953" i="1"/>
  <c r="P955" i="1" l="1"/>
  <c r="S955" i="1"/>
  <c r="T955" i="1"/>
  <c r="R955" i="1"/>
  <c r="U955" i="1"/>
  <c r="O956" i="1" s="1"/>
  <c r="Q956" i="1" s="1"/>
  <c r="I954" i="1"/>
  <c r="L954" i="1"/>
  <c r="K954" i="1"/>
  <c r="B954" i="1"/>
  <c r="J954" i="1"/>
  <c r="A955" i="1" s="1"/>
  <c r="D955" i="1" s="1"/>
  <c r="G954" i="1"/>
  <c r="C954" i="1"/>
  <c r="F954" i="1"/>
  <c r="E954" i="1"/>
  <c r="P956" i="1" l="1"/>
  <c r="T956" i="1"/>
  <c r="U956" i="1"/>
  <c r="O957" i="1" s="1"/>
  <c r="Q957" i="1" s="1"/>
  <c r="R956" i="1"/>
  <c r="S956" i="1"/>
  <c r="L955" i="1"/>
  <c r="E955" i="1"/>
  <c r="F955" i="1"/>
  <c r="K955" i="1"/>
  <c r="I955" i="1"/>
  <c r="B955" i="1"/>
  <c r="J955" i="1"/>
  <c r="A956" i="1" s="1"/>
  <c r="D956" i="1" s="1"/>
  <c r="G955" i="1"/>
  <c r="C955" i="1"/>
  <c r="P957" i="1" l="1"/>
  <c r="U957" i="1"/>
  <c r="O958" i="1" s="1"/>
  <c r="Q958" i="1" s="1"/>
  <c r="R957" i="1"/>
  <c r="S957" i="1"/>
  <c r="T957" i="1"/>
  <c r="I956" i="1"/>
  <c r="F956" i="1"/>
  <c r="L956" i="1"/>
  <c r="J956" i="1"/>
  <c r="A957" i="1" s="1"/>
  <c r="D957" i="1" s="1"/>
  <c r="C956" i="1"/>
  <c r="B956" i="1"/>
  <c r="E956" i="1"/>
  <c r="K956" i="1"/>
  <c r="G956" i="1"/>
  <c r="P958" i="1" l="1"/>
  <c r="R958" i="1"/>
  <c r="S958" i="1"/>
  <c r="T958" i="1"/>
  <c r="U958" i="1"/>
  <c r="O959" i="1" s="1"/>
  <c r="Q959" i="1" s="1"/>
  <c r="L957" i="1"/>
  <c r="G957" i="1"/>
  <c r="K957" i="1"/>
  <c r="B957" i="1"/>
  <c r="J957" i="1"/>
  <c r="A958" i="1" s="1"/>
  <c r="D958" i="1" s="1"/>
  <c r="C957" i="1"/>
  <c r="E957" i="1"/>
  <c r="I957" i="1"/>
  <c r="F957" i="1"/>
  <c r="P959" i="1" l="1"/>
  <c r="R959" i="1"/>
  <c r="S959" i="1"/>
  <c r="U959" i="1"/>
  <c r="O960" i="1" s="1"/>
  <c r="Q960" i="1" s="1"/>
  <c r="T959" i="1"/>
  <c r="G958" i="1"/>
  <c r="C958" i="1"/>
  <c r="B958" i="1"/>
  <c r="F958" i="1"/>
  <c r="J958" i="1"/>
  <c r="A959" i="1" s="1"/>
  <c r="D959" i="1" s="1"/>
  <c r="I958" i="1"/>
  <c r="E958" i="1"/>
  <c r="K958" i="1"/>
  <c r="L958" i="1"/>
  <c r="P960" i="1" l="1"/>
  <c r="R960" i="1"/>
  <c r="S960" i="1"/>
  <c r="T960" i="1"/>
  <c r="U960" i="1"/>
  <c r="O961" i="1" s="1"/>
  <c r="Q961" i="1" s="1"/>
  <c r="G959" i="1"/>
  <c r="B959" i="1"/>
  <c r="E959" i="1"/>
  <c r="C959" i="1"/>
  <c r="F959" i="1"/>
  <c r="I959" i="1"/>
  <c r="L959" i="1"/>
  <c r="K959" i="1"/>
  <c r="J959" i="1"/>
  <c r="A960" i="1" s="1"/>
  <c r="D960" i="1" s="1"/>
  <c r="P961" i="1" l="1"/>
  <c r="R961" i="1"/>
  <c r="U961" i="1"/>
  <c r="O962" i="1" s="1"/>
  <c r="Q962" i="1" s="1"/>
  <c r="S961" i="1"/>
  <c r="T961" i="1"/>
  <c r="K960" i="1"/>
  <c r="F960" i="1"/>
  <c r="L960" i="1"/>
  <c r="B960" i="1"/>
  <c r="G960" i="1"/>
  <c r="I960" i="1"/>
  <c r="E960" i="1"/>
  <c r="C960" i="1"/>
  <c r="J960" i="1"/>
  <c r="A961" i="1" s="1"/>
  <c r="D961" i="1" s="1"/>
  <c r="P962" i="1" l="1"/>
  <c r="R962" i="1"/>
  <c r="S962" i="1"/>
  <c r="T962" i="1"/>
  <c r="U962" i="1"/>
  <c r="O963" i="1" s="1"/>
  <c r="Q963" i="1" s="1"/>
  <c r="J961" i="1"/>
  <c r="A962" i="1" s="1"/>
  <c r="D962" i="1" s="1"/>
  <c r="I961" i="1"/>
  <c r="F961" i="1"/>
  <c r="B961" i="1"/>
  <c r="E961" i="1"/>
  <c r="L961" i="1"/>
  <c r="K961" i="1"/>
  <c r="G961" i="1"/>
  <c r="C961" i="1"/>
  <c r="P963" i="1" l="1"/>
  <c r="S963" i="1"/>
  <c r="T963" i="1"/>
  <c r="U963" i="1"/>
  <c r="O964" i="1" s="1"/>
  <c r="Q964" i="1" s="1"/>
  <c r="R963" i="1"/>
  <c r="I962" i="1"/>
  <c r="K962" i="1"/>
  <c r="E962" i="1"/>
  <c r="F962" i="1"/>
  <c r="C962" i="1"/>
  <c r="B962" i="1"/>
  <c r="G962" i="1"/>
  <c r="J962" i="1"/>
  <c r="A963" i="1" s="1"/>
  <c r="D963" i="1" s="1"/>
  <c r="L962" i="1"/>
  <c r="P964" i="1" l="1"/>
  <c r="T964" i="1"/>
  <c r="S964" i="1"/>
  <c r="R964" i="1"/>
  <c r="U964" i="1"/>
  <c r="O965" i="1" s="1"/>
  <c r="Q965" i="1" s="1"/>
  <c r="G963" i="1"/>
  <c r="J963" i="1"/>
  <c r="A964" i="1" s="1"/>
  <c r="D964" i="1" s="1"/>
  <c r="C963" i="1"/>
  <c r="K963" i="1"/>
  <c r="E963" i="1"/>
  <c r="B963" i="1"/>
  <c r="I963" i="1"/>
  <c r="F963" i="1"/>
  <c r="L963" i="1"/>
  <c r="P965" i="1" l="1"/>
  <c r="U965" i="1"/>
  <c r="O966" i="1" s="1"/>
  <c r="Q966" i="1" s="1"/>
  <c r="R965" i="1"/>
  <c r="S965" i="1"/>
  <c r="T965" i="1"/>
  <c r="K964" i="1"/>
  <c r="E964" i="1"/>
  <c r="G964" i="1"/>
  <c r="F964" i="1"/>
  <c r="B964" i="1"/>
  <c r="C964" i="1"/>
  <c r="J964" i="1"/>
  <c r="A965" i="1" s="1"/>
  <c r="D965" i="1" s="1"/>
  <c r="L964" i="1"/>
  <c r="I964" i="1"/>
  <c r="P966" i="1" l="1"/>
  <c r="R966" i="1"/>
  <c r="T966" i="1"/>
  <c r="S966" i="1"/>
  <c r="U966" i="1"/>
  <c r="O967" i="1" s="1"/>
  <c r="Q967" i="1" s="1"/>
  <c r="E965" i="1"/>
  <c r="G965" i="1"/>
  <c r="I965" i="1"/>
  <c r="L965" i="1"/>
  <c r="F965" i="1"/>
  <c r="B965" i="1"/>
  <c r="J965" i="1"/>
  <c r="A966" i="1" s="1"/>
  <c r="D966" i="1" s="1"/>
  <c r="K965" i="1"/>
  <c r="C965" i="1"/>
  <c r="P967" i="1" l="1"/>
  <c r="R967" i="1"/>
  <c r="U967" i="1"/>
  <c r="O968" i="1" s="1"/>
  <c r="Q968" i="1" s="1"/>
  <c r="T967" i="1"/>
  <c r="S967" i="1"/>
  <c r="C966" i="1"/>
  <c r="G966" i="1"/>
  <c r="K966" i="1"/>
  <c r="I966" i="1"/>
  <c r="B966" i="1"/>
  <c r="E966" i="1"/>
  <c r="L966" i="1"/>
  <c r="F966" i="1"/>
  <c r="J966" i="1"/>
  <c r="A967" i="1" s="1"/>
  <c r="D967" i="1" s="1"/>
  <c r="P968" i="1" l="1"/>
  <c r="R968" i="1"/>
  <c r="S968" i="1"/>
  <c r="T968" i="1"/>
  <c r="U968" i="1"/>
  <c r="O969" i="1" s="1"/>
  <c r="Q969" i="1" s="1"/>
  <c r="L967" i="1"/>
  <c r="G967" i="1"/>
  <c r="F967" i="1"/>
  <c r="E967" i="1"/>
  <c r="I967" i="1"/>
  <c r="J967" i="1"/>
  <c r="A968" i="1" s="1"/>
  <c r="D968" i="1" s="1"/>
  <c r="K967" i="1"/>
  <c r="B967" i="1"/>
  <c r="C967" i="1"/>
  <c r="P969" i="1" l="1"/>
  <c r="R969" i="1"/>
  <c r="U969" i="1"/>
  <c r="O970" i="1" s="1"/>
  <c r="Q970" i="1" s="1"/>
  <c r="S969" i="1"/>
  <c r="T969" i="1"/>
  <c r="K968" i="1"/>
  <c r="B968" i="1"/>
  <c r="I968" i="1"/>
  <c r="J968" i="1"/>
  <c r="A969" i="1" s="1"/>
  <c r="D969" i="1" s="1"/>
  <c r="C968" i="1"/>
  <c r="G968" i="1"/>
  <c r="E968" i="1"/>
  <c r="F968" i="1"/>
  <c r="L968" i="1"/>
  <c r="P970" i="1" l="1"/>
  <c r="S970" i="1"/>
  <c r="T970" i="1"/>
  <c r="R970" i="1"/>
  <c r="U970" i="1"/>
  <c r="O971" i="1" s="1"/>
  <c r="Q971" i="1" s="1"/>
  <c r="L969" i="1"/>
  <c r="F969" i="1"/>
  <c r="G969" i="1"/>
  <c r="J969" i="1"/>
  <c r="A970" i="1" s="1"/>
  <c r="D970" i="1" s="1"/>
  <c r="B969" i="1"/>
  <c r="K969" i="1"/>
  <c r="C969" i="1"/>
  <c r="I969" i="1"/>
  <c r="E969" i="1"/>
  <c r="P971" i="1" l="1"/>
  <c r="S971" i="1"/>
  <c r="R971" i="1"/>
  <c r="U971" i="1"/>
  <c r="O972" i="1" s="1"/>
  <c r="Q972" i="1" s="1"/>
  <c r="T971" i="1"/>
  <c r="J970" i="1"/>
  <c r="A971" i="1" s="1"/>
  <c r="D971" i="1" s="1"/>
  <c r="L970" i="1"/>
  <c r="K970" i="1"/>
  <c r="B970" i="1"/>
  <c r="E970" i="1"/>
  <c r="C970" i="1"/>
  <c r="G970" i="1"/>
  <c r="I970" i="1"/>
  <c r="F970" i="1"/>
  <c r="P972" i="1" l="1"/>
  <c r="T972" i="1"/>
  <c r="U972" i="1"/>
  <c r="O973" i="1" s="1"/>
  <c r="Q973" i="1" s="1"/>
  <c r="R972" i="1"/>
  <c r="S972" i="1"/>
  <c r="G971" i="1"/>
  <c r="E971" i="1"/>
  <c r="B971" i="1"/>
  <c r="I971" i="1"/>
  <c r="L971" i="1"/>
  <c r="F971" i="1"/>
  <c r="K971" i="1"/>
  <c r="J971" i="1"/>
  <c r="A972" i="1" s="1"/>
  <c r="D972" i="1" s="1"/>
  <c r="C971" i="1"/>
  <c r="P973" i="1" l="1"/>
  <c r="U973" i="1"/>
  <c r="O974" i="1" s="1"/>
  <c r="Q974" i="1" s="1"/>
  <c r="S973" i="1"/>
  <c r="T973" i="1"/>
  <c r="R973" i="1"/>
  <c r="G972" i="1"/>
  <c r="J972" i="1"/>
  <c r="A973" i="1" s="1"/>
  <c r="D973" i="1" s="1"/>
  <c r="I972" i="1"/>
  <c r="C972" i="1"/>
  <c r="F972" i="1"/>
  <c r="B972" i="1"/>
  <c r="L972" i="1"/>
  <c r="K972" i="1"/>
  <c r="E972" i="1"/>
  <c r="P974" i="1" l="1"/>
  <c r="R974" i="1"/>
  <c r="S974" i="1"/>
  <c r="T974" i="1"/>
  <c r="U974" i="1"/>
  <c r="O975" i="1" s="1"/>
  <c r="Q975" i="1" s="1"/>
  <c r="L973" i="1"/>
  <c r="C973" i="1"/>
  <c r="J973" i="1"/>
  <c r="A974" i="1" s="1"/>
  <c r="D974" i="1" s="1"/>
  <c r="I973" i="1"/>
  <c r="F973" i="1"/>
  <c r="G973" i="1"/>
  <c r="K973" i="1"/>
  <c r="E973" i="1"/>
  <c r="B973" i="1"/>
  <c r="P975" i="1" l="1"/>
  <c r="R975" i="1"/>
  <c r="T975" i="1"/>
  <c r="S975" i="1"/>
  <c r="U975" i="1"/>
  <c r="O976" i="1" s="1"/>
  <c r="Q976" i="1" s="1"/>
  <c r="G974" i="1"/>
  <c r="B974" i="1"/>
  <c r="F974" i="1"/>
  <c r="K974" i="1"/>
  <c r="E974" i="1"/>
  <c r="L974" i="1"/>
  <c r="I974" i="1"/>
  <c r="J974" i="1"/>
  <c r="A975" i="1" s="1"/>
  <c r="D975" i="1" s="1"/>
  <c r="C974" i="1"/>
  <c r="P976" i="1" l="1"/>
  <c r="R976" i="1"/>
  <c r="T976" i="1"/>
  <c r="S976" i="1"/>
  <c r="U976" i="1"/>
  <c r="O977" i="1" s="1"/>
  <c r="Q977" i="1" s="1"/>
  <c r="K975" i="1"/>
  <c r="G975" i="1"/>
  <c r="F975" i="1"/>
  <c r="C975" i="1"/>
  <c r="B975" i="1"/>
  <c r="J975" i="1"/>
  <c r="A976" i="1" s="1"/>
  <c r="D976" i="1" s="1"/>
  <c r="E975" i="1"/>
  <c r="I975" i="1"/>
  <c r="L975" i="1"/>
  <c r="P977" i="1" l="1"/>
  <c r="R977" i="1"/>
  <c r="T977" i="1"/>
  <c r="S977" i="1"/>
  <c r="U977" i="1"/>
  <c r="O978" i="1" s="1"/>
  <c r="Q978" i="1" s="1"/>
  <c r="L976" i="1"/>
  <c r="F976" i="1"/>
  <c r="C976" i="1"/>
  <c r="I976" i="1"/>
  <c r="J976" i="1"/>
  <c r="A977" i="1" s="1"/>
  <c r="D977" i="1" s="1"/>
  <c r="B976" i="1"/>
  <c r="E976" i="1"/>
  <c r="G976" i="1"/>
  <c r="K976" i="1"/>
  <c r="P978" i="1" l="1"/>
  <c r="R978" i="1"/>
  <c r="S978" i="1"/>
  <c r="U978" i="1"/>
  <c r="O979" i="1" s="1"/>
  <c r="Q979" i="1" s="1"/>
  <c r="T978" i="1"/>
  <c r="I977" i="1"/>
  <c r="F977" i="1"/>
  <c r="L977" i="1"/>
  <c r="E977" i="1"/>
  <c r="J977" i="1"/>
  <c r="A978" i="1" s="1"/>
  <c r="D978" i="1" s="1"/>
  <c r="B977" i="1"/>
  <c r="K977" i="1"/>
  <c r="G977" i="1"/>
  <c r="C977" i="1"/>
  <c r="P979" i="1" l="1"/>
  <c r="S979" i="1"/>
  <c r="U979" i="1"/>
  <c r="O980" i="1" s="1"/>
  <c r="Q980" i="1" s="1"/>
  <c r="T979" i="1"/>
  <c r="R979" i="1"/>
  <c r="G978" i="1"/>
  <c r="L978" i="1"/>
  <c r="F978" i="1"/>
  <c r="C978" i="1"/>
  <c r="J978" i="1"/>
  <c r="A979" i="1" s="1"/>
  <c r="D979" i="1" s="1"/>
  <c r="E978" i="1"/>
  <c r="K978" i="1"/>
  <c r="B978" i="1"/>
  <c r="I978" i="1"/>
  <c r="P980" i="1" l="1"/>
  <c r="T980" i="1"/>
  <c r="U980" i="1"/>
  <c r="O981" i="1" s="1"/>
  <c r="Q981" i="1" s="1"/>
  <c r="R980" i="1"/>
  <c r="S980" i="1"/>
  <c r="L979" i="1"/>
  <c r="J979" i="1"/>
  <c r="A980" i="1" s="1"/>
  <c r="D980" i="1" s="1"/>
  <c r="C979" i="1"/>
  <c r="K979" i="1"/>
  <c r="E979" i="1"/>
  <c r="B979" i="1"/>
  <c r="I979" i="1"/>
  <c r="F979" i="1"/>
  <c r="G979" i="1"/>
  <c r="P981" i="1" l="1"/>
  <c r="U981" i="1"/>
  <c r="O982" i="1" s="1"/>
  <c r="Q982" i="1" s="1"/>
  <c r="R981" i="1"/>
  <c r="S981" i="1"/>
  <c r="T981" i="1"/>
  <c r="K980" i="1"/>
  <c r="F980" i="1"/>
  <c r="B980" i="1"/>
  <c r="I980" i="1"/>
  <c r="G980" i="1"/>
  <c r="C980" i="1"/>
  <c r="E980" i="1"/>
  <c r="J980" i="1"/>
  <c r="A981" i="1" s="1"/>
  <c r="D981" i="1" s="1"/>
  <c r="L980" i="1"/>
  <c r="P982" i="1" l="1"/>
  <c r="R982" i="1"/>
  <c r="T982" i="1"/>
  <c r="S982" i="1"/>
  <c r="U982" i="1"/>
  <c r="O983" i="1" s="1"/>
  <c r="Q983" i="1" s="1"/>
  <c r="J981" i="1"/>
  <c r="A982" i="1" s="1"/>
  <c r="D982" i="1" s="1"/>
  <c r="F981" i="1"/>
  <c r="B981" i="1"/>
  <c r="C981" i="1"/>
  <c r="K981" i="1"/>
  <c r="I981" i="1"/>
  <c r="G981" i="1"/>
  <c r="L981" i="1"/>
  <c r="E981" i="1"/>
  <c r="P983" i="1" l="1"/>
  <c r="R983" i="1"/>
  <c r="S983" i="1"/>
  <c r="T983" i="1"/>
  <c r="U983" i="1"/>
  <c r="O984" i="1" s="1"/>
  <c r="Q984" i="1" s="1"/>
  <c r="I982" i="1"/>
  <c r="L982" i="1"/>
  <c r="E982" i="1"/>
  <c r="C982" i="1"/>
  <c r="G982" i="1"/>
  <c r="B982" i="1"/>
  <c r="J982" i="1"/>
  <c r="A983" i="1" s="1"/>
  <c r="D983" i="1" s="1"/>
  <c r="F982" i="1"/>
  <c r="K982" i="1"/>
  <c r="P984" i="1" l="1"/>
  <c r="R984" i="1"/>
  <c r="S984" i="1"/>
  <c r="T984" i="1"/>
  <c r="U984" i="1"/>
  <c r="O985" i="1" s="1"/>
  <c r="Q985" i="1" s="1"/>
  <c r="J983" i="1"/>
  <c r="A984" i="1" s="1"/>
  <c r="D984" i="1" s="1"/>
  <c r="C983" i="1"/>
  <c r="E983" i="1"/>
  <c r="F983" i="1"/>
  <c r="I983" i="1"/>
  <c r="B983" i="1"/>
  <c r="K983" i="1"/>
  <c r="G983" i="1"/>
  <c r="L983" i="1"/>
  <c r="P985" i="1" l="1"/>
  <c r="R985" i="1"/>
  <c r="T985" i="1"/>
  <c r="U985" i="1"/>
  <c r="O986" i="1" s="1"/>
  <c r="Q986" i="1" s="1"/>
  <c r="S985" i="1"/>
  <c r="K984" i="1"/>
  <c r="F984" i="1"/>
  <c r="J984" i="1"/>
  <c r="A985" i="1" s="1"/>
  <c r="D985" i="1" s="1"/>
  <c r="E984" i="1"/>
  <c r="I984" i="1"/>
  <c r="G984" i="1"/>
  <c r="C984" i="1"/>
  <c r="B984" i="1"/>
  <c r="L984" i="1"/>
  <c r="P986" i="1" l="1"/>
  <c r="R986" i="1"/>
  <c r="T986" i="1"/>
  <c r="U986" i="1"/>
  <c r="O987" i="1" s="1"/>
  <c r="Q987" i="1" s="1"/>
  <c r="S986" i="1"/>
  <c r="G985" i="1"/>
  <c r="B985" i="1"/>
  <c r="C985" i="1"/>
  <c r="E985" i="1"/>
  <c r="K985" i="1"/>
  <c r="J985" i="1"/>
  <c r="A986" i="1" s="1"/>
  <c r="D986" i="1" s="1"/>
  <c r="F985" i="1"/>
  <c r="I985" i="1"/>
  <c r="L985" i="1"/>
  <c r="P987" i="1" l="1"/>
  <c r="S987" i="1"/>
  <c r="U987" i="1"/>
  <c r="O988" i="1" s="1"/>
  <c r="Q988" i="1" s="1"/>
  <c r="T987" i="1"/>
  <c r="R987" i="1"/>
  <c r="I986" i="1"/>
  <c r="J986" i="1"/>
  <c r="A987" i="1" s="1"/>
  <c r="D987" i="1" s="1"/>
  <c r="B986" i="1"/>
  <c r="L986" i="1"/>
  <c r="G986" i="1"/>
  <c r="K986" i="1"/>
  <c r="C986" i="1"/>
  <c r="F986" i="1"/>
  <c r="E986" i="1"/>
  <c r="P988" i="1" l="1"/>
  <c r="T988" i="1"/>
  <c r="R988" i="1"/>
  <c r="U988" i="1"/>
  <c r="O989" i="1" s="1"/>
  <c r="Q989" i="1" s="1"/>
  <c r="S988" i="1"/>
  <c r="I987" i="1"/>
  <c r="B987" i="1"/>
  <c r="J987" i="1"/>
  <c r="A988" i="1" s="1"/>
  <c r="D988" i="1" s="1"/>
  <c r="K987" i="1"/>
  <c r="G987" i="1"/>
  <c r="C987" i="1"/>
  <c r="E987" i="1"/>
  <c r="F987" i="1"/>
  <c r="L987" i="1"/>
  <c r="P989" i="1" l="1"/>
  <c r="U989" i="1"/>
  <c r="O990" i="1" s="1"/>
  <c r="Q990" i="1" s="1"/>
  <c r="T989" i="1"/>
  <c r="S989" i="1"/>
  <c r="R989" i="1"/>
  <c r="J988" i="1"/>
  <c r="A989" i="1" s="1"/>
  <c r="D989" i="1" s="1"/>
  <c r="K988" i="1"/>
  <c r="L988" i="1"/>
  <c r="G988" i="1"/>
  <c r="F988" i="1"/>
  <c r="I988" i="1"/>
  <c r="E988" i="1"/>
  <c r="B988" i="1"/>
  <c r="C988" i="1"/>
  <c r="P990" i="1" l="1"/>
  <c r="R990" i="1"/>
  <c r="S990" i="1"/>
  <c r="U990" i="1"/>
  <c r="O991" i="1" s="1"/>
  <c r="Q991" i="1" s="1"/>
  <c r="T990" i="1"/>
  <c r="C989" i="1"/>
  <c r="G989" i="1"/>
  <c r="E989" i="1"/>
  <c r="J989" i="1"/>
  <c r="A990" i="1" s="1"/>
  <c r="D990" i="1" s="1"/>
  <c r="I989" i="1"/>
  <c r="B989" i="1"/>
  <c r="F989" i="1"/>
  <c r="K989" i="1"/>
  <c r="L989" i="1"/>
  <c r="P991" i="1" l="1"/>
  <c r="R991" i="1"/>
  <c r="S991" i="1"/>
  <c r="T991" i="1"/>
  <c r="U991" i="1"/>
  <c r="O992" i="1" s="1"/>
  <c r="Q992" i="1" s="1"/>
  <c r="E990" i="1"/>
  <c r="K990" i="1"/>
  <c r="G990" i="1"/>
  <c r="L990" i="1"/>
  <c r="J990" i="1"/>
  <c r="A991" i="1" s="1"/>
  <c r="D991" i="1" s="1"/>
  <c r="B990" i="1"/>
  <c r="C990" i="1"/>
  <c r="I990" i="1"/>
  <c r="F990" i="1"/>
  <c r="P992" i="1" l="1"/>
  <c r="R992" i="1"/>
  <c r="T992" i="1"/>
  <c r="S992" i="1"/>
  <c r="U992" i="1"/>
  <c r="O993" i="1" s="1"/>
  <c r="Q993" i="1" s="1"/>
  <c r="E991" i="1"/>
  <c r="F991" i="1"/>
  <c r="L991" i="1"/>
  <c r="J991" i="1"/>
  <c r="A992" i="1" s="1"/>
  <c r="D992" i="1" s="1"/>
  <c r="C991" i="1"/>
  <c r="B991" i="1"/>
  <c r="I991" i="1"/>
  <c r="K991" i="1"/>
  <c r="G991" i="1"/>
  <c r="P993" i="1" l="1"/>
  <c r="R993" i="1"/>
  <c r="U993" i="1"/>
  <c r="O994" i="1" s="1"/>
  <c r="Q994" i="1" s="1"/>
  <c r="S993" i="1"/>
  <c r="T993" i="1"/>
  <c r="G992" i="1"/>
  <c r="E992" i="1"/>
  <c r="I992" i="1"/>
  <c r="F992" i="1"/>
  <c r="B992" i="1"/>
  <c r="C992" i="1"/>
  <c r="K992" i="1"/>
  <c r="J992" i="1"/>
  <c r="A993" i="1" s="1"/>
  <c r="D993" i="1" s="1"/>
  <c r="L992" i="1"/>
  <c r="P994" i="1" l="1"/>
  <c r="R994" i="1"/>
  <c r="S994" i="1"/>
  <c r="T994" i="1"/>
  <c r="U994" i="1"/>
  <c r="O995" i="1" s="1"/>
  <c r="Q995" i="1" s="1"/>
  <c r="I993" i="1"/>
  <c r="F993" i="1"/>
  <c r="B993" i="1"/>
  <c r="J993" i="1"/>
  <c r="A994" i="1" s="1"/>
  <c r="D994" i="1" s="1"/>
  <c r="K993" i="1"/>
  <c r="G993" i="1"/>
  <c r="E993" i="1"/>
  <c r="L993" i="1"/>
  <c r="C993" i="1"/>
  <c r="P995" i="1" l="1"/>
  <c r="S995" i="1"/>
  <c r="U995" i="1"/>
  <c r="O996" i="1" s="1"/>
  <c r="Q996" i="1" s="1"/>
  <c r="T995" i="1"/>
  <c r="R995" i="1"/>
  <c r="G994" i="1"/>
  <c r="K994" i="1"/>
  <c r="F994" i="1"/>
  <c r="C994" i="1"/>
  <c r="J994" i="1"/>
  <c r="A995" i="1" s="1"/>
  <c r="D995" i="1" s="1"/>
  <c r="E994" i="1"/>
  <c r="L994" i="1"/>
  <c r="I994" i="1"/>
  <c r="B994" i="1"/>
  <c r="P996" i="1" l="1"/>
  <c r="T996" i="1"/>
  <c r="U996" i="1"/>
  <c r="O997" i="1" s="1"/>
  <c r="Q997" i="1" s="1"/>
  <c r="R996" i="1"/>
  <c r="S996" i="1"/>
  <c r="I995" i="1"/>
  <c r="L995" i="1"/>
  <c r="J995" i="1"/>
  <c r="A996" i="1" s="1"/>
  <c r="D996" i="1" s="1"/>
  <c r="E995" i="1"/>
  <c r="F995" i="1"/>
  <c r="K995" i="1"/>
  <c r="G995" i="1"/>
  <c r="B995" i="1"/>
  <c r="C995" i="1"/>
  <c r="P997" i="1" l="1"/>
  <c r="U997" i="1"/>
  <c r="O998" i="1" s="1"/>
  <c r="Q998" i="1" s="1"/>
  <c r="R997" i="1"/>
  <c r="S997" i="1"/>
  <c r="T997" i="1"/>
  <c r="L996" i="1"/>
  <c r="B996" i="1"/>
  <c r="I996" i="1"/>
  <c r="E996" i="1"/>
  <c r="G996" i="1"/>
  <c r="J996" i="1"/>
  <c r="A997" i="1" s="1"/>
  <c r="D997" i="1" s="1"/>
  <c r="C996" i="1"/>
  <c r="F996" i="1"/>
  <c r="K996" i="1"/>
  <c r="P998" i="1" l="1"/>
  <c r="R998" i="1"/>
  <c r="S998" i="1"/>
  <c r="U998" i="1"/>
  <c r="O999" i="1" s="1"/>
  <c r="Q999" i="1" s="1"/>
  <c r="T998" i="1"/>
  <c r="C997" i="1"/>
  <c r="G997" i="1"/>
  <c r="E997" i="1"/>
  <c r="J997" i="1"/>
  <c r="A998" i="1" s="1"/>
  <c r="D998" i="1" s="1"/>
  <c r="K997" i="1"/>
  <c r="B997" i="1"/>
  <c r="F997" i="1"/>
  <c r="L997" i="1"/>
  <c r="I997" i="1"/>
  <c r="P999" i="1" l="1"/>
  <c r="R999" i="1"/>
  <c r="S999" i="1"/>
  <c r="U999" i="1"/>
  <c r="O1000" i="1" s="1"/>
  <c r="Q1000" i="1" s="1"/>
  <c r="T999" i="1"/>
  <c r="B998" i="1"/>
  <c r="F998" i="1"/>
  <c r="J998" i="1"/>
  <c r="A999" i="1" s="1"/>
  <c r="D999" i="1" s="1"/>
  <c r="K998" i="1"/>
  <c r="I998" i="1"/>
  <c r="E998" i="1"/>
  <c r="L998" i="1"/>
  <c r="G998" i="1"/>
  <c r="C998" i="1"/>
  <c r="P1000" i="1" l="1"/>
  <c r="R1000" i="1"/>
  <c r="S1000" i="1"/>
  <c r="T1000" i="1"/>
  <c r="U1000" i="1"/>
  <c r="O1001" i="1" s="1"/>
  <c r="Q1001" i="1" s="1"/>
  <c r="K999" i="1"/>
  <c r="C999" i="1"/>
  <c r="B999" i="1"/>
  <c r="E999" i="1"/>
  <c r="L999" i="1"/>
  <c r="J999" i="1"/>
  <c r="A1000" i="1" s="1"/>
  <c r="D1000" i="1" s="1"/>
  <c r="G999" i="1"/>
  <c r="I999" i="1"/>
  <c r="F999" i="1"/>
  <c r="P1001" i="1" l="1"/>
  <c r="R1001" i="1"/>
  <c r="T1001" i="1"/>
  <c r="S1001" i="1"/>
  <c r="U1001" i="1"/>
  <c r="O1002" i="1" s="1"/>
  <c r="Q1002" i="1" s="1"/>
  <c r="J1000" i="1"/>
  <c r="A1001" i="1" s="1"/>
  <c r="D1001" i="1" s="1"/>
  <c r="I1000" i="1"/>
  <c r="B1000" i="1"/>
  <c r="E1000" i="1"/>
  <c r="F1000" i="1"/>
  <c r="C1000" i="1"/>
  <c r="G1000" i="1"/>
  <c r="L1000" i="1"/>
  <c r="K1000" i="1"/>
  <c r="P1002" i="1" l="1"/>
  <c r="T1002" i="1"/>
  <c r="S1002" i="1"/>
  <c r="U1002" i="1"/>
  <c r="O1003" i="1" s="1"/>
  <c r="Q1003" i="1" s="1"/>
  <c r="R1002" i="1"/>
  <c r="L1001" i="1"/>
  <c r="F1001" i="1"/>
  <c r="K1001" i="1"/>
  <c r="G1001" i="1"/>
  <c r="J1001" i="1"/>
  <c r="A1002" i="1" s="1"/>
  <c r="D1002" i="1" s="1"/>
  <c r="B1001" i="1"/>
  <c r="E1001" i="1"/>
  <c r="C1001" i="1"/>
  <c r="I1001" i="1"/>
  <c r="P1003" i="1" l="1"/>
  <c r="S1003" i="1"/>
  <c r="T1003" i="1"/>
  <c r="U1003" i="1"/>
  <c r="O1004" i="1" s="1"/>
  <c r="Q1004" i="1" s="1"/>
  <c r="R1003" i="1"/>
  <c r="J1002" i="1"/>
  <c r="A1003" i="1" s="1"/>
  <c r="D1003" i="1" s="1"/>
  <c r="E1002" i="1"/>
  <c r="B1002" i="1"/>
  <c r="I1002" i="1"/>
  <c r="F1002" i="1"/>
  <c r="K1002" i="1"/>
  <c r="G1002" i="1"/>
  <c r="L1002" i="1"/>
  <c r="C1002" i="1"/>
  <c r="P1004" i="1" l="1"/>
  <c r="T1004" i="1"/>
  <c r="U1004" i="1"/>
  <c r="O1005" i="1" s="1"/>
  <c r="Q1005" i="1" s="1"/>
  <c r="S1004" i="1"/>
  <c r="R1004" i="1"/>
  <c r="J1003" i="1"/>
  <c r="A1004" i="1" s="1"/>
  <c r="D1004" i="1" s="1"/>
  <c r="C1003" i="1"/>
  <c r="E1003" i="1"/>
  <c r="K1003" i="1"/>
  <c r="I1003" i="1"/>
  <c r="L1003" i="1"/>
  <c r="G1003" i="1"/>
  <c r="B1003" i="1"/>
  <c r="F1003" i="1"/>
  <c r="P1005" i="1" l="1"/>
  <c r="U1005" i="1"/>
  <c r="O1006" i="1" s="1"/>
  <c r="Q1006" i="1" s="1"/>
  <c r="S1005" i="1"/>
  <c r="T1005" i="1"/>
  <c r="R1005" i="1"/>
  <c r="J1004" i="1"/>
  <c r="A1005" i="1" s="1"/>
  <c r="D1005" i="1" s="1"/>
  <c r="I1004" i="1"/>
  <c r="E1004" i="1"/>
  <c r="K1004" i="1"/>
  <c r="F1004" i="1"/>
  <c r="B1004" i="1"/>
  <c r="C1004" i="1"/>
  <c r="G1004" i="1"/>
  <c r="L1004" i="1"/>
  <c r="P1006" i="1" l="1"/>
  <c r="R1006" i="1"/>
  <c r="S1006" i="1"/>
  <c r="T1006" i="1"/>
  <c r="U1006" i="1"/>
  <c r="O1007" i="1" s="1"/>
  <c r="Q1007" i="1" s="1"/>
  <c r="L1005" i="1"/>
  <c r="B1005" i="1"/>
  <c r="F1005" i="1"/>
  <c r="C1005" i="1"/>
  <c r="J1005" i="1"/>
  <c r="A1006" i="1" s="1"/>
  <c r="D1006" i="1" s="1"/>
  <c r="I1005" i="1"/>
  <c r="E1005" i="1"/>
  <c r="K1005" i="1"/>
  <c r="G1005" i="1"/>
  <c r="P1007" i="1" l="1"/>
  <c r="S1007" i="1"/>
  <c r="R1007" i="1"/>
  <c r="T1007" i="1"/>
  <c r="U1007" i="1"/>
  <c r="O1008" i="1" s="1"/>
  <c r="Q1008" i="1" s="1"/>
  <c r="K1006" i="1"/>
  <c r="J1006" i="1"/>
  <c r="A1007" i="1" s="1"/>
  <c r="D1007" i="1" s="1"/>
  <c r="B1006" i="1"/>
  <c r="F1006" i="1"/>
  <c r="E1006" i="1"/>
  <c r="L1006" i="1"/>
  <c r="I1006" i="1"/>
  <c r="G1006" i="1"/>
  <c r="C1006" i="1"/>
  <c r="P1008" i="1" l="1"/>
  <c r="R1008" i="1"/>
  <c r="S1008" i="1"/>
  <c r="T1008" i="1"/>
  <c r="U1008" i="1"/>
  <c r="O1009" i="1" s="1"/>
  <c r="Q1009" i="1" s="1"/>
  <c r="K1007" i="1"/>
  <c r="B1007" i="1"/>
  <c r="G1007" i="1"/>
  <c r="E1007" i="1"/>
  <c r="F1007" i="1"/>
  <c r="I1007" i="1"/>
  <c r="L1007" i="1"/>
  <c r="J1007" i="1"/>
  <c r="A1008" i="1" s="1"/>
  <c r="D1008" i="1" s="1"/>
  <c r="C1007" i="1"/>
  <c r="P1009" i="1" l="1"/>
  <c r="R1009" i="1"/>
  <c r="T1009" i="1"/>
  <c r="S1009" i="1"/>
  <c r="U1009" i="1"/>
  <c r="O1010" i="1" s="1"/>
  <c r="Q1010" i="1" s="1"/>
  <c r="G1008" i="1"/>
  <c r="J1008" i="1"/>
  <c r="A1009" i="1" s="1"/>
  <c r="D1009" i="1" s="1"/>
  <c r="I1008" i="1"/>
  <c r="B1008" i="1"/>
  <c r="K1008" i="1"/>
  <c r="E1008" i="1"/>
  <c r="L1008" i="1"/>
  <c r="C1008" i="1"/>
  <c r="F1008" i="1"/>
  <c r="P1010" i="1" l="1"/>
  <c r="S1010" i="1"/>
  <c r="T1010" i="1"/>
  <c r="U1010" i="1"/>
  <c r="O1011" i="1" s="1"/>
  <c r="Q1011" i="1" s="1"/>
  <c r="R1010" i="1"/>
  <c r="J1009" i="1"/>
  <c r="A1010" i="1" s="1"/>
  <c r="D1010" i="1" s="1"/>
  <c r="B1009" i="1"/>
  <c r="I1009" i="1"/>
  <c r="E1009" i="1"/>
  <c r="K1009" i="1"/>
  <c r="G1009" i="1"/>
  <c r="C1009" i="1"/>
  <c r="L1009" i="1"/>
  <c r="F1009" i="1"/>
  <c r="P1011" i="1" l="1"/>
  <c r="T1011" i="1"/>
  <c r="R1011" i="1"/>
  <c r="U1011" i="1"/>
  <c r="O1012" i="1" s="1"/>
  <c r="Q1012" i="1" s="1"/>
  <c r="S1011" i="1"/>
  <c r="J1010" i="1"/>
  <c r="A1011" i="1" s="1"/>
  <c r="D1011" i="1" s="1"/>
  <c r="E1010" i="1"/>
  <c r="F1010" i="1"/>
  <c r="B1010" i="1"/>
  <c r="K1010" i="1"/>
  <c r="G1010" i="1"/>
  <c r="L1010" i="1"/>
  <c r="I1010" i="1"/>
  <c r="C1010" i="1"/>
  <c r="P1012" i="1" l="1"/>
  <c r="U1012" i="1"/>
  <c r="O1013" i="1" s="1"/>
  <c r="Q1013" i="1" s="1"/>
  <c r="T1012" i="1"/>
  <c r="R1012" i="1"/>
  <c r="S1012" i="1"/>
  <c r="K1011" i="1"/>
  <c r="G1011" i="1"/>
  <c r="E1011" i="1"/>
  <c r="F1011" i="1"/>
  <c r="I1011" i="1"/>
  <c r="B1011" i="1"/>
  <c r="L1011" i="1"/>
  <c r="C1011" i="1"/>
  <c r="J1011" i="1"/>
  <c r="A1012" i="1" s="1"/>
  <c r="D1012" i="1" s="1"/>
  <c r="P1013" i="1" l="1"/>
  <c r="R1013" i="1"/>
  <c r="S1013" i="1"/>
  <c r="U1013" i="1"/>
  <c r="O1014" i="1" s="1"/>
  <c r="Q1014" i="1" s="1"/>
  <c r="T1013" i="1"/>
  <c r="J1012" i="1"/>
  <c r="A1013" i="1" s="1"/>
  <c r="D1013" i="1" s="1"/>
  <c r="I1012" i="1"/>
  <c r="B1012" i="1"/>
  <c r="F1012" i="1"/>
  <c r="E1012" i="1"/>
  <c r="K1012" i="1"/>
  <c r="C1012" i="1"/>
  <c r="G1012" i="1"/>
  <c r="L1012" i="1"/>
  <c r="P1014" i="1" l="1"/>
  <c r="R1014" i="1"/>
  <c r="S1014" i="1"/>
  <c r="U1014" i="1"/>
  <c r="O1015" i="1" s="1"/>
  <c r="Q1015" i="1" s="1"/>
  <c r="T1014" i="1"/>
  <c r="B1013" i="1"/>
  <c r="G1013" i="1"/>
  <c r="I1013" i="1"/>
  <c r="E1013" i="1"/>
  <c r="K1013" i="1"/>
  <c r="J1013" i="1"/>
  <c r="A1014" i="1" s="1"/>
  <c r="D1014" i="1" s="1"/>
  <c r="L1013" i="1"/>
  <c r="F1013" i="1"/>
  <c r="C1013" i="1"/>
  <c r="P1015" i="1" l="1"/>
  <c r="R1015" i="1"/>
  <c r="S1015" i="1"/>
  <c r="T1015" i="1"/>
  <c r="U1015" i="1"/>
  <c r="O1016" i="1" s="1"/>
  <c r="Q1016" i="1" s="1"/>
  <c r="I1014" i="1"/>
  <c r="B1014" i="1"/>
  <c r="J1014" i="1"/>
  <c r="A1015" i="1" s="1"/>
  <c r="D1015" i="1" s="1"/>
  <c r="L1014" i="1"/>
  <c r="G1014" i="1"/>
  <c r="K1014" i="1"/>
  <c r="E1014" i="1"/>
  <c r="C1014" i="1"/>
  <c r="F1014" i="1"/>
  <c r="P1016" i="1" l="1"/>
  <c r="R1016" i="1"/>
  <c r="T1016" i="1"/>
  <c r="U1016" i="1"/>
  <c r="O1017" i="1" s="1"/>
  <c r="Q1017" i="1" s="1"/>
  <c r="S1016" i="1"/>
  <c r="K1015" i="1"/>
  <c r="I1015" i="1"/>
  <c r="J1015" i="1"/>
  <c r="A1016" i="1" s="1"/>
  <c r="D1016" i="1" s="1"/>
  <c r="G1015" i="1"/>
  <c r="B1015" i="1"/>
  <c r="E1015" i="1"/>
  <c r="F1015" i="1"/>
  <c r="L1015" i="1"/>
  <c r="C1015" i="1"/>
  <c r="P1017" i="1" l="1"/>
  <c r="S1017" i="1"/>
  <c r="U1017" i="1"/>
  <c r="O1018" i="1" s="1"/>
  <c r="Q1018" i="1" s="1"/>
  <c r="T1017" i="1"/>
  <c r="R1017" i="1"/>
  <c r="J1016" i="1"/>
  <c r="A1017" i="1" s="1"/>
  <c r="D1017" i="1" s="1"/>
  <c r="E1016" i="1"/>
  <c r="I1016" i="1"/>
  <c r="F1016" i="1"/>
  <c r="C1016" i="1"/>
  <c r="G1016" i="1"/>
  <c r="B1016" i="1"/>
  <c r="L1016" i="1"/>
  <c r="K1016" i="1"/>
  <c r="P1018" i="1" l="1"/>
  <c r="S1018" i="1"/>
  <c r="T1018" i="1"/>
  <c r="U1018" i="1"/>
  <c r="O1019" i="1" s="1"/>
  <c r="Q1019" i="1" s="1"/>
  <c r="R1018" i="1"/>
  <c r="I1017" i="1"/>
  <c r="L1017" i="1"/>
  <c r="E1017" i="1"/>
  <c r="F1017" i="1"/>
  <c r="B1017" i="1"/>
  <c r="C1017" i="1"/>
  <c r="J1017" i="1"/>
  <c r="A1018" i="1" s="1"/>
  <c r="D1018" i="1" s="1"/>
  <c r="K1017" i="1"/>
  <c r="G1017" i="1"/>
  <c r="P1019" i="1" l="1"/>
  <c r="T1019" i="1"/>
  <c r="R1019" i="1"/>
  <c r="U1019" i="1"/>
  <c r="O1020" i="1" s="1"/>
  <c r="Q1020" i="1" s="1"/>
  <c r="S1019" i="1"/>
  <c r="G1018" i="1"/>
  <c r="L1018" i="1"/>
  <c r="C1018" i="1"/>
  <c r="B1018" i="1"/>
  <c r="K1018" i="1"/>
  <c r="J1018" i="1"/>
  <c r="A1019" i="1" s="1"/>
  <c r="D1019" i="1" s="1"/>
  <c r="I1018" i="1"/>
  <c r="E1018" i="1"/>
  <c r="F1018" i="1"/>
  <c r="P1020" i="1" l="1"/>
  <c r="U1020" i="1"/>
  <c r="O1021" i="1" s="1"/>
  <c r="Q1021" i="1" s="1"/>
  <c r="R1020" i="1"/>
  <c r="S1020" i="1"/>
  <c r="T1020" i="1"/>
  <c r="F1019" i="1"/>
  <c r="I1019" i="1"/>
  <c r="G1019" i="1"/>
  <c r="B1019" i="1"/>
  <c r="E1019" i="1"/>
  <c r="K1019" i="1"/>
  <c r="L1019" i="1"/>
  <c r="J1019" i="1"/>
  <c r="A1020" i="1" s="1"/>
  <c r="D1020" i="1" s="1"/>
  <c r="C1019" i="1"/>
  <c r="P1021" i="1" l="1"/>
  <c r="R1021" i="1"/>
  <c r="T1021" i="1"/>
  <c r="U1021" i="1"/>
  <c r="O1022" i="1" s="1"/>
  <c r="Q1022" i="1" s="1"/>
  <c r="S1021" i="1"/>
  <c r="E1020" i="1"/>
  <c r="I1020" i="1"/>
  <c r="L1020" i="1"/>
  <c r="F1020" i="1"/>
  <c r="C1020" i="1"/>
  <c r="G1020" i="1"/>
  <c r="J1020" i="1"/>
  <c r="A1021" i="1" s="1"/>
  <c r="D1021" i="1" s="1"/>
  <c r="K1020" i="1"/>
  <c r="B1020" i="1"/>
  <c r="P1022" i="1" l="1"/>
  <c r="R1022" i="1"/>
  <c r="S1022" i="1"/>
  <c r="T1022" i="1"/>
  <c r="U1022" i="1"/>
  <c r="O1023" i="1" s="1"/>
  <c r="Q1023" i="1" s="1"/>
  <c r="F1021" i="1"/>
  <c r="E1021" i="1"/>
  <c r="I1021" i="1"/>
  <c r="K1021" i="1"/>
  <c r="L1021" i="1"/>
  <c r="C1021" i="1"/>
  <c r="B1021" i="1"/>
  <c r="J1021" i="1"/>
  <c r="A1022" i="1" s="1"/>
  <c r="D1022" i="1" s="1"/>
  <c r="G1021" i="1"/>
  <c r="P1023" i="1" l="1"/>
  <c r="R1023" i="1"/>
  <c r="T1023" i="1"/>
  <c r="S1023" i="1"/>
  <c r="U1023" i="1"/>
  <c r="O1024" i="1" s="1"/>
  <c r="Q1024" i="1" s="1"/>
  <c r="J1022" i="1"/>
  <c r="A1023" i="1" s="1"/>
  <c r="D1023" i="1" s="1"/>
  <c r="F1022" i="1"/>
  <c r="I1022" i="1"/>
  <c r="K1022" i="1"/>
  <c r="G1022" i="1"/>
  <c r="L1022" i="1"/>
  <c r="E1022" i="1"/>
  <c r="B1022" i="1"/>
  <c r="C1022" i="1"/>
  <c r="P1024" i="1" l="1"/>
  <c r="R1024" i="1"/>
  <c r="U1024" i="1"/>
  <c r="O1025" i="1" s="1"/>
  <c r="Q1025" i="1" s="1"/>
  <c r="T1024" i="1"/>
  <c r="S1024" i="1"/>
  <c r="E1023" i="1"/>
  <c r="J1023" i="1"/>
  <c r="A1024" i="1" s="1"/>
  <c r="D1024" i="1" s="1"/>
  <c r="B1023" i="1"/>
  <c r="G1023" i="1"/>
  <c r="L1023" i="1"/>
  <c r="C1023" i="1"/>
  <c r="K1023" i="1"/>
  <c r="I1023" i="1"/>
  <c r="F1023" i="1"/>
  <c r="P1025" i="1" l="1"/>
  <c r="S1025" i="1"/>
  <c r="U1025" i="1"/>
  <c r="O1026" i="1" s="1"/>
  <c r="Q1026" i="1" s="1"/>
  <c r="R1025" i="1"/>
  <c r="T1025" i="1"/>
  <c r="J1024" i="1"/>
  <c r="A1025" i="1" s="1"/>
  <c r="D1025" i="1" s="1"/>
  <c r="E1024" i="1"/>
  <c r="C1024" i="1"/>
  <c r="G1024" i="1"/>
  <c r="K1024" i="1"/>
  <c r="F1024" i="1"/>
  <c r="B1024" i="1"/>
  <c r="L1024" i="1"/>
  <c r="I1024" i="1"/>
  <c r="P1026" i="1" l="1"/>
  <c r="S1026" i="1"/>
  <c r="T1026" i="1"/>
  <c r="R1026" i="1"/>
  <c r="U1026" i="1"/>
  <c r="O1027" i="1" s="1"/>
  <c r="Q1027" i="1" s="1"/>
  <c r="L1025" i="1"/>
  <c r="I1025" i="1"/>
  <c r="B1025" i="1"/>
  <c r="J1025" i="1"/>
  <c r="A1026" i="1" s="1"/>
  <c r="D1026" i="1" s="1"/>
  <c r="E1025" i="1"/>
  <c r="F1025" i="1"/>
  <c r="K1025" i="1"/>
  <c r="G1025" i="1"/>
  <c r="C1025" i="1"/>
  <c r="P1027" i="1" l="1"/>
  <c r="T1027" i="1"/>
  <c r="U1027" i="1"/>
  <c r="O1028" i="1" s="1"/>
  <c r="Q1028" i="1" s="1"/>
  <c r="R1027" i="1"/>
  <c r="S1027" i="1"/>
  <c r="J1026" i="1"/>
  <c r="A1027" i="1" s="1"/>
  <c r="D1027" i="1" s="1"/>
  <c r="B1026" i="1"/>
  <c r="C1026" i="1"/>
  <c r="I1026" i="1"/>
  <c r="F1026" i="1"/>
  <c r="L1026" i="1"/>
  <c r="G1026" i="1"/>
  <c r="K1026" i="1"/>
  <c r="E1026" i="1"/>
  <c r="P1028" i="1" l="1"/>
  <c r="U1028" i="1"/>
  <c r="O1029" i="1" s="1"/>
  <c r="Q1029" i="1" s="1"/>
  <c r="S1028" i="1"/>
  <c r="R1028" i="1"/>
  <c r="T1028" i="1"/>
  <c r="K1027" i="1"/>
  <c r="G1027" i="1"/>
  <c r="F1027" i="1"/>
  <c r="E1027" i="1"/>
  <c r="C1027" i="1"/>
  <c r="L1027" i="1"/>
  <c r="J1027" i="1"/>
  <c r="A1028" i="1" s="1"/>
  <c r="D1028" i="1" s="1"/>
  <c r="I1027" i="1"/>
  <c r="B1027" i="1"/>
  <c r="P1029" i="1" l="1"/>
  <c r="U1029" i="1"/>
  <c r="O1030" i="1" s="1"/>
  <c r="Q1030" i="1" s="1"/>
  <c r="S1029" i="1"/>
  <c r="R1029" i="1"/>
  <c r="T1029" i="1"/>
  <c r="G1028" i="1"/>
  <c r="J1028" i="1"/>
  <c r="A1029" i="1" s="1"/>
  <c r="D1029" i="1" s="1"/>
  <c r="L1028" i="1"/>
  <c r="E1028" i="1"/>
  <c r="C1028" i="1"/>
  <c r="F1028" i="1"/>
  <c r="I1028" i="1"/>
  <c r="B1028" i="1"/>
  <c r="K1028" i="1"/>
  <c r="P1030" i="1" l="1"/>
  <c r="R1030" i="1"/>
  <c r="S1030" i="1"/>
  <c r="T1030" i="1"/>
  <c r="U1030" i="1"/>
  <c r="O1031" i="1" s="1"/>
  <c r="Q1031" i="1" s="1"/>
  <c r="L1029" i="1"/>
  <c r="K1029" i="1"/>
  <c r="E1029" i="1"/>
  <c r="B1029" i="1"/>
  <c r="J1029" i="1"/>
  <c r="A1030" i="1" s="1"/>
  <c r="D1030" i="1" s="1"/>
  <c r="F1029" i="1"/>
  <c r="G1029" i="1"/>
  <c r="I1029" i="1"/>
  <c r="C1029" i="1"/>
  <c r="P1031" i="1" l="1"/>
  <c r="S1031" i="1"/>
  <c r="R1031" i="1"/>
  <c r="T1031" i="1"/>
  <c r="U1031" i="1"/>
  <c r="O1032" i="1" s="1"/>
  <c r="Q1032" i="1" s="1"/>
  <c r="J1030" i="1"/>
  <c r="A1031" i="1" s="1"/>
  <c r="D1031" i="1" s="1"/>
  <c r="I1030" i="1"/>
  <c r="G1030" i="1"/>
  <c r="B1030" i="1"/>
  <c r="F1030" i="1"/>
  <c r="K1030" i="1"/>
  <c r="E1030" i="1"/>
  <c r="L1030" i="1"/>
  <c r="C1030" i="1"/>
  <c r="P1032" i="1" l="1"/>
  <c r="R1032" i="1"/>
  <c r="U1032" i="1"/>
  <c r="O1033" i="1" s="1"/>
  <c r="Q1033" i="1" s="1"/>
  <c r="T1032" i="1"/>
  <c r="S1032" i="1"/>
  <c r="I1031" i="1"/>
  <c r="G1031" i="1"/>
  <c r="C1031" i="1"/>
  <c r="F1031" i="1"/>
  <c r="K1031" i="1"/>
  <c r="E1031" i="1"/>
  <c r="L1031" i="1"/>
  <c r="B1031" i="1"/>
  <c r="J1031" i="1"/>
  <c r="A1032" i="1" s="1"/>
  <c r="D1032" i="1" s="1"/>
  <c r="P1033" i="1" l="1"/>
  <c r="S1033" i="1"/>
  <c r="U1033" i="1"/>
  <c r="O1034" i="1" s="1"/>
  <c r="Q1034" i="1" s="1"/>
  <c r="T1033" i="1"/>
  <c r="R1033" i="1"/>
  <c r="F1032" i="1"/>
  <c r="I1032" i="1"/>
  <c r="K1032" i="1"/>
  <c r="G1032" i="1"/>
  <c r="L1032" i="1"/>
  <c r="J1032" i="1"/>
  <c r="A1033" i="1" s="1"/>
  <c r="D1033" i="1" s="1"/>
  <c r="C1032" i="1"/>
  <c r="B1032" i="1"/>
  <c r="E1032" i="1"/>
  <c r="P1034" i="1" l="1"/>
  <c r="S1034" i="1"/>
  <c r="U1034" i="1"/>
  <c r="O1035" i="1" s="1"/>
  <c r="Q1035" i="1" s="1"/>
  <c r="R1034" i="1"/>
  <c r="T1034" i="1"/>
  <c r="F1033" i="1"/>
  <c r="C1033" i="1"/>
  <c r="B1033" i="1"/>
  <c r="E1033" i="1"/>
  <c r="J1033" i="1"/>
  <c r="A1034" i="1" s="1"/>
  <c r="D1034" i="1" s="1"/>
  <c r="I1033" i="1"/>
  <c r="L1033" i="1"/>
  <c r="K1033" i="1"/>
  <c r="G1033" i="1"/>
  <c r="P1035" i="1" l="1"/>
  <c r="T1035" i="1"/>
  <c r="S1035" i="1"/>
  <c r="R1035" i="1"/>
  <c r="U1035" i="1"/>
  <c r="O1036" i="1" s="1"/>
  <c r="Q1036" i="1" s="1"/>
  <c r="B1034" i="1"/>
  <c r="F1034" i="1"/>
  <c r="G1034" i="1"/>
  <c r="J1034" i="1"/>
  <c r="A1035" i="1" s="1"/>
  <c r="D1035" i="1" s="1"/>
  <c r="L1034" i="1"/>
  <c r="E1034" i="1"/>
  <c r="K1034" i="1"/>
  <c r="C1034" i="1"/>
  <c r="I1034" i="1"/>
  <c r="P1036" i="1" l="1"/>
  <c r="U1036" i="1"/>
  <c r="O1037" i="1" s="1"/>
  <c r="Q1037" i="1" s="1"/>
  <c r="S1036" i="1"/>
  <c r="R1036" i="1"/>
  <c r="T1036" i="1"/>
  <c r="K1035" i="1"/>
  <c r="E1035" i="1"/>
  <c r="F1035" i="1"/>
  <c r="L1035" i="1"/>
  <c r="J1035" i="1"/>
  <c r="A1036" i="1" s="1"/>
  <c r="D1036" i="1" s="1"/>
  <c r="G1035" i="1"/>
  <c r="B1035" i="1"/>
  <c r="I1035" i="1"/>
  <c r="C1035" i="1"/>
  <c r="P1037" i="1" l="1"/>
  <c r="R1037" i="1"/>
  <c r="S1037" i="1"/>
  <c r="U1037" i="1"/>
  <c r="O1038" i="1" s="1"/>
  <c r="Q1038" i="1" s="1"/>
  <c r="T1037" i="1"/>
  <c r="K1036" i="1"/>
  <c r="I1036" i="1"/>
  <c r="B1036" i="1"/>
  <c r="L1036" i="1"/>
  <c r="J1036" i="1"/>
  <c r="A1037" i="1" s="1"/>
  <c r="D1037" i="1" s="1"/>
  <c r="G1036" i="1"/>
  <c r="F1036" i="1"/>
  <c r="C1036" i="1"/>
  <c r="E1036" i="1"/>
  <c r="P1038" i="1" l="1"/>
  <c r="R1038" i="1"/>
  <c r="S1038" i="1"/>
  <c r="T1038" i="1"/>
  <c r="U1038" i="1"/>
  <c r="O1039" i="1" s="1"/>
  <c r="Q1039" i="1" s="1"/>
  <c r="I1037" i="1"/>
  <c r="E1037" i="1"/>
  <c r="J1037" i="1"/>
  <c r="A1038" i="1" s="1"/>
  <c r="D1038" i="1" s="1"/>
  <c r="F1037" i="1"/>
  <c r="B1037" i="1"/>
  <c r="C1037" i="1"/>
  <c r="L1037" i="1"/>
  <c r="K1037" i="1"/>
  <c r="G1037" i="1"/>
  <c r="P1039" i="1" l="1"/>
  <c r="S1039" i="1"/>
  <c r="R1039" i="1"/>
  <c r="T1039" i="1"/>
  <c r="U1039" i="1"/>
  <c r="O1040" i="1" s="1"/>
  <c r="Q1040" i="1" s="1"/>
  <c r="F1038" i="1"/>
  <c r="B1038" i="1"/>
  <c r="K1038" i="1"/>
  <c r="G1038" i="1"/>
  <c r="L1038" i="1"/>
  <c r="J1038" i="1"/>
  <c r="A1039" i="1" s="1"/>
  <c r="D1039" i="1" s="1"/>
  <c r="I1038" i="1"/>
  <c r="C1038" i="1"/>
  <c r="E1038" i="1"/>
  <c r="P1040" i="1" l="1"/>
  <c r="R1040" i="1"/>
  <c r="T1040" i="1"/>
  <c r="S1040" i="1"/>
  <c r="U1040" i="1"/>
  <c r="O1041" i="1" s="1"/>
  <c r="Q1041" i="1" s="1"/>
  <c r="G1039" i="1"/>
  <c r="F1039" i="1"/>
  <c r="K1039" i="1"/>
  <c r="C1039" i="1"/>
  <c r="L1039" i="1"/>
  <c r="E1039" i="1"/>
  <c r="B1039" i="1"/>
  <c r="I1039" i="1"/>
  <c r="J1039" i="1"/>
  <c r="A1040" i="1" s="1"/>
  <c r="D1040" i="1" s="1"/>
  <c r="P1041" i="1" l="1"/>
  <c r="S1041" i="1"/>
  <c r="U1041" i="1"/>
  <c r="O1042" i="1" s="1"/>
  <c r="Q1042" i="1" s="1"/>
  <c r="T1041" i="1"/>
  <c r="R1041" i="1"/>
  <c r="K1040" i="1"/>
  <c r="B1040" i="1"/>
  <c r="I1040" i="1"/>
  <c r="L1040" i="1"/>
  <c r="J1040" i="1"/>
  <c r="A1041" i="1" s="1"/>
  <c r="D1041" i="1" s="1"/>
  <c r="E1040" i="1"/>
  <c r="F1040" i="1"/>
  <c r="C1040" i="1"/>
  <c r="G1040" i="1"/>
  <c r="P1042" i="1" l="1"/>
  <c r="S1042" i="1"/>
  <c r="U1042" i="1"/>
  <c r="O1043" i="1" s="1"/>
  <c r="Q1043" i="1" s="1"/>
  <c r="T1042" i="1"/>
  <c r="R1042" i="1"/>
  <c r="J1041" i="1"/>
  <c r="A1042" i="1" s="1"/>
  <c r="D1042" i="1" s="1"/>
  <c r="L1041" i="1"/>
  <c r="E1041" i="1"/>
  <c r="C1041" i="1"/>
  <c r="F1041" i="1"/>
  <c r="G1041" i="1"/>
  <c r="B1041" i="1"/>
  <c r="I1041" i="1"/>
  <c r="K1041" i="1"/>
  <c r="P1043" i="1" l="1"/>
  <c r="T1043" i="1"/>
  <c r="S1043" i="1"/>
  <c r="U1043" i="1"/>
  <c r="O1044" i="1" s="1"/>
  <c r="Q1044" i="1" s="1"/>
  <c r="R1043" i="1"/>
  <c r="C1042" i="1"/>
  <c r="B1042" i="1"/>
  <c r="J1042" i="1"/>
  <c r="A1043" i="1" s="1"/>
  <c r="D1043" i="1" s="1"/>
  <c r="I1042" i="1"/>
  <c r="L1042" i="1"/>
  <c r="G1042" i="1"/>
  <c r="K1042" i="1"/>
  <c r="E1042" i="1"/>
  <c r="F1042" i="1"/>
  <c r="P1044" i="1" l="1"/>
  <c r="U1044" i="1"/>
  <c r="O1045" i="1" s="1"/>
  <c r="Q1045" i="1" s="1"/>
  <c r="T1044" i="1"/>
  <c r="S1044" i="1"/>
  <c r="R1044" i="1"/>
  <c r="K1043" i="1"/>
  <c r="I1043" i="1"/>
  <c r="G1043" i="1"/>
  <c r="B1043" i="1"/>
  <c r="F1043" i="1"/>
  <c r="E1043" i="1"/>
  <c r="L1043" i="1"/>
  <c r="J1043" i="1"/>
  <c r="A1044" i="1" s="1"/>
  <c r="D1044" i="1" s="1"/>
  <c r="C1043" i="1"/>
  <c r="P1045" i="1" l="1"/>
  <c r="T1045" i="1"/>
  <c r="S1045" i="1"/>
  <c r="R1045" i="1"/>
  <c r="U1045" i="1"/>
  <c r="O1046" i="1" s="1"/>
  <c r="Q1046" i="1" s="1"/>
  <c r="B1044" i="1"/>
  <c r="G1044" i="1"/>
  <c r="C1044" i="1"/>
  <c r="K1044" i="1"/>
  <c r="E1044" i="1"/>
  <c r="L1044" i="1"/>
  <c r="J1044" i="1"/>
  <c r="A1045" i="1" s="1"/>
  <c r="D1045" i="1" s="1"/>
  <c r="I1044" i="1"/>
  <c r="F1044" i="1"/>
  <c r="P1046" i="1" l="1"/>
  <c r="S1046" i="1"/>
  <c r="U1046" i="1"/>
  <c r="O1047" i="1" s="1"/>
  <c r="Q1047" i="1" s="1"/>
  <c r="R1046" i="1"/>
  <c r="T1046" i="1"/>
  <c r="C1045" i="1"/>
  <c r="K1045" i="1"/>
  <c r="J1045" i="1"/>
  <c r="A1046" i="1" s="1"/>
  <c r="D1046" i="1" s="1"/>
  <c r="L1045" i="1"/>
  <c r="B1045" i="1"/>
  <c r="F1045" i="1"/>
  <c r="I1045" i="1"/>
  <c r="E1045" i="1"/>
  <c r="G1045" i="1"/>
  <c r="P1047" i="1" l="1"/>
  <c r="S1047" i="1"/>
  <c r="R1047" i="1"/>
  <c r="U1047" i="1"/>
  <c r="O1048" i="1" s="1"/>
  <c r="Q1048" i="1" s="1"/>
  <c r="T1047" i="1"/>
  <c r="C1046" i="1"/>
  <c r="B1046" i="1"/>
  <c r="J1046" i="1"/>
  <c r="A1047" i="1" s="1"/>
  <c r="D1047" i="1" s="1"/>
  <c r="I1046" i="1"/>
  <c r="F1046" i="1"/>
  <c r="K1046" i="1"/>
  <c r="E1046" i="1"/>
  <c r="L1046" i="1"/>
  <c r="G1046" i="1"/>
  <c r="U1048" i="1" l="1"/>
  <c r="O1049" i="1" s="1"/>
  <c r="Q1049" i="1" s="1"/>
  <c r="P1048" i="1"/>
  <c r="R1048" i="1"/>
  <c r="T1048" i="1"/>
  <c r="S1048" i="1"/>
  <c r="B1047" i="1"/>
  <c r="G1047" i="1"/>
  <c r="K1047" i="1"/>
  <c r="E1047" i="1"/>
  <c r="F1047" i="1"/>
  <c r="J1047" i="1"/>
  <c r="A1048" i="1" s="1"/>
  <c r="D1048" i="1" s="1"/>
  <c r="L1047" i="1"/>
  <c r="C1047" i="1"/>
  <c r="I1047" i="1"/>
  <c r="P1049" i="1" l="1"/>
  <c r="S1049" i="1"/>
  <c r="U1049" i="1"/>
  <c r="O1050" i="1" s="1"/>
  <c r="Q1050" i="1" s="1"/>
  <c r="T1049" i="1"/>
  <c r="R1049" i="1"/>
  <c r="K1048" i="1"/>
  <c r="G1048" i="1"/>
  <c r="J1048" i="1"/>
  <c r="A1049" i="1" s="1"/>
  <c r="D1049" i="1" s="1"/>
  <c r="I1048" i="1"/>
  <c r="E1048" i="1"/>
  <c r="F1048" i="1"/>
  <c r="C1048" i="1"/>
  <c r="B1048" i="1"/>
  <c r="L1048" i="1"/>
  <c r="P1050" i="1" l="1"/>
  <c r="S1050" i="1"/>
  <c r="T1050" i="1"/>
  <c r="R1050" i="1"/>
  <c r="U1050" i="1"/>
  <c r="O1051" i="1" s="1"/>
  <c r="Q1051" i="1" s="1"/>
  <c r="E1049" i="1"/>
  <c r="G1049" i="1"/>
  <c r="I1049" i="1"/>
  <c r="F1049" i="1"/>
  <c r="K1049" i="1"/>
  <c r="B1049" i="1"/>
  <c r="C1049" i="1"/>
  <c r="J1049" i="1"/>
  <c r="A1050" i="1" s="1"/>
  <c r="D1050" i="1" s="1"/>
  <c r="L1049" i="1"/>
  <c r="P1051" i="1" l="1"/>
  <c r="T1051" i="1"/>
  <c r="S1051" i="1"/>
  <c r="U1051" i="1"/>
  <c r="O1052" i="1" s="1"/>
  <c r="Q1052" i="1" s="1"/>
  <c r="R1051" i="1"/>
  <c r="G1050" i="1"/>
  <c r="J1050" i="1"/>
  <c r="A1051" i="1" s="1"/>
  <c r="D1051" i="1" s="1"/>
  <c r="I1050" i="1"/>
  <c r="E1050" i="1"/>
  <c r="L1050" i="1"/>
  <c r="B1050" i="1"/>
  <c r="K1050" i="1"/>
  <c r="C1050" i="1"/>
  <c r="F1050" i="1"/>
  <c r="P1052" i="1" l="1"/>
  <c r="U1052" i="1"/>
  <c r="O1053" i="1" s="1"/>
  <c r="Q1053" i="1" s="1"/>
  <c r="T1052" i="1"/>
  <c r="S1052" i="1"/>
  <c r="R1052" i="1"/>
  <c r="G1051" i="1"/>
  <c r="E1051" i="1"/>
  <c r="C1051" i="1"/>
  <c r="F1051" i="1"/>
  <c r="J1051" i="1"/>
  <c r="A1052" i="1" s="1"/>
  <c r="D1052" i="1" s="1"/>
  <c r="L1051" i="1"/>
  <c r="I1051" i="1"/>
  <c r="K1051" i="1"/>
  <c r="B1051" i="1"/>
  <c r="P1053" i="1" l="1"/>
  <c r="R1053" i="1"/>
  <c r="S1053" i="1"/>
  <c r="U1053" i="1"/>
  <c r="O1054" i="1" s="1"/>
  <c r="Q1054" i="1" s="1"/>
  <c r="T1053" i="1"/>
  <c r="C1052" i="1"/>
  <c r="B1052" i="1"/>
  <c r="J1052" i="1"/>
  <c r="A1053" i="1" s="1"/>
  <c r="D1053" i="1" s="1"/>
  <c r="I1052" i="1"/>
  <c r="F1052" i="1"/>
  <c r="E1052" i="1"/>
  <c r="L1052" i="1"/>
  <c r="K1052" i="1"/>
  <c r="G1052" i="1"/>
  <c r="P1054" i="1" l="1"/>
  <c r="R1054" i="1"/>
  <c r="S1054" i="1"/>
  <c r="T1054" i="1"/>
  <c r="U1054" i="1"/>
  <c r="O1055" i="1" s="1"/>
  <c r="Q1055" i="1" s="1"/>
  <c r="B1053" i="1"/>
  <c r="L1053" i="1"/>
  <c r="K1053" i="1"/>
  <c r="G1053" i="1"/>
  <c r="F1053" i="1"/>
  <c r="I1053" i="1"/>
  <c r="C1053" i="1"/>
  <c r="J1053" i="1"/>
  <c r="A1054" i="1" s="1"/>
  <c r="D1054" i="1" s="1"/>
  <c r="E1053" i="1"/>
  <c r="P1055" i="1" l="1"/>
  <c r="S1055" i="1"/>
  <c r="R1055" i="1"/>
  <c r="U1055" i="1"/>
  <c r="O1056" i="1" s="1"/>
  <c r="Q1056" i="1" s="1"/>
  <c r="T1055" i="1"/>
  <c r="K1054" i="1"/>
  <c r="G1054" i="1"/>
  <c r="E1054" i="1"/>
  <c r="J1054" i="1"/>
  <c r="A1055" i="1" s="1"/>
  <c r="D1055" i="1" s="1"/>
  <c r="I1054" i="1"/>
  <c r="C1054" i="1"/>
  <c r="F1054" i="1"/>
  <c r="L1054" i="1"/>
  <c r="B1054" i="1"/>
  <c r="P1056" i="1" l="1"/>
  <c r="S1056" i="1"/>
  <c r="R1056" i="1"/>
  <c r="T1056" i="1"/>
  <c r="U1056" i="1"/>
  <c r="O1057" i="1" s="1"/>
  <c r="Q1057" i="1" s="1"/>
  <c r="G1055" i="1"/>
  <c r="F1055" i="1"/>
  <c r="J1055" i="1"/>
  <c r="A1056" i="1" s="1"/>
  <c r="D1056" i="1" s="1"/>
  <c r="C1055" i="1"/>
  <c r="L1055" i="1"/>
  <c r="I1055" i="1"/>
  <c r="K1055" i="1"/>
  <c r="B1055" i="1"/>
  <c r="E1055" i="1"/>
  <c r="P1057" i="1" l="1"/>
  <c r="R1057" i="1"/>
  <c r="S1057" i="1"/>
  <c r="U1057" i="1"/>
  <c r="O1058" i="1" s="1"/>
  <c r="Q1058" i="1" s="1"/>
  <c r="T1057" i="1"/>
  <c r="E1056" i="1"/>
  <c r="B1056" i="1"/>
  <c r="J1056" i="1"/>
  <c r="A1057" i="1" s="1"/>
  <c r="D1057" i="1" s="1"/>
  <c r="I1056" i="1"/>
  <c r="K1056" i="1"/>
  <c r="F1056" i="1"/>
  <c r="C1056" i="1"/>
  <c r="G1056" i="1"/>
  <c r="L1056" i="1"/>
  <c r="P1058" i="1" l="1"/>
  <c r="T1058" i="1"/>
  <c r="U1058" i="1"/>
  <c r="O1059" i="1" s="1"/>
  <c r="Q1059" i="1" s="1"/>
  <c r="S1058" i="1"/>
  <c r="R1058" i="1"/>
  <c r="I1057" i="1"/>
  <c r="E1057" i="1"/>
  <c r="F1057" i="1"/>
  <c r="J1057" i="1"/>
  <c r="A1058" i="1" s="1"/>
  <c r="D1058" i="1" s="1"/>
  <c r="C1057" i="1"/>
  <c r="L1057" i="1"/>
  <c r="K1057" i="1"/>
  <c r="G1057" i="1"/>
  <c r="B1057" i="1"/>
  <c r="P1059" i="1" l="1"/>
  <c r="U1059" i="1"/>
  <c r="O1060" i="1" s="1"/>
  <c r="Q1060" i="1" s="1"/>
  <c r="R1059" i="1"/>
  <c r="S1059" i="1"/>
  <c r="T1059" i="1"/>
  <c r="J1058" i="1"/>
  <c r="A1059" i="1" s="1"/>
  <c r="D1059" i="1" s="1"/>
  <c r="G1058" i="1"/>
  <c r="I1058" i="1"/>
  <c r="L1058" i="1"/>
  <c r="C1058" i="1"/>
  <c r="B1058" i="1"/>
  <c r="K1058" i="1"/>
  <c r="F1058" i="1"/>
  <c r="E1058" i="1"/>
  <c r="P1060" i="1" l="1"/>
  <c r="R1060" i="1"/>
  <c r="T1060" i="1"/>
  <c r="S1060" i="1"/>
  <c r="U1060" i="1"/>
  <c r="O1061" i="1" s="1"/>
  <c r="Q1061" i="1" s="1"/>
  <c r="J1059" i="1"/>
  <c r="A1060" i="1" s="1"/>
  <c r="D1060" i="1" s="1"/>
  <c r="G1059" i="1"/>
  <c r="I1059" i="1"/>
  <c r="B1059" i="1"/>
  <c r="K1059" i="1"/>
  <c r="E1059" i="1"/>
  <c r="C1059" i="1"/>
  <c r="L1059" i="1"/>
  <c r="F1059" i="1"/>
  <c r="P1061" i="1" l="1"/>
  <c r="S1061" i="1"/>
  <c r="U1061" i="1"/>
  <c r="O1062" i="1" s="1"/>
  <c r="Q1062" i="1" s="1"/>
  <c r="R1061" i="1"/>
  <c r="T1061" i="1"/>
  <c r="K1060" i="1"/>
  <c r="B1060" i="1"/>
  <c r="J1060" i="1"/>
  <c r="A1061" i="1" s="1"/>
  <c r="D1061" i="1" s="1"/>
  <c r="I1060" i="1"/>
  <c r="E1060" i="1"/>
  <c r="F1060" i="1"/>
  <c r="C1060" i="1"/>
  <c r="G1060" i="1"/>
  <c r="L1060" i="1"/>
  <c r="P1062" i="1" l="1"/>
  <c r="R1062" i="1"/>
  <c r="S1062" i="1"/>
  <c r="T1062" i="1"/>
  <c r="U1062" i="1"/>
  <c r="O1063" i="1" s="1"/>
  <c r="Q1063" i="1" s="1"/>
  <c r="B1061" i="1"/>
  <c r="E1061" i="1"/>
  <c r="I1061" i="1"/>
  <c r="L1061" i="1"/>
  <c r="J1061" i="1"/>
  <c r="A1062" i="1" s="1"/>
  <c r="D1062" i="1" s="1"/>
  <c r="F1061" i="1"/>
  <c r="K1061" i="1"/>
  <c r="G1061" i="1"/>
  <c r="C1061" i="1"/>
  <c r="P1063" i="1" l="1"/>
  <c r="R1063" i="1"/>
  <c r="T1063" i="1"/>
  <c r="S1063" i="1"/>
  <c r="U1063" i="1"/>
  <c r="O1064" i="1" s="1"/>
  <c r="Q1064" i="1" s="1"/>
  <c r="J1062" i="1"/>
  <c r="A1063" i="1" s="1"/>
  <c r="D1063" i="1" s="1"/>
  <c r="I1062" i="1"/>
  <c r="E1062" i="1"/>
  <c r="C1062" i="1"/>
  <c r="B1062" i="1"/>
  <c r="F1062" i="1"/>
  <c r="G1062" i="1"/>
  <c r="K1062" i="1"/>
  <c r="L1062" i="1"/>
  <c r="P1064" i="1" l="1"/>
  <c r="R1064" i="1"/>
  <c r="S1064" i="1"/>
  <c r="T1064" i="1"/>
  <c r="U1064" i="1"/>
  <c r="O1065" i="1" s="1"/>
  <c r="Q1065" i="1" s="1"/>
  <c r="K1063" i="1"/>
  <c r="I1063" i="1"/>
  <c r="G1063" i="1"/>
  <c r="L1063" i="1"/>
  <c r="E1063" i="1"/>
  <c r="F1063" i="1"/>
  <c r="C1063" i="1"/>
  <c r="B1063" i="1"/>
  <c r="J1063" i="1"/>
  <c r="A1064" i="1" s="1"/>
  <c r="D1064" i="1" s="1"/>
  <c r="P1065" i="1" l="1"/>
  <c r="S1065" i="1"/>
  <c r="U1065" i="1"/>
  <c r="O1066" i="1" s="1"/>
  <c r="Q1066" i="1" s="1"/>
  <c r="R1065" i="1"/>
  <c r="T1065" i="1"/>
  <c r="K1064" i="1"/>
  <c r="J1064" i="1"/>
  <c r="A1065" i="1" s="1"/>
  <c r="D1065" i="1" s="1"/>
  <c r="I1064" i="1"/>
  <c r="B1064" i="1"/>
  <c r="F1064" i="1"/>
  <c r="C1064" i="1"/>
  <c r="G1064" i="1"/>
  <c r="L1064" i="1"/>
  <c r="E1064" i="1"/>
  <c r="P1066" i="1" l="1"/>
  <c r="T1066" i="1"/>
  <c r="U1066" i="1"/>
  <c r="O1067" i="1" s="1"/>
  <c r="Q1067" i="1" s="1"/>
  <c r="R1066" i="1"/>
  <c r="S1066" i="1"/>
  <c r="G1065" i="1"/>
  <c r="C1065" i="1"/>
  <c r="B1065" i="1"/>
  <c r="I1065" i="1"/>
  <c r="L1065" i="1"/>
  <c r="E1065" i="1"/>
  <c r="J1065" i="1"/>
  <c r="A1066" i="1" s="1"/>
  <c r="D1066" i="1" s="1"/>
  <c r="K1065" i="1"/>
  <c r="F1065" i="1"/>
  <c r="P1067" i="1" l="1"/>
  <c r="U1067" i="1"/>
  <c r="O1068" i="1" s="1"/>
  <c r="Q1068" i="1" s="1"/>
  <c r="R1067" i="1"/>
  <c r="S1067" i="1"/>
  <c r="T1067" i="1"/>
  <c r="E1066" i="1"/>
  <c r="G1066" i="1"/>
  <c r="I1066" i="1"/>
  <c r="F1066" i="1"/>
  <c r="B1066" i="1"/>
  <c r="J1066" i="1"/>
  <c r="A1067" i="1" s="1"/>
  <c r="D1067" i="1" s="1"/>
  <c r="L1066" i="1"/>
  <c r="K1066" i="1"/>
  <c r="C1066" i="1"/>
  <c r="P1068" i="1" l="1"/>
  <c r="R1068" i="1"/>
  <c r="S1068" i="1"/>
  <c r="U1068" i="1"/>
  <c r="O1069" i="1" s="1"/>
  <c r="Q1069" i="1" s="1"/>
  <c r="T1068" i="1"/>
  <c r="E1067" i="1"/>
  <c r="F1067" i="1"/>
  <c r="C1067" i="1"/>
  <c r="J1067" i="1"/>
  <c r="A1068" i="1" s="1"/>
  <c r="D1068" i="1" s="1"/>
  <c r="G1067" i="1"/>
  <c r="K1067" i="1"/>
  <c r="L1067" i="1"/>
  <c r="B1067" i="1"/>
  <c r="I1067" i="1"/>
  <c r="P1069" i="1" l="1"/>
  <c r="R1069" i="1"/>
  <c r="U1069" i="1"/>
  <c r="O1070" i="1" s="1"/>
  <c r="Q1070" i="1" s="1"/>
  <c r="S1069" i="1"/>
  <c r="T1069" i="1"/>
  <c r="J1068" i="1"/>
  <c r="A1069" i="1" s="1"/>
  <c r="D1069" i="1" s="1"/>
  <c r="E1068" i="1"/>
  <c r="I1068" i="1"/>
  <c r="F1068" i="1"/>
  <c r="C1068" i="1"/>
  <c r="B1068" i="1"/>
  <c r="L1068" i="1"/>
  <c r="G1068" i="1"/>
  <c r="K1068" i="1"/>
  <c r="P1070" i="1" l="1"/>
  <c r="S1070" i="1"/>
  <c r="R1070" i="1"/>
  <c r="T1070" i="1"/>
  <c r="U1070" i="1"/>
  <c r="O1071" i="1" s="1"/>
  <c r="Q1071" i="1" s="1"/>
  <c r="L1069" i="1"/>
  <c r="K1069" i="1"/>
  <c r="E1069" i="1"/>
  <c r="J1069" i="1"/>
  <c r="A1070" i="1" s="1"/>
  <c r="D1070" i="1" s="1"/>
  <c r="B1069" i="1"/>
  <c r="G1069" i="1"/>
  <c r="C1069" i="1"/>
  <c r="I1069" i="1"/>
  <c r="F1069" i="1"/>
  <c r="P1071" i="1" l="1"/>
  <c r="R1071" i="1"/>
  <c r="T1071" i="1"/>
  <c r="S1071" i="1"/>
  <c r="U1071" i="1"/>
  <c r="O1072" i="1" s="1"/>
  <c r="Q1072" i="1" s="1"/>
  <c r="J1070" i="1"/>
  <c r="A1071" i="1" s="1"/>
  <c r="D1071" i="1" s="1"/>
  <c r="L1070" i="1"/>
  <c r="E1070" i="1"/>
  <c r="I1070" i="1"/>
  <c r="G1070" i="1"/>
  <c r="B1070" i="1"/>
  <c r="C1070" i="1"/>
  <c r="F1070" i="1"/>
  <c r="K1070" i="1"/>
  <c r="S1072" i="1" l="1"/>
  <c r="P1072" i="1"/>
  <c r="T1072" i="1"/>
  <c r="R1072" i="1"/>
  <c r="U1072" i="1"/>
  <c r="O1073" i="1" s="1"/>
  <c r="Q1073" i="1" s="1"/>
  <c r="E1071" i="1"/>
  <c r="C1071" i="1"/>
  <c r="G1071" i="1"/>
  <c r="K1071" i="1"/>
  <c r="B1071" i="1"/>
  <c r="J1071" i="1"/>
  <c r="A1072" i="1" s="1"/>
  <c r="D1072" i="1" s="1"/>
  <c r="F1071" i="1"/>
  <c r="L1071" i="1"/>
  <c r="I1071" i="1"/>
  <c r="T1073" i="1" l="1"/>
  <c r="R1073" i="1"/>
  <c r="P1073" i="1"/>
  <c r="U1073" i="1"/>
  <c r="O1074" i="1" s="1"/>
  <c r="Q1074" i="1" s="1"/>
  <c r="S1073" i="1"/>
  <c r="J1072" i="1"/>
  <c r="A1073" i="1" s="1"/>
  <c r="D1073" i="1" s="1"/>
  <c r="E1072" i="1"/>
  <c r="F1072" i="1"/>
  <c r="I1072" i="1"/>
  <c r="B1072" i="1"/>
  <c r="K1072" i="1"/>
  <c r="C1072" i="1"/>
  <c r="G1072" i="1"/>
  <c r="L1072" i="1"/>
  <c r="P1074" i="1" l="1"/>
  <c r="T1074" i="1"/>
  <c r="R1074" i="1"/>
  <c r="U1074" i="1"/>
  <c r="O1075" i="1" s="1"/>
  <c r="Q1075" i="1" s="1"/>
  <c r="S1074" i="1"/>
  <c r="E1073" i="1"/>
  <c r="B1073" i="1"/>
  <c r="J1073" i="1"/>
  <c r="A1074" i="1" s="1"/>
  <c r="D1074" i="1" s="1"/>
  <c r="F1073" i="1"/>
  <c r="K1073" i="1"/>
  <c r="I1073" i="1"/>
  <c r="L1073" i="1"/>
  <c r="G1073" i="1"/>
  <c r="C1073" i="1"/>
  <c r="P1075" i="1" l="1"/>
  <c r="U1075" i="1"/>
  <c r="O1076" i="1" s="1"/>
  <c r="Q1076" i="1" s="1"/>
  <c r="R1075" i="1"/>
  <c r="S1075" i="1"/>
  <c r="T1075" i="1"/>
  <c r="C1074" i="1"/>
  <c r="E1074" i="1"/>
  <c r="I1074" i="1"/>
  <c r="B1074" i="1"/>
  <c r="F1074" i="1"/>
  <c r="L1074" i="1"/>
  <c r="J1074" i="1"/>
  <c r="A1075" i="1" s="1"/>
  <c r="D1075" i="1" s="1"/>
  <c r="K1074" i="1"/>
  <c r="G1074" i="1"/>
  <c r="P1076" i="1" l="1"/>
  <c r="R1076" i="1"/>
  <c r="S1076" i="1"/>
  <c r="T1076" i="1"/>
  <c r="U1076" i="1"/>
  <c r="O1077" i="1" s="1"/>
  <c r="Q1077" i="1" s="1"/>
  <c r="B1075" i="1"/>
  <c r="G1075" i="1"/>
  <c r="C1075" i="1"/>
  <c r="J1075" i="1"/>
  <c r="A1076" i="1" s="1"/>
  <c r="D1076" i="1" s="1"/>
  <c r="K1075" i="1"/>
  <c r="E1075" i="1"/>
  <c r="F1075" i="1"/>
  <c r="L1075" i="1"/>
  <c r="I1075" i="1"/>
  <c r="S1077" i="1" l="1"/>
  <c r="R1077" i="1"/>
  <c r="T1077" i="1"/>
  <c r="P1077" i="1"/>
  <c r="U1077" i="1"/>
  <c r="O1078" i="1" s="1"/>
  <c r="Q1078" i="1" s="1"/>
  <c r="F1076" i="1"/>
  <c r="I1076" i="1"/>
  <c r="C1076" i="1"/>
  <c r="B1076" i="1"/>
  <c r="L1076" i="1"/>
  <c r="G1076" i="1"/>
  <c r="K1076" i="1"/>
  <c r="J1076" i="1"/>
  <c r="A1077" i="1" s="1"/>
  <c r="D1077" i="1" s="1"/>
  <c r="E1076" i="1"/>
  <c r="R1078" i="1" l="1"/>
  <c r="U1078" i="1"/>
  <c r="O1079" i="1" s="1"/>
  <c r="Q1079" i="1" s="1"/>
  <c r="P1078" i="1"/>
  <c r="S1078" i="1"/>
  <c r="T1078" i="1"/>
  <c r="E1077" i="1"/>
  <c r="I1077" i="1"/>
  <c r="J1077" i="1"/>
  <c r="A1078" i="1" s="1"/>
  <c r="D1078" i="1" s="1"/>
  <c r="B1077" i="1"/>
  <c r="F1077" i="1"/>
  <c r="L1077" i="1"/>
  <c r="C1077" i="1"/>
  <c r="K1077" i="1"/>
  <c r="G1077" i="1"/>
  <c r="P1079" i="1" l="1"/>
  <c r="R1079" i="1"/>
  <c r="S1079" i="1"/>
  <c r="T1079" i="1"/>
  <c r="U1079" i="1"/>
  <c r="O1080" i="1" s="1"/>
  <c r="Q1080" i="1" s="1"/>
  <c r="J1078" i="1"/>
  <c r="A1079" i="1" s="1"/>
  <c r="D1079" i="1" s="1"/>
  <c r="C1078" i="1"/>
  <c r="K1078" i="1"/>
  <c r="I1078" i="1"/>
  <c r="B1078" i="1"/>
  <c r="L1078" i="1"/>
  <c r="E1078" i="1"/>
  <c r="F1078" i="1"/>
  <c r="G1078" i="1"/>
  <c r="P1080" i="1" l="1"/>
  <c r="R1080" i="1"/>
  <c r="T1080" i="1"/>
  <c r="S1080" i="1"/>
  <c r="U1080" i="1"/>
  <c r="O1081" i="1" s="1"/>
  <c r="Q1081" i="1" s="1"/>
  <c r="I1079" i="1"/>
  <c r="E1079" i="1"/>
  <c r="B1079" i="1"/>
  <c r="L1079" i="1"/>
  <c r="F1079" i="1"/>
  <c r="K1079" i="1"/>
  <c r="J1079" i="1"/>
  <c r="A1080" i="1" s="1"/>
  <c r="D1080" i="1" s="1"/>
  <c r="C1079" i="1"/>
  <c r="G1079" i="1"/>
  <c r="P1081" i="1" l="1"/>
  <c r="S1081" i="1"/>
  <c r="T1081" i="1"/>
  <c r="U1081" i="1"/>
  <c r="O1082" i="1" s="1"/>
  <c r="Q1082" i="1" s="1"/>
  <c r="R1081" i="1"/>
  <c r="J1080" i="1"/>
  <c r="A1081" i="1" s="1"/>
  <c r="D1081" i="1" s="1"/>
  <c r="L1080" i="1"/>
  <c r="E1080" i="1"/>
  <c r="K1080" i="1"/>
  <c r="I1080" i="1"/>
  <c r="F1080" i="1"/>
  <c r="G1080" i="1"/>
  <c r="B1080" i="1"/>
  <c r="C1080" i="1"/>
  <c r="T1082" i="1" l="1"/>
  <c r="R1082" i="1"/>
  <c r="P1082" i="1"/>
  <c r="S1082" i="1"/>
  <c r="U1082" i="1"/>
  <c r="O1083" i="1" s="1"/>
  <c r="Q1083" i="1" s="1"/>
  <c r="E1081" i="1"/>
  <c r="F1081" i="1"/>
  <c r="K1081" i="1"/>
  <c r="B1081" i="1"/>
  <c r="G1081" i="1"/>
  <c r="J1081" i="1"/>
  <c r="A1082" i="1" s="1"/>
  <c r="D1082" i="1" s="1"/>
  <c r="C1081" i="1"/>
  <c r="L1081" i="1"/>
  <c r="I1081" i="1"/>
  <c r="P1083" i="1" l="1"/>
  <c r="U1083" i="1"/>
  <c r="O1084" i="1" s="1"/>
  <c r="Q1084" i="1" s="1"/>
  <c r="S1083" i="1"/>
  <c r="T1083" i="1"/>
  <c r="R1083" i="1"/>
  <c r="I1082" i="1"/>
  <c r="E1082" i="1"/>
  <c r="F1082" i="1"/>
  <c r="L1082" i="1"/>
  <c r="C1082" i="1"/>
  <c r="K1082" i="1"/>
  <c r="G1082" i="1"/>
  <c r="B1082" i="1"/>
  <c r="J1082" i="1"/>
  <c r="A1083" i="1" s="1"/>
  <c r="D1083" i="1" s="1"/>
  <c r="P1084" i="1" l="1"/>
  <c r="R1084" i="1"/>
  <c r="S1084" i="1"/>
  <c r="U1084" i="1"/>
  <c r="O1085" i="1" s="1"/>
  <c r="Q1085" i="1" s="1"/>
  <c r="T1084" i="1"/>
  <c r="K1083" i="1"/>
  <c r="I1083" i="1"/>
  <c r="B1083" i="1"/>
  <c r="L1083" i="1"/>
  <c r="J1083" i="1"/>
  <c r="A1084" i="1" s="1"/>
  <c r="D1084" i="1" s="1"/>
  <c r="C1083" i="1"/>
  <c r="G1083" i="1"/>
  <c r="F1083" i="1"/>
  <c r="E1083" i="1"/>
  <c r="R1085" i="1" l="1"/>
  <c r="S1085" i="1"/>
  <c r="U1085" i="1"/>
  <c r="O1086" i="1" s="1"/>
  <c r="Q1086" i="1" s="1"/>
  <c r="P1085" i="1"/>
  <c r="T1085" i="1"/>
  <c r="J1084" i="1"/>
  <c r="A1085" i="1" s="1"/>
  <c r="D1085" i="1" s="1"/>
  <c r="K1084" i="1"/>
  <c r="B1084" i="1"/>
  <c r="I1084" i="1"/>
  <c r="L1084" i="1"/>
  <c r="E1084" i="1"/>
  <c r="C1084" i="1"/>
  <c r="F1084" i="1"/>
  <c r="G1084" i="1"/>
  <c r="P1086" i="1" l="1"/>
  <c r="R1086" i="1"/>
  <c r="S1086" i="1"/>
  <c r="T1086" i="1"/>
  <c r="U1086" i="1"/>
  <c r="O1087" i="1" s="1"/>
  <c r="Q1087" i="1" s="1"/>
  <c r="L1085" i="1"/>
  <c r="B1085" i="1"/>
  <c r="E1085" i="1"/>
  <c r="G1085" i="1"/>
  <c r="C1085" i="1"/>
  <c r="K1085" i="1"/>
  <c r="J1085" i="1"/>
  <c r="A1086" i="1" s="1"/>
  <c r="D1086" i="1" s="1"/>
  <c r="F1085" i="1"/>
  <c r="I1085" i="1"/>
  <c r="P1087" i="1" l="1"/>
  <c r="R1087" i="1"/>
  <c r="S1087" i="1"/>
  <c r="T1087" i="1"/>
  <c r="U1087" i="1"/>
  <c r="O1088" i="1" s="1"/>
  <c r="Q1088" i="1" s="1"/>
  <c r="J1086" i="1"/>
  <c r="A1087" i="1" s="1"/>
  <c r="D1087" i="1" s="1"/>
  <c r="C1086" i="1"/>
  <c r="F1086" i="1"/>
  <c r="E1086" i="1"/>
  <c r="I1086" i="1"/>
  <c r="L1086" i="1"/>
  <c r="B1086" i="1"/>
  <c r="K1086" i="1"/>
  <c r="G1086" i="1"/>
  <c r="T1088" i="1" l="1"/>
  <c r="R1088" i="1"/>
  <c r="U1088" i="1"/>
  <c r="O1089" i="1" s="1"/>
  <c r="Q1089" i="1" s="1"/>
  <c r="P1088" i="1"/>
  <c r="S1088" i="1"/>
  <c r="K1087" i="1"/>
  <c r="I1087" i="1"/>
  <c r="G1087" i="1"/>
  <c r="C1087" i="1"/>
  <c r="L1087" i="1"/>
  <c r="J1087" i="1"/>
  <c r="A1088" i="1" s="1"/>
  <c r="D1088" i="1" s="1"/>
  <c r="F1087" i="1"/>
  <c r="E1087" i="1"/>
  <c r="B1087" i="1"/>
  <c r="P1089" i="1" l="1"/>
  <c r="S1089" i="1"/>
  <c r="U1089" i="1"/>
  <c r="O1090" i="1" s="1"/>
  <c r="Q1090" i="1" s="1"/>
  <c r="T1089" i="1"/>
  <c r="R1089" i="1"/>
  <c r="J1088" i="1"/>
  <c r="A1089" i="1" s="1"/>
  <c r="D1089" i="1" s="1"/>
  <c r="F1088" i="1"/>
  <c r="I1088" i="1"/>
  <c r="L1088" i="1"/>
  <c r="C1088" i="1"/>
  <c r="K1088" i="1"/>
  <c r="B1088" i="1"/>
  <c r="E1088" i="1"/>
  <c r="G1088" i="1"/>
  <c r="P1090" i="1" l="1"/>
  <c r="T1090" i="1"/>
  <c r="U1090" i="1"/>
  <c r="O1091" i="1" s="1"/>
  <c r="Q1091" i="1" s="1"/>
  <c r="S1090" i="1"/>
  <c r="R1090" i="1"/>
  <c r="C1089" i="1"/>
  <c r="E1089" i="1"/>
  <c r="J1089" i="1"/>
  <c r="A1090" i="1" s="1"/>
  <c r="D1090" i="1" s="1"/>
  <c r="I1089" i="1"/>
  <c r="L1089" i="1"/>
  <c r="B1089" i="1"/>
  <c r="G1089" i="1"/>
  <c r="K1089" i="1"/>
  <c r="F1089" i="1"/>
  <c r="U1091" i="1" l="1"/>
  <c r="O1092" i="1" s="1"/>
  <c r="Q1092" i="1" s="1"/>
  <c r="R1091" i="1"/>
  <c r="P1091" i="1"/>
  <c r="T1091" i="1"/>
  <c r="S1091" i="1"/>
  <c r="J1090" i="1"/>
  <c r="A1091" i="1" s="1"/>
  <c r="D1091" i="1" s="1"/>
  <c r="F1090" i="1"/>
  <c r="C1090" i="1"/>
  <c r="L1090" i="1"/>
  <c r="K1090" i="1"/>
  <c r="B1090" i="1"/>
  <c r="I1090" i="1"/>
  <c r="G1090" i="1"/>
  <c r="E1090" i="1"/>
  <c r="T1092" i="1" l="1"/>
  <c r="U1092" i="1"/>
  <c r="O1093" i="1" s="1"/>
  <c r="Q1093" i="1" s="1"/>
  <c r="P1092" i="1"/>
  <c r="R1092" i="1"/>
  <c r="S1092" i="1"/>
  <c r="K1091" i="1"/>
  <c r="I1091" i="1"/>
  <c r="L1091" i="1"/>
  <c r="J1091" i="1"/>
  <c r="A1092" i="1" s="1"/>
  <c r="D1092" i="1" s="1"/>
  <c r="C1091" i="1"/>
  <c r="G1091" i="1"/>
  <c r="B1091" i="1"/>
  <c r="F1091" i="1"/>
  <c r="E1091" i="1"/>
  <c r="U1093" i="1" l="1"/>
  <c r="O1094" i="1" s="1"/>
  <c r="Q1094" i="1" s="1"/>
  <c r="P1093" i="1"/>
  <c r="S1093" i="1"/>
  <c r="T1093" i="1"/>
  <c r="R1093" i="1"/>
  <c r="I1092" i="1"/>
  <c r="F1092" i="1"/>
  <c r="L1092" i="1"/>
  <c r="E1092" i="1"/>
  <c r="G1092" i="1"/>
  <c r="B1092" i="1"/>
  <c r="C1092" i="1"/>
  <c r="J1092" i="1"/>
  <c r="A1093" i="1" s="1"/>
  <c r="D1093" i="1" s="1"/>
  <c r="K1092" i="1"/>
  <c r="R1094" i="1" l="1"/>
  <c r="U1094" i="1"/>
  <c r="O1095" i="1" s="1"/>
  <c r="Q1095" i="1" s="1"/>
  <c r="P1094" i="1"/>
  <c r="S1094" i="1"/>
  <c r="T1094" i="1"/>
  <c r="B1093" i="1"/>
  <c r="J1093" i="1"/>
  <c r="A1094" i="1" s="1"/>
  <c r="D1094" i="1" s="1"/>
  <c r="F1093" i="1"/>
  <c r="C1093" i="1"/>
  <c r="G1093" i="1"/>
  <c r="K1093" i="1"/>
  <c r="L1093" i="1"/>
  <c r="I1093" i="1"/>
  <c r="E1093" i="1"/>
  <c r="P1095" i="1" l="1"/>
  <c r="R1095" i="1"/>
  <c r="T1095" i="1"/>
  <c r="U1095" i="1"/>
  <c r="O1096" i="1" s="1"/>
  <c r="Q1096" i="1" s="1"/>
  <c r="S1095" i="1"/>
  <c r="I1094" i="1"/>
  <c r="J1094" i="1"/>
  <c r="A1095" i="1" s="1"/>
  <c r="D1095" i="1" s="1"/>
  <c r="G1094" i="1"/>
  <c r="L1094" i="1"/>
  <c r="B1094" i="1"/>
  <c r="K1094" i="1"/>
  <c r="E1094" i="1"/>
  <c r="F1094" i="1"/>
  <c r="C1094" i="1"/>
  <c r="R1096" i="1" l="1"/>
  <c r="S1096" i="1"/>
  <c r="T1096" i="1"/>
  <c r="P1096" i="1"/>
  <c r="U1096" i="1"/>
  <c r="O1097" i="1" s="1"/>
  <c r="Q1097" i="1" s="1"/>
  <c r="J1095" i="1"/>
  <c r="A1096" i="1" s="1"/>
  <c r="D1096" i="1" s="1"/>
  <c r="K1095" i="1"/>
  <c r="I1095" i="1"/>
  <c r="G1095" i="1"/>
  <c r="E1095" i="1"/>
  <c r="B1095" i="1"/>
  <c r="C1095" i="1"/>
  <c r="F1095" i="1"/>
  <c r="L1095" i="1"/>
  <c r="S1097" i="1" l="1"/>
  <c r="U1097" i="1"/>
  <c r="O1098" i="1" s="1"/>
  <c r="Q1098" i="1" s="1"/>
  <c r="R1097" i="1"/>
  <c r="P1097" i="1"/>
  <c r="T1097" i="1"/>
  <c r="B1096" i="1"/>
  <c r="J1096" i="1"/>
  <c r="A1097" i="1" s="1"/>
  <c r="D1097" i="1" s="1"/>
  <c r="I1096" i="1"/>
  <c r="E1096" i="1"/>
  <c r="K1096" i="1"/>
  <c r="L1096" i="1"/>
  <c r="C1096" i="1"/>
  <c r="F1096" i="1"/>
  <c r="G1096" i="1"/>
  <c r="P1098" i="1" l="1"/>
  <c r="T1098" i="1"/>
  <c r="U1098" i="1"/>
  <c r="O1099" i="1" s="1"/>
  <c r="Q1099" i="1" s="1"/>
  <c r="S1098" i="1"/>
  <c r="R1098" i="1"/>
  <c r="K1097" i="1"/>
  <c r="E1097" i="1"/>
  <c r="C1097" i="1"/>
  <c r="B1097" i="1"/>
  <c r="F1097" i="1"/>
  <c r="I1097" i="1"/>
  <c r="L1097" i="1"/>
  <c r="G1097" i="1"/>
  <c r="J1097" i="1"/>
  <c r="A1098" i="1" s="1"/>
  <c r="D1098" i="1" s="1"/>
  <c r="S1099" i="1" l="1"/>
  <c r="R1099" i="1"/>
  <c r="U1099" i="1"/>
  <c r="O1100" i="1" s="1"/>
  <c r="Q1100" i="1" s="1"/>
  <c r="P1099" i="1"/>
  <c r="T1099" i="1"/>
  <c r="E1098" i="1"/>
  <c r="K1098" i="1"/>
  <c r="L1098" i="1"/>
  <c r="J1098" i="1"/>
  <c r="A1099" i="1" s="1"/>
  <c r="D1099" i="1" s="1"/>
  <c r="I1098" i="1"/>
  <c r="B1098" i="1"/>
  <c r="C1098" i="1"/>
  <c r="F1098" i="1"/>
  <c r="G1098" i="1"/>
  <c r="P1100" i="1" l="1"/>
  <c r="T1100" i="1"/>
  <c r="R1100" i="1"/>
  <c r="U1100" i="1"/>
  <c r="O1101" i="1" s="1"/>
  <c r="Q1101" i="1" s="1"/>
  <c r="S1100" i="1"/>
  <c r="K1099" i="1"/>
  <c r="I1099" i="1"/>
  <c r="B1099" i="1"/>
  <c r="F1099" i="1"/>
  <c r="G1099" i="1"/>
  <c r="E1099" i="1"/>
  <c r="L1099" i="1"/>
  <c r="J1099" i="1"/>
  <c r="A1100" i="1" s="1"/>
  <c r="D1100" i="1" s="1"/>
  <c r="C1099" i="1"/>
  <c r="P1101" i="1" l="1"/>
  <c r="R1101" i="1"/>
  <c r="S1101" i="1"/>
  <c r="T1101" i="1"/>
  <c r="U1101" i="1"/>
  <c r="O1102" i="1" s="1"/>
  <c r="Q1102" i="1" s="1"/>
  <c r="J1100" i="1"/>
  <c r="A1101" i="1" s="1"/>
  <c r="D1101" i="1" s="1"/>
  <c r="I1100" i="1"/>
  <c r="B1100" i="1"/>
  <c r="E1100" i="1"/>
  <c r="K1100" i="1"/>
  <c r="F1100" i="1"/>
  <c r="C1100" i="1"/>
  <c r="G1100" i="1"/>
  <c r="L1100" i="1"/>
  <c r="P1102" i="1" l="1"/>
  <c r="R1102" i="1"/>
  <c r="T1102" i="1"/>
  <c r="U1102" i="1"/>
  <c r="O1103" i="1" s="1"/>
  <c r="Q1103" i="1" s="1"/>
  <c r="S1102" i="1"/>
  <c r="L1101" i="1"/>
  <c r="I1101" i="1"/>
  <c r="C1101" i="1"/>
  <c r="J1101" i="1"/>
  <c r="A1102" i="1" s="1"/>
  <c r="D1102" i="1" s="1"/>
  <c r="B1101" i="1"/>
  <c r="F1101" i="1"/>
  <c r="G1101" i="1"/>
  <c r="E1101" i="1"/>
  <c r="K1101" i="1"/>
  <c r="R1103" i="1" l="1"/>
  <c r="S1103" i="1"/>
  <c r="P1103" i="1"/>
  <c r="U1103" i="1"/>
  <c r="O1104" i="1" s="1"/>
  <c r="Q1104" i="1" s="1"/>
  <c r="T1103" i="1"/>
  <c r="J1102" i="1"/>
  <c r="A1103" i="1" s="1"/>
  <c r="D1103" i="1" s="1"/>
  <c r="F1102" i="1"/>
  <c r="I1102" i="1"/>
  <c r="B1102" i="1"/>
  <c r="K1102" i="1"/>
  <c r="G1102" i="1"/>
  <c r="L1102" i="1"/>
  <c r="E1102" i="1"/>
  <c r="C1102" i="1"/>
  <c r="P1104" i="1" l="1"/>
  <c r="R1104" i="1"/>
  <c r="S1104" i="1"/>
  <c r="T1104" i="1"/>
  <c r="U1104" i="1"/>
  <c r="O1105" i="1" s="1"/>
  <c r="Q1105" i="1" s="1"/>
  <c r="G1103" i="1"/>
  <c r="I1103" i="1"/>
  <c r="B1103" i="1"/>
  <c r="E1103" i="1"/>
  <c r="J1103" i="1"/>
  <c r="A1104" i="1" s="1"/>
  <c r="D1104" i="1" s="1"/>
  <c r="F1103" i="1"/>
  <c r="L1103" i="1"/>
  <c r="K1103" i="1"/>
  <c r="C1103" i="1"/>
  <c r="P1105" i="1" l="1"/>
  <c r="S1105" i="1"/>
  <c r="U1105" i="1"/>
  <c r="O1106" i="1" s="1"/>
  <c r="Q1106" i="1" s="1"/>
  <c r="T1105" i="1"/>
  <c r="R1105" i="1"/>
  <c r="J1104" i="1"/>
  <c r="A1105" i="1" s="1"/>
  <c r="D1105" i="1" s="1"/>
  <c r="B1104" i="1"/>
  <c r="E1104" i="1"/>
  <c r="K1104" i="1"/>
  <c r="C1104" i="1"/>
  <c r="I1104" i="1"/>
  <c r="F1104" i="1"/>
  <c r="G1104" i="1"/>
  <c r="L1104" i="1"/>
  <c r="P1106" i="1" l="1"/>
  <c r="T1106" i="1"/>
  <c r="U1106" i="1"/>
  <c r="O1107" i="1" s="1"/>
  <c r="Q1107" i="1" s="1"/>
  <c r="R1106" i="1"/>
  <c r="S1106" i="1"/>
  <c r="E1105" i="1"/>
  <c r="G1105" i="1"/>
  <c r="C1105" i="1"/>
  <c r="K1105" i="1"/>
  <c r="I1105" i="1"/>
  <c r="B1105" i="1"/>
  <c r="J1105" i="1"/>
  <c r="A1106" i="1" s="1"/>
  <c r="D1106" i="1" s="1"/>
  <c r="L1105" i="1"/>
  <c r="F1105" i="1"/>
  <c r="P1107" i="1" l="1"/>
  <c r="U1107" i="1"/>
  <c r="O1108" i="1" s="1"/>
  <c r="Q1108" i="1" s="1"/>
  <c r="R1107" i="1"/>
  <c r="T1107" i="1"/>
  <c r="S1107" i="1"/>
  <c r="F1106" i="1"/>
  <c r="I1106" i="1"/>
  <c r="B1106" i="1"/>
  <c r="E1106" i="1"/>
  <c r="C1106" i="1"/>
  <c r="K1106" i="1"/>
  <c r="L1106" i="1"/>
  <c r="G1106" i="1"/>
  <c r="J1106" i="1"/>
  <c r="A1107" i="1" s="1"/>
  <c r="D1107" i="1" s="1"/>
  <c r="P1108" i="1" l="1"/>
  <c r="R1108" i="1"/>
  <c r="S1108" i="1"/>
  <c r="U1108" i="1"/>
  <c r="O1109" i="1" s="1"/>
  <c r="Q1109" i="1" s="1"/>
  <c r="T1108" i="1"/>
  <c r="K1107" i="1"/>
  <c r="C1107" i="1"/>
  <c r="G1107" i="1"/>
  <c r="B1107" i="1"/>
  <c r="I1107" i="1"/>
  <c r="F1107" i="1"/>
  <c r="L1107" i="1"/>
  <c r="J1107" i="1"/>
  <c r="A1108" i="1" s="1"/>
  <c r="D1108" i="1" s="1"/>
  <c r="E1107" i="1"/>
  <c r="R1109" i="1" l="1"/>
  <c r="T1109" i="1"/>
  <c r="U1109" i="1"/>
  <c r="O1110" i="1" s="1"/>
  <c r="Q1110" i="1" s="1"/>
  <c r="P1109" i="1"/>
  <c r="S1109" i="1"/>
  <c r="J1108" i="1"/>
  <c r="A1109" i="1" s="1"/>
  <c r="D1109" i="1" s="1"/>
  <c r="F1108" i="1"/>
  <c r="E1108" i="1"/>
  <c r="G1108" i="1"/>
  <c r="I1108" i="1"/>
  <c r="C1108" i="1"/>
  <c r="L1108" i="1"/>
  <c r="B1108" i="1"/>
  <c r="K1108" i="1"/>
  <c r="P1110" i="1" l="1"/>
  <c r="R1110" i="1"/>
  <c r="T1110" i="1"/>
  <c r="S1110" i="1"/>
  <c r="U1110" i="1"/>
  <c r="O1111" i="1" s="1"/>
  <c r="Q1111" i="1" s="1"/>
  <c r="G1109" i="1"/>
  <c r="B1109" i="1"/>
  <c r="C1109" i="1"/>
  <c r="F1109" i="1"/>
  <c r="E1109" i="1"/>
  <c r="I1109" i="1"/>
  <c r="L1109" i="1"/>
  <c r="K1109" i="1"/>
  <c r="J1109" i="1"/>
  <c r="A1110" i="1" s="1"/>
  <c r="D1110" i="1" s="1"/>
  <c r="P1111" i="1" l="1"/>
  <c r="U1111" i="1"/>
  <c r="O1112" i="1" s="1"/>
  <c r="Q1112" i="1" s="1"/>
  <c r="R1111" i="1"/>
  <c r="S1111" i="1"/>
  <c r="T1111" i="1"/>
  <c r="I1110" i="1"/>
  <c r="E1110" i="1"/>
  <c r="L1110" i="1"/>
  <c r="G1110" i="1"/>
  <c r="C1110" i="1"/>
  <c r="J1110" i="1"/>
  <c r="A1111" i="1" s="1"/>
  <c r="D1111" i="1" s="1"/>
  <c r="F1110" i="1"/>
  <c r="K1110" i="1"/>
  <c r="B1110" i="1"/>
  <c r="P1112" i="1" l="1"/>
  <c r="R1112" i="1"/>
  <c r="S1112" i="1"/>
  <c r="T1112" i="1"/>
  <c r="U1112" i="1"/>
  <c r="O1113" i="1" s="1"/>
  <c r="Q1113" i="1" s="1"/>
  <c r="J1111" i="1"/>
  <c r="A1112" i="1" s="1"/>
  <c r="D1112" i="1" s="1"/>
  <c r="B1111" i="1"/>
  <c r="C1111" i="1"/>
  <c r="L1111" i="1"/>
  <c r="G1111" i="1"/>
  <c r="I1111" i="1"/>
  <c r="K1111" i="1"/>
  <c r="F1111" i="1"/>
  <c r="E1111" i="1"/>
  <c r="T1113" i="1" l="1"/>
  <c r="S1113" i="1"/>
  <c r="U1113" i="1"/>
  <c r="O1114" i="1" s="1"/>
  <c r="Q1114" i="1" s="1"/>
  <c r="P1113" i="1"/>
  <c r="R1113" i="1"/>
  <c r="B1112" i="1"/>
  <c r="G1112" i="1"/>
  <c r="E1112" i="1"/>
  <c r="F1112" i="1"/>
  <c r="I1112" i="1"/>
  <c r="C1112" i="1"/>
  <c r="J1112" i="1"/>
  <c r="A1113" i="1" s="1"/>
  <c r="D1113" i="1" s="1"/>
  <c r="L1112" i="1"/>
  <c r="K1112" i="1"/>
  <c r="P1114" i="1" l="1"/>
  <c r="T1114" i="1"/>
  <c r="U1114" i="1"/>
  <c r="O1115" i="1" s="1"/>
  <c r="Q1115" i="1" s="1"/>
  <c r="R1114" i="1"/>
  <c r="S1114" i="1"/>
  <c r="L1113" i="1"/>
  <c r="G1113" i="1"/>
  <c r="E1113" i="1"/>
  <c r="J1113" i="1"/>
  <c r="A1114" i="1" s="1"/>
  <c r="D1114" i="1" s="1"/>
  <c r="B1113" i="1"/>
  <c r="I1113" i="1"/>
  <c r="F1113" i="1"/>
  <c r="K1113" i="1"/>
  <c r="C1113" i="1"/>
  <c r="P1115" i="1" l="1"/>
  <c r="U1115" i="1"/>
  <c r="O1116" i="1" s="1"/>
  <c r="Q1116" i="1" s="1"/>
  <c r="R1115" i="1"/>
  <c r="T1115" i="1"/>
  <c r="S1115" i="1"/>
  <c r="G1114" i="1"/>
  <c r="C1114" i="1"/>
  <c r="F1114" i="1"/>
  <c r="J1114" i="1"/>
  <c r="A1115" i="1" s="1"/>
  <c r="D1115" i="1" s="1"/>
  <c r="I1114" i="1"/>
  <c r="B1114" i="1"/>
  <c r="E1114" i="1"/>
  <c r="K1114" i="1"/>
  <c r="L1114" i="1"/>
  <c r="R1116" i="1" l="1"/>
  <c r="P1116" i="1"/>
  <c r="T1116" i="1"/>
  <c r="U1116" i="1"/>
  <c r="O1117" i="1" s="1"/>
  <c r="Q1117" i="1" s="1"/>
  <c r="S1116" i="1"/>
  <c r="B1115" i="1"/>
  <c r="J1115" i="1"/>
  <c r="A1116" i="1" s="1"/>
  <c r="D1116" i="1" s="1"/>
  <c r="K1115" i="1"/>
  <c r="E1115" i="1"/>
  <c r="L1115" i="1"/>
  <c r="F1115" i="1"/>
  <c r="C1115" i="1"/>
  <c r="G1115" i="1"/>
  <c r="I1115" i="1"/>
  <c r="P1117" i="1" l="1"/>
  <c r="S1117" i="1"/>
  <c r="U1117" i="1"/>
  <c r="O1118" i="1" s="1"/>
  <c r="Q1118" i="1" s="1"/>
  <c r="R1117" i="1"/>
  <c r="T1117" i="1"/>
  <c r="B1116" i="1"/>
  <c r="J1116" i="1"/>
  <c r="A1117" i="1" s="1"/>
  <c r="D1117" i="1" s="1"/>
  <c r="I1116" i="1"/>
  <c r="K1116" i="1"/>
  <c r="F1116" i="1"/>
  <c r="E1116" i="1"/>
  <c r="G1116" i="1"/>
  <c r="L1116" i="1"/>
  <c r="C1116" i="1"/>
  <c r="P1118" i="1" l="1"/>
  <c r="R1118" i="1"/>
  <c r="S1118" i="1"/>
  <c r="T1118" i="1"/>
  <c r="U1118" i="1"/>
  <c r="O1119" i="1" s="1"/>
  <c r="Q1119" i="1" s="1"/>
  <c r="E1117" i="1"/>
  <c r="J1117" i="1"/>
  <c r="A1118" i="1" s="1"/>
  <c r="D1118" i="1" s="1"/>
  <c r="I1117" i="1"/>
  <c r="G1117" i="1"/>
  <c r="C1117" i="1"/>
  <c r="B1117" i="1"/>
  <c r="F1117" i="1"/>
  <c r="L1117" i="1"/>
  <c r="K1117" i="1"/>
  <c r="P1119" i="1" l="1"/>
  <c r="R1119" i="1"/>
  <c r="T1119" i="1"/>
  <c r="S1119" i="1"/>
  <c r="U1119" i="1"/>
  <c r="O1120" i="1" s="1"/>
  <c r="Q1120" i="1" s="1"/>
  <c r="C1118" i="1"/>
  <c r="F1118" i="1"/>
  <c r="I1118" i="1"/>
  <c r="K1118" i="1"/>
  <c r="G1118" i="1"/>
  <c r="B1118" i="1"/>
  <c r="L1118" i="1"/>
  <c r="E1118" i="1"/>
  <c r="J1118" i="1"/>
  <c r="A1119" i="1" s="1"/>
  <c r="D1119" i="1" s="1"/>
  <c r="R1120" i="1" l="1"/>
  <c r="S1120" i="1"/>
  <c r="P1120" i="1"/>
  <c r="T1120" i="1"/>
  <c r="U1120" i="1"/>
  <c r="O1121" i="1" s="1"/>
  <c r="Q1121" i="1" s="1"/>
  <c r="I1119" i="1"/>
  <c r="L1119" i="1"/>
  <c r="G1119" i="1"/>
  <c r="C1119" i="1"/>
  <c r="E1119" i="1"/>
  <c r="J1119" i="1"/>
  <c r="A1120" i="1" s="1"/>
  <c r="D1120" i="1" s="1"/>
  <c r="F1119" i="1"/>
  <c r="B1119" i="1"/>
  <c r="K1119" i="1"/>
  <c r="P1121" i="1" l="1"/>
  <c r="S1121" i="1"/>
  <c r="T1121" i="1"/>
  <c r="R1121" i="1"/>
  <c r="U1121" i="1"/>
  <c r="O1122" i="1" s="1"/>
  <c r="Q1122" i="1" s="1"/>
  <c r="B1120" i="1"/>
  <c r="K1120" i="1"/>
  <c r="L1120" i="1"/>
  <c r="F1120" i="1"/>
  <c r="E1120" i="1"/>
  <c r="G1120" i="1"/>
  <c r="C1120" i="1"/>
  <c r="I1120" i="1"/>
  <c r="J1120" i="1"/>
  <c r="A1121" i="1" s="1"/>
  <c r="D1121" i="1" s="1"/>
  <c r="P1122" i="1" l="1"/>
  <c r="U1122" i="1"/>
  <c r="O1123" i="1" s="1"/>
  <c r="Q1123" i="1" s="1"/>
  <c r="T1122" i="1"/>
  <c r="R1122" i="1"/>
  <c r="S1122" i="1"/>
  <c r="J1121" i="1"/>
  <c r="A1122" i="1" s="1"/>
  <c r="D1122" i="1" s="1"/>
  <c r="G1121" i="1"/>
  <c r="B1121" i="1"/>
  <c r="L1121" i="1"/>
  <c r="K1121" i="1"/>
  <c r="F1121" i="1"/>
  <c r="C1121" i="1"/>
  <c r="I1121" i="1"/>
  <c r="E1121" i="1"/>
  <c r="U1123" i="1" l="1"/>
  <c r="O1124" i="1" s="1"/>
  <c r="Q1124" i="1" s="1"/>
  <c r="T1123" i="1"/>
  <c r="P1123" i="1"/>
  <c r="S1123" i="1"/>
  <c r="R1123" i="1"/>
  <c r="J1122" i="1"/>
  <c r="A1123" i="1" s="1"/>
  <c r="D1123" i="1" s="1"/>
  <c r="K1122" i="1"/>
  <c r="L1122" i="1"/>
  <c r="F1122" i="1"/>
  <c r="G1122" i="1"/>
  <c r="B1122" i="1"/>
  <c r="C1122" i="1"/>
  <c r="E1122" i="1"/>
  <c r="I1122" i="1"/>
  <c r="P1124" i="1" l="1"/>
  <c r="R1124" i="1"/>
  <c r="T1124" i="1"/>
  <c r="S1124" i="1"/>
  <c r="U1124" i="1"/>
  <c r="O1125" i="1" s="1"/>
  <c r="Q1125" i="1" s="1"/>
  <c r="F1123" i="1"/>
  <c r="G1123" i="1"/>
  <c r="C1123" i="1"/>
  <c r="L1123" i="1"/>
  <c r="I1123" i="1"/>
  <c r="K1123" i="1"/>
  <c r="B1123" i="1"/>
  <c r="J1123" i="1"/>
  <c r="A1124" i="1" s="1"/>
  <c r="D1124" i="1" s="1"/>
  <c r="E1123" i="1"/>
  <c r="R1125" i="1" l="1"/>
  <c r="T1125" i="1"/>
  <c r="P1125" i="1"/>
  <c r="S1125" i="1"/>
  <c r="U1125" i="1"/>
  <c r="O1126" i="1" s="1"/>
  <c r="Q1126" i="1" s="1"/>
  <c r="E1124" i="1"/>
  <c r="L1124" i="1"/>
  <c r="J1124" i="1"/>
  <c r="A1125" i="1" s="1"/>
  <c r="D1125" i="1" s="1"/>
  <c r="F1124" i="1"/>
  <c r="B1124" i="1"/>
  <c r="K1124" i="1"/>
  <c r="C1124" i="1"/>
  <c r="I1124" i="1"/>
  <c r="G1124" i="1"/>
  <c r="P1126" i="1" l="1"/>
  <c r="T1126" i="1"/>
  <c r="U1126" i="1"/>
  <c r="O1127" i="1" s="1"/>
  <c r="Q1127" i="1" s="1"/>
  <c r="R1126" i="1"/>
  <c r="S1126" i="1"/>
  <c r="I1125" i="1"/>
  <c r="K1125" i="1"/>
  <c r="C1125" i="1"/>
  <c r="J1125" i="1"/>
  <c r="A1126" i="1" s="1"/>
  <c r="D1126" i="1" s="1"/>
  <c r="E1125" i="1"/>
  <c r="F1125" i="1"/>
  <c r="G1125" i="1"/>
  <c r="B1125" i="1"/>
  <c r="L1125" i="1"/>
  <c r="P1127" i="1" l="1"/>
  <c r="R1127" i="1"/>
  <c r="U1127" i="1"/>
  <c r="O1128" i="1" s="1"/>
  <c r="Q1128" i="1" s="1"/>
  <c r="S1127" i="1"/>
  <c r="T1127" i="1"/>
  <c r="J1126" i="1"/>
  <c r="A1127" i="1" s="1"/>
  <c r="D1127" i="1" s="1"/>
  <c r="C1126" i="1"/>
  <c r="K1126" i="1"/>
  <c r="F1126" i="1"/>
  <c r="I1126" i="1"/>
  <c r="L1126" i="1"/>
  <c r="G1126" i="1"/>
  <c r="B1126" i="1"/>
  <c r="E1126" i="1"/>
  <c r="P1128" i="1" l="1"/>
  <c r="S1128" i="1"/>
  <c r="U1128" i="1"/>
  <c r="O1129" i="1" s="1"/>
  <c r="Q1129" i="1" s="1"/>
  <c r="R1128" i="1"/>
  <c r="T1128" i="1"/>
  <c r="J1127" i="1"/>
  <c r="A1128" i="1" s="1"/>
  <c r="D1128" i="1" s="1"/>
  <c r="C1127" i="1"/>
  <c r="B1127" i="1"/>
  <c r="L1127" i="1"/>
  <c r="E1127" i="1"/>
  <c r="K1127" i="1"/>
  <c r="G1127" i="1"/>
  <c r="I1127" i="1"/>
  <c r="F1127" i="1"/>
  <c r="P1129" i="1" l="1"/>
  <c r="U1129" i="1"/>
  <c r="O1130" i="1" s="1"/>
  <c r="Q1130" i="1" s="1"/>
  <c r="S1129" i="1"/>
  <c r="R1129" i="1"/>
  <c r="T1129" i="1"/>
  <c r="J1128" i="1"/>
  <c r="A1129" i="1" s="1"/>
  <c r="D1129" i="1" s="1"/>
  <c r="F1128" i="1"/>
  <c r="K1128" i="1"/>
  <c r="I1128" i="1"/>
  <c r="B1128" i="1"/>
  <c r="E1128" i="1"/>
  <c r="C1128" i="1"/>
  <c r="G1128" i="1"/>
  <c r="L1128" i="1"/>
  <c r="P1130" i="1" l="1"/>
  <c r="T1130" i="1"/>
  <c r="U1130" i="1"/>
  <c r="O1131" i="1" s="1"/>
  <c r="Q1131" i="1" s="1"/>
  <c r="S1130" i="1"/>
  <c r="R1130" i="1"/>
  <c r="G1129" i="1"/>
  <c r="B1129" i="1"/>
  <c r="J1129" i="1"/>
  <c r="A1130" i="1" s="1"/>
  <c r="D1130" i="1" s="1"/>
  <c r="C1129" i="1"/>
  <c r="K1129" i="1"/>
  <c r="I1129" i="1"/>
  <c r="L1129" i="1"/>
  <c r="F1129" i="1"/>
  <c r="E1129" i="1"/>
  <c r="P1131" i="1" l="1"/>
  <c r="U1131" i="1"/>
  <c r="O1132" i="1" s="1"/>
  <c r="Q1132" i="1" s="1"/>
  <c r="T1131" i="1"/>
  <c r="R1131" i="1"/>
  <c r="S1131" i="1"/>
  <c r="J1130" i="1"/>
  <c r="A1131" i="1" s="1"/>
  <c r="D1131" i="1" s="1"/>
  <c r="B1130" i="1"/>
  <c r="E1130" i="1"/>
  <c r="F1130" i="1"/>
  <c r="G1130" i="1"/>
  <c r="K1130" i="1"/>
  <c r="C1130" i="1"/>
  <c r="I1130" i="1"/>
  <c r="L1130" i="1"/>
  <c r="U1132" i="1" l="1"/>
  <c r="O1133" i="1" s="1"/>
  <c r="Q1133" i="1" s="1"/>
  <c r="S1132" i="1"/>
  <c r="P1132" i="1"/>
  <c r="R1132" i="1"/>
  <c r="T1132" i="1"/>
  <c r="E1131" i="1"/>
  <c r="G1131" i="1"/>
  <c r="L1131" i="1"/>
  <c r="K1131" i="1"/>
  <c r="C1131" i="1"/>
  <c r="I1131" i="1"/>
  <c r="F1131" i="1"/>
  <c r="B1131" i="1"/>
  <c r="J1131" i="1"/>
  <c r="A1132" i="1" s="1"/>
  <c r="D1132" i="1" s="1"/>
  <c r="U1133" i="1" l="1"/>
  <c r="O1134" i="1" s="1"/>
  <c r="Q1134" i="1" s="1"/>
  <c r="P1133" i="1"/>
  <c r="S1133" i="1"/>
  <c r="T1133" i="1"/>
  <c r="R1133" i="1"/>
  <c r="B1132" i="1"/>
  <c r="E1132" i="1"/>
  <c r="J1132" i="1"/>
  <c r="A1133" i="1" s="1"/>
  <c r="D1133" i="1" s="1"/>
  <c r="L1132" i="1"/>
  <c r="I1132" i="1"/>
  <c r="G1132" i="1"/>
  <c r="C1132" i="1"/>
  <c r="K1132" i="1"/>
  <c r="F1132" i="1"/>
  <c r="P1134" i="1" l="1"/>
  <c r="R1134" i="1"/>
  <c r="S1134" i="1"/>
  <c r="T1134" i="1"/>
  <c r="U1134" i="1"/>
  <c r="O1135" i="1" s="1"/>
  <c r="Q1135" i="1" s="1"/>
  <c r="B1133" i="1"/>
  <c r="J1133" i="1"/>
  <c r="A1134" i="1" s="1"/>
  <c r="D1134" i="1" s="1"/>
  <c r="E1133" i="1"/>
  <c r="F1133" i="1"/>
  <c r="C1133" i="1"/>
  <c r="L1133" i="1"/>
  <c r="G1133" i="1"/>
  <c r="K1133" i="1"/>
  <c r="I1133" i="1"/>
  <c r="P1135" i="1" l="1"/>
  <c r="R1135" i="1"/>
  <c r="U1135" i="1"/>
  <c r="O1136" i="1" s="1"/>
  <c r="Q1136" i="1" s="1"/>
  <c r="S1135" i="1"/>
  <c r="T1135" i="1"/>
  <c r="C1134" i="1"/>
  <c r="F1134" i="1"/>
  <c r="G1134" i="1"/>
  <c r="J1134" i="1"/>
  <c r="A1135" i="1" s="1"/>
  <c r="D1135" i="1" s="1"/>
  <c r="K1134" i="1"/>
  <c r="B1134" i="1"/>
  <c r="E1134" i="1"/>
  <c r="I1134" i="1"/>
  <c r="L1134" i="1"/>
  <c r="U1136" i="1" l="1"/>
  <c r="O1137" i="1" s="1"/>
  <c r="Q1137" i="1" s="1"/>
  <c r="R1136" i="1"/>
  <c r="S1136" i="1"/>
  <c r="P1136" i="1"/>
  <c r="T1136" i="1"/>
  <c r="K1135" i="1"/>
  <c r="B1135" i="1"/>
  <c r="G1135" i="1"/>
  <c r="E1135" i="1"/>
  <c r="L1135" i="1"/>
  <c r="J1135" i="1"/>
  <c r="A1136" i="1" s="1"/>
  <c r="D1136" i="1" s="1"/>
  <c r="C1135" i="1"/>
  <c r="F1135" i="1"/>
  <c r="I1135" i="1"/>
  <c r="P1137" i="1" l="1"/>
  <c r="S1137" i="1"/>
  <c r="U1137" i="1"/>
  <c r="O1138" i="1" s="1"/>
  <c r="Q1138" i="1" s="1"/>
  <c r="R1137" i="1"/>
  <c r="T1137" i="1"/>
  <c r="J1136" i="1"/>
  <c r="A1137" i="1" s="1"/>
  <c r="D1137" i="1" s="1"/>
  <c r="E1136" i="1"/>
  <c r="I1136" i="1"/>
  <c r="C1136" i="1"/>
  <c r="G1136" i="1"/>
  <c r="L1136" i="1"/>
  <c r="B1136" i="1"/>
  <c r="K1136" i="1"/>
  <c r="F1136" i="1"/>
  <c r="P1138" i="1" l="1"/>
  <c r="U1138" i="1"/>
  <c r="O1139" i="1" s="1"/>
  <c r="Q1139" i="1" s="1"/>
  <c r="R1138" i="1"/>
  <c r="T1138" i="1"/>
  <c r="S1138" i="1"/>
  <c r="E1137" i="1"/>
  <c r="I1137" i="1"/>
  <c r="F1137" i="1"/>
  <c r="B1137" i="1"/>
  <c r="J1137" i="1"/>
  <c r="A1138" i="1" s="1"/>
  <c r="D1138" i="1" s="1"/>
  <c r="G1137" i="1"/>
  <c r="K1137" i="1"/>
  <c r="C1137" i="1"/>
  <c r="L1137" i="1"/>
  <c r="U1139" i="1" l="1"/>
  <c r="O1140" i="1" s="1"/>
  <c r="Q1140" i="1" s="1"/>
  <c r="T1139" i="1"/>
  <c r="P1139" i="1"/>
  <c r="S1139" i="1"/>
  <c r="R1139" i="1"/>
  <c r="I1138" i="1"/>
  <c r="L1138" i="1"/>
  <c r="G1138" i="1"/>
  <c r="F1138" i="1"/>
  <c r="K1138" i="1"/>
  <c r="J1138" i="1"/>
  <c r="A1139" i="1" s="1"/>
  <c r="D1139" i="1" s="1"/>
  <c r="E1138" i="1"/>
  <c r="B1138" i="1"/>
  <c r="C1138" i="1"/>
  <c r="P1140" i="1" l="1"/>
  <c r="R1140" i="1"/>
  <c r="U1140" i="1"/>
  <c r="O1141" i="1" s="1"/>
  <c r="Q1141" i="1" s="1"/>
  <c r="S1140" i="1"/>
  <c r="T1140" i="1"/>
  <c r="K1139" i="1"/>
  <c r="B1139" i="1"/>
  <c r="J1139" i="1"/>
  <c r="A1140" i="1" s="1"/>
  <c r="D1140" i="1" s="1"/>
  <c r="I1139" i="1"/>
  <c r="G1139" i="1"/>
  <c r="E1139" i="1"/>
  <c r="C1139" i="1"/>
  <c r="L1139" i="1"/>
  <c r="F1139" i="1"/>
  <c r="P1141" i="1" l="1"/>
  <c r="R1141" i="1"/>
  <c r="T1141" i="1"/>
  <c r="U1141" i="1"/>
  <c r="O1142" i="1" s="1"/>
  <c r="Q1142" i="1" s="1"/>
  <c r="S1141" i="1"/>
  <c r="I1140" i="1"/>
  <c r="E1140" i="1"/>
  <c r="L1140" i="1"/>
  <c r="J1140" i="1"/>
  <c r="A1141" i="1" s="1"/>
  <c r="D1141" i="1" s="1"/>
  <c r="C1140" i="1"/>
  <c r="G1140" i="1"/>
  <c r="B1140" i="1"/>
  <c r="K1140" i="1"/>
  <c r="F1140" i="1"/>
  <c r="P1142" i="1" l="1"/>
  <c r="R1142" i="1"/>
  <c r="T1142" i="1"/>
  <c r="S1142" i="1"/>
  <c r="U1142" i="1"/>
  <c r="O1143" i="1" s="1"/>
  <c r="Q1143" i="1" s="1"/>
  <c r="G1141" i="1"/>
  <c r="C1141" i="1"/>
  <c r="B1141" i="1"/>
  <c r="L1141" i="1"/>
  <c r="J1141" i="1"/>
  <c r="A1142" i="1" s="1"/>
  <c r="D1142" i="1" s="1"/>
  <c r="E1141" i="1"/>
  <c r="K1141" i="1"/>
  <c r="F1141" i="1"/>
  <c r="I1141" i="1"/>
  <c r="P1143" i="1" l="1"/>
  <c r="R1143" i="1"/>
  <c r="T1143" i="1"/>
  <c r="S1143" i="1"/>
  <c r="U1143" i="1"/>
  <c r="O1144" i="1" s="1"/>
  <c r="Q1144" i="1" s="1"/>
  <c r="J1142" i="1"/>
  <c r="A1143" i="1" s="1"/>
  <c r="D1143" i="1" s="1"/>
  <c r="I1142" i="1"/>
  <c r="L1142" i="1"/>
  <c r="G1142" i="1"/>
  <c r="E1142" i="1"/>
  <c r="B1142" i="1"/>
  <c r="C1142" i="1"/>
  <c r="K1142" i="1"/>
  <c r="F1142" i="1"/>
  <c r="R1144" i="1" l="1"/>
  <c r="T1144" i="1"/>
  <c r="S1144" i="1"/>
  <c r="U1144" i="1"/>
  <c r="O1145" i="1" s="1"/>
  <c r="Q1145" i="1" s="1"/>
  <c r="P1144" i="1"/>
  <c r="F1143" i="1"/>
  <c r="B1143" i="1"/>
  <c r="G1143" i="1"/>
  <c r="E1143" i="1"/>
  <c r="L1143" i="1"/>
  <c r="J1143" i="1"/>
  <c r="A1144" i="1" s="1"/>
  <c r="D1144" i="1" s="1"/>
  <c r="C1143" i="1"/>
  <c r="K1143" i="1"/>
  <c r="I1143" i="1"/>
  <c r="P1145" i="1" l="1"/>
  <c r="R1145" i="1"/>
  <c r="S1145" i="1"/>
  <c r="T1145" i="1"/>
  <c r="U1145" i="1"/>
  <c r="O1146" i="1" s="1"/>
  <c r="Q1146" i="1" s="1"/>
  <c r="B1144" i="1"/>
  <c r="I1144" i="1"/>
  <c r="L1144" i="1"/>
  <c r="E1144" i="1"/>
  <c r="J1144" i="1"/>
  <c r="A1145" i="1" s="1"/>
  <c r="D1145" i="1" s="1"/>
  <c r="F1144" i="1"/>
  <c r="C1144" i="1"/>
  <c r="G1144" i="1"/>
  <c r="K1144" i="1"/>
  <c r="P1146" i="1" l="1"/>
  <c r="T1146" i="1"/>
  <c r="U1146" i="1"/>
  <c r="O1147" i="1" s="1"/>
  <c r="Q1147" i="1" s="1"/>
  <c r="R1146" i="1"/>
  <c r="S1146" i="1"/>
  <c r="G1145" i="1"/>
  <c r="B1145" i="1"/>
  <c r="E1145" i="1"/>
  <c r="L1145" i="1"/>
  <c r="J1145" i="1"/>
  <c r="A1146" i="1" s="1"/>
  <c r="D1146" i="1" s="1"/>
  <c r="F1145" i="1"/>
  <c r="K1145" i="1"/>
  <c r="C1145" i="1"/>
  <c r="I1145" i="1"/>
  <c r="P1147" i="1" l="1"/>
  <c r="R1147" i="1"/>
  <c r="U1147" i="1"/>
  <c r="O1148" i="1" s="1"/>
  <c r="Q1148" i="1" s="1"/>
  <c r="S1147" i="1"/>
  <c r="T1147" i="1"/>
  <c r="J1146" i="1"/>
  <c r="A1147" i="1" s="1"/>
  <c r="D1147" i="1" s="1"/>
  <c r="F1146" i="1"/>
  <c r="E1146" i="1"/>
  <c r="I1146" i="1"/>
  <c r="K1146" i="1"/>
  <c r="G1146" i="1"/>
  <c r="C1146" i="1"/>
  <c r="L1146" i="1"/>
  <c r="B1146" i="1"/>
  <c r="S1148" i="1" l="1"/>
  <c r="P1148" i="1"/>
  <c r="R1148" i="1"/>
  <c r="T1148" i="1"/>
  <c r="U1148" i="1"/>
  <c r="O1149" i="1" s="1"/>
  <c r="Q1149" i="1" s="1"/>
  <c r="K1147" i="1"/>
  <c r="C1147" i="1"/>
  <c r="L1147" i="1"/>
  <c r="G1147" i="1"/>
  <c r="F1147" i="1"/>
  <c r="I1147" i="1"/>
  <c r="E1147" i="1"/>
  <c r="J1147" i="1"/>
  <c r="A1148" i="1" s="1"/>
  <c r="D1148" i="1" s="1"/>
  <c r="B1147" i="1"/>
  <c r="P1149" i="1" l="1"/>
  <c r="R1149" i="1"/>
  <c r="S1149" i="1"/>
  <c r="T1149" i="1"/>
  <c r="U1149" i="1"/>
  <c r="O1150" i="1" s="1"/>
  <c r="Q1150" i="1" s="1"/>
  <c r="J1148" i="1"/>
  <c r="A1149" i="1" s="1"/>
  <c r="D1149" i="1" s="1"/>
  <c r="F1148" i="1"/>
  <c r="C1148" i="1"/>
  <c r="I1148" i="1"/>
  <c r="L1148" i="1"/>
  <c r="G1148" i="1"/>
  <c r="E1148" i="1"/>
  <c r="K1148" i="1"/>
  <c r="B1148" i="1"/>
  <c r="P1150" i="1" l="1"/>
  <c r="T1150" i="1"/>
  <c r="R1150" i="1"/>
  <c r="U1150" i="1"/>
  <c r="O1151" i="1" s="1"/>
  <c r="Q1151" i="1" s="1"/>
  <c r="S1150" i="1"/>
  <c r="L1149" i="1"/>
  <c r="I1149" i="1"/>
  <c r="K1149" i="1"/>
  <c r="G1149" i="1"/>
  <c r="C1149" i="1"/>
  <c r="J1149" i="1"/>
  <c r="A1150" i="1" s="1"/>
  <c r="D1150" i="1" s="1"/>
  <c r="B1149" i="1"/>
  <c r="F1149" i="1"/>
  <c r="E1149" i="1"/>
  <c r="P1151" i="1" l="1"/>
  <c r="U1151" i="1"/>
  <c r="O1152" i="1" s="1"/>
  <c r="Q1152" i="1" s="1"/>
  <c r="R1151" i="1"/>
  <c r="T1151" i="1"/>
  <c r="S1151" i="1"/>
  <c r="I1150" i="1"/>
  <c r="B1150" i="1"/>
  <c r="J1150" i="1"/>
  <c r="A1151" i="1" s="1"/>
  <c r="D1151" i="1" s="1"/>
  <c r="G1150" i="1"/>
  <c r="K1150" i="1"/>
  <c r="L1150" i="1"/>
  <c r="C1150" i="1"/>
  <c r="E1150" i="1"/>
  <c r="F1150" i="1"/>
  <c r="P1152" i="1" l="1"/>
  <c r="R1152" i="1"/>
  <c r="S1152" i="1"/>
  <c r="T1152" i="1"/>
  <c r="U1152" i="1"/>
  <c r="O1153" i="1" s="1"/>
  <c r="Q1153" i="1" s="1"/>
  <c r="K1151" i="1"/>
  <c r="G1151" i="1"/>
  <c r="E1151" i="1"/>
  <c r="F1151" i="1"/>
  <c r="C1151" i="1"/>
  <c r="I1151" i="1"/>
  <c r="B1151" i="1"/>
  <c r="J1151" i="1"/>
  <c r="A1152" i="1" s="1"/>
  <c r="D1152" i="1" s="1"/>
  <c r="L1151" i="1"/>
  <c r="U1153" i="1" l="1"/>
  <c r="O1154" i="1" s="1"/>
  <c r="Q1154" i="1" s="1"/>
  <c r="P1153" i="1"/>
  <c r="T1153" i="1"/>
  <c r="S1153" i="1"/>
  <c r="R1153" i="1"/>
  <c r="J1152" i="1"/>
  <c r="A1153" i="1" s="1"/>
  <c r="D1153" i="1" s="1"/>
  <c r="I1152" i="1"/>
  <c r="F1152" i="1"/>
  <c r="G1152" i="1"/>
  <c r="B1152" i="1"/>
  <c r="L1152" i="1"/>
  <c r="E1152" i="1"/>
  <c r="K1152" i="1"/>
  <c r="C1152" i="1"/>
  <c r="U1154" i="1" l="1"/>
  <c r="O1155" i="1" s="1"/>
  <c r="Q1155" i="1" s="1"/>
  <c r="R1154" i="1"/>
  <c r="P1154" i="1"/>
  <c r="T1154" i="1"/>
  <c r="S1154" i="1"/>
  <c r="J1153" i="1"/>
  <c r="A1154" i="1" s="1"/>
  <c r="D1154" i="1" s="1"/>
  <c r="G1153" i="1"/>
  <c r="I1153" i="1"/>
  <c r="K1153" i="1"/>
  <c r="F1153" i="1"/>
  <c r="C1153" i="1"/>
  <c r="B1153" i="1"/>
  <c r="L1153" i="1"/>
  <c r="E1153" i="1"/>
  <c r="P1155" i="1" l="1"/>
  <c r="S1155" i="1"/>
  <c r="U1155" i="1"/>
  <c r="O1156" i="1" s="1"/>
  <c r="Q1156" i="1" s="1"/>
  <c r="R1155" i="1"/>
  <c r="T1155" i="1"/>
  <c r="J1154" i="1"/>
  <c r="A1155" i="1" s="1"/>
  <c r="D1155" i="1" s="1"/>
  <c r="I1154" i="1"/>
  <c r="C1154" i="1"/>
  <c r="E1154" i="1"/>
  <c r="B1154" i="1"/>
  <c r="K1154" i="1"/>
  <c r="L1154" i="1"/>
  <c r="G1154" i="1"/>
  <c r="F1154" i="1"/>
  <c r="P1156" i="1" l="1"/>
  <c r="R1156" i="1"/>
  <c r="S1156" i="1"/>
  <c r="U1156" i="1"/>
  <c r="O1157" i="1" s="1"/>
  <c r="Q1157" i="1" s="1"/>
  <c r="T1156" i="1"/>
  <c r="K1155" i="1"/>
  <c r="B1155" i="1"/>
  <c r="G1155" i="1"/>
  <c r="E1155" i="1"/>
  <c r="L1155" i="1"/>
  <c r="J1155" i="1"/>
  <c r="A1156" i="1" s="1"/>
  <c r="D1156" i="1" s="1"/>
  <c r="C1155" i="1"/>
  <c r="F1155" i="1"/>
  <c r="I1155" i="1"/>
  <c r="P1157" i="1" l="1"/>
  <c r="R1157" i="1"/>
  <c r="S1157" i="1"/>
  <c r="T1157" i="1"/>
  <c r="U1157" i="1"/>
  <c r="O1158" i="1" s="1"/>
  <c r="Q1158" i="1" s="1"/>
  <c r="L1156" i="1"/>
  <c r="G1156" i="1"/>
  <c r="K1156" i="1"/>
  <c r="F1156" i="1"/>
  <c r="C1156" i="1"/>
  <c r="I1156" i="1"/>
  <c r="B1156" i="1"/>
  <c r="J1156" i="1"/>
  <c r="A1157" i="1" s="1"/>
  <c r="D1157" i="1" s="1"/>
  <c r="E1156" i="1"/>
  <c r="P1158" i="1" l="1"/>
  <c r="R1158" i="1"/>
  <c r="U1158" i="1"/>
  <c r="O1159" i="1" s="1"/>
  <c r="Q1159" i="1" s="1"/>
  <c r="T1158" i="1"/>
  <c r="S1158" i="1"/>
  <c r="F1157" i="1"/>
  <c r="E1157" i="1"/>
  <c r="J1157" i="1"/>
  <c r="A1158" i="1" s="1"/>
  <c r="D1158" i="1" s="1"/>
  <c r="I1157" i="1"/>
  <c r="C1157" i="1"/>
  <c r="B1157" i="1"/>
  <c r="K1157" i="1"/>
  <c r="G1157" i="1"/>
  <c r="L1157" i="1"/>
  <c r="P1159" i="1" l="1"/>
  <c r="S1159" i="1"/>
  <c r="R1159" i="1"/>
  <c r="U1159" i="1"/>
  <c r="O1160" i="1" s="1"/>
  <c r="Q1160" i="1" s="1"/>
  <c r="T1159" i="1"/>
  <c r="C1158" i="1"/>
  <c r="G1158" i="1"/>
  <c r="J1158" i="1"/>
  <c r="A1159" i="1" s="1"/>
  <c r="D1159" i="1" s="1"/>
  <c r="I1158" i="1"/>
  <c r="E1158" i="1"/>
  <c r="L1158" i="1"/>
  <c r="F1158" i="1"/>
  <c r="B1158" i="1"/>
  <c r="K1158" i="1"/>
  <c r="P1160" i="1" l="1"/>
  <c r="R1160" i="1"/>
  <c r="T1160" i="1"/>
  <c r="U1160" i="1"/>
  <c r="O1161" i="1" s="1"/>
  <c r="Q1161" i="1" s="1"/>
  <c r="S1160" i="1"/>
  <c r="K1159" i="1"/>
  <c r="B1159" i="1"/>
  <c r="J1159" i="1"/>
  <c r="A1160" i="1" s="1"/>
  <c r="D1160" i="1" s="1"/>
  <c r="G1159" i="1"/>
  <c r="E1159" i="1"/>
  <c r="F1159" i="1"/>
  <c r="I1159" i="1"/>
  <c r="L1159" i="1"/>
  <c r="C1159" i="1"/>
  <c r="P1161" i="1" l="1"/>
  <c r="T1161" i="1"/>
  <c r="R1161" i="1"/>
  <c r="S1161" i="1"/>
  <c r="U1161" i="1"/>
  <c r="O1162" i="1" s="1"/>
  <c r="Q1162" i="1" s="1"/>
  <c r="K1160" i="1"/>
  <c r="E1160" i="1"/>
  <c r="G1160" i="1"/>
  <c r="L1160" i="1"/>
  <c r="J1160" i="1"/>
  <c r="A1161" i="1" s="1"/>
  <c r="D1161" i="1" s="1"/>
  <c r="I1160" i="1"/>
  <c r="C1160" i="1"/>
  <c r="B1160" i="1"/>
  <c r="F1160" i="1"/>
  <c r="S1162" i="1" l="1"/>
  <c r="T1162" i="1"/>
  <c r="U1162" i="1"/>
  <c r="O1163" i="1" s="1"/>
  <c r="Q1163" i="1" s="1"/>
  <c r="P1162" i="1"/>
  <c r="R1162" i="1"/>
  <c r="B1161" i="1"/>
  <c r="E1161" i="1"/>
  <c r="C1161" i="1"/>
  <c r="J1161" i="1"/>
  <c r="A1162" i="1" s="1"/>
  <c r="D1162" i="1" s="1"/>
  <c r="G1161" i="1"/>
  <c r="L1161" i="1"/>
  <c r="F1161" i="1"/>
  <c r="K1161" i="1"/>
  <c r="I1161" i="1"/>
  <c r="P1163" i="1" l="1"/>
  <c r="U1163" i="1"/>
  <c r="O1164" i="1" s="1"/>
  <c r="Q1164" i="1" s="1"/>
  <c r="R1163" i="1"/>
  <c r="T1163" i="1"/>
  <c r="S1163" i="1"/>
  <c r="J1162" i="1"/>
  <c r="A1163" i="1" s="1"/>
  <c r="D1163" i="1" s="1"/>
  <c r="K1162" i="1"/>
  <c r="F1162" i="1"/>
  <c r="E1162" i="1"/>
  <c r="C1162" i="1"/>
  <c r="L1162" i="1"/>
  <c r="G1162" i="1"/>
  <c r="B1162" i="1"/>
  <c r="I1162" i="1"/>
  <c r="P1164" i="1" l="1"/>
  <c r="S1164" i="1"/>
  <c r="U1164" i="1"/>
  <c r="O1165" i="1" s="1"/>
  <c r="Q1165" i="1" s="1"/>
  <c r="R1164" i="1"/>
  <c r="T1164" i="1"/>
  <c r="J1163" i="1"/>
  <c r="A1164" i="1" s="1"/>
  <c r="D1164" i="1" s="1"/>
  <c r="C1163" i="1"/>
  <c r="G1163" i="1"/>
  <c r="I1163" i="1"/>
  <c r="B1163" i="1"/>
  <c r="E1163" i="1"/>
  <c r="K1163" i="1"/>
  <c r="F1163" i="1"/>
  <c r="L1163" i="1"/>
  <c r="P1165" i="1" l="1"/>
  <c r="S1165" i="1"/>
  <c r="U1165" i="1"/>
  <c r="O1166" i="1" s="1"/>
  <c r="Q1166" i="1" s="1"/>
  <c r="R1165" i="1"/>
  <c r="T1165" i="1"/>
  <c r="J1164" i="1"/>
  <c r="A1165" i="1" s="1"/>
  <c r="D1165" i="1" s="1"/>
  <c r="F1164" i="1"/>
  <c r="K1164" i="1"/>
  <c r="C1164" i="1"/>
  <c r="I1164" i="1"/>
  <c r="L1164" i="1"/>
  <c r="G1164" i="1"/>
  <c r="B1164" i="1"/>
  <c r="E1164" i="1"/>
  <c r="P1166" i="1" l="1"/>
  <c r="R1166" i="1"/>
  <c r="S1166" i="1"/>
  <c r="T1166" i="1"/>
  <c r="U1166" i="1"/>
  <c r="O1167" i="1" s="1"/>
  <c r="Q1167" i="1" s="1"/>
  <c r="B1165" i="1"/>
  <c r="F1165" i="1"/>
  <c r="G1165" i="1"/>
  <c r="I1165" i="1"/>
  <c r="L1165" i="1"/>
  <c r="E1165" i="1"/>
  <c r="K1165" i="1"/>
  <c r="J1165" i="1"/>
  <c r="A1166" i="1" s="1"/>
  <c r="D1166" i="1" s="1"/>
  <c r="C1165" i="1"/>
  <c r="P1167" i="1" l="1"/>
  <c r="S1167" i="1"/>
  <c r="U1167" i="1"/>
  <c r="O1168" i="1" s="1"/>
  <c r="Q1168" i="1" s="1"/>
  <c r="R1167" i="1"/>
  <c r="T1167" i="1"/>
  <c r="G1166" i="1"/>
  <c r="L1166" i="1"/>
  <c r="E1166" i="1"/>
  <c r="F1166" i="1"/>
  <c r="B1166" i="1"/>
  <c r="I1166" i="1"/>
  <c r="K1166" i="1"/>
  <c r="C1166" i="1"/>
  <c r="J1166" i="1"/>
  <c r="A1167" i="1" s="1"/>
  <c r="D1167" i="1" s="1"/>
  <c r="P1168" i="1" l="1"/>
  <c r="T1168" i="1"/>
  <c r="R1168" i="1"/>
  <c r="U1168" i="1"/>
  <c r="O1169" i="1" s="1"/>
  <c r="Q1169" i="1" s="1"/>
  <c r="S1168" i="1"/>
  <c r="F1167" i="1"/>
  <c r="E1167" i="1"/>
  <c r="G1167" i="1"/>
  <c r="I1167" i="1"/>
  <c r="L1167" i="1"/>
  <c r="J1167" i="1"/>
  <c r="A1168" i="1" s="1"/>
  <c r="D1168" i="1" s="1"/>
  <c r="K1167" i="1"/>
  <c r="B1167" i="1"/>
  <c r="C1167" i="1"/>
  <c r="P1169" i="1" l="1"/>
  <c r="S1169" i="1"/>
  <c r="U1169" i="1"/>
  <c r="O1170" i="1" s="1"/>
  <c r="Q1170" i="1" s="1"/>
  <c r="R1169" i="1"/>
  <c r="T1169" i="1"/>
  <c r="E1168" i="1"/>
  <c r="B1168" i="1"/>
  <c r="I1168" i="1"/>
  <c r="G1168" i="1"/>
  <c r="K1168" i="1"/>
  <c r="J1168" i="1"/>
  <c r="A1169" i="1" s="1"/>
  <c r="D1169" i="1" s="1"/>
  <c r="C1168" i="1"/>
  <c r="L1168" i="1"/>
  <c r="F1168" i="1"/>
  <c r="P1170" i="1" l="1"/>
  <c r="R1170" i="1"/>
  <c r="U1170" i="1"/>
  <c r="O1171" i="1" s="1"/>
  <c r="Q1171" i="1" s="1"/>
  <c r="S1170" i="1"/>
  <c r="T1170" i="1"/>
  <c r="E1169" i="1"/>
  <c r="K1169" i="1"/>
  <c r="G1169" i="1"/>
  <c r="C1169" i="1"/>
  <c r="B1169" i="1"/>
  <c r="L1169" i="1"/>
  <c r="J1169" i="1"/>
  <c r="A1170" i="1" s="1"/>
  <c r="D1170" i="1" s="1"/>
  <c r="F1169" i="1"/>
  <c r="I1169" i="1"/>
  <c r="P1171" i="1" l="1"/>
  <c r="R1171" i="1"/>
  <c r="S1171" i="1"/>
  <c r="T1171" i="1"/>
  <c r="U1171" i="1"/>
  <c r="O1172" i="1" s="1"/>
  <c r="Q1172" i="1" s="1"/>
  <c r="J1170" i="1"/>
  <c r="A1171" i="1" s="1"/>
  <c r="D1171" i="1" s="1"/>
  <c r="B1170" i="1"/>
  <c r="C1170" i="1"/>
  <c r="E1170" i="1"/>
  <c r="F1170" i="1"/>
  <c r="I1170" i="1"/>
  <c r="L1170" i="1"/>
  <c r="K1170" i="1"/>
  <c r="G1170" i="1"/>
  <c r="P1172" i="1" l="1"/>
  <c r="R1172" i="1"/>
  <c r="S1172" i="1"/>
  <c r="U1172" i="1"/>
  <c r="O1173" i="1" s="1"/>
  <c r="Q1173" i="1" s="1"/>
  <c r="T1172" i="1"/>
  <c r="I1171" i="1"/>
  <c r="K1171" i="1"/>
  <c r="G1171" i="1"/>
  <c r="F1171" i="1"/>
  <c r="C1171" i="1"/>
  <c r="J1171" i="1"/>
  <c r="A1172" i="1" s="1"/>
  <c r="D1172" i="1" s="1"/>
  <c r="E1171" i="1"/>
  <c r="L1171" i="1"/>
  <c r="B1171" i="1"/>
  <c r="T1173" i="1" l="1"/>
  <c r="P1173" i="1"/>
  <c r="S1173" i="1"/>
  <c r="U1173" i="1"/>
  <c r="O1174" i="1" s="1"/>
  <c r="Q1174" i="1" s="1"/>
  <c r="R1173" i="1"/>
  <c r="E1172" i="1"/>
  <c r="G1172" i="1"/>
  <c r="C1172" i="1"/>
  <c r="K1172" i="1"/>
  <c r="L1172" i="1"/>
  <c r="J1172" i="1"/>
  <c r="A1173" i="1" s="1"/>
  <c r="D1173" i="1" s="1"/>
  <c r="I1172" i="1"/>
  <c r="B1172" i="1"/>
  <c r="F1172" i="1"/>
  <c r="R1174" i="1" l="1"/>
  <c r="T1174" i="1"/>
  <c r="P1174" i="1"/>
  <c r="S1174" i="1"/>
  <c r="U1174" i="1"/>
  <c r="O1175" i="1" s="1"/>
  <c r="Q1175" i="1" s="1"/>
  <c r="K1173" i="1"/>
  <c r="B1173" i="1"/>
  <c r="L1173" i="1"/>
  <c r="J1173" i="1"/>
  <c r="A1174" i="1" s="1"/>
  <c r="D1174" i="1" s="1"/>
  <c r="I1173" i="1"/>
  <c r="C1173" i="1"/>
  <c r="F1173" i="1"/>
  <c r="G1173" i="1"/>
  <c r="E1173" i="1"/>
  <c r="P1175" i="1" l="1"/>
  <c r="U1175" i="1"/>
  <c r="O1176" i="1" s="1"/>
  <c r="Q1176" i="1" s="1"/>
  <c r="T1175" i="1"/>
  <c r="S1175" i="1"/>
  <c r="R1175" i="1"/>
  <c r="I1174" i="1"/>
  <c r="J1174" i="1"/>
  <c r="A1175" i="1" s="1"/>
  <c r="D1175" i="1" s="1"/>
  <c r="F1174" i="1"/>
  <c r="G1174" i="1"/>
  <c r="E1174" i="1"/>
  <c r="L1174" i="1"/>
  <c r="K1174" i="1"/>
  <c r="C1174" i="1"/>
  <c r="B1174" i="1"/>
  <c r="S1176" i="1" l="1"/>
  <c r="R1176" i="1"/>
  <c r="P1176" i="1"/>
  <c r="T1176" i="1"/>
  <c r="U1176" i="1"/>
  <c r="O1177" i="1" s="1"/>
  <c r="Q1177" i="1" s="1"/>
  <c r="G1175" i="1"/>
  <c r="E1175" i="1"/>
  <c r="F1175" i="1"/>
  <c r="I1175" i="1"/>
  <c r="L1175" i="1"/>
  <c r="J1175" i="1"/>
  <c r="A1176" i="1" s="1"/>
  <c r="D1176" i="1" s="1"/>
  <c r="C1175" i="1"/>
  <c r="K1175" i="1"/>
  <c r="B1175" i="1"/>
  <c r="R1177" i="1" l="1"/>
  <c r="P1177" i="1"/>
  <c r="T1177" i="1"/>
  <c r="U1177" i="1"/>
  <c r="O1178" i="1" s="1"/>
  <c r="Q1178" i="1" s="1"/>
  <c r="S1177" i="1"/>
  <c r="K1176" i="1"/>
  <c r="F1176" i="1"/>
  <c r="J1176" i="1"/>
  <c r="A1177" i="1" s="1"/>
  <c r="D1177" i="1" s="1"/>
  <c r="I1176" i="1"/>
  <c r="E1176" i="1"/>
  <c r="C1176" i="1"/>
  <c r="G1176" i="1"/>
  <c r="L1176" i="1"/>
  <c r="B1176" i="1"/>
  <c r="P1178" i="1" l="1"/>
  <c r="U1178" i="1"/>
  <c r="O1179" i="1" s="1"/>
  <c r="Q1179" i="1" s="1"/>
  <c r="S1178" i="1"/>
  <c r="T1178" i="1"/>
  <c r="R1178" i="1"/>
  <c r="F1177" i="1"/>
  <c r="I1177" i="1"/>
  <c r="J1177" i="1"/>
  <c r="A1178" i="1" s="1"/>
  <c r="D1178" i="1" s="1"/>
  <c r="L1177" i="1"/>
  <c r="B1177" i="1"/>
  <c r="G1177" i="1"/>
  <c r="E1177" i="1"/>
  <c r="K1177" i="1"/>
  <c r="C1177" i="1"/>
  <c r="R1179" i="1" l="1"/>
  <c r="T1179" i="1"/>
  <c r="U1179" i="1"/>
  <c r="O1180" i="1" s="1"/>
  <c r="Q1180" i="1" s="1"/>
  <c r="P1179" i="1"/>
  <c r="S1179" i="1"/>
  <c r="G1178" i="1"/>
  <c r="C1178" i="1"/>
  <c r="J1178" i="1"/>
  <c r="A1179" i="1" s="1"/>
  <c r="D1179" i="1" s="1"/>
  <c r="K1178" i="1"/>
  <c r="F1178" i="1"/>
  <c r="E1178" i="1"/>
  <c r="I1178" i="1"/>
  <c r="L1178" i="1"/>
  <c r="B1178" i="1"/>
  <c r="S1180" i="1" l="1"/>
  <c r="P1180" i="1"/>
  <c r="R1180" i="1"/>
  <c r="T1180" i="1"/>
  <c r="U1180" i="1"/>
  <c r="O1181" i="1" s="1"/>
  <c r="Q1181" i="1" s="1"/>
  <c r="G1179" i="1"/>
  <c r="I1179" i="1"/>
  <c r="J1179" i="1"/>
  <c r="A1180" i="1" s="1"/>
  <c r="D1180" i="1" s="1"/>
  <c r="C1179" i="1"/>
  <c r="B1179" i="1"/>
  <c r="K1179" i="1"/>
  <c r="F1179" i="1"/>
  <c r="L1179" i="1"/>
  <c r="E1179" i="1"/>
  <c r="R1181" i="1" l="1"/>
  <c r="T1181" i="1"/>
  <c r="U1181" i="1"/>
  <c r="O1182" i="1" s="1"/>
  <c r="Q1182" i="1" s="1"/>
  <c r="P1181" i="1"/>
  <c r="S1181" i="1"/>
  <c r="C1180" i="1"/>
  <c r="F1180" i="1"/>
  <c r="E1180" i="1"/>
  <c r="L1180" i="1"/>
  <c r="J1180" i="1"/>
  <c r="A1181" i="1" s="1"/>
  <c r="D1181" i="1" s="1"/>
  <c r="I1180" i="1"/>
  <c r="K1180" i="1"/>
  <c r="G1180" i="1"/>
  <c r="B1180" i="1"/>
  <c r="P1182" i="1" l="1"/>
  <c r="R1182" i="1"/>
  <c r="T1182" i="1"/>
  <c r="U1182" i="1"/>
  <c r="O1183" i="1" s="1"/>
  <c r="Q1183" i="1" s="1"/>
  <c r="S1182" i="1"/>
  <c r="J1181" i="1"/>
  <c r="A1182" i="1" s="1"/>
  <c r="D1182" i="1" s="1"/>
  <c r="E1181" i="1"/>
  <c r="G1181" i="1"/>
  <c r="C1181" i="1"/>
  <c r="K1181" i="1"/>
  <c r="B1181" i="1"/>
  <c r="I1181" i="1"/>
  <c r="L1181" i="1"/>
  <c r="F1181" i="1"/>
  <c r="P1183" i="1" l="1"/>
  <c r="S1183" i="1"/>
  <c r="U1183" i="1"/>
  <c r="O1184" i="1" s="1"/>
  <c r="Q1184" i="1" s="1"/>
  <c r="R1183" i="1"/>
  <c r="T1183" i="1"/>
  <c r="E1182" i="1"/>
  <c r="I1182" i="1"/>
  <c r="L1182" i="1"/>
  <c r="B1182" i="1"/>
  <c r="J1182" i="1"/>
  <c r="A1183" i="1" s="1"/>
  <c r="D1183" i="1" s="1"/>
  <c r="F1182" i="1"/>
  <c r="C1182" i="1"/>
  <c r="K1182" i="1"/>
  <c r="G1182" i="1"/>
  <c r="P1184" i="1" l="1"/>
  <c r="T1184" i="1"/>
  <c r="R1184" i="1"/>
  <c r="S1184" i="1"/>
  <c r="U1184" i="1"/>
  <c r="O1185" i="1" s="1"/>
  <c r="Q1185" i="1" s="1"/>
  <c r="B1183" i="1"/>
  <c r="G1183" i="1"/>
  <c r="K1183" i="1"/>
  <c r="I1183" i="1"/>
  <c r="L1183" i="1"/>
  <c r="E1183" i="1"/>
  <c r="J1183" i="1"/>
  <c r="A1184" i="1" s="1"/>
  <c r="D1184" i="1" s="1"/>
  <c r="F1183" i="1"/>
  <c r="C1183" i="1"/>
  <c r="P1185" i="1" l="1"/>
  <c r="R1185" i="1"/>
  <c r="T1185" i="1"/>
  <c r="S1185" i="1"/>
  <c r="U1185" i="1"/>
  <c r="O1186" i="1" s="1"/>
  <c r="Q1186" i="1" s="1"/>
  <c r="K1184" i="1"/>
  <c r="E1184" i="1"/>
  <c r="C1184" i="1"/>
  <c r="G1184" i="1"/>
  <c r="L1184" i="1"/>
  <c r="J1184" i="1"/>
  <c r="A1185" i="1" s="1"/>
  <c r="D1185" i="1" s="1"/>
  <c r="B1184" i="1"/>
  <c r="F1184" i="1"/>
  <c r="I1184" i="1"/>
  <c r="P1186" i="1" l="1"/>
  <c r="U1186" i="1"/>
  <c r="O1187" i="1" s="1"/>
  <c r="Q1187" i="1" s="1"/>
  <c r="R1186" i="1"/>
  <c r="T1186" i="1"/>
  <c r="S1186" i="1"/>
  <c r="J1185" i="1"/>
  <c r="A1186" i="1" s="1"/>
  <c r="D1186" i="1" s="1"/>
  <c r="F1185" i="1"/>
  <c r="E1185" i="1"/>
  <c r="G1185" i="1"/>
  <c r="L1185" i="1"/>
  <c r="C1185" i="1"/>
  <c r="I1185" i="1"/>
  <c r="B1185" i="1"/>
  <c r="K1185" i="1"/>
  <c r="R1187" i="1" l="1"/>
  <c r="S1187" i="1"/>
  <c r="T1187" i="1"/>
  <c r="P1187" i="1"/>
  <c r="U1187" i="1"/>
  <c r="O1188" i="1" s="1"/>
  <c r="Q1188" i="1" s="1"/>
  <c r="C1186" i="1"/>
  <c r="J1186" i="1"/>
  <c r="A1187" i="1" s="1"/>
  <c r="D1187" i="1" s="1"/>
  <c r="K1186" i="1"/>
  <c r="L1186" i="1"/>
  <c r="B1186" i="1"/>
  <c r="E1186" i="1"/>
  <c r="G1186" i="1"/>
  <c r="F1186" i="1"/>
  <c r="I1186" i="1"/>
  <c r="P1188" i="1" l="1"/>
  <c r="R1188" i="1"/>
  <c r="S1188" i="1"/>
  <c r="T1188" i="1"/>
  <c r="U1188" i="1"/>
  <c r="O1189" i="1" s="1"/>
  <c r="Q1189" i="1" s="1"/>
  <c r="K1187" i="1"/>
  <c r="B1187" i="1"/>
  <c r="E1187" i="1"/>
  <c r="G1187" i="1"/>
  <c r="J1187" i="1"/>
  <c r="A1188" i="1" s="1"/>
  <c r="D1188" i="1" s="1"/>
  <c r="I1187" i="1"/>
  <c r="L1187" i="1"/>
  <c r="F1187" i="1"/>
  <c r="C1187" i="1"/>
  <c r="P1189" i="1" l="1"/>
  <c r="R1189" i="1"/>
  <c r="S1189" i="1"/>
  <c r="T1189" i="1"/>
  <c r="U1189" i="1"/>
  <c r="O1190" i="1" s="1"/>
  <c r="Q1190" i="1" s="1"/>
  <c r="L1188" i="1"/>
  <c r="C1188" i="1"/>
  <c r="E1188" i="1"/>
  <c r="K1188" i="1"/>
  <c r="F1188" i="1"/>
  <c r="B1188" i="1"/>
  <c r="G1188" i="1"/>
  <c r="J1188" i="1"/>
  <c r="A1189" i="1" s="1"/>
  <c r="D1189" i="1" s="1"/>
  <c r="I1188" i="1"/>
  <c r="S1190" i="1" l="1"/>
  <c r="T1190" i="1"/>
  <c r="R1190" i="1"/>
  <c r="P1190" i="1"/>
  <c r="U1190" i="1"/>
  <c r="O1191" i="1" s="1"/>
  <c r="Q1191" i="1" s="1"/>
  <c r="F1189" i="1"/>
  <c r="C1189" i="1"/>
  <c r="E1189" i="1"/>
  <c r="G1189" i="1"/>
  <c r="B1189" i="1"/>
  <c r="L1189" i="1"/>
  <c r="I1189" i="1"/>
  <c r="J1189" i="1"/>
  <c r="A1190" i="1" s="1"/>
  <c r="D1190" i="1" s="1"/>
  <c r="K1189" i="1"/>
  <c r="P1191" i="1" l="1"/>
  <c r="S1191" i="1"/>
  <c r="R1191" i="1"/>
  <c r="T1191" i="1"/>
  <c r="U1191" i="1"/>
  <c r="O1192" i="1" s="1"/>
  <c r="Q1192" i="1" s="1"/>
  <c r="C1190" i="1"/>
  <c r="B1190" i="1"/>
  <c r="E1190" i="1"/>
  <c r="L1190" i="1"/>
  <c r="K1190" i="1"/>
  <c r="J1190" i="1"/>
  <c r="A1191" i="1" s="1"/>
  <c r="D1191" i="1" s="1"/>
  <c r="F1190" i="1"/>
  <c r="G1190" i="1"/>
  <c r="I1190" i="1"/>
  <c r="P1192" i="1" l="1"/>
  <c r="S1192" i="1"/>
  <c r="T1192" i="1"/>
  <c r="R1192" i="1"/>
  <c r="U1192" i="1"/>
  <c r="O1193" i="1" s="1"/>
  <c r="Q1193" i="1" s="1"/>
  <c r="G1191" i="1"/>
  <c r="F1191" i="1"/>
  <c r="E1191" i="1"/>
  <c r="I1191" i="1"/>
  <c r="J1191" i="1"/>
  <c r="A1192" i="1" s="1"/>
  <c r="D1192" i="1" s="1"/>
  <c r="K1191" i="1"/>
  <c r="C1191" i="1"/>
  <c r="L1191" i="1"/>
  <c r="B1191" i="1"/>
  <c r="P1193" i="1" l="1"/>
  <c r="T1193" i="1"/>
  <c r="S1193" i="1"/>
  <c r="R1193" i="1"/>
  <c r="U1193" i="1"/>
  <c r="O1194" i="1" s="1"/>
  <c r="Q1194" i="1" s="1"/>
  <c r="B1192" i="1"/>
  <c r="G1192" i="1"/>
  <c r="E1192" i="1"/>
  <c r="K1192" i="1"/>
  <c r="F1192" i="1"/>
  <c r="J1192" i="1"/>
  <c r="A1193" i="1" s="1"/>
  <c r="D1193" i="1" s="1"/>
  <c r="L1192" i="1"/>
  <c r="C1192" i="1"/>
  <c r="I1192" i="1"/>
  <c r="P1194" i="1" l="1"/>
  <c r="T1194" i="1"/>
  <c r="S1194" i="1"/>
  <c r="U1194" i="1"/>
  <c r="O1195" i="1" s="1"/>
  <c r="Q1195" i="1" s="1"/>
  <c r="R1194" i="1"/>
  <c r="B1193" i="1"/>
  <c r="I1193" i="1"/>
  <c r="K1193" i="1"/>
  <c r="G1193" i="1"/>
  <c r="C1193" i="1"/>
  <c r="J1193" i="1"/>
  <c r="A1194" i="1" s="1"/>
  <c r="D1194" i="1" s="1"/>
  <c r="L1193" i="1"/>
  <c r="F1193" i="1"/>
  <c r="E1193" i="1"/>
  <c r="P1195" i="1" l="1"/>
  <c r="R1195" i="1"/>
  <c r="T1195" i="1"/>
  <c r="U1195" i="1"/>
  <c r="O1196" i="1" s="1"/>
  <c r="Q1196" i="1" s="1"/>
  <c r="S1195" i="1"/>
  <c r="J1194" i="1"/>
  <c r="A1195" i="1" s="1"/>
  <c r="D1195" i="1" s="1"/>
  <c r="K1194" i="1"/>
  <c r="G1194" i="1"/>
  <c r="C1194" i="1"/>
  <c r="L1194" i="1"/>
  <c r="F1194" i="1"/>
  <c r="B1194" i="1"/>
  <c r="E1194" i="1"/>
  <c r="I1194" i="1"/>
  <c r="P1196" i="1" l="1"/>
  <c r="U1196" i="1"/>
  <c r="O1197" i="1" s="1"/>
  <c r="Q1197" i="1" s="1"/>
  <c r="T1196" i="1"/>
  <c r="R1196" i="1"/>
  <c r="S1196" i="1"/>
  <c r="G1195" i="1"/>
  <c r="K1195" i="1"/>
  <c r="E1195" i="1"/>
  <c r="B1195" i="1"/>
  <c r="F1195" i="1"/>
  <c r="I1195" i="1"/>
  <c r="L1195" i="1"/>
  <c r="J1195" i="1"/>
  <c r="A1196" i="1" s="1"/>
  <c r="D1196" i="1" s="1"/>
  <c r="C1195" i="1"/>
  <c r="P1197" i="1" l="1"/>
  <c r="S1197" i="1"/>
  <c r="U1197" i="1"/>
  <c r="O1198" i="1" s="1"/>
  <c r="Q1198" i="1" s="1"/>
  <c r="R1197" i="1"/>
  <c r="T1197" i="1"/>
  <c r="J1196" i="1"/>
  <c r="A1197" i="1" s="1"/>
  <c r="D1197" i="1" s="1"/>
  <c r="I1196" i="1"/>
  <c r="L1196" i="1"/>
  <c r="G1196" i="1"/>
  <c r="B1196" i="1"/>
  <c r="E1196" i="1"/>
  <c r="K1196" i="1"/>
  <c r="F1196" i="1"/>
  <c r="C1196" i="1"/>
  <c r="P1198" i="1" l="1"/>
  <c r="R1198" i="1"/>
  <c r="S1198" i="1"/>
  <c r="U1198" i="1"/>
  <c r="O1199" i="1" s="1"/>
  <c r="Q1199" i="1" s="1"/>
  <c r="T1198" i="1"/>
  <c r="J1197" i="1"/>
  <c r="A1198" i="1" s="1"/>
  <c r="D1198" i="1" s="1"/>
  <c r="L1197" i="1"/>
  <c r="F1197" i="1"/>
  <c r="E1197" i="1"/>
  <c r="C1197" i="1"/>
  <c r="G1197" i="1"/>
  <c r="I1197" i="1"/>
  <c r="K1197" i="1"/>
  <c r="B1197" i="1"/>
  <c r="P1199" i="1" l="1"/>
  <c r="S1199" i="1"/>
  <c r="U1199" i="1"/>
  <c r="O1200" i="1" s="1"/>
  <c r="Q1200" i="1" s="1"/>
  <c r="T1199" i="1"/>
  <c r="R1199" i="1"/>
  <c r="C1198" i="1"/>
  <c r="I1198" i="1"/>
  <c r="E1198" i="1"/>
  <c r="B1198" i="1"/>
  <c r="J1198" i="1"/>
  <c r="A1199" i="1" s="1"/>
  <c r="D1199" i="1" s="1"/>
  <c r="F1198" i="1"/>
  <c r="L1198" i="1"/>
  <c r="K1198" i="1"/>
  <c r="G1198" i="1"/>
  <c r="S1200" i="1" l="1"/>
  <c r="U1200" i="1"/>
  <c r="O1201" i="1" s="1"/>
  <c r="Q1201" i="1" s="1"/>
  <c r="P1200" i="1"/>
  <c r="T1200" i="1"/>
  <c r="R1200" i="1"/>
  <c r="G1199" i="1"/>
  <c r="J1199" i="1"/>
  <c r="A1200" i="1" s="1"/>
  <c r="D1200" i="1" s="1"/>
  <c r="F1199" i="1"/>
  <c r="B1199" i="1"/>
  <c r="I1199" i="1"/>
  <c r="C1199" i="1"/>
  <c r="L1199" i="1"/>
  <c r="K1199" i="1"/>
  <c r="E1199" i="1"/>
  <c r="T1201" i="1" l="1"/>
  <c r="U1201" i="1"/>
  <c r="O1202" i="1" s="1"/>
  <c r="Q1202" i="1" s="1"/>
  <c r="S1201" i="1"/>
  <c r="R1201" i="1"/>
  <c r="P1201" i="1"/>
  <c r="E1200" i="1"/>
  <c r="G1200" i="1"/>
  <c r="K1200" i="1"/>
  <c r="L1200" i="1"/>
  <c r="F1200" i="1"/>
  <c r="B1200" i="1"/>
  <c r="I1200" i="1"/>
  <c r="J1200" i="1"/>
  <c r="A1201" i="1" s="1"/>
  <c r="D1201" i="1" s="1"/>
  <c r="C1200" i="1"/>
  <c r="U1202" i="1" l="1"/>
  <c r="O1203" i="1" s="1"/>
  <c r="Q1203" i="1" s="1"/>
  <c r="S1202" i="1"/>
  <c r="P1202" i="1"/>
  <c r="T1202" i="1"/>
  <c r="R1202" i="1"/>
  <c r="B1201" i="1"/>
  <c r="E1201" i="1"/>
  <c r="J1201" i="1"/>
  <c r="A1202" i="1" s="1"/>
  <c r="D1202" i="1" s="1"/>
  <c r="L1201" i="1"/>
  <c r="F1201" i="1"/>
  <c r="C1201" i="1"/>
  <c r="K1201" i="1"/>
  <c r="I1201" i="1"/>
  <c r="G1201" i="1"/>
  <c r="P1203" i="1" l="1"/>
  <c r="R1203" i="1"/>
  <c r="T1203" i="1"/>
  <c r="S1203" i="1"/>
  <c r="U1203" i="1"/>
  <c r="O1204" i="1" s="1"/>
  <c r="Q1204" i="1" s="1"/>
  <c r="J1202" i="1"/>
  <c r="A1203" i="1" s="1"/>
  <c r="D1203" i="1" s="1"/>
  <c r="C1202" i="1"/>
  <c r="E1202" i="1"/>
  <c r="G1202" i="1"/>
  <c r="I1202" i="1"/>
  <c r="B1202" i="1"/>
  <c r="L1202" i="1"/>
  <c r="F1202" i="1"/>
  <c r="K1202" i="1"/>
  <c r="R1204" i="1" l="1"/>
  <c r="S1204" i="1"/>
  <c r="P1204" i="1"/>
  <c r="T1204" i="1"/>
  <c r="U1204" i="1"/>
  <c r="O1205" i="1" s="1"/>
  <c r="Q1205" i="1" s="1"/>
  <c r="K1203" i="1"/>
  <c r="C1203" i="1"/>
  <c r="B1203" i="1"/>
  <c r="L1203" i="1"/>
  <c r="F1203" i="1"/>
  <c r="I1203" i="1"/>
  <c r="G1203" i="1"/>
  <c r="J1203" i="1"/>
  <c r="A1204" i="1" s="1"/>
  <c r="D1204" i="1" s="1"/>
  <c r="E1203" i="1"/>
  <c r="S1205" i="1" l="1"/>
  <c r="T1205" i="1"/>
  <c r="R1205" i="1"/>
  <c r="U1205" i="1"/>
  <c r="O1206" i="1" s="1"/>
  <c r="Q1206" i="1" s="1"/>
  <c r="P1205" i="1"/>
  <c r="F1204" i="1"/>
  <c r="E1204" i="1"/>
  <c r="C1204" i="1"/>
  <c r="G1204" i="1"/>
  <c r="B1204" i="1"/>
  <c r="K1204" i="1"/>
  <c r="J1204" i="1"/>
  <c r="A1205" i="1" s="1"/>
  <c r="D1205" i="1" s="1"/>
  <c r="I1204" i="1"/>
  <c r="L1204" i="1"/>
  <c r="P1206" i="1" l="1"/>
  <c r="R1206" i="1"/>
  <c r="U1206" i="1"/>
  <c r="O1207" i="1" s="1"/>
  <c r="Q1207" i="1" s="1"/>
  <c r="T1206" i="1"/>
  <c r="S1206" i="1"/>
  <c r="B1205" i="1"/>
  <c r="L1205" i="1"/>
  <c r="F1205" i="1"/>
  <c r="K1205" i="1"/>
  <c r="E1205" i="1"/>
  <c r="I1205" i="1"/>
  <c r="G1205" i="1"/>
  <c r="C1205" i="1"/>
  <c r="J1205" i="1"/>
  <c r="A1206" i="1" s="1"/>
  <c r="D1206" i="1" s="1"/>
  <c r="P1207" i="1" l="1"/>
  <c r="U1207" i="1"/>
  <c r="O1208" i="1" s="1"/>
  <c r="Q1208" i="1" s="1"/>
  <c r="S1207" i="1"/>
  <c r="R1207" i="1"/>
  <c r="T1207" i="1"/>
  <c r="J1206" i="1"/>
  <c r="A1207" i="1" s="1"/>
  <c r="D1207" i="1" s="1"/>
  <c r="L1206" i="1"/>
  <c r="E1206" i="1"/>
  <c r="C1206" i="1"/>
  <c r="K1206" i="1"/>
  <c r="B1206" i="1"/>
  <c r="G1206" i="1"/>
  <c r="F1206" i="1"/>
  <c r="I1206" i="1"/>
  <c r="P1208" i="1" l="1"/>
  <c r="S1208" i="1"/>
  <c r="T1208" i="1"/>
  <c r="U1208" i="1"/>
  <c r="O1209" i="1" s="1"/>
  <c r="Q1209" i="1" s="1"/>
  <c r="R1208" i="1"/>
  <c r="J1207" i="1"/>
  <c r="A1208" i="1" s="1"/>
  <c r="D1208" i="1" s="1"/>
  <c r="E1207" i="1"/>
  <c r="F1207" i="1"/>
  <c r="I1207" i="1"/>
  <c r="K1207" i="1"/>
  <c r="G1207" i="1"/>
  <c r="C1207" i="1"/>
  <c r="L1207" i="1"/>
  <c r="B1207" i="1"/>
  <c r="P1209" i="1" l="1"/>
  <c r="T1209" i="1"/>
  <c r="U1209" i="1"/>
  <c r="O1210" i="1" s="1"/>
  <c r="Q1210" i="1" s="1"/>
  <c r="S1209" i="1"/>
  <c r="R1209" i="1"/>
  <c r="F1208" i="1"/>
  <c r="I1208" i="1"/>
  <c r="G1208" i="1"/>
  <c r="L1208" i="1"/>
  <c r="C1208" i="1"/>
  <c r="B1208" i="1"/>
  <c r="K1208" i="1"/>
  <c r="E1208" i="1"/>
  <c r="J1208" i="1"/>
  <c r="A1209" i="1" s="1"/>
  <c r="D1209" i="1" s="1"/>
  <c r="P1210" i="1" l="1"/>
  <c r="U1210" i="1"/>
  <c r="O1211" i="1" s="1"/>
  <c r="Q1211" i="1" s="1"/>
  <c r="R1210" i="1"/>
  <c r="S1210" i="1"/>
  <c r="T1210" i="1"/>
  <c r="E1209" i="1"/>
  <c r="G1209" i="1"/>
  <c r="J1209" i="1"/>
  <c r="A1210" i="1" s="1"/>
  <c r="D1210" i="1" s="1"/>
  <c r="K1209" i="1"/>
  <c r="F1209" i="1"/>
  <c r="B1209" i="1"/>
  <c r="I1209" i="1"/>
  <c r="L1209" i="1"/>
  <c r="C1209" i="1"/>
  <c r="P1211" i="1" l="1"/>
  <c r="U1211" i="1"/>
  <c r="O1212" i="1" s="1"/>
  <c r="Q1212" i="1" s="1"/>
  <c r="S1211" i="1"/>
  <c r="T1211" i="1"/>
  <c r="R1211" i="1"/>
  <c r="E1210" i="1"/>
  <c r="B1210" i="1"/>
  <c r="C1210" i="1"/>
  <c r="G1210" i="1"/>
  <c r="F1210" i="1"/>
  <c r="J1210" i="1"/>
  <c r="A1211" i="1" s="1"/>
  <c r="D1211" i="1" s="1"/>
  <c r="K1210" i="1"/>
  <c r="L1210" i="1"/>
  <c r="I1210" i="1"/>
  <c r="P1212" i="1" l="1"/>
  <c r="R1212" i="1"/>
  <c r="S1212" i="1"/>
  <c r="U1212" i="1"/>
  <c r="O1213" i="1" s="1"/>
  <c r="Q1213" i="1" s="1"/>
  <c r="T1212" i="1"/>
  <c r="G1211" i="1"/>
  <c r="E1211" i="1"/>
  <c r="B1211" i="1"/>
  <c r="F1211" i="1"/>
  <c r="I1211" i="1"/>
  <c r="L1211" i="1"/>
  <c r="J1211" i="1"/>
  <c r="A1212" i="1" s="1"/>
  <c r="D1212" i="1" s="1"/>
  <c r="C1211" i="1"/>
  <c r="K1211" i="1"/>
  <c r="S1213" i="1" l="1"/>
  <c r="U1213" i="1"/>
  <c r="O1214" i="1" s="1"/>
  <c r="Q1214" i="1" s="1"/>
  <c r="T1213" i="1"/>
  <c r="P1213" i="1"/>
  <c r="R1213" i="1"/>
  <c r="B1212" i="1"/>
  <c r="I1212" i="1"/>
  <c r="L1212" i="1"/>
  <c r="J1212" i="1"/>
  <c r="A1213" i="1" s="1"/>
  <c r="D1213" i="1" s="1"/>
  <c r="E1212" i="1"/>
  <c r="C1212" i="1"/>
  <c r="K1212" i="1"/>
  <c r="F1212" i="1"/>
  <c r="G1212" i="1"/>
  <c r="P1214" i="1" l="1"/>
  <c r="S1214" i="1"/>
  <c r="R1214" i="1"/>
  <c r="T1214" i="1"/>
  <c r="U1214" i="1"/>
  <c r="O1215" i="1" s="1"/>
  <c r="Q1215" i="1" s="1"/>
  <c r="J1213" i="1"/>
  <c r="A1214" i="1" s="1"/>
  <c r="D1214" i="1" s="1"/>
  <c r="K1213" i="1"/>
  <c r="B1213" i="1"/>
  <c r="C1213" i="1"/>
  <c r="L1213" i="1"/>
  <c r="F1213" i="1"/>
  <c r="G1213" i="1"/>
  <c r="I1213" i="1"/>
  <c r="E1213" i="1"/>
  <c r="P1215" i="1" l="1"/>
  <c r="R1215" i="1"/>
  <c r="S1215" i="1"/>
  <c r="T1215" i="1"/>
  <c r="U1215" i="1"/>
  <c r="O1216" i="1" s="1"/>
  <c r="Q1216" i="1" s="1"/>
  <c r="C1214" i="1"/>
  <c r="J1214" i="1"/>
  <c r="A1215" i="1" s="1"/>
  <c r="D1215" i="1" s="1"/>
  <c r="I1214" i="1"/>
  <c r="K1214" i="1"/>
  <c r="E1214" i="1"/>
  <c r="L1214" i="1"/>
  <c r="G1214" i="1"/>
  <c r="F1214" i="1"/>
  <c r="B1214" i="1"/>
  <c r="R1216" i="1" l="1"/>
  <c r="S1216" i="1"/>
  <c r="T1216" i="1"/>
  <c r="P1216" i="1"/>
  <c r="U1216" i="1"/>
  <c r="O1217" i="1" s="1"/>
  <c r="Q1217" i="1" s="1"/>
  <c r="J1215" i="1"/>
  <c r="A1216" i="1" s="1"/>
  <c r="D1216" i="1" s="1"/>
  <c r="K1215" i="1"/>
  <c r="L1215" i="1"/>
  <c r="F1215" i="1"/>
  <c r="E1215" i="1"/>
  <c r="I1215" i="1"/>
  <c r="B1215" i="1"/>
  <c r="G1215" i="1"/>
  <c r="C1215" i="1"/>
  <c r="P1217" i="1" l="1"/>
  <c r="R1217" i="1"/>
  <c r="U1217" i="1"/>
  <c r="O1218" i="1" s="1"/>
  <c r="Q1218" i="1" s="1"/>
  <c r="T1217" i="1"/>
  <c r="S1217" i="1"/>
  <c r="L1216" i="1"/>
  <c r="C1216" i="1"/>
  <c r="K1216" i="1"/>
  <c r="G1216" i="1"/>
  <c r="I1216" i="1"/>
  <c r="F1216" i="1"/>
  <c r="B1216" i="1"/>
  <c r="E1216" i="1"/>
  <c r="J1216" i="1"/>
  <c r="A1217" i="1" s="1"/>
  <c r="D1217" i="1" s="1"/>
  <c r="T1218" i="1" l="1"/>
  <c r="U1218" i="1"/>
  <c r="O1219" i="1" s="1"/>
  <c r="Q1219" i="1" s="1"/>
  <c r="R1218" i="1"/>
  <c r="P1218" i="1"/>
  <c r="S1218" i="1"/>
  <c r="L1217" i="1"/>
  <c r="E1217" i="1"/>
  <c r="F1217" i="1"/>
  <c r="G1217" i="1"/>
  <c r="B1217" i="1"/>
  <c r="C1217" i="1"/>
  <c r="K1217" i="1"/>
  <c r="I1217" i="1"/>
  <c r="J1217" i="1"/>
  <c r="A1218" i="1" s="1"/>
  <c r="D1218" i="1" s="1"/>
  <c r="P1219" i="1" l="1"/>
  <c r="T1219" i="1"/>
  <c r="S1219" i="1"/>
  <c r="R1219" i="1"/>
  <c r="U1219" i="1"/>
  <c r="O1220" i="1" s="1"/>
  <c r="Q1220" i="1" s="1"/>
  <c r="J1218" i="1"/>
  <c r="A1219" i="1" s="1"/>
  <c r="D1219" i="1" s="1"/>
  <c r="G1218" i="1"/>
  <c r="I1218" i="1"/>
  <c r="F1218" i="1"/>
  <c r="E1218" i="1"/>
  <c r="C1218" i="1"/>
  <c r="L1218" i="1"/>
  <c r="B1218" i="1"/>
  <c r="K1218" i="1"/>
  <c r="P1220" i="1" l="1"/>
  <c r="S1220" i="1"/>
  <c r="T1220" i="1"/>
  <c r="R1220" i="1"/>
  <c r="U1220" i="1"/>
  <c r="O1221" i="1" s="1"/>
  <c r="Q1221" i="1" s="1"/>
  <c r="K1219" i="1"/>
  <c r="B1219" i="1"/>
  <c r="G1219" i="1"/>
  <c r="F1219" i="1"/>
  <c r="C1219" i="1"/>
  <c r="J1219" i="1"/>
  <c r="A1220" i="1" s="1"/>
  <c r="D1220" i="1" s="1"/>
  <c r="L1219" i="1"/>
  <c r="E1219" i="1"/>
  <c r="I1219" i="1"/>
  <c r="P1221" i="1" l="1"/>
  <c r="T1221" i="1"/>
  <c r="R1221" i="1"/>
  <c r="U1221" i="1"/>
  <c r="O1222" i="1" s="1"/>
  <c r="Q1222" i="1" s="1"/>
  <c r="S1221" i="1"/>
  <c r="K1220" i="1"/>
  <c r="E1220" i="1"/>
  <c r="G1220" i="1"/>
  <c r="I1220" i="1"/>
  <c r="B1220" i="1"/>
  <c r="F1220" i="1"/>
  <c r="L1220" i="1"/>
  <c r="J1220" i="1"/>
  <c r="A1221" i="1" s="1"/>
  <c r="D1221" i="1" s="1"/>
  <c r="C1220" i="1"/>
  <c r="P1222" i="1" l="1"/>
  <c r="S1222" i="1"/>
  <c r="U1222" i="1"/>
  <c r="O1223" i="1" s="1"/>
  <c r="Q1223" i="1" s="1"/>
  <c r="R1222" i="1"/>
  <c r="T1222" i="1"/>
  <c r="B1221" i="1"/>
  <c r="E1221" i="1"/>
  <c r="G1221" i="1"/>
  <c r="J1221" i="1"/>
  <c r="A1222" i="1" s="1"/>
  <c r="D1222" i="1" s="1"/>
  <c r="I1221" i="1"/>
  <c r="K1221" i="1"/>
  <c r="C1221" i="1"/>
  <c r="F1221" i="1"/>
  <c r="L1221" i="1"/>
  <c r="P1223" i="1" l="1"/>
  <c r="T1223" i="1"/>
  <c r="R1223" i="1"/>
  <c r="U1223" i="1"/>
  <c r="O1224" i="1" s="1"/>
  <c r="Q1224" i="1" s="1"/>
  <c r="S1223" i="1"/>
  <c r="G1222" i="1"/>
  <c r="K1222" i="1"/>
  <c r="C1222" i="1"/>
  <c r="J1222" i="1"/>
  <c r="A1223" i="1" s="1"/>
  <c r="D1223" i="1" s="1"/>
  <c r="I1222" i="1"/>
  <c r="F1222" i="1"/>
  <c r="B1222" i="1"/>
  <c r="L1222" i="1"/>
  <c r="E1222" i="1"/>
  <c r="S1224" i="1" l="1"/>
  <c r="R1224" i="1"/>
  <c r="P1224" i="1"/>
  <c r="U1224" i="1"/>
  <c r="O1225" i="1" s="1"/>
  <c r="Q1225" i="1" s="1"/>
  <c r="T1224" i="1"/>
  <c r="L1223" i="1"/>
  <c r="J1223" i="1"/>
  <c r="A1224" i="1" s="1"/>
  <c r="D1224" i="1" s="1"/>
  <c r="F1223" i="1"/>
  <c r="B1223" i="1"/>
  <c r="C1223" i="1"/>
  <c r="K1223" i="1"/>
  <c r="E1223" i="1"/>
  <c r="I1223" i="1"/>
  <c r="G1223" i="1"/>
  <c r="T1225" i="1" l="1"/>
  <c r="R1225" i="1"/>
  <c r="P1225" i="1"/>
  <c r="U1225" i="1"/>
  <c r="O1226" i="1" s="1"/>
  <c r="Q1226" i="1" s="1"/>
  <c r="S1225" i="1"/>
  <c r="G1224" i="1"/>
  <c r="K1224" i="1"/>
  <c r="E1224" i="1"/>
  <c r="I1224" i="1"/>
  <c r="L1224" i="1"/>
  <c r="C1224" i="1"/>
  <c r="B1224" i="1"/>
  <c r="F1224" i="1"/>
  <c r="J1224" i="1"/>
  <c r="A1225" i="1" s="1"/>
  <c r="D1225" i="1" s="1"/>
  <c r="S1226" i="1" l="1"/>
  <c r="P1226" i="1"/>
  <c r="U1226" i="1"/>
  <c r="O1227" i="1" s="1"/>
  <c r="Q1227" i="1" s="1"/>
  <c r="T1226" i="1"/>
  <c r="R1226" i="1"/>
  <c r="K1225" i="1"/>
  <c r="G1225" i="1"/>
  <c r="C1225" i="1"/>
  <c r="F1225" i="1"/>
  <c r="I1225" i="1"/>
  <c r="B1225" i="1"/>
  <c r="J1225" i="1"/>
  <c r="A1226" i="1" s="1"/>
  <c r="D1226" i="1" s="1"/>
  <c r="L1225" i="1"/>
  <c r="E1225" i="1"/>
  <c r="P1227" i="1" l="1"/>
  <c r="R1227" i="1"/>
  <c r="U1227" i="1"/>
  <c r="O1228" i="1" s="1"/>
  <c r="Q1228" i="1" s="1"/>
  <c r="S1227" i="1"/>
  <c r="T1227" i="1"/>
  <c r="J1226" i="1"/>
  <c r="A1227" i="1" s="1"/>
  <c r="D1227" i="1" s="1"/>
  <c r="C1226" i="1"/>
  <c r="I1226" i="1"/>
  <c r="E1226" i="1"/>
  <c r="K1226" i="1"/>
  <c r="G1226" i="1"/>
  <c r="L1226" i="1"/>
  <c r="F1226" i="1"/>
  <c r="B1226" i="1"/>
  <c r="P1228" i="1" l="1"/>
  <c r="R1228" i="1"/>
  <c r="U1228" i="1"/>
  <c r="O1229" i="1" s="1"/>
  <c r="Q1229" i="1" s="1"/>
  <c r="S1228" i="1"/>
  <c r="T1228" i="1"/>
  <c r="G1227" i="1"/>
  <c r="E1227" i="1"/>
  <c r="I1227" i="1"/>
  <c r="J1227" i="1"/>
  <c r="A1228" i="1" s="1"/>
  <c r="D1228" i="1" s="1"/>
  <c r="C1227" i="1"/>
  <c r="F1227" i="1"/>
  <c r="L1227" i="1"/>
  <c r="B1227" i="1"/>
  <c r="K1227" i="1"/>
  <c r="P1229" i="1" l="1"/>
  <c r="U1229" i="1"/>
  <c r="O1230" i="1" s="1"/>
  <c r="Q1230" i="1" s="1"/>
  <c r="S1229" i="1"/>
  <c r="R1229" i="1"/>
  <c r="T1229" i="1"/>
  <c r="E1228" i="1"/>
  <c r="K1228" i="1"/>
  <c r="G1228" i="1"/>
  <c r="J1228" i="1"/>
  <c r="A1229" i="1" s="1"/>
  <c r="D1229" i="1" s="1"/>
  <c r="L1228" i="1"/>
  <c r="F1228" i="1"/>
  <c r="I1228" i="1"/>
  <c r="C1228" i="1"/>
  <c r="B1228" i="1"/>
  <c r="P1230" i="1" l="1"/>
  <c r="R1230" i="1"/>
  <c r="T1230" i="1"/>
  <c r="U1230" i="1"/>
  <c r="O1231" i="1" s="1"/>
  <c r="Q1231" i="1" s="1"/>
  <c r="S1230" i="1"/>
  <c r="J1229" i="1"/>
  <c r="A1230" i="1" s="1"/>
  <c r="D1230" i="1" s="1"/>
  <c r="B1229" i="1"/>
  <c r="I1229" i="1"/>
  <c r="K1229" i="1"/>
  <c r="F1229" i="1"/>
  <c r="E1229" i="1"/>
  <c r="G1229" i="1"/>
  <c r="L1229" i="1"/>
  <c r="C1229" i="1"/>
  <c r="R1231" i="1" l="1"/>
  <c r="T1231" i="1"/>
  <c r="P1231" i="1"/>
  <c r="S1231" i="1"/>
  <c r="U1231" i="1"/>
  <c r="O1232" i="1" s="1"/>
  <c r="Q1232" i="1" s="1"/>
  <c r="G1230" i="1"/>
  <c r="L1230" i="1"/>
  <c r="C1230" i="1"/>
  <c r="J1230" i="1"/>
  <c r="A1231" i="1" s="1"/>
  <c r="D1231" i="1" s="1"/>
  <c r="B1230" i="1"/>
  <c r="F1230" i="1"/>
  <c r="I1230" i="1"/>
  <c r="K1230" i="1"/>
  <c r="E1230" i="1"/>
  <c r="P1232" i="1" l="1"/>
  <c r="U1232" i="1"/>
  <c r="O1233" i="1" s="1"/>
  <c r="Q1233" i="1" s="1"/>
  <c r="S1232" i="1"/>
  <c r="T1232" i="1"/>
  <c r="R1232" i="1"/>
  <c r="E1231" i="1"/>
  <c r="G1231" i="1"/>
  <c r="I1231" i="1"/>
  <c r="L1231" i="1"/>
  <c r="K1231" i="1"/>
  <c r="B1231" i="1"/>
  <c r="F1231" i="1"/>
  <c r="C1231" i="1"/>
  <c r="J1231" i="1"/>
  <c r="A1232" i="1" s="1"/>
  <c r="D1232" i="1" s="1"/>
  <c r="P1233" i="1" l="1"/>
  <c r="T1233" i="1"/>
  <c r="U1233" i="1"/>
  <c r="O1234" i="1" s="1"/>
  <c r="Q1234" i="1" s="1"/>
  <c r="R1233" i="1"/>
  <c r="S1233" i="1"/>
  <c r="F1232" i="1"/>
  <c r="I1232" i="1"/>
  <c r="C1232" i="1"/>
  <c r="G1232" i="1"/>
  <c r="L1232" i="1"/>
  <c r="J1232" i="1"/>
  <c r="A1233" i="1" s="1"/>
  <c r="D1233" i="1" s="1"/>
  <c r="E1232" i="1"/>
  <c r="B1232" i="1"/>
  <c r="K1232" i="1"/>
  <c r="U1234" i="1" l="1"/>
  <c r="O1235" i="1" s="1"/>
  <c r="Q1235" i="1" s="1"/>
  <c r="R1234" i="1"/>
  <c r="T1234" i="1"/>
  <c r="P1234" i="1"/>
  <c r="S1234" i="1"/>
  <c r="F1233" i="1"/>
  <c r="E1233" i="1"/>
  <c r="C1233" i="1"/>
  <c r="K1233" i="1"/>
  <c r="I1233" i="1"/>
  <c r="G1233" i="1"/>
  <c r="B1233" i="1"/>
  <c r="L1233" i="1"/>
  <c r="J1233" i="1"/>
  <c r="A1234" i="1" s="1"/>
  <c r="D1234" i="1" s="1"/>
  <c r="P1235" i="1" l="1"/>
  <c r="R1235" i="1"/>
  <c r="S1235" i="1"/>
  <c r="T1235" i="1"/>
  <c r="U1235" i="1"/>
  <c r="O1236" i="1" s="1"/>
  <c r="Q1236" i="1" s="1"/>
  <c r="B1234" i="1"/>
  <c r="J1234" i="1"/>
  <c r="A1235" i="1" s="1"/>
  <c r="D1235" i="1" s="1"/>
  <c r="I1234" i="1"/>
  <c r="E1234" i="1"/>
  <c r="K1234" i="1"/>
  <c r="L1234" i="1"/>
  <c r="G1234" i="1"/>
  <c r="C1234" i="1"/>
  <c r="F1234" i="1"/>
  <c r="R1236" i="1" l="1"/>
  <c r="U1236" i="1"/>
  <c r="O1237" i="1" s="1"/>
  <c r="Q1237" i="1" s="1"/>
  <c r="P1236" i="1"/>
  <c r="S1236" i="1"/>
  <c r="T1236" i="1"/>
  <c r="B1235" i="1"/>
  <c r="E1235" i="1"/>
  <c r="G1235" i="1"/>
  <c r="L1235" i="1"/>
  <c r="J1235" i="1"/>
  <c r="A1236" i="1" s="1"/>
  <c r="D1236" i="1" s="1"/>
  <c r="C1235" i="1"/>
  <c r="K1235" i="1"/>
  <c r="F1235" i="1"/>
  <c r="I1235" i="1"/>
  <c r="U1237" i="1" l="1"/>
  <c r="O1238" i="1" s="1"/>
  <c r="Q1238" i="1" s="1"/>
  <c r="S1237" i="1"/>
  <c r="P1237" i="1"/>
  <c r="R1237" i="1"/>
  <c r="T1237" i="1"/>
  <c r="J1236" i="1"/>
  <c r="A1237" i="1" s="1"/>
  <c r="D1237" i="1" s="1"/>
  <c r="E1236" i="1"/>
  <c r="K1236" i="1"/>
  <c r="F1236" i="1"/>
  <c r="L1236" i="1"/>
  <c r="B1236" i="1"/>
  <c r="G1236" i="1"/>
  <c r="C1236" i="1"/>
  <c r="I1236" i="1"/>
  <c r="R1238" i="1" l="1"/>
  <c r="U1238" i="1"/>
  <c r="O1239" i="1" s="1"/>
  <c r="Q1239" i="1" s="1"/>
  <c r="T1238" i="1"/>
  <c r="P1238" i="1"/>
  <c r="S1238" i="1"/>
  <c r="K1237" i="1"/>
  <c r="E1237" i="1"/>
  <c r="C1237" i="1"/>
  <c r="L1237" i="1"/>
  <c r="F1237" i="1"/>
  <c r="J1237" i="1"/>
  <c r="A1238" i="1" s="1"/>
  <c r="D1238" i="1" s="1"/>
  <c r="B1237" i="1"/>
  <c r="G1237" i="1"/>
  <c r="I1237" i="1"/>
  <c r="P1239" i="1" l="1"/>
  <c r="R1239" i="1"/>
  <c r="S1239" i="1"/>
  <c r="U1239" i="1"/>
  <c r="O1240" i="1" s="1"/>
  <c r="Q1240" i="1" s="1"/>
  <c r="T1239" i="1"/>
  <c r="F1238" i="1"/>
  <c r="I1238" i="1"/>
  <c r="G1238" i="1"/>
  <c r="K1238" i="1"/>
  <c r="L1238" i="1"/>
  <c r="B1238" i="1"/>
  <c r="E1238" i="1"/>
  <c r="C1238" i="1"/>
  <c r="J1238" i="1"/>
  <c r="A1239" i="1" s="1"/>
  <c r="D1239" i="1" s="1"/>
  <c r="P1240" i="1" l="1"/>
  <c r="R1240" i="1"/>
  <c r="S1240" i="1"/>
  <c r="U1240" i="1"/>
  <c r="O1241" i="1" s="1"/>
  <c r="Q1241" i="1" s="1"/>
  <c r="T1240" i="1"/>
  <c r="F1239" i="1"/>
  <c r="K1239" i="1"/>
  <c r="I1239" i="1"/>
  <c r="J1239" i="1"/>
  <c r="A1240" i="1" s="1"/>
  <c r="D1240" i="1" s="1"/>
  <c r="G1239" i="1"/>
  <c r="E1239" i="1"/>
  <c r="L1239" i="1"/>
  <c r="C1239" i="1"/>
  <c r="B1239" i="1"/>
  <c r="P1241" i="1" l="1"/>
  <c r="T1241" i="1"/>
  <c r="R1241" i="1"/>
  <c r="S1241" i="1"/>
  <c r="U1241" i="1"/>
  <c r="O1242" i="1" s="1"/>
  <c r="Q1242" i="1" s="1"/>
  <c r="J1240" i="1"/>
  <c r="A1241" i="1" s="1"/>
  <c r="D1241" i="1" s="1"/>
  <c r="I1240" i="1"/>
  <c r="K1240" i="1"/>
  <c r="E1240" i="1"/>
  <c r="C1240" i="1"/>
  <c r="G1240" i="1"/>
  <c r="B1240" i="1"/>
  <c r="F1240" i="1"/>
  <c r="L1240" i="1"/>
  <c r="P1242" i="1" l="1"/>
  <c r="R1242" i="1"/>
  <c r="S1242" i="1"/>
  <c r="T1242" i="1"/>
  <c r="U1242" i="1"/>
  <c r="O1243" i="1" s="1"/>
  <c r="Q1243" i="1" s="1"/>
  <c r="K1241" i="1"/>
  <c r="F1241" i="1"/>
  <c r="B1241" i="1"/>
  <c r="I1241" i="1"/>
  <c r="E1241" i="1"/>
  <c r="L1241" i="1"/>
  <c r="J1241" i="1"/>
  <c r="A1242" i="1" s="1"/>
  <c r="D1242" i="1" s="1"/>
  <c r="G1241" i="1"/>
  <c r="C1241" i="1"/>
  <c r="P1243" i="1" l="1"/>
  <c r="S1243" i="1"/>
  <c r="T1243" i="1"/>
  <c r="R1243" i="1"/>
  <c r="U1243" i="1"/>
  <c r="O1244" i="1" s="1"/>
  <c r="Q1244" i="1" s="1"/>
  <c r="C1242" i="1"/>
  <c r="I1242" i="1"/>
  <c r="J1242" i="1"/>
  <c r="A1243" i="1" s="1"/>
  <c r="D1243" i="1" s="1"/>
  <c r="L1242" i="1"/>
  <c r="F1242" i="1"/>
  <c r="G1242" i="1"/>
  <c r="K1242" i="1"/>
  <c r="B1242" i="1"/>
  <c r="E1242" i="1"/>
  <c r="P1244" i="1" l="1"/>
  <c r="R1244" i="1"/>
  <c r="S1244" i="1"/>
  <c r="T1244" i="1"/>
  <c r="U1244" i="1"/>
  <c r="O1245" i="1" s="1"/>
  <c r="Q1245" i="1" s="1"/>
  <c r="I1243" i="1"/>
  <c r="C1243" i="1"/>
  <c r="G1243" i="1"/>
  <c r="J1243" i="1"/>
  <c r="A1244" i="1" s="1"/>
  <c r="D1244" i="1" s="1"/>
  <c r="L1243" i="1"/>
  <c r="E1243" i="1"/>
  <c r="K1243" i="1"/>
  <c r="B1243" i="1"/>
  <c r="F1243" i="1"/>
  <c r="P1245" i="1" l="1"/>
  <c r="S1245" i="1"/>
  <c r="R1245" i="1"/>
  <c r="U1245" i="1"/>
  <c r="O1246" i="1" s="1"/>
  <c r="Q1246" i="1" s="1"/>
  <c r="T1245" i="1"/>
  <c r="F1244" i="1"/>
  <c r="K1244" i="1"/>
  <c r="E1244" i="1"/>
  <c r="C1244" i="1"/>
  <c r="G1244" i="1"/>
  <c r="B1244" i="1"/>
  <c r="I1244" i="1"/>
  <c r="J1244" i="1"/>
  <c r="A1245" i="1" s="1"/>
  <c r="D1245" i="1" s="1"/>
  <c r="L1244" i="1"/>
  <c r="S1246" i="1" l="1"/>
  <c r="T1246" i="1"/>
  <c r="U1246" i="1"/>
  <c r="O1247" i="1" s="1"/>
  <c r="Q1247" i="1" s="1"/>
  <c r="P1246" i="1"/>
  <c r="R1246" i="1"/>
  <c r="K1245" i="1"/>
  <c r="G1245" i="1"/>
  <c r="C1245" i="1"/>
  <c r="J1245" i="1"/>
  <c r="A1246" i="1" s="1"/>
  <c r="D1246" i="1" s="1"/>
  <c r="B1245" i="1"/>
  <c r="I1245" i="1"/>
  <c r="E1245" i="1"/>
  <c r="L1245" i="1"/>
  <c r="F1245" i="1"/>
  <c r="P1247" i="1" l="1"/>
  <c r="T1247" i="1"/>
  <c r="U1247" i="1"/>
  <c r="O1248" i="1" s="1"/>
  <c r="Q1248" i="1" s="1"/>
  <c r="R1247" i="1"/>
  <c r="S1247" i="1"/>
  <c r="J1246" i="1"/>
  <c r="A1247" i="1" s="1"/>
  <c r="D1247" i="1" s="1"/>
  <c r="I1246" i="1"/>
  <c r="K1246" i="1"/>
  <c r="B1246" i="1"/>
  <c r="L1246" i="1"/>
  <c r="F1246" i="1"/>
  <c r="E1246" i="1"/>
  <c r="C1246" i="1"/>
  <c r="G1246" i="1"/>
  <c r="S1248" i="1" l="1"/>
  <c r="R1248" i="1"/>
  <c r="T1248" i="1"/>
  <c r="P1248" i="1"/>
  <c r="U1248" i="1"/>
  <c r="O1249" i="1" s="1"/>
  <c r="Q1249" i="1" s="1"/>
  <c r="F1247" i="1"/>
  <c r="G1247" i="1"/>
  <c r="I1247" i="1"/>
  <c r="J1247" i="1"/>
  <c r="A1248" i="1" s="1"/>
  <c r="D1248" i="1" s="1"/>
  <c r="K1247" i="1"/>
  <c r="L1247" i="1"/>
  <c r="B1247" i="1"/>
  <c r="C1247" i="1"/>
  <c r="E1247" i="1"/>
  <c r="T1249" i="1" l="1"/>
  <c r="S1249" i="1"/>
  <c r="R1249" i="1"/>
  <c r="U1249" i="1"/>
  <c r="O1250" i="1" s="1"/>
  <c r="Q1250" i="1" s="1"/>
  <c r="P1249" i="1"/>
  <c r="K1248" i="1"/>
  <c r="E1248" i="1"/>
  <c r="J1248" i="1"/>
  <c r="A1249" i="1" s="1"/>
  <c r="D1249" i="1" s="1"/>
  <c r="B1248" i="1"/>
  <c r="C1248" i="1"/>
  <c r="G1248" i="1"/>
  <c r="I1248" i="1"/>
  <c r="F1248" i="1"/>
  <c r="L1248" i="1"/>
  <c r="P1250" i="1" l="1"/>
  <c r="U1250" i="1"/>
  <c r="O1251" i="1" s="1"/>
  <c r="Q1251" i="1" s="1"/>
  <c r="R1250" i="1"/>
  <c r="T1250" i="1"/>
  <c r="S1250" i="1"/>
  <c r="K1249" i="1"/>
  <c r="B1249" i="1"/>
  <c r="L1249" i="1"/>
  <c r="J1249" i="1"/>
  <c r="A1250" i="1" s="1"/>
  <c r="D1250" i="1" s="1"/>
  <c r="F1249" i="1"/>
  <c r="E1249" i="1"/>
  <c r="G1249" i="1"/>
  <c r="I1249" i="1"/>
  <c r="C1249" i="1"/>
  <c r="R1251" i="1" l="1"/>
  <c r="S1251" i="1"/>
  <c r="T1251" i="1"/>
  <c r="U1251" i="1"/>
  <c r="O1252" i="1" s="1"/>
  <c r="Q1252" i="1" s="1"/>
  <c r="P1251" i="1"/>
  <c r="K1250" i="1"/>
  <c r="G1250" i="1"/>
  <c r="L1250" i="1"/>
  <c r="B1250" i="1"/>
  <c r="C1250" i="1"/>
  <c r="J1250" i="1"/>
  <c r="A1251" i="1" s="1"/>
  <c r="D1251" i="1" s="1"/>
  <c r="F1250" i="1"/>
  <c r="E1250" i="1"/>
  <c r="I1250" i="1"/>
  <c r="R1252" i="1" l="1"/>
  <c r="T1252" i="1"/>
  <c r="P1252" i="1"/>
  <c r="S1252" i="1"/>
  <c r="U1252" i="1"/>
  <c r="O1253" i="1" s="1"/>
  <c r="Q1253" i="1" s="1"/>
  <c r="K1251" i="1"/>
  <c r="I1251" i="1"/>
  <c r="G1251" i="1"/>
  <c r="C1251" i="1"/>
  <c r="J1251" i="1"/>
  <c r="A1252" i="1" s="1"/>
  <c r="D1252" i="1" s="1"/>
  <c r="F1251" i="1"/>
  <c r="E1251" i="1"/>
  <c r="L1251" i="1"/>
  <c r="B1251" i="1"/>
  <c r="T1253" i="1" l="1"/>
  <c r="U1253" i="1"/>
  <c r="O1254" i="1" s="1"/>
  <c r="Q1254" i="1" s="1"/>
  <c r="P1253" i="1"/>
  <c r="R1253" i="1"/>
  <c r="S1253" i="1"/>
  <c r="C1252" i="1"/>
  <c r="J1252" i="1"/>
  <c r="A1253" i="1" s="1"/>
  <c r="D1253" i="1" s="1"/>
  <c r="I1252" i="1"/>
  <c r="K1252" i="1"/>
  <c r="F1252" i="1"/>
  <c r="B1252" i="1"/>
  <c r="G1252" i="1"/>
  <c r="L1252" i="1"/>
  <c r="E1252" i="1"/>
  <c r="R1254" i="1" l="1"/>
  <c r="S1254" i="1"/>
  <c r="P1254" i="1"/>
  <c r="T1254" i="1"/>
  <c r="U1254" i="1"/>
  <c r="O1255" i="1" s="1"/>
  <c r="Q1255" i="1" s="1"/>
  <c r="E1253" i="1"/>
  <c r="F1253" i="1"/>
  <c r="G1253" i="1"/>
  <c r="B1253" i="1"/>
  <c r="I1253" i="1"/>
  <c r="K1253" i="1"/>
  <c r="J1253" i="1"/>
  <c r="A1254" i="1" s="1"/>
  <c r="D1254" i="1" s="1"/>
  <c r="L1253" i="1"/>
  <c r="C1253" i="1"/>
  <c r="T1255" i="1" l="1"/>
  <c r="R1255" i="1"/>
  <c r="U1255" i="1"/>
  <c r="O1256" i="1" s="1"/>
  <c r="Q1256" i="1" s="1"/>
  <c r="S1255" i="1"/>
  <c r="P1255" i="1"/>
  <c r="J1254" i="1"/>
  <c r="A1255" i="1" s="1"/>
  <c r="D1255" i="1" s="1"/>
  <c r="B1254" i="1"/>
  <c r="C1254" i="1"/>
  <c r="K1254" i="1"/>
  <c r="E1254" i="1"/>
  <c r="F1254" i="1"/>
  <c r="G1254" i="1"/>
  <c r="L1254" i="1"/>
  <c r="I1254" i="1"/>
  <c r="U1256" i="1" l="1"/>
  <c r="O1257" i="1" s="1"/>
  <c r="Q1257" i="1" s="1"/>
  <c r="S1256" i="1"/>
  <c r="P1256" i="1"/>
  <c r="R1256" i="1"/>
  <c r="T1256" i="1"/>
  <c r="J1255" i="1"/>
  <c r="A1256" i="1" s="1"/>
  <c r="D1256" i="1" s="1"/>
  <c r="F1255" i="1"/>
  <c r="C1255" i="1"/>
  <c r="I1255" i="1"/>
  <c r="B1255" i="1"/>
  <c r="L1255" i="1"/>
  <c r="E1255" i="1"/>
  <c r="K1255" i="1"/>
  <c r="G1255" i="1"/>
  <c r="U1257" i="1" l="1"/>
  <c r="O1258" i="1" s="1"/>
  <c r="Q1258" i="1" s="1"/>
  <c r="T1257" i="1"/>
  <c r="R1257" i="1"/>
  <c r="P1257" i="1"/>
  <c r="S1257" i="1"/>
  <c r="B1256" i="1"/>
  <c r="G1256" i="1"/>
  <c r="I1256" i="1"/>
  <c r="F1256" i="1"/>
  <c r="E1256" i="1"/>
  <c r="C1256" i="1"/>
  <c r="J1256" i="1"/>
  <c r="A1257" i="1" s="1"/>
  <c r="D1257" i="1" s="1"/>
  <c r="L1256" i="1"/>
  <c r="K1256" i="1"/>
  <c r="S1258" i="1" l="1"/>
  <c r="R1258" i="1"/>
  <c r="T1258" i="1"/>
  <c r="P1258" i="1"/>
  <c r="U1258" i="1"/>
  <c r="O1259" i="1" s="1"/>
  <c r="Q1259" i="1" s="1"/>
  <c r="F1257" i="1"/>
  <c r="B1257" i="1"/>
  <c r="L1257" i="1"/>
  <c r="K1257" i="1"/>
  <c r="G1257" i="1"/>
  <c r="E1257" i="1"/>
  <c r="I1257" i="1"/>
  <c r="J1257" i="1"/>
  <c r="A1258" i="1" s="1"/>
  <c r="D1258" i="1" s="1"/>
  <c r="C1257" i="1"/>
  <c r="R1259" i="1" l="1"/>
  <c r="U1259" i="1"/>
  <c r="O1260" i="1" s="1"/>
  <c r="Q1260" i="1" s="1"/>
  <c r="T1259" i="1"/>
  <c r="S1259" i="1"/>
  <c r="P1259" i="1"/>
  <c r="J1258" i="1"/>
  <c r="A1259" i="1" s="1"/>
  <c r="D1259" i="1" s="1"/>
  <c r="I1258" i="1"/>
  <c r="K1258" i="1"/>
  <c r="L1258" i="1"/>
  <c r="G1258" i="1"/>
  <c r="C1258" i="1"/>
  <c r="E1258" i="1"/>
  <c r="F1258" i="1"/>
  <c r="B1258" i="1"/>
  <c r="P1260" i="1" l="1"/>
  <c r="R1260" i="1"/>
  <c r="T1260" i="1"/>
  <c r="U1260" i="1"/>
  <c r="O1261" i="1" s="1"/>
  <c r="Q1261" i="1" s="1"/>
  <c r="S1260" i="1"/>
  <c r="L1259" i="1"/>
  <c r="E1259" i="1"/>
  <c r="I1259" i="1"/>
  <c r="C1259" i="1"/>
  <c r="G1259" i="1"/>
  <c r="J1259" i="1"/>
  <c r="A1260" i="1" s="1"/>
  <c r="D1260" i="1" s="1"/>
  <c r="B1259" i="1"/>
  <c r="F1259" i="1"/>
  <c r="K1259" i="1"/>
  <c r="T1261" i="1" l="1"/>
  <c r="P1261" i="1"/>
  <c r="R1261" i="1"/>
  <c r="U1261" i="1"/>
  <c r="O1262" i="1" s="1"/>
  <c r="Q1262" i="1" s="1"/>
  <c r="S1261" i="1"/>
  <c r="F1260" i="1"/>
  <c r="E1260" i="1"/>
  <c r="K1260" i="1"/>
  <c r="G1260" i="1"/>
  <c r="J1260" i="1"/>
  <c r="A1261" i="1" s="1"/>
  <c r="D1261" i="1" s="1"/>
  <c r="B1260" i="1"/>
  <c r="C1260" i="1"/>
  <c r="I1260" i="1"/>
  <c r="L1260" i="1"/>
  <c r="P1262" i="1" l="1"/>
  <c r="S1262" i="1"/>
  <c r="T1262" i="1"/>
  <c r="R1262" i="1"/>
  <c r="U1262" i="1"/>
  <c r="O1263" i="1" s="1"/>
  <c r="Q1263" i="1" s="1"/>
  <c r="L1261" i="1"/>
  <c r="K1261" i="1"/>
  <c r="I1261" i="1"/>
  <c r="J1261" i="1"/>
  <c r="A1262" i="1" s="1"/>
  <c r="D1262" i="1" s="1"/>
  <c r="C1261" i="1"/>
  <c r="F1261" i="1"/>
  <c r="G1261" i="1"/>
  <c r="B1261" i="1"/>
  <c r="E1261" i="1"/>
  <c r="P1263" i="1" l="1"/>
  <c r="R1263" i="1"/>
  <c r="U1263" i="1"/>
  <c r="O1264" i="1" s="1"/>
  <c r="Q1264" i="1" s="1"/>
  <c r="T1263" i="1"/>
  <c r="S1263" i="1"/>
  <c r="L1262" i="1"/>
  <c r="K1262" i="1"/>
  <c r="J1262" i="1"/>
  <c r="A1263" i="1" s="1"/>
  <c r="D1263" i="1" s="1"/>
  <c r="I1262" i="1"/>
  <c r="E1262" i="1"/>
  <c r="G1262" i="1"/>
  <c r="F1262" i="1"/>
  <c r="C1262" i="1"/>
  <c r="B1262" i="1"/>
  <c r="S1264" i="1" l="1"/>
  <c r="P1264" i="1"/>
  <c r="U1264" i="1"/>
  <c r="O1265" i="1" s="1"/>
  <c r="Q1265" i="1" s="1"/>
  <c r="R1264" i="1"/>
  <c r="T1264" i="1"/>
  <c r="F1263" i="1"/>
  <c r="E1263" i="1"/>
  <c r="L1263" i="1"/>
  <c r="C1263" i="1"/>
  <c r="J1263" i="1"/>
  <c r="A1264" i="1" s="1"/>
  <c r="D1264" i="1" s="1"/>
  <c r="G1263" i="1"/>
  <c r="K1263" i="1"/>
  <c r="B1263" i="1"/>
  <c r="I1263" i="1"/>
  <c r="R1265" i="1" l="1"/>
  <c r="S1265" i="1"/>
  <c r="T1265" i="1"/>
  <c r="P1265" i="1"/>
  <c r="U1265" i="1"/>
  <c r="O1266" i="1" s="1"/>
  <c r="Q1266" i="1" s="1"/>
  <c r="J1264" i="1"/>
  <c r="A1265" i="1" s="1"/>
  <c r="D1265" i="1" s="1"/>
  <c r="E1264" i="1"/>
  <c r="F1264" i="1"/>
  <c r="B1264" i="1"/>
  <c r="C1264" i="1"/>
  <c r="L1264" i="1"/>
  <c r="I1264" i="1"/>
  <c r="G1264" i="1"/>
  <c r="K1264" i="1"/>
  <c r="T1266" i="1" l="1"/>
  <c r="S1266" i="1"/>
  <c r="R1266" i="1"/>
  <c r="P1266" i="1"/>
  <c r="U1266" i="1"/>
  <c r="O1267" i="1" s="1"/>
  <c r="Q1267" i="1" s="1"/>
  <c r="G1265" i="1"/>
  <c r="C1265" i="1"/>
  <c r="I1265" i="1"/>
  <c r="F1265" i="1"/>
  <c r="K1265" i="1"/>
  <c r="E1265" i="1"/>
  <c r="L1265" i="1"/>
  <c r="J1265" i="1"/>
  <c r="A1266" i="1" s="1"/>
  <c r="D1266" i="1" s="1"/>
  <c r="B1265" i="1"/>
  <c r="S1267" i="1" l="1"/>
  <c r="P1267" i="1"/>
  <c r="T1267" i="1"/>
  <c r="R1267" i="1"/>
  <c r="U1267" i="1"/>
  <c r="O1268" i="1" s="1"/>
  <c r="Q1268" i="1" s="1"/>
  <c r="F1266" i="1"/>
  <c r="I1266" i="1"/>
  <c r="K1266" i="1"/>
  <c r="E1266" i="1"/>
  <c r="L1266" i="1"/>
  <c r="J1266" i="1"/>
  <c r="A1267" i="1" s="1"/>
  <c r="D1267" i="1" s="1"/>
  <c r="B1266" i="1"/>
  <c r="G1266" i="1"/>
  <c r="C1266" i="1"/>
  <c r="P1268" i="1" l="1"/>
  <c r="T1268" i="1"/>
  <c r="S1268" i="1"/>
  <c r="U1268" i="1"/>
  <c r="O1269" i="1" s="1"/>
  <c r="Q1269" i="1" s="1"/>
  <c r="R1268" i="1"/>
  <c r="G1267" i="1"/>
  <c r="I1267" i="1"/>
  <c r="E1267" i="1"/>
  <c r="C1267" i="1"/>
  <c r="L1267" i="1"/>
  <c r="J1267" i="1"/>
  <c r="A1268" i="1" s="1"/>
  <c r="D1268" i="1" s="1"/>
  <c r="K1267" i="1"/>
  <c r="F1267" i="1"/>
  <c r="B1267" i="1"/>
  <c r="U1269" i="1" l="1"/>
  <c r="O1270" i="1" s="1"/>
  <c r="Q1270" i="1" s="1"/>
  <c r="R1269" i="1"/>
  <c r="P1269" i="1"/>
  <c r="S1269" i="1"/>
  <c r="T1269" i="1"/>
  <c r="G1268" i="1"/>
  <c r="I1268" i="1"/>
  <c r="L1268" i="1"/>
  <c r="E1268" i="1"/>
  <c r="F1268" i="1"/>
  <c r="J1268" i="1"/>
  <c r="A1269" i="1" s="1"/>
  <c r="D1269" i="1" s="1"/>
  <c r="K1268" i="1"/>
  <c r="C1268" i="1"/>
  <c r="B1268" i="1"/>
  <c r="P1270" i="1" l="1"/>
  <c r="R1270" i="1"/>
  <c r="S1270" i="1"/>
  <c r="U1270" i="1"/>
  <c r="O1271" i="1" s="1"/>
  <c r="Q1271" i="1" s="1"/>
  <c r="T1270" i="1"/>
  <c r="J1269" i="1"/>
  <c r="A1270" i="1" s="1"/>
  <c r="D1270" i="1" s="1"/>
  <c r="E1269" i="1"/>
  <c r="L1269" i="1"/>
  <c r="C1269" i="1"/>
  <c r="F1269" i="1"/>
  <c r="I1269" i="1"/>
  <c r="G1269" i="1"/>
  <c r="K1269" i="1"/>
  <c r="B1269" i="1"/>
  <c r="T1271" i="1" l="1"/>
  <c r="S1271" i="1"/>
  <c r="R1271" i="1"/>
  <c r="P1271" i="1"/>
  <c r="U1271" i="1"/>
  <c r="O1272" i="1" s="1"/>
  <c r="Q1272" i="1" s="1"/>
  <c r="J1270" i="1"/>
  <c r="A1271" i="1" s="1"/>
  <c r="D1271" i="1" s="1"/>
  <c r="C1270" i="1"/>
  <c r="I1270" i="1"/>
  <c r="E1270" i="1"/>
  <c r="B1270" i="1"/>
  <c r="L1270" i="1"/>
  <c r="G1270" i="1"/>
  <c r="K1270" i="1"/>
  <c r="F1270" i="1"/>
  <c r="R1272" i="1" l="1"/>
  <c r="S1272" i="1"/>
  <c r="T1272" i="1"/>
  <c r="U1272" i="1"/>
  <c r="O1273" i="1" s="1"/>
  <c r="Q1273" i="1" s="1"/>
  <c r="P1272" i="1"/>
  <c r="J1271" i="1"/>
  <c r="A1272" i="1" s="1"/>
  <c r="D1272" i="1" s="1"/>
  <c r="B1271" i="1"/>
  <c r="C1271" i="1"/>
  <c r="I1271" i="1"/>
  <c r="L1271" i="1"/>
  <c r="F1271" i="1"/>
  <c r="E1271" i="1"/>
  <c r="K1271" i="1"/>
  <c r="G1271" i="1"/>
  <c r="S1273" i="1" l="1"/>
  <c r="R1273" i="1"/>
  <c r="U1273" i="1"/>
  <c r="O1274" i="1" s="1"/>
  <c r="Q1274" i="1" s="1"/>
  <c r="P1273" i="1"/>
  <c r="T1273" i="1"/>
  <c r="I1272" i="1"/>
  <c r="L1272" i="1"/>
  <c r="K1272" i="1"/>
  <c r="G1272" i="1"/>
  <c r="C1272" i="1"/>
  <c r="J1272" i="1"/>
  <c r="A1273" i="1" s="1"/>
  <c r="D1273" i="1" s="1"/>
  <c r="B1272" i="1"/>
  <c r="F1272" i="1"/>
  <c r="E1272" i="1"/>
  <c r="S1274" i="1" l="1"/>
  <c r="U1274" i="1"/>
  <c r="O1275" i="1" s="1"/>
  <c r="Q1275" i="1" s="1"/>
  <c r="T1274" i="1"/>
  <c r="P1274" i="1"/>
  <c r="R1274" i="1"/>
  <c r="K1273" i="1"/>
  <c r="L1273" i="1"/>
  <c r="G1273" i="1"/>
  <c r="F1273" i="1"/>
  <c r="E1273" i="1"/>
  <c r="C1273" i="1"/>
  <c r="J1273" i="1"/>
  <c r="A1274" i="1" s="1"/>
  <c r="D1274" i="1" s="1"/>
  <c r="I1273" i="1"/>
  <c r="B1273" i="1"/>
  <c r="P1275" i="1" l="1"/>
  <c r="T1275" i="1"/>
  <c r="R1275" i="1"/>
  <c r="S1275" i="1"/>
  <c r="U1275" i="1"/>
  <c r="O1276" i="1" s="1"/>
  <c r="Q1276" i="1" s="1"/>
  <c r="G1274" i="1"/>
  <c r="K1274" i="1"/>
  <c r="I1274" i="1"/>
  <c r="B1274" i="1"/>
  <c r="J1274" i="1"/>
  <c r="A1275" i="1" s="1"/>
  <c r="D1275" i="1" s="1"/>
  <c r="F1274" i="1"/>
  <c r="E1274" i="1"/>
  <c r="C1274" i="1"/>
  <c r="L1274" i="1"/>
  <c r="R1276" i="1" l="1"/>
  <c r="T1276" i="1"/>
  <c r="P1276" i="1"/>
  <c r="U1276" i="1"/>
  <c r="O1277" i="1" s="1"/>
  <c r="Q1277" i="1" s="1"/>
  <c r="S1276" i="1"/>
  <c r="K1275" i="1"/>
  <c r="E1275" i="1"/>
  <c r="J1275" i="1"/>
  <c r="A1276" i="1" s="1"/>
  <c r="D1276" i="1" s="1"/>
  <c r="L1275" i="1"/>
  <c r="B1275" i="1"/>
  <c r="I1275" i="1"/>
  <c r="G1275" i="1"/>
  <c r="C1275" i="1"/>
  <c r="F1275" i="1"/>
  <c r="P1277" i="1" l="1"/>
  <c r="R1277" i="1"/>
  <c r="S1277" i="1"/>
  <c r="T1277" i="1"/>
  <c r="U1277" i="1"/>
  <c r="O1278" i="1" s="1"/>
  <c r="Q1278" i="1" s="1"/>
  <c r="L1276" i="1"/>
  <c r="C1276" i="1"/>
  <c r="I1276" i="1"/>
  <c r="F1276" i="1"/>
  <c r="G1276" i="1"/>
  <c r="J1276" i="1"/>
  <c r="A1277" i="1" s="1"/>
  <c r="D1277" i="1" s="1"/>
  <c r="K1276" i="1"/>
  <c r="B1276" i="1"/>
  <c r="E1276" i="1"/>
  <c r="P1278" i="1" l="1"/>
  <c r="S1278" i="1"/>
  <c r="U1278" i="1"/>
  <c r="O1279" i="1" s="1"/>
  <c r="Q1279" i="1" s="1"/>
  <c r="T1278" i="1"/>
  <c r="R1278" i="1"/>
  <c r="J1277" i="1"/>
  <c r="A1278" i="1" s="1"/>
  <c r="D1278" i="1" s="1"/>
  <c r="F1277" i="1"/>
  <c r="B1277" i="1"/>
  <c r="C1277" i="1"/>
  <c r="I1277" i="1"/>
  <c r="K1277" i="1"/>
  <c r="G1277" i="1"/>
  <c r="E1277" i="1"/>
  <c r="L1277" i="1"/>
  <c r="R1279" i="1" l="1"/>
  <c r="U1279" i="1"/>
  <c r="O1280" i="1" s="1"/>
  <c r="Q1280" i="1" s="1"/>
  <c r="S1279" i="1"/>
  <c r="T1279" i="1"/>
  <c r="P1279" i="1"/>
  <c r="G1278" i="1"/>
  <c r="I1278" i="1"/>
  <c r="B1278" i="1"/>
  <c r="E1278" i="1"/>
  <c r="J1278" i="1"/>
  <c r="A1279" i="1" s="1"/>
  <c r="D1279" i="1" s="1"/>
  <c r="F1278" i="1"/>
  <c r="C1278" i="1"/>
  <c r="K1278" i="1"/>
  <c r="L1278" i="1"/>
  <c r="P1280" i="1" l="1"/>
  <c r="R1280" i="1"/>
  <c r="T1280" i="1"/>
  <c r="U1280" i="1"/>
  <c r="O1281" i="1" s="1"/>
  <c r="Q1281" i="1" s="1"/>
  <c r="S1280" i="1"/>
  <c r="I1279" i="1"/>
  <c r="E1279" i="1"/>
  <c r="F1279" i="1"/>
  <c r="L1279" i="1"/>
  <c r="C1279" i="1"/>
  <c r="J1279" i="1"/>
  <c r="A1280" i="1" s="1"/>
  <c r="D1280" i="1" s="1"/>
  <c r="G1279" i="1"/>
  <c r="K1279" i="1"/>
  <c r="B1279" i="1"/>
  <c r="P1281" i="1" l="1"/>
  <c r="T1281" i="1"/>
  <c r="R1281" i="1"/>
  <c r="U1281" i="1"/>
  <c r="O1282" i="1" s="1"/>
  <c r="Q1282" i="1" s="1"/>
  <c r="S1281" i="1"/>
  <c r="E1280" i="1"/>
  <c r="L1280" i="1"/>
  <c r="G1280" i="1"/>
  <c r="B1280" i="1"/>
  <c r="K1280" i="1"/>
  <c r="J1280" i="1"/>
  <c r="A1281" i="1" s="1"/>
  <c r="D1281" i="1" s="1"/>
  <c r="I1280" i="1"/>
  <c r="C1280" i="1"/>
  <c r="F1280" i="1"/>
  <c r="T1282" i="1" l="1"/>
  <c r="R1282" i="1"/>
  <c r="U1282" i="1"/>
  <c r="O1283" i="1" s="1"/>
  <c r="Q1283" i="1" s="1"/>
  <c r="S1282" i="1"/>
  <c r="P1282" i="1"/>
  <c r="B1281" i="1"/>
  <c r="L1281" i="1"/>
  <c r="J1281" i="1"/>
  <c r="A1282" i="1" s="1"/>
  <c r="D1282" i="1" s="1"/>
  <c r="C1281" i="1"/>
  <c r="F1281" i="1"/>
  <c r="G1281" i="1"/>
  <c r="K1281" i="1"/>
  <c r="I1281" i="1"/>
  <c r="E1281" i="1"/>
  <c r="R1283" i="1" l="1"/>
  <c r="T1283" i="1"/>
  <c r="P1283" i="1"/>
  <c r="U1283" i="1"/>
  <c r="O1284" i="1" s="1"/>
  <c r="Q1284" i="1" s="1"/>
  <c r="S1283" i="1"/>
  <c r="F1282" i="1"/>
  <c r="G1282" i="1"/>
  <c r="K1282" i="1"/>
  <c r="J1282" i="1"/>
  <c r="A1283" i="1" s="1"/>
  <c r="D1283" i="1" s="1"/>
  <c r="I1282" i="1"/>
  <c r="L1282" i="1"/>
  <c r="C1282" i="1"/>
  <c r="E1282" i="1"/>
  <c r="B1282" i="1"/>
  <c r="P1284" i="1" l="1"/>
  <c r="R1284" i="1"/>
  <c r="S1284" i="1"/>
  <c r="U1284" i="1"/>
  <c r="O1285" i="1" s="1"/>
  <c r="Q1285" i="1" s="1"/>
  <c r="T1284" i="1"/>
  <c r="G1283" i="1"/>
  <c r="C1283" i="1"/>
  <c r="K1283" i="1"/>
  <c r="B1283" i="1"/>
  <c r="F1283" i="1"/>
  <c r="L1283" i="1"/>
  <c r="E1283" i="1"/>
  <c r="I1283" i="1"/>
  <c r="J1283" i="1"/>
  <c r="A1284" i="1" s="1"/>
  <c r="D1284" i="1" s="1"/>
  <c r="P1285" i="1" l="1"/>
  <c r="R1285" i="1"/>
  <c r="U1285" i="1"/>
  <c r="O1286" i="1" s="1"/>
  <c r="Q1286" i="1" s="1"/>
  <c r="S1285" i="1"/>
  <c r="T1285" i="1"/>
  <c r="C1284" i="1"/>
  <c r="I1284" i="1"/>
  <c r="L1284" i="1"/>
  <c r="K1284" i="1"/>
  <c r="F1284" i="1"/>
  <c r="B1284" i="1"/>
  <c r="G1284" i="1"/>
  <c r="J1284" i="1"/>
  <c r="A1285" i="1" s="1"/>
  <c r="D1285" i="1" s="1"/>
  <c r="E1284" i="1"/>
  <c r="R1286" i="1" l="1"/>
  <c r="S1286" i="1"/>
  <c r="U1286" i="1"/>
  <c r="O1287" i="1" s="1"/>
  <c r="Q1287" i="1" s="1"/>
  <c r="T1286" i="1"/>
  <c r="P1286" i="1"/>
  <c r="K1285" i="1"/>
  <c r="B1285" i="1"/>
  <c r="J1285" i="1"/>
  <c r="A1286" i="1" s="1"/>
  <c r="D1286" i="1" s="1"/>
  <c r="L1285" i="1"/>
  <c r="F1285" i="1"/>
  <c r="E1285" i="1"/>
  <c r="C1285" i="1"/>
  <c r="G1285" i="1"/>
  <c r="I1285" i="1"/>
  <c r="P1287" i="1" l="1"/>
  <c r="R1287" i="1"/>
  <c r="U1287" i="1"/>
  <c r="O1288" i="1" s="1"/>
  <c r="Q1288" i="1" s="1"/>
  <c r="S1287" i="1"/>
  <c r="T1287" i="1"/>
  <c r="F1286" i="1"/>
  <c r="G1286" i="1"/>
  <c r="L1286" i="1"/>
  <c r="C1286" i="1"/>
  <c r="K1286" i="1"/>
  <c r="E1286" i="1"/>
  <c r="J1286" i="1"/>
  <c r="A1287" i="1" s="1"/>
  <c r="D1287" i="1" s="1"/>
  <c r="I1286" i="1"/>
  <c r="B1286" i="1"/>
  <c r="T1288" i="1" l="1"/>
  <c r="P1288" i="1"/>
  <c r="U1288" i="1"/>
  <c r="O1289" i="1" s="1"/>
  <c r="Q1289" i="1" s="1"/>
  <c r="S1288" i="1"/>
  <c r="R1288" i="1"/>
  <c r="F1287" i="1"/>
  <c r="G1287" i="1"/>
  <c r="L1287" i="1"/>
  <c r="E1287" i="1"/>
  <c r="B1287" i="1"/>
  <c r="J1287" i="1"/>
  <c r="A1288" i="1" s="1"/>
  <c r="D1288" i="1" s="1"/>
  <c r="K1287" i="1"/>
  <c r="I1287" i="1"/>
  <c r="C1287" i="1"/>
  <c r="R1289" i="1" l="1"/>
  <c r="P1289" i="1"/>
  <c r="T1289" i="1"/>
  <c r="U1289" i="1"/>
  <c r="O1290" i="1" s="1"/>
  <c r="Q1290" i="1" s="1"/>
  <c r="S1289" i="1"/>
  <c r="E1288" i="1"/>
  <c r="B1288" i="1"/>
  <c r="J1288" i="1"/>
  <c r="A1289" i="1" s="1"/>
  <c r="D1289" i="1" s="1"/>
  <c r="K1288" i="1"/>
  <c r="C1288" i="1"/>
  <c r="G1288" i="1"/>
  <c r="L1288" i="1"/>
  <c r="F1288" i="1"/>
  <c r="I1288" i="1"/>
  <c r="R1290" i="1" l="1"/>
  <c r="P1290" i="1"/>
  <c r="U1290" i="1"/>
  <c r="O1291" i="1" s="1"/>
  <c r="Q1291" i="1" s="1"/>
  <c r="T1290" i="1"/>
  <c r="S1290" i="1"/>
  <c r="E1289" i="1"/>
  <c r="F1289" i="1"/>
  <c r="B1289" i="1"/>
  <c r="I1289" i="1"/>
  <c r="K1289" i="1"/>
  <c r="C1289" i="1"/>
  <c r="J1289" i="1"/>
  <c r="A1290" i="1" s="1"/>
  <c r="D1290" i="1" s="1"/>
  <c r="L1289" i="1"/>
  <c r="G1289" i="1"/>
  <c r="P1291" i="1" l="1"/>
  <c r="R1291" i="1"/>
  <c r="S1291" i="1"/>
  <c r="U1291" i="1"/>
  <c r="O1292" i="1" s="1"/>
  <c r="Q1292" i="1" s="1"/>
  <c r="T1291" i="1"/>
  <c r="B1290" i="1"/>
  <c r="E1290" i="1"/>
  <c r="F1290" i="1"/>
  <c r="G1290" i="1"/>
  <c r="I1290" i="1"/>
  <c r="K1290" i="1"/>
  <c r="L1290" i="1"/>
  <c r="J1290" i="1"/>
  <c r="A1291" i="1" s="1"/>
  <c r="D1291" i="1" s="1"/>
  <c r="C1290" i="1"/>
  <c r="T1292" i="1" l="1"/>
  <c r="R1292" i="1"/>
  <c r="S1292" i="1"/>
  <c r="P1292" i="1"/>
  <c r="U1292" i="1"/>
  <c r="O1293" i="1" s="1"/>
  <c r="Q1293" i="1" s="1"/>
  <c r="K1291" i="1"/>
  <c r="I1291" i="1"/>
  <c r="C1291" i="1"/>
  <c r="E1291" i="1"/>
  <c r="B1291" i="1"/>
  <c r="J1291" i="1"/>
  <c r="A1292" i="1" s="1"/>
  <c r="D1292" i="1" s="1"/>
  <c r="G1291" i="1"/>
  <c r="F1291" i="1"/>
  <c r="L1291" i="1"/>
  <c r="T1293" i="1" l="1"/>
  <c r="P1293" i="1"/>
  <c r="R1293" i="1"/>
  <c r="S1293" i="1"/>
  <c r="U1293" i="1"/>
  <c r="O1294" i="1" s="1"/>
  <c r="Q1294" i="1" s="1"/>
  <c r="E1292" i="1"/>
  <c r="K1292" i="1"/>
  <c r="J1292" i="1"/>
  <c r="A1293" i="1" s="1"/>
  <c r="D1293" i="1" s="1"/>
  <c r="C1292" i="1"/>
  <c r="L1292" i="1"/>
  <c r="G1292" i="1"/>
  <c r="B1292" i="1"/>
  <c r="F1292" i="1"/>
  <c r="I1292" i="1"/>
  <c r="S1294" i="1" l="1"/>
  <c r="T1294" i="1"/>
  <c r="R1294" i="1"/>
  <c r="P1294" i="1"/>
  <c r="U1294" i="1"/>
  <c r="O1295" i="1" s="1"/>
  <c r="Q1295" i="1" s="1"/>
  <c r="F1293" i="1"/>
  <c r="L1293" i="1"/>
  <c r="K1293" i="1"/>
  <c r="J1293" i="1"/>
  <c r="A1294" i="1" s="1"/>
  <c r="D1294" i="1" s="1"/>
  <c r="C1293" i="1"/>
  <c r="I1293" i="1"/>
  <c r="E1293" i="1"/>
  <c r="B1293" i="1"/>
  <c r="G1293" i="1"/>
  <c r="P1295" i="1" l="1"/>
  <c r="S1295" i="1"/>
  <c r="R1295" i="1"/>
  <c r="U1295" i="1"/>
  <c r="O1296" i="1" s="1"/>
  <c r="Q1296" i="1" s="1"/>
  <c r="T1295" i="1"/>
  <c r="C1294" i="1"/>
  <c r="K1294" i="1"/>
  <c r="B1294" i="1"/>
  <c r="I1294" i="1"/>
  <c r="L1294" i="1"/>
  <c r="J1294" i="1"/>
  <c r="A1295" i="1" s="1"/>
  <c r="D1295" i="1" s="1"/>
  <c r="F1294" i="1"/>
  <c r="E1294" i="1"/>
  <c r="G1294" i="1"/>
  <c r="S1296" i="1" l="1"/>
  <c r="P1296" i="1"/>
  <c r="R1296" i="1"/>
  <c r="T1296" i="1"/>
  <c r="U1296" i="1"/>
  <c r="O1297" i="1" s="1"/>
  <c r="Q1297" i="1" s="1"/>
  <c r="C1295" i="1"/>
  <c r="E1295" i="1"/>
  <c r="F1295" i="1"/>
  <c r="K1295" i="1"/>
  <c r="L1295" i="1"/>
  <c r="G1295" i="1"/>
  <c r="B1295" i="1"/>
  <c r="I1295" i="1"/>
  <c r="J1295" i="1"/>
  <c r="A1296" i="1" s="1"/>
  <c r="D1296" i="1" s="1"/>
  <c r="P1297" i="1" l="1"/>
  <c r="R1297" i="1"/>
  <c r="S1297" i="1"/>
  <c r="T1297" i="1"/>
  <c r="U1297" i="1"/>
  <c r="O1298" i="1" s="1"/>
  <c r="Q1298" i="1" s="1"/>
  <c r="I1296" i="1"/>
  <c r="J1296" i="1"/>
  <c r="A1297" i="1" s="1"/>
  <c r="D1297" i="1" s="1"/>
  <c r="K1296" i="1"/>
  <c r="B1296" i="1"/>
  <c r="L1296" i="1"/>
  <c r="C1296" i="1"/>
  <c r="F1296" i="1"/>
  <c r="G1296" i="1"/>
  <c r="E1296" i="1"/>
  <c r="U1298" i="1" l="1"/>
  <c r="O1299" i="1" s="1"/>
  <c r="Q1299" i="1" s="1"/>
  <c r="R1298" i="1"/>
  <c r="S1298" i="1"/>
  <c r="T1298" i="1"/>
  <c r="P1298" i="1"/>
  <c r="G1297" i="1"/>
  <c r="E1297" i="1"/>
  <c r="C1297" i="1"/>
  <c r="I1297" i="1"/>
  <c r="L1297" i="1"/>
  <c r="F1297" i="1"/>
  <c r="B1297" i="1"/>
  <c r="J1297" i="1"/>
  <c r="A1298" i="1" s="1"/>
  <c r="D1298" i="1" s="1"/>
  <c r="K1297" i="1"/>
  <c r="S1299" i="1" l="1"/>
  <c r="U1299" i="1"/>
  <c r="O1300" i="1" s="1"/>
  <c r="Q1300" i="1" s="1"/>
  <c r="T1299" i="1"/>
  <c r="R1299" i="1"/>
  <c r="P1299" i="1"/>
  <c r="E1298" i="1"/>
  <c r="F1298" i="1"/>
  <c r="J1298" i="1"/>
  <c r="A1299" i="1" s="1"/>
  <c r="D1299" i="1" s="1"/>
  <c r="I1298" i="1"/>
  <c r="G1298" i="1"/>
  <c r="C1298" i="1"/>
  <c r="K1298" i="1"/>
  <c r="B1298" i="1"/>
  <c r="L1298" i="1"/>
  <c r="S1300" i="1" l="1"/>
  <c r="U1300" i="1"/>
  <c r="O1301" i="1" s="1"/>
  <c r="Q1301" i="1" s="1"/>
  <c r="P1300" i="1"/>
  <c r="T1300" i="1"/>
  <c r="R1300" i="1"/>
  <c r="K1299" i="1"/>
  <c r="E1299" i="1"/>
  <c r="G1299" i="1"/>
  <c r="I1299" i="1"/>
  <c r="C1299" i="1"/>
  <c r="B1299" i="1"/>
  <c r="L1299" i="1"/>
  <c r="F1299" i="1"/>
  <c r="J1299" i="1"/>
  <c r="A1300" i="1" s="1"/>
  <c r="D1300" i="1" s="1"/>
  <c r="P1301" i="1" l="1"/>
  <c r="R1301" i="1"/>
  <c r="S1301" i="1"/>
  <c r="U1301" i="1"/>
  <c r="O1302" i="1" s="1"/>
  <c r="Q1302" i="1" s="1"/>
  <c r="T1301" i="1"/>
  <c r="G1300" i="1"/>
  <c r="J1300" i="1"/>
  <c r="A1301" i="1" s="1"/>
  <c r="D1301" i="1" s="1"/>
  <c r="E1300" i="1"/>
  <c r="F1300" i="1"/>
  <c r="I1300" i="1"/>
  <c r="L1300" i="1"/>
  <c r="B1300" i="1"/>
  <c r="K1300" i="1"/>
  <c r="C1300" i="1"/>
  <c r="P1302" i="1" l="1"/>
  <c r="R1302" i="1"/>
  <c r="T1302" i="1"/>
  <c r="S1302" i="1"/>
  <c r="U1302" i="1"/>
  <c r="O1303" i="1" s="1"/>
  <c r="Q1303" i="1" s="1"/>
  <c r="E1301" i="1"/>
  <c r="L1301" i="1"/>
  <c r="I1301" i="1"/>
  <c r="J1301" i="1"/>
  <c r="A1302" i="1" s="1"/>
  <c r="D1302" i="1" s="1"/>
  <c r="G1301" i="1"/>
  <c r="B1301" i="1"/>
  <c r="K1301" i="1"/>
  <c r="F1301" i="1"/>
  <c r="C1301" i="1"/>
  <c r="S1303" i="1" l="1"/>
  <c r="U1303" i="1"/>
  <c r="O1304" i="1" s="1"/>
  <c r="Q1304" i="1" s="1"/>
  <c r="R1303" i="1"/>
  <c r="P1303" i="1"/>
  <c r="T1303" i="1"/>
  <c r="C1302" i="1"/>
  <c r="B1302" i="1"/>
  <c r="J1302" i="1"/>
  <c r="A1303" i="1" s="1"/>
  <c r="D1303" i="1" s="1"/>
  <c r="E1302" i="1"/>
  <c r="L1302" i="1"/>
  <c r="G1302" i="1"/>
  <c r="K1302" i="1"/>
  <c r="F1302" i="1"/>
  <c r="I1302" i="1"/>
  <c r="U1304" i="1" l="1"/>
  <c r="O1305" i="1" s="1"/>
  <c r="Q1305" i="1" s="1"/>
  <c r="R1304" i="1"/>
  <c r="T1304" i="1"/>
  <c r="P1304" i="1"/>
  <c r="S1304" i="1"/>
  <c r="J1303" i="1"/>
  <c r="A1304" i="1" s="1"/>
  <c r="D1304" i="1" s="1"/>
  <c r="E1303" i="1"/>
  <c r="C1303" i="1"/>
  <c r="G1303" i="1"/>
  <c r="F1303" i="1"/>
  <c r="L1303" i="1"/>
  <c r="B1303" i="1"/>
  <c r="I1303" i="1"/>
  <c r="K1303" i="1"/>
  <c r="P1305" i="1" l="1"/>
  <c r="R1305" i="1"/>
  <c r="U1305" i="1"/>
  <c r="O1306" i="1" s="1"/>
  <c r="Q1306" i="1" s="1"/>
  <c r="T1305" i="1"/>
  <c r="S1305" i="1"/>
  <c r="B1304" i="1"/>
  <c r="I1304" i="1"/>
  <c r="L1304" i="1"/>
  <c r="F1304" i="1"/>
  <c r="K1304" i="1"/>
  <c r="G1304" i="1"/>
  <c r="J1304" i="1"/>
  <c r="A1305" i="1" s="1"/>
  <c r="D1305" i="1" s="1"/>
  <c r="E1304" i="1"/>
  <c r="C1304" i="1"/>
  <c r="P1306" i="1" l="1"/>
  <c r="U1306" i="1"/>
  <c r="O1307" i="1" s="1"/>
  <c r="Q1307" i="1" s="1"/>
  <c r="S1306" i="1"/>
  <c r="R1306" i="1"/>
  <c r="T1306" i="1"/>
  <c r="E1305" i="1"/>
  <c r="L1305" i="1"/>
  <c r="J1305" i="1"/>
  <c r="A1306" i="1" s="1"/>
  <c r="D1306" i="1" s="1"/>
  <c r="K1305" i="1"/>
  <c r="B1305" i="1"/>
  <c r="I1305" i="1"/>
  <c r="F1305" i="1"/>
  <c r="G1305" i="1"/>
  <c r="C1305" i="1"/>
  <c r="P1307" i="1" l="1"/>
  <c r="R1307" i="1"/>
  <c r="S1307" i="1"/>
  <c r="U1307" i="1"/>
  <c r="O1308" i="1" s="1"/>
  <c r="Q1308" i="1" s="1"/>
  <c r="T1307" i="1"/>
  <c r="C1306" i="1"/>
  <c r="B1306" i="1"/>
  <c r="F1306" i="1"/>
  <c r="I1306" i="1"/>
  <c r="L1306" i="1"/>
  <c r="G1306" i="1"/>
  <c r="J1306" i="1"/>
  <c r="A1307" i="1" s="1"/>
  <c r="D1307" i="1" s="1"/>
  <c r="E1306" i="1"/>
  <c r="K1306" i="1"/>
  <c r="P1308" i="1" l="1"/>
  <c r="R1308" i="1"/>
  <c r="S1308" i="1"/>
  <c r="T1308" i="1"/>
  <c r="U1308" i="1"/>
  <c r="O1309" i="1" s="1"/>
  <c r="Q1309" i="1" s="1"/>
  <c r="K1307" i="1"/>
  <c r="C1307" i="1"/>
  <c r="J1307" i="1"/>
  <c r="A1308" i="1" s="1"/>
  <c r="D1308" i="1" s="1"/>
  <c r="E1307" i="1"/>
  <c r="F1307" i="1"/>
  <c r="G1307" i="1"/>
  <c r="B1307" i="1"/>
  <c r="L1307" i="1"/>
  <c r="I1307" i="1"/>
  <c r="T1309" i="1" l="1"/>
  <c r="P1309" i="1"/>
  <c r="R1309" i="1"/>
  <c r="S1309" i="1"/>
  <c r="U1309" i="1"/>
  <c r="O1310" i="1" s="1"/>
  <c r="Q1310" i="1" s="1"/>
  <c r="K1308" i="1"/>
  <c r="L1308" i="1"/>
  <c r="C1308" i="1"/>
  <c r="I1308" i="1"/>
  <c r="J1308" i="1"/>
  <c r="A1309" i="1" s="1"/>
  <c r="D1309" i="1" s="1"/>
  <c r="E1308" i="1"/>
  <c r="F1308" i="1"/>
  <c r="G1308" i="1"/>
  <c r="B1308" i="1"/>
  <c r="P1310" i="1" l="1"/>
  <c r="T1310" i="1"/>
  <c r="R1310" i="1"/>
  <c r="S1310" i="1"/>
  <c r="U1310" i="1"/>
  <c r="O1311" i="1" s="1"/>
  <c r="Q1311" i="1" s="1"/>
  <c r="L1309" i="1"/>
  <c r="F1309" i="1"/>
  <c r="I1309" i="1"/>
  <c r="K1309" i="1"/>
  <c r="C1309" i="1"/>
  <c r="E1309" i="1"/>
  <c r="G1309" i="1"/>
  <c r="J1309" i="1"/>
  <c r="A1310" i="1" s="1"/>
  <c r="D1310" i="1" s="1"/>
  <c r="B1309" i="1"/>
  <c r="P1311" i="1" l="1"/>
  <c r="R1311" i="1"/>
  <c r="T1311" i="1"/>
  <c r="U1311" i="1"/>
  <c r="O1312" i="1" s="1"/>
  <c r="Q1312" i="1" s="1"/>
  <c r="S1311" i="1"/>
  <c r="B1310" i="1"/>
  <c r="I1310" i="1"/>
  <c r="E1310" i="1"/>
  <c r="L1310" i="1"/>
  <c r="C1310" i="1"/>
  <c r="K1310" i="1"/>
  <c r="F1310" i="1"/>
  <c r="J1310" i="1"/>
  <c r="A1311" i="1" s="1"/>
  <c r="D1311" i="1" s="1"/>
  <c r="G1310" i="1"/>
  <c r="R1312" i="1" l="1"/>
  <c r="S1312" i="1"/>
  <c r="P1312" i="1"/>
  <c r="T1312" i="1"/>
  <c r="U1312" i="1"/>
  <c r="O1313" i="1" s="1"/>
  <c r="Q1313" i="1" s="1"/>
  <c r="L1311" i="1"/>
  <c r="F1311" i="1"/>
  <c r="I1311" i="1"/>
  <c r="G1311" i="1"/>
  <c r="B1311" i="1"/>
  <c r="K1311" i="1"/>
  <c r="J1311" i="1"/>
  <c r="A1312" i="1" s="1"/>
  <c r="D1312" i="1" s="1"/>
  <c r="C1311" i="1"/>
  <c r="E1311" i="1"/>
  <c r="T1313" i="1" l="1"/>
  <c r="S1313" i="1"/>
  <c r="R1313" i="1"/>
  <c r="P1313" i="1"/>
  <c r="U1313" i="1"/>
  <c r="O1314" i="1" s="1"/>
  <c r="Q1314" i="1" s="1"/>
  <c r="J1312" i="1"/>
  <c r="A1313" i="1" s="1"/>
  <c r="D1313" i="1" s="1"/>
  <c r="K1312" i="1"/>
  <c r="F1312" i="1"/>
  <c r="G1312" i="1"/>
  <c r="I1312" i="1"/>
  <c r="B1312" i="1"/>
  <c r="E1312" i="1"/>
  <c r="C1312" i="1"/>
  <c r="L1312" i="1"/>
  <c r="T1314" i="1" l="1"/>
  <c r="U1314" i="1"/>
  <c r="O1315" i="1" s="1"/>
  <c r="Q1315" i="1" s="1"/>
  <c r="S1314" i="1"/>
  <c r="R1314" i="1"/>
  <c r="P1314" i="1"/>
  <c r="G1313" i="1"/>
  <c r="F1313" i="1"/>
  <c r="J1313" i="1"/>
  <c r="A1314" i="1" s="1"/>
  <c r="D1314" i="1" s="1"/>
  <c r="I1313" i="1"/>
  <c r="K1313" i="1"/>
  <c r="L1313" i="1"/>
  <c r="E1313" i="1"/>
  <c r="B1313" i="1"/>
  <c r="C1313" i="1"/>
  <c r="P1315" i="1" l="1"/>
  <c r="R1315" i="1"/>
  <c r="U1315" i="1"/>
  <c r="O1316" i="1" s="1"/>
  <c r="Q1316" i="1" s="1"/>
  <c r="S1315" i="1"/>
  <c r="T1315" i="1"/>
  <c r="I1314" i="1"/>
  <c r="C1314" i="1"/>
  <c r="K1314" i="1"/>
  <c r="L1314" i="1"/>
  <c r="E1314" i="1"/>
  <c r="B1314" i="1"/>
  <c r="F1314" i="1"/>
  <c r="J1314" i="1"/>
  <c r="A1315" i="1" s="1"/>
  <c r="D1315" i="1" s="1"/>
  <c r="G1314" i="1"/>
  <c r="P1316" i="1" l="1"/>
  <c r="R1316" i="1"/>
  <c r="S1316" i="1"/>
  <c r="T1316" i="1"/>
  <c r="U1316" i="1"/>
  <c r="O1317" i="1" s="1"/>
  <c r="Q1317" i="1" s="1"/>
  <c r="J1315" i="1"/>
  <c r="A1316" i="1" s="1"/>
  <c r="D1316" i="1" s="1"/>
  <c r="B1315" i="1"/>
  <c r="C1315" i="1"/>
  <c r="L1315" i="1"/>
  <c r="I1315" i="1"/>
  <c r="E1315" i="1"/>
  <c r="K1315" i="1"/>
  <c r="F1315" i="1"/>
  <c r="G1315" i="1"/>
  <c r="P1317" i="1" l="1"/>
  <c r="T1317" i="1"/>
  <c r="S1317" i="1"/>
  <c r="R1317" i="1"/>
  <c r="U1317" i="1"/>
  <c r="O1318" i="1" s="1"/>
  <c r="Q1318" i="1" s="1"/>
  <c r="B1316" i="1"/>
  <c r="I1316" i="1"/>
  <c r="J1316" i="1"/>
  <c r="A1317" i="1" s="1"/>
  <c r="D1317" i="1" s="1"/>
  <c r="K1316" i="1"/>
  <c r="C1316" i="1"/>
  <c r="E1316" i="1"/>
  <c r="G1316" i="1"/>
  <c r="F1316" i="1"/>
  <c r="L1316" i="1"/>
  <c r="R1318" i="1" l="1"/>
  <c r="S1318" i="1"/>
  <c r="T1318" i="1"/>
  <c r="U1318" i="1"/>
  <c r="O1319" i="1" s="1"/>
  <c r="Q1319" i="1" s="1"/>
  <c r="P1318" i="1"/>
  <c r="E1317" i="1"/>
  <c r="G1317" i="1"/>
  <c r="J1317" i="1"/>
  <c r="A1318" i="1" s="1"/>
  <c r="D1318" i="1" s="1"/>
  <c r="B1317" i="1"/>
  <c r="I1317" i="1"/>
  <c r="L1317" i="1"/>
  <c r="C1317" i="1"/>
  <c r="F1317" i="1"/>
  <c r="K1317" i="1"/>
  <c r="R1319" i="1" l="1"/>
  <c r="T1319" i="1"/>
  <c r="S1319" i="1"/>
  <c r="U1319" i="1"/>
  <c r="O1320" i="1" s="1"/>
  <c r="Q1320" i="1" s="1"/>
  <c r="P1319" i="1"/>
  <c r="G1318" i="1"/>
  <c r="E1318" i="1"/>
  <c r="B1318" i="1"/>
  <c r="K1318" i="1"/>
  <c r="I1318" i="1"/>
  <c r="L1318" i="1"/>
  <c r="C1318" i="1"/>
  <c r="J1318" i="1"/>
  <c r="A1319" i="1" s="1"/>
  <c r="D1319" i="1" s="1"/>
  <c r="F1318" i="1"/>
  <c r="S1320" i="1" l="1"/>
  <c r="T1320" i="1"/>
  <c r="U1320" i="1"/>
  <c r="O1321" i="1" s="1"/>
  <c r="Q1321" i="1" s="1"/>
  <c r="P1320" i="1"/>
  <c r="R1320" i="1"/>
  <c r="F1319" i="1"/>
  <c r="J1319" i="1"/>
  <c r="A1320" i="1" s="1"/>
  <c r="D1320" i="1" s="1"/>
  <c r="C1319" i="1"/>
  <c r="E1319" i="1"/>
  <c r="L1319" i="1"/>
  <c r="K1319" i="1"/>
  <c r="I1319" i="1"/>
  <c r="B1319" i="1"/>
  <c r="G1319" i="1"/>
  <c r="P1321" i="1" l="1"/>
  <c r="T1321" i="1"/>
  <c r="U1321" i="1"/>
  <c r="O1322" i="1" s="1"/>
  <c r="Q1322" i="1" s="1"/>
  <c r="R1321" i="1"/>
  <c r="S1321" i="1"/>
  <c r="F1320" i="1"/>
  <c r="B1320" i="1"/>
  <c r="L1320" i="1"/>
  <c r="C1320" i="1"/>
  <c r="G1320" i="1"/>
  <c r="J1320" i="1"/>
  <c r="A1321" i="1" s="1"/>
  <c r="D1321" i="1" s="1"/>
  <c r="K1320" i="1"/>
  <c r="E1320" i="1"/>
  <c r="I1320" i="1"/>
  <c r="S1322" i="1" l="1"/>
  <c r="P1322" i="1"/>
  <c r="U1322" i="1"/>
  <c r="O1323" i="1" s="1"/>
  <c r="Q1323" i="1" s="1"/>
  <c r="R1322" i="1"/>
  <c r="T1322" i="1"/>
  <c r="K1321" i="1"/>
  <c r="E1321" i="1"/>
  <c r="L1321" i="1"/>
  <c r="F1321" i="1"/>
  <c r="B1321" i="1"/>
  <c r="G1321" i="1"/>
  <c r="I1321" i="1"/>
  <c r="J1321" i="1"/>
  <c r="A1322" i="1" s="1"/>
  <c r="D1322" i="1" s="1"/>
  <c r="C1321" i="1"/>
  <c r="P1323" i="1" l="1"/>
  <c r="T1323" i="1"/>
  <c r="U1323" i="1"/>
  <c r="O1324" i="1" s="1"/>
  <c r="Q1324" i="1" s="1"/>
  <c r="S1323" i="1"/>
  <c r="R1323" i="1"/>
  <c r="C1322" i="1"/>
  <c r="B1322" i="1"/>
  <c r="L1322" i="1"/>
  <c r="G1322" i="1"/>
  <c r="E1322" i="1"/>
  <c r="F1322" i="1"/>
  <c r="J1322" i="1"/>
  <c r="A1323" i="1" s="1"/>
  <c r="D1323" i="1" s="1"/>
  <c r="I1322" i="1"/>
  <c r="K1322" i="1"/>
  <c r="T1324" i="1" l="1"/>
  <c r="S1324" i="1"/>
  <c r="R1324" i="1"/>
  <c r="U1324" i="1"/>
  <c r="O1325" i="1" s="1"/>
  <c r="Q1325" i="1" s="1"/>
  <c r="P1324" i="1"/>
  <c r="J1323" i="1"/>
  <c r="A1324" i="1" s="1"/>
  <c r="D1324" i="1" s="1"/>
  <c r="K1323" i="1"/>
  <c r="E1323" i="1"/>
  <c r="G1323" i="1"/>
  <c r="I1323" i="1"/>
  <c r="F1323" i="1"/>
  <c r="L1323" i="1"/>
  <c r="C1323" i="1"/>
  <c r="B1323" i="1"/>
  <c r="R1325" i="1" l="1"/>
  <c r="P1325" i="1"/>
  <c r="T1325" i="1"/>
  <c r="U1325" i="1"/>
  <c r="O1326" i="1" s="1"/>
  <c r="Q1326" i="1" s="1"/>
  <c r="S1325" i="1"/>
  <c r="L1324" i="1"/>
  <c r="K1324" i="1"/>
  <c r="G1324" i="1"/>
  <c r="C1324" i="1"/>
  <c r="E1324" i="1"/>
  <c r="B1324" i="1"/>
  <c r="F1324" i="1"/>
  <c r="I1324" i="1"/>
  <c r="J1324" i="1"/>
  <c r="A1325" i="1" s="1"/>
  <c r="D1325" i="1" s="1"/>
  <c r="T1326" i="1" l="1"/>
  <c r="P1326" i="1"/>
  <c r="S1326" i="1"/>
  <c r="R1326" i="1"/>
  <c r="U1326" i="1"/>
  <c r="O1327" i="1" s="1"/>
  <c r="Q1327" i="1" s="1"/>
  <c r="J1325" i="1"/>
  <c r="A1326" i="1" s="1"/>
  <c r="D1326" i="1" s="1"/>
  <c r="E1325" i="1"/>
  <c r="B1325" i="1"/>
  <c r="C1325" i="1"/>
  <c r="K1325" i="1"/>
  <c r="I1325" i="1"/>
  <c r="G1325" i="1"/>
  <c r="F1325" i="1"/>
  <c r="L1325" i="1"/>
  <c r="U1327" i="1" l="1"/>
  <c r="O1328" i="1" s="1"/>
  <c r="Q1328" i="1" s="1"/>
  <c r="P1327" i="1"/>
  <c r="S1327" i="1"/>
  <c r="R1327" i="1"/>
  <c r="T1327" i="1"/>
  <c r="J1326" i="1"/>
  <c r="A1327" i="1" s="1"/>
  <c r="D1327" i="1" s="1"/>
  <c r="G1326" i="1"/>
  <c r="C1326" i="1"/>
  <c r="F1326" i="1"/>
  <c r="I1326" i="1"/>
  <c r="K1326" i="1"/>
  <c r="L1326" i="1"/>
  <c r="E1326" i="1"/>
  <c r="B1326" i="1"/>
  <c r="U1328" i="1" l="1"/>
  <c r="O1329" i="1" s="1"/>
  <c r="Q1329" i="1" s="1"/>
  <c r="S1328" i="1"/>
  <c r="R1328" i="1"/>
  <c r="P1328" i="1"/>
  <c r="T1328" i="1"/>
  <c r="J1327" i="1"/>
  <c r="A1328" i="1" s="1"/>
  <c r="D1328" i="1" s="1"/>
  <c r="C1327" i="1"/>
  <c r="K1327" i="1"/>
  <c r="B1327" i="1"/>
  <c r="E1327" i="1"/>
  <c r="F1327" i="1"/>
  <c r="G1327" i="1"/>
  <c r="I1327" i="1"/>
  <c r="L1327" i="1"/>
  <c r="U1329" i="1" l="1"/>
  <c r="O1330" i="1" s="1"/>
  <c r="Q1330" i="1" s="1"/>
  <c r="T1329" i="1"/>
  <c r="S1329" i="1"/>
  <c r="P1329" i="1"/>
  <c r="R1329" i="1"/>
  <c r="E1328" i="1"/>
  <c r="I1328" i="1"/>
  <c r="K1328" i="1"/>
  <c r="F1328" i="1"/>
  <c r="B1328" i="1"/>
  <c r="G1328" i="1"/>
  <c r="L1328" i="1"/>
  <c r="C1328" i="1"/>
  <c r="J1328" i="1"/>
  <c r="A1329" i="1" s="1"/>
  <c r="D1329" i="1" s="1"/>
  <c r="R1330" i="1" l="1"/>
  <c r="U1330" i="1"/>
  <c r="O1331" i="1" s="1"/>
  <c r="Q1331" i="1" s="1"/>
  <c r="S1330" i="1"/>
  <c r="T1330" i="1"/>
  <c r="P1330" i="1"/>
  <c r="J1329" i="1"/>
  <c r="A1330" i="1" s="1"/>
  <c r="D1330" i="1" s="1"/>
  <c r="I1329" i="1"/>
  <c r="L1329" i="1"/>
  <c r="C1329" i="1"/>
  <c r="F1329" i="1"/>
  <c r="K1329" i="1"/>
  <c r="G1329" i="1"/>
  <c r="E1329" i="1"/>
  <c r="B1329" i="1"/>
  <c r="P1331" i="1" l="1"/>
  <c r="U1331" i="1"/>
  <c r="O1332" i="1" s="1"/>
  <c r="Q1332" i="1" s="1"/>
  <c r="R1331" i="1"/>
  <c r="T1331" i="1"/>
  <c r="S1331" i="1"/>
  <c r="J1330" i="1"/>
  <c r="A1331" i="1" s="1"/>
  <c r="D1331" i="1" s="1"/>
  <c r="G1330" i="1"/>
  <c r="B1330" i="1"/>
  <c r="L1330" i="1"/>
  <c r="I1330" i="1"/>
  <c r="C1330" i="1"/>
  <c r="F1330" i="1"/>
  <c r="K1330" i="1"/>
  <c r="E1330" i="1"/>
  <c r="P1332" i="1" l="1"/>
  <c r="R1332" i="1"/>
  <c r="S1332" i="1"/>
  <c r="U1332" i="1"/>
  <c r="O1333" i="1" s="1"/>
  <c r="Q1333" i="1" s="1"/>
  <c r="T1332" i="1"/>
  <c r="B1331" i="1"/>
  <c r="G1331" i="1"/>
  <c r="E1331" i="1"/>
  <c r="L1331" i="1"/>
  <c r="K1331" i="1"/>
  <c r="J1331" i="1"/>
  <c r="A1332" i="1" s="1"/>
  <c r="D1332" i="1" s="1"/>
  <c r="C1331" i="1"/>
  <c r="F1331" i="1"/>
  <c r="I1331" i="1"/>
  <c r="T1333" i="1" l="1"/>
  <c r="P1333" i="1"/>
  <c r="S1333" i="1"/>
  <c r="R1333" i="1"/>
  <c r="U1333" i="1"/>
  <c r="O1334" i="1" s="1"/>
  <c r="Q1334" i="1" s="1"/>
  <c r="C1332" i="1"/>
  <c r="G1332" i="1"/>
  <c r="B1332" i="1"/>
  <c r="K1332" i="1"/>
  <c r="L1332" i="1"/>
  <c r="E1332" i="1"/>
  <c r="F1332" i="1"/>
  <c r="I1332" i="1"/>
  <c r="J1332" i="1"/>
  <c r="A1333" i="1" s="1"/>
  <c r="D1333" i="1" s="1"/>
  <c r="U1334" i="1" l="1"/>
  <c r="O1335" i="1" s="1"/>
  <c r="Q1335" i="1" s="1"/>
  <c r="T1334" i="1"/>
  <c r="P1334" i="1"/>
  <c r="R1334" i="1"/>
  <c r="S1334" i="1"/>
  <c r="F1333" i="1"/>
  <c r="J1333" i="1"/>
  <c r="A1334" i="1" s="1"/>
  <c r="D1334" i="1" s="1"/>
  <c r="B1333" i="1"/>
  <c r="G1333" i="1"/>
  <c r="I1333" i="1"/>
  <c r="K1333" i="1"/>
  <c r="E1333" i="1"/>
  <c r="C1333" i="1"/>
  <c r="L1333" i="1"/>
  <c r="P1335" i="1" l="1"/>
  <c r="R1335" i="1"/>
  <c r="T1335" i="1"/>
  <c r="S1335" i="1"/>
  <c r="U1335" i="1"/>
  <c r="O1336" i="1" s="1"/>
  <c r="Q1336" i="1" s="1"/>
  <c r="G1334" i="1"/>
  <c r="K1334" i="1"/>
  <c r="L1334" i="1"/>
  <c r="E1334" i="1"/>
  <c r="C1334" i="1"/>
  <c r="F1334" i="1"/>
  <c r="I1334" i="1"/>
  <c r="J1334" i="1"/>
  <c r="A1335" i="1" s="1"/>
  <c r="D1335" i="1" s="1"/>
  <c r="B1334" i="1"/>
  <c r="R1336" i="1" l="1"/>
  <c r="S1336" i="1"/>
  <c r="P1336" i="1"/>
  <c r="U1336" i="1"/>
  <c r="O1337" i="1" s="1"/>
  <c r="Q1337" i="1" s="1"/>
  <c r="T1336" i="1"/>
  <c r="C1335" i="1"/>
  <c r="J1335" i="1"/>
  <c r="A1336" i="1" s="1"/>
  <c r="D1336" i="1" s="1"/>
  <c r="K1335" i="1"/>
  <c r="F1335" i="1"/>
  <c r="I1335" i="1"/>
  <c r="E1335" i="1"/>
  <c r="G1335" i="1"/>
  <c r="B1335" i="1"/>
  <c r="L1335" i="1"/>
  <c r="R1337" i="1" l="1"/>
  <c r="U1337" i="1"/>
  <c r="O1338" i="1" s="1"/>
  <c r="Q1338" i="1" s="1"/>
  <c r="T1337" i="1"/>
  <c r="S1337" i="1"/>
  <c r="P1337" i="1"/>
  <c r="L1336" i="1"/>
  <c r="C1336" i="1"/>
  <c r="F1336" i="1"/>
  <c r="B1336" i="1"/>
  <c r="K1336" i="1"/>
  <c r="J1336" i="1"/>
  <c r="A1337" i="1" s="1"/>
  <c r="D1337" i="1" s="1"/>
  <c r="G1336" i="1"/>
  <c r="I1336" i="1"/>
  <c r="E1336" i="1"/>
  <c r="P1338" i="1" l="1"/>
  <c r="R1338" i="1"/>
  <c r="U1338" i="1"/>
  <c r="O1339" i="1" s="1"/>
  <c r="Q1339" i="1" s="1"/>
  <c r="T1338" i="1"/>
  <c r="S1338" i="1"/>
  <c r="K1337" i="1"/>
  <c r="F1337" i="1"/>
  <c r="C1337" i="1"/>
  <c r="L1337" i="1"/>
  <c r="B1337" i="1"/>
  <c r="G1337" i="1"/>
  <c r="I1337" i="1"/>
  <c r="E1337" i="1"/>
  <c r="J1337" i="1"/>
  <c r="A1338" i="1" s="1"/>
  <c r="D1338" i="1" s="1"/>
  <c r="P1339" i="1" l="1"/>
  <c r="T1339" i="1"/>
  <c r="R1339" i="1"/>
  <c r="S1339" i="1"/>
  <c r="U1339" i="1"/>
  <c r="O1340" i="1" s="1"/>
  <c r="Q1340" i="1" s="1"/>
  <c r="F1338" i="1"/>
  <c r="I1338" i="1"/>
  <c r="G1338" i="1"/>
  <c r="J1338" i="1"/>
  <c r="A1339" i="1" s="1"/>
  <c r="D1339" i="1" s="1"/>
  <c r="L1338" i="1"/>
  <c r="B1338" i="1"/>
  <c r="K1338" i="1"/>
  <c r="C1338" i="1"/>
  <c r="E1338" i="1"/>
  <c r="S1340" i="1" l="1"/>
  <c r="P1340" i="1"/>
  <c r="U1340" i="1"/>
  <c r="O1341" i="1" s="1"/>
  <c r="Q1341" i="1" s="1"/>
  <c r="R1340" i="1"/>
  <c r="T1340" i="1"/>
  <c r="L1339" i="1"/>
  <c r="C1339" i="1"/>
  <c r="J1339" i="1"/>
  <c r="A1340" i="1" s="1"/>
  <c r="D1340" i="1" s="1"/>
  <c r="E1339" i="1"/>
  <c r="B1339" i="1"/>
  <c r="G1339" i="1"/>
  <c r="I1339" i="1"/>
  <c r="F1339" i="1"/>
  <c r="K1339" i="1"/>
  <c r="P1341" i="1" l="1"/>
  <c r="S1341" i="1"/>
  <c r="R1341" i="1"/>
  <c r="T1341" i="1"/>
  <c r="U1341" i="1"/>
  <c r="O1342" i="1" s="1"/>
  <c r="Q1342" i="1" s="1"/>
  <c r="L1340" i="1"/>
  <c r="J1340" i="1"/>
  <c r="A1341" i="1" s="1"/>
  <c r="D1341" i="1" s="1"/>
  <c r="F1340" i="1"/>
  <c r="C1340" i="1"/>
  <c r="I1340" i="1"/>
  <c r="G1340" i="1"/>
  <c r="B1340" i="1"/>
  <c r="E1340" i="1"/>
  <c r="K1340" i="1"/>
  <c r="R1342" i="1" l="1"/>
  <c r="T1342" i="1"/>
  <c r="P1342" i="1"/>
  <c r="S1342" i="1"/>
  <c r="U1342" i="1"/>
  <c r="O1343" i="1" s="1"/>
  <c r="Q1343" i="1" s="1"/>
  <c r="B1341" i="1"/>
  <c r="E1341" i="1"/>
  <c r="F1341" i="1"/>
  <c r="J1341" i="1"/>
  <c r="A1342" i="1" s="1"/>
  <c r="D1342" i="1" s="1"/>
  <c r="K1341" i="1"/>
  <c r="G1341" i="1"/>
  <c r="I1341" i="1"/>
  <c r="L1341" i="1"/>
  <c r="C1341" i="1"/>
  <c r="S1343" i="1" l="1"/>
  <c r="T1343" i="1"/>
  <c r="U1343" i="1"/>
  <c r="O1344" i="1" s="1"/>
  <c r="Q1344" i="1" s="1"/>
  <c r="R1343" i="1"/>
  <c r="P1343" i="1"/>
  <c r="L1342" i="1"/>
  <c r="B1342" i="1"/>
  <c r="I1342" i="1"/>
  <c r="G1342" i="1"/>
  <c r="C1342" i="1"/>
  <c r="K1342" i="1"/>
  <c r="J1342" i="1"/>
  <c r="A1343" i="1" s="1"/>
  <c r="D1343" i="1" s="1"/>
  <c r="E1342" i="1"/>
  <c r="F1342" i="1"/>
  <c r="S1344" i="1" l="1"/>
  <c r="P1344" i="1"/>
  <c r="U1344" i="1"/>
  <c r="O1345" i="1" s="1"/>
  <c r="Q1345" i="1" s="1"/>
  <c r="R1344" i="1"/>
  <c r="T1344" i="1"/>
  <c r="K1343" i="1"/>
  <c r="C1343" i="1"/>
  <c r="E1343" i="1"/>
  <c r="G1343" i="1"/>
  <c r="F1343" i="1"/>
  <c r="I1343" i="1"/>
  <c r="L1343" i="1"/>
  <c r="J1343" i="1"/>
  <c r="A1344" i="1" s="1"/>
  <c r="D1344" i="1" s="1"/>
  <c r="B1343" i="1"/>
  <c r="R1345" i="1" l="1"/>
  <c r="U1345" i="1"/>
  <c r="O1346" i="1" s="1"/>
  <c r="Q1346" i="1" s="1"/>
  <c r="T1345" i="1"/>
  <c r="P1345" i="1"/>
  <c r="S1345" i="1"/>
  <c r="K1344" i="1"/>
  <c r="E1344" i="1"/>
  <c r="G1344" i="1"/>
  <c r="L1344" i="1"/>
  <c r="F1344" i="1"/>
  <c r="B1344" i="1"/>
  <c r="I1344" i="1"/>
  <c r="J1344" i="1"/>
  <c r="A1345" i="1" s="1"/>
  <c r="D1345" i="1" s="1"/>
  <c r="C1344" i="1"/>
  <c r="P1346" i="1" l="1"/>
  <c r="R1346" i="1"/>
  <c r="T1346" i="1"/>
  <c r="S1346" i="1"/>
  <c r="U1346" i="1"/>
  <c r="O1347" i="1" s="1"/>
  <c r="Q1347" i="1" s="1"/>
  <c r="B1345" i="1"/>
  <c r="F1345" i="1"/>
  <c r="E1345" i="1"/>
  <c r="K1345" i="1"/>
  <c r="J1345" i="1"/>
  <c r="A1346" i="1" s="1"/>
  <c r="D1346" i="1" s="1"/>
  <c r="L1345" i="1"/>
  <c r="C1345" i="1"/>
  <c r="G1345" i="1"/>
  <c r="I1345" i="1"/>
  <c r="P1347" i="1" l="1"/>
  <c r="T1347" i="1"/>
  <c r="U1347" i="1"/>
  <c r="O1348" i="1" s="1"/>
  <c r="Q1348" i="1" s="1"/>
  <c r="R1347" i="1"/>
  <c r="S1347" i="1"/>
  <c r="C1346" i="1"/>
  <c r="K1346" i="1"/>
  <c r="J1346" i="1"/>
  <c r="A1347" i="1" s="1"/>
  <c r="D1347" i="1" s="1"/>
  <c r="L1346" i="1"/>
  <c r="B1346" i="1"/>
  <c r="I1346" i="1"/>
  <c r="G1346" i="1"/>
  <c r="F1346" i="1"/>
  <c r="E1346" i="1"/>
  <c r="R1348" i="1" l="1"/>
  <c r="T1348" i="1"/>
  <c r="P1348" i="1"/>
  <c r="S1348" i="1"/>
  <c r="U1348" i="1"/>
  <c r="O1349" i="1" s="1"/>
  <c r="Q1349" i="1" s="1"/>
  <c r="G1347" i="1"/>
  <c r="E1347" i="1"/>
  <c r="K1347" i="1"/>
  <c r="I1347" i="1"/>
  <c r="B1347" i="1"/>
  <c r="C1347" i="1"/>
  <c r="J1347" i="1"/>
  <c r="A1348" i="1" s="1"/>
  <c r="D1348" i="1" s="1"/>
  <c r="L1347" i="1"/>
  <c r="F1347" i="1"/>
  <c r="P1349" i="1" l="1"/>
  <c r="T1349" i="1"/>
  <c r="R1349" i="1"/>
  <c r="S1349" i="1"/>
  <c r="U1349" i="1"/>
  <c r="O1350" i="1" s="1"/>
  <c r="Q1350" i="1" s="1"/>
  <c r="J1348" i="1"/>
  <c r="A1349" i="1" s="1"/>
  <c r="D1349" i="1" s="1"/>
  <c r="B1348" i="1"/>
  <c r="I1348" i="1"/>
  <c r="L1348" i="1"/>
  <c r="C1348" i="1"/>
  <c r="G1348" i="1"/>
  <c r="E1348" i="1"/>
  <c r="K1348" i="1"/>
  <c r="F1348" i="1"/>
  <c r="S1350" i="1" l="1"/>
  <c r="T1350" i="1"/>
  <c r="P1350" i="1"/>
  <c r="U1350" i="1"/>
  <c r="O1351" i="1" s="1"/>
  <c r="Q1351" i="1" s="1"/>
  <c r="R1350" i="1"/>
  <c r="C1349" i="1"/>
  <c r="B1349" i="1"/>
  <c r="K1349" i="1"/>
  <c r="J1349" i="1"/>
  <c r="A1350" i="1" s="1"/>
  <c r="D1350" i="1" s="1"/>
  <c r="E1349" i="1"/>
  <c r="F1349" i="1"/>
  <c r="I1349" i="1"/>
  <c r="L1349" i="1"/>
  <c r="G1349" i="1"/>
  <c r="T1351" i="1" l="1"/>
  <c r="S1351" i="1"/>
  <c r="U1351" i="1"/>
  <c r="O1352" i="1" s="1"/>
  <c r="Q1352" i="1" s="1"/>
  <c r="R1351" i="1"/>
  <c r="P1351" i="1"/>
  <c r="F1350" i="1"/>
  <c r="G1350" i="1"/>
  <c r="I1350" i="1"/>
  <c r="J1350" i="1"/>
  <c r="A1351" i="1" s="1"/>
  <c r="D1351" i="1" s="1"/>
  <c r="L1350" i="1"/>
  <c r="C1350" i="1"/>
  <c r="E1350" i="1"/>
  <c r="B1350" i="1"/>
  <c r="K1350" i="1"/>
  <c r="P1352" i="1" l="1"/>
  <c r="U1352" i="1"/>
  <c r="O1353" i="1" s="1"/>
  <c r="Q1353" i="1" s="1"/>
  <c r="T1352" i="1"/>
  <c r="R1352" i="1"/>
  <c r="S1352" i="1"/>
  <c r="B1351" i="1"/>
  <c r="I1351" i="1"/>
  <c r="L1351" i="1"/>
  <c r="K1351" i="1"/>
  <c r="C1351" i="1"/>
  <c r="F1351" i="1"/>
  <c r="J1351" i="1"/>
  <c r="A1352" i="1" s="1"/>
  <c r="D1352" i="1" s="1"/>
  <c r="G1351" i="1"/>
  <c r="E1351" i="1"/>
  <c r="U1353" i="1" l="1"/>
  <c r="O1354" i="1" s="1"/>
  <c r="Q1354" i="1" s="1"/>
  <c r="P1353" i="1"/>
  <c r="T1353" i="1"/>
  <c r="S1353" i="1"/>
  <c r="R1353" i="1"/>
  <c r="K1352" i="1"/>
  <c r="I1352" i="1"/>
  <c r="F1352" i="1"/>
  <c r="L1352" i="1"/>
  <c r="J1352" i="1"/>
  <c r="A1353" i="1" s="1"/>
  <c r="D1353" i="1" s="1"/>
  <c r="C1352" i="1"/>
  <c r="E1352" i="1"/>
  <c r="B1352" i="1"/>
  <c r="G1352" i="1"/>
  <c r="P1354" i="1" l="1"/>
  <c r="T1354" i="1"/>
  <c r="U1354" i="1"/>
  <c r="O1355" i="1" s="1"/>
  <c r="Q1355" i="1" s="1"/>
  <c r="R1354" i="1"/>
  <c r="S1354" i="1"/>
  <c r="E1353" i="1"/>
  <c r="L1353" i="1"/>
  <c r="K1353" i="1"/>
  <c r="F1353" i="1"/>
  <c r="I1353" i="1"/>
  <c r="G1353" i="1"/>
  <c r="J1353" i="1"/>
  <c r="A1354" i="1" s="1"/>
  <c r="D1354" i="1" s="1"/>
  <c r="C1353" i="1"/>
  <c r="B1353" i="1"/>
  <c r="T1355" i="1" l="1"/>
  <c r="S1355" i="1"/>
  <c r="P1355" i="1"/>
  <c r="R1355" i="1"/>
  <c r="U1355" i="1"/>
  <c r="O1356" i="1" s="1"/>
  <c r="Q1356" i="1" s="1"/>
  <c r="C1354" i="1"/>
  <c r="L1354" i="1"/>
  <c r="K1354" i="1"/>
  <c r="F1354" i="1"/>
  <c r="J1354" i="1"/>
  <c r="A1355" i="1" s="1"/>
  <c r="D1355" i="1" s="1"/>
  <c r="I1354" i="1"/>
  <c r="G1354" i="1"/>
  <c r="E1354" i="1"/>
  <c r="B1354" i="1"/>
  <c r="S1356" i="1" l="1"/>
  <c r="R1356" i="1"/>
  <c r="P1356" i="1"/>
  <c r="U1356" i="1"/>
  <c r="O1357" i="1" s="1"/>
  <c r="Q1357" i="1" s="1"/>
  <c r="T1356" i="1"/>
  <c r="K1355" i="1"/>
  <c r="C1355" i="1"/>
  <c r="F1355" i="1"/>
  <c r="L1355" i="1"/>
  <c r="B1355" i="1"/>
  <c r="E1355" i="1"/>
  <c r="G1355" i="1"/>
  <c r="I1355" i="1"/>
  <c r="J1355" i="1"/>
  <c r="A1356" i="1" s="1"/>
  <c r="D1356" i="1" s="1"/>
  <c r="R1357" i="1" l="1"/>
  <c r="T1357" i="1"/>
  <c r="P1357" i="1"/>
  <c r="S1357" i="1"/>
  <c r="U1357" i="1"/>
  <c r="O1358" i="1" s="1"/>
  <c r="Q1358" i="1" s="1"/>
  <c r="F1356" i="1"/>
  <c r="C1356" i="1"/>
  <c r="J1356" i="1"/>
  <c r="A1357" i="1" s="1"/>
  <c r="D1357" i="1" s="1"/>
  <c r="G1356" i="1"/>
  <c r="E1356" i="1"/>
  <c r="L1356" i="1"/>
  <c r="B1356" i="1"/>
  <c r="K1356" i="1"/>
  <c r="I1356" i="1"/>
  <c r="U1358" i="1" l="1"/>
  <c r="O1359" i="1" s="1"/>
  <c r="Q1359" i="1" s="1"/>
  <c r="T1358" i="1"/>
  <c r="P1358" i="1"/>
  <c r="R1358" i="1"/>
  <c r="S1358" i="1"/>
  <c r="F1357" i="1"/>
  <c r="G1357" i="1"/>
  <c r="L1357" i="1"/>
  <c r="C1357" i="1"/>
  <c r="B1357" i="1"/>
  <c r="E1357" i="1"/>
  <c r="J1357" i="1"/>
  <c r="A1358" i="1" s="1"/>
  <c r="D1358" i="1" s="1"/>
  <c r="K1357" i="1"/>
  <c r="I1357" i="1"/>
  <c r="P1359" i="1" l="1"/>
  <c r="S1359" i="1"/>
  <c r="T1359" i="1"/>
  <c r="U1359" i="1"/>
  <c r="O1360" i="1" s="1"/>
  <c r="Q1360" i="1" s="1"/>
  <c r="R1359" i="1"/>
  <c r="G1358" i="1"/>
  <c r="B1358" i="1"/>
  <c r="F1358" i="1"/>
  <c r="I1358" i="1"/>
  <c r="K1358" i="1"/>
  <c r="L1358" i="1"/>
  <c r="J1358" i="1"/>
  <c r="A1359" i="1" s="1"/>
  <c r="D1359" i="1" s="1"/>
  <c r="C1358" i="1"/>
  <c r="E1358" i="1"/>
  <c r="U1360" i="1" l="1"/>
  <c r="O1361" i="1" s="1"/>
  <c r="Q1361" i="1" s="1"/>
  <c r="S1360" i="1"/>
  <c r="T1360" i="1"/>
  <c r="R1360" i="1"/>
  <c r="P1360" i="1"/>
  <c r="I1359" i="1"/>
  <c r="L1359" i="1"/>
  <c r="F1359" i="1"/>
  <c r="C1359" i="1"/>
  <c r="J1359" i="1"/>
  <c r="A1360" i="1" s="1"/>
  <c r="D1360" i="1" s="1"/>
  <c r="B1359" i="1"/>
  <c r="G1359" i="1"/>
  <c r="K1359" i="1"/>
  <c r="E1359" i="1"/>
  <c r="U1361" i="1" l="1"/>
  <c r="O1362" i="1" s="1"/>
  <c r="Q1362" i="1" s="1"/>
  <c r="R1361" i="1"/>
  <c r="P1361" i="1"/>
  <c r="S1361" i="1"/>
  <c r="T1361" i="1"/>
  <c r="G1360" i="1"/>
  <c r="I1360" i="1"/>
  <c r="B1360" i="1"/>
  <c r="K1360" i="1"/>
  <c r="C1360" i="1"/>
  <c r="L1360" i="1"/>
  <c r="J1360" i="1"/>
  <c r="A1361" i="1" s="1"/>
  <c r="D1361" i="1" s="1"/>
  <c r="E1360" i="1"/>
  <c r="F1360" i="1"/>
  <c r="R1362" i="1" l="1"/>
  <c r="U1362" i="1"/>
  <c r="O1363" i="1" s="1"/>
  <c r="Q1363" i="1" s="1"/>
  <c r="T1362" i="1"/>
  <c r="P1362" i="1"/>
  <c r="S1362" i="1"/>
  <c r="J1361" i="1"/>
  <c r="A1362" i="1" s="1"/>
  <c r="D1362" i="1" s="1"/>
  <c r="G1361" i="1"/>
  <c r="B1361" i="1"/>
  <c r="C1361" i="1"/>
  <c r="K1361" i="1"/>
  <c r="E1361" i="1"/>
  <c r="F1361" i="1"/>
  <c r="L1361" i="1"/>
  <c r="I1361" i="1"/>
  <c r="S1363" i="1" l="1"/>
  <c r="P1363" i="1"/>
  <c r="T1363" i="1"/>
  <c r="R1363" i="1"/>
  <c r="U1363" i="1"/>
  <c r="O1364" i="1" s="1"/>
  <c r="Q1364" i="1" s="1"/>
  <c r="L1362" i="1"/>
  <c r="J1362" i="1"/>
  <c r="A1363" i="1" s="1"/>
  <c r="D1363" i="1" s="1"/>
  <c r="C1362" i="1"/>
  <c r="G1362" i="1"/>
  <c r="K1362" i="1"/>
  <c r="F1362" i="1"/>
  <c r="B1362" i="1"/>
  <c r="E1362" i="1"/>
  <c r="I1362" i="1"/>
  <c r="S1364" i="1" l="1"/>
  <c r="R1364" i="1"/>
  <c r="P1364" i="1"/>
  <c r="T1364" i="1"/>
  <c r="U1364" i="1"/>
  <c r="O1365" i="1" s="1"/>
  <c r="Q1365" i="1" s="1"/>
  <c r="I1363" i="1"/>
  <c r="C1363" i="1"/>
  <c r="J1363" i="1"/>
  <c r="A1364" i="1" s="1"/>
  <c r="D1364" i="1" s="1"/>
  <c r="E1363" i="1"/>
  <c r="F1363" i="1"/>
  <c r="K1363" i="1"/>
  <c r="L1363" i="1"/>
  <c r="G1363" i="1"/>
  <c r="B1363" i="1"/>
  <c r="P1365" i="1" l="1"/>
  <c r="S1365" i="1"/>
  <c r="T1365" i="1"/>
  <c r="R1365" i="1"/>
  <c r="U1365" i="1"/>
  <c r="O1366" i="1" s="1"/>
  <c r="Q1366" i="1" s="1"/>
  <c r="J1364" i="1"/>
  <c r="A1365" i="1" s="1"/>
  <c r="D1365" i="1" s="1"/>
  <c r="B1364" i="1"/>
  <c r="K1364" i="1"/>
  <c r="L1364" i="1"/>
  <c r="F1364" i="1"/>
  <c r="E1364" i="1"/>
  <c r="C1364" i="1"/>
  <c r="I1364" i="1"/>
  <c r="G1364" i="1"/>
  <c r="U1366" i="1" l="1"/>
  <c r="O1367" i="1" s="1"/>
  <c r="Q1367" i="1" s="1"/>
  <c r="P1366" i="1"/>
  <c r="S1366" i="1"/>
  <c r="T1366" i="1"/>
  <c r="R1366" i="1"/>
  <c r="K1365" i="1"/>
  <c r="B1365" i="1"/>
  <c r="J1365" i="1"/>
  <c r="A1366" i="1" s="1"/>
  <c r="D1366" i="1" s="1"/>
  <c r="I1365" i="1"/>
  <c r="G1365" i="1"/>
  <c r="C1365" i="1"/>
  <c r="F1365" i="1"/>
  <c r="L1365" i="1"/>
  <c r="E1365" i="1"/>
  <c r="S1367" i="1" l="1"/>
  <c r="U1367" i="1"/>
  <c r="O1368" i="1" s="1"/>
  <c r="Q1368" i="1" s="1"/>
  <c r="T1367" i="1"/>
  <c r="R1367" i="1"/>
  <c r="P1367" i="1"/>
  <c r="G1366" i="1"/>
  <c r="C1366" i="1"/>
  <c r="F1366" i="1"/>
  <c r="B1366" i="1"/>
  <c r="K1366" i="1"/>
  <c r="L1366" i="1"/>
  <c r="I1366" i="1"/>
  <c r="E1366" i="1"/>
  <c r="J1366" i="1"/>
  <c r="A1367" i="1" s="1"/>
  <c r="D1367" i="1" s="1"/>
  <c r="P1368" i="1" l="1"/>
  <c r="U1368" i="1"/>
  <c r="O1369" i="1" s="1"/>
  <c r="Q1369" i="1" s="1"/>
  <c r="S1368" i="1"/>
  <c r="T1368" i="1"/>
  <c r="R1368" i="1"/>
  <c r="L1367" i="1"/>
  <c r="F1367" i="1"/>
  <c r="K1367" i="1"/>
  <c r="B1367" i="1"/>
  <c r="C1367" i="1"/>
  <c r="J1367" i="1"/>
  <c r="A1368" i="1" s="1"/>
  <c r="D1368" i="1" s="1"/>
  <c r="E1367" i="1"/>
  <c r="G1367" i="1"/>
  <c r="I1367" i="1"/>
  <c r="R1369" i="1" l="1"/>
  <c r="U1369" i="1"/>
  <c r="O1370" i="1" s="1"/>
  <c r="Q1370" i="1" s="1"/>
  <c r="T1369" i="1"/>
  <c r="P1369" i="1"/>
  <c r="S1369" i="1"/>
  <c r="C1368" i="1"/>
  <c r="K1368" i="1"/>
  <c r="L1368" i="1"/>
  <c r="F1368" i="1"/>
  <c r="I1368" i="1"/>
  <c r="J1368" i="1"/>
  <c r="A1369" i="1" s="1"/>
  <c r="D1369" i="1" s="1"/>
  <c r="G1368" i="1"/>
  <c r="B1368" i="1"/>
  <c r="E1368" i="1"/>
  <c r="S1370" i="1" l="1"/>
  <c r="R1370" i="1"/>
  <c r="U1370" i="1"/>
  <c r="O1371" i="1" s="1"/>
  <c r="Q1371" i="1" s="1"/>
  <c r="T1370" i="1"/>
  <c r="P1370" i="1"/>
  <c r="K1369" i="1"/>
  <c r="F1369" i="1"/>
  <c r="C1369" i="1"/>
  <c r="L1369" i="1"/>
  <c r="G1369" i="1"/>
  <c r="I1369" i="1"/>
  <c r="J1369" i="1"/>
  <c r="A1370" i="1" s="1"/>
  <c r="D1370" i="1" s="1"/>
  <c r="E1369" i="1"/>
  <c r="B1369" i="1"/>
  <c r="P1371" i="1" l="1"/>
  <c r="S1371" i="1"/>
  <c r="U1371" i="1"/>
  <c r="O1372" i="1" s="1"/>
  <c r="Q1372" i="1" s="1"/>
  <c r="T1371" i="1"/>
  <c r="R1371" i="1"/>
  <c r="C1370" i="1"/>
  <c r="F1370" i="1"/>
  <c r="G1370" i="1"/>
  <c r="L1370" i="1"/>
  <c r="I1370" i="1"/>
  <c r="B1370" i="1"/>
  <c r="J1370" i="1"/>
  <c r="A1371" i="1" s="1"/>
  <c r="D1371" i="1" s="1"/>
  <c r="E1370" i="1"/>
  <c r="K1370" i="1"/>
  <c r="S1372" i="1" l="1"/>
  <c r="T1372" i="1"/>
  <c r="U1372" i="1"/>
  <c r="O1373" i="1" s="1"/>
  <c r="Q1373" i="1" s="1"/>
  <c r="R1372" i="1"/>
  <c r="P1372" i="1"/>
  <c r="J1371" i="1"/>
  <c r="A1372" i="1" s="1"/>
  <c r="D1372" i="1" s="1"/>
  <c r="G1371" i="1"/>
  <c r="B1371" i="1"/>
  <c r="L1371" i="1"/>
  <c r="K1371" i="1"/>
  <c r="I1371" i="1"/>
  <c r="E1371" i="1"/>
  <c r="C1371" i="1"/>
  <c r="F1371" i="1"/>
  <c r="S1373" i="1" l="1"/>
  <c r="U1373" i="1"/>
  <c r="O1374" i="1" s="1"/>
  <c r="Q1374" i="1" s="1"/>
  <c r="R1373" i="1"/>
  <c r="T1373" i="1"/>
  <c r="P1373" i="1"/>
  <c r="K1372" i="1"/>
  <c r="G1372" i="1"/>
  <c r="B1372" i="1"/>
  <c r="L1372" i="1"/>
  <c r="I1372" i="1"/>
  <c r="E1372" i="1"/>
  <c r="F1372" i="1"/>
  <c r="C1372" i="1"/>
  <c r="J1372" i="1"/>
  <c r="A1373" i="1" s="1"/>
  <c r="D1373" i="1" s="1"/>
  <c r="R1374" i="1" l="1"/>
  <c r="S1374" i="1"/>
  <c r="U1374" i="1"/>
  <c r="O1375" i="1" s="1"/>
  <c r="Q1375" i="1" s="1"/>
  <c r="T1374" i="1"/>
  <c r="P1374" i="1"/>
  <c r="L1373" i="1"/>
  <c r="C1373" i="1"/>
  <c r="B1373" i="1"/>
  <c r="I1373" i="1"/>
  <c r="J1373" i="1"/>
  <c r="A1374" i="1" s="1"/>
  <c r="D1374" i="1" s="1"/>
  <c r="E1373" i="1"/>
  <c r="K1373" i="1"/>
  <c r="F1373" i="1"/>
  <c r="G1373" i="1"/>
  <c r="R1375" i="1" l="1"/>
  <c r="P1375" i="1"/>
  <c r="U1375" i="1"/>
  <c r="O1376" i="1" s="1"/>
  <c r="Q1376" i="1" s="1"/>
  <c r="T1375" i="1"/>
  <c r="S1375" i="1"/>
  <c r="G1374" i="1"/>
  <c r="F1374" i="1"/>
  <c r="K1374" i="1"/>
  <c r="I1374" i="1"/>
  <c r="C1374" i="1"/>
  <c r="B1374" i="1"/>
  <c r="J1374" i="1"/>
  <c r="A1375" i="1" s="1"/>
  <c r="D1375" i="1" s="1"/>
  <c r="E1374" i="1"/>
  <c r="L1374" i="1"/>
  <c r="U1376" i="1" l="1"/>
  <c r="O1377" i="1" s="1"/>
  <c r="Q1377" i="1" s="1"/>
  <c r="R1376" i="1"/>
  <c r="S1376" i="1"/>
  <c r="T1376" i="1"/>
  <c r="P1376" i="1"/>
  <c r="C1375" i="1"/>
  <c r="K1375" i="1"/>
  <c r="J1375" i="1"/>
  <c r="A1376" i="1" s="1"/>
  <c r="D1376" i="1" s="1"/>
  <c r="E1375" i="1"/>
  <c r="I1375" i="1"/>
  <c r="B1375" i="1"/>
  <c r="F1375" i="1"/>
  <c r="L1375" i="1"/>
  <c r="G1375" i="1"/>
  <c r="S1377" i="1" l="1"/>
  <c r="R1377" i="1"/>
  <c r="U1377" i="1"/>
  <c r="O1378" i="1" s="1"/>
  <c r="Q1378" i="1" s="1"/>
  <c r="T1377" i="1"/>
  <c r="P1377" i="1"/>
  <c r="J1376" i="1"/>
  <c r="A1377" i="1" s="1"/>
  <c r="D1377" i="1" s="1"/>
  <c r="I1376" i="1"/>
  <c r="F1376" i="1"/>
  <c r="L1376" i="1"/>
  <c r="K1376" i="1"/>
  <c r="G1376" i="1"/>
  <c r="B1376" i="1"/>
  <c r="E1376" i="1"/>
  <c r="C1376" i="1"/>
  <c r="T1378" i="1" l="1"/>
  <c r="R1378" i="1"/>
  <c r="U1378" i="1"/>
  <c r="O1379" i="1" s="1"/>
  <c r="Q1379" i="1" s="1"/>
  <c r="P1378" i="1"/>
  <c r="S1378" i="1"/>
  <c r="B1377" i="1"/>
  <c r="E1377" i="1"/>
  <c r="J1377" i="1"/>
  <c r="A1378" i="1" s="1"/>
  <c r="D1378" i="1" s="1"/>
  <c r="C1377" i="1"/>
  <c r="F1377" i="1"/>
  <c r="G1377" i="1"/>
  <c r="K1377" i="1"/>
  <c r="I1377" i="1"/>
  <c r="L1377" i="1"/>
  <c r="R1379" i="1" l="1"/>
  <c r="P1379" i="1"/>
  <c r="U1379" i="1"/>
  <c r="O1380" i="1" s="1"/>
  <c r="Q1380" i="1" s="1"/>
  <c r="T1379" i="1"/>
  <c r="S1379" i="1"/>
  <c r="G1378" i="1"/>
  <c r="I1378" i="1"/>
  <c r="K1378" i="1"/>
  <c r="B1378" i="1"/>
  <c r="C1378" i="1"/>
  <c r="J1378" i="1"/>
  <c r="A1379" i="1" s="1"/>
  <c r="D1379" i="1" s="1"/>
  <c r="E1378" i="1"/>
  <c r="F1378" i="1"/>
  <c r="L1378" i="1"/>
  <c r="S1380" i="1" l="1"/>
  <c r="T1380" i="1"/>
  <c r="U1380" i="1"/>
  <c r="O1381" i="1" s="1"/>
  <c r="Q1381" i="1" s="1"/>
  <c r="R1380" i="1"/>
  <c r="P1380" i="1"/>
  <c r="J1379" i="1"/>
  <c r="A1380" i="1" s="1"/>
  <c r="D1380" i="1" s="1"/>
  <c r="B1379" i="1"/>
  <c r="K1379" i="1"/>
  <c r="L1379" i="1"/>
  <c r="I1379" i="1"/>
  <c r="F1379" i="1"/>
  <c r="G1379" i="1"/>
  <c r="C1379" i="1"/>
  <c r="E1379" i="1"/>
  <c r="T1381" i="1" l="1"/>
  <c r="R1381" i="1"/>
  <c r="U1381" i="1"/>
  <c r="O1382" i="1" s="1"/>
  <c r="Q1382" i="1" s="1"/>
  <c r="S1381" i="1"/>
  <c r="P1381" i="1"/>
  <c r="J1380" i="1"/>
  <c r="A1381" i="1" s="1"/>
  <c r="D1381" i="1" s="1"/>
  <c r="C1380" i="1"/>
  <c r="F1380" i="1"/>
  <c r="I1380" i="1"/>
  <c r="E1380" i="1"/>
  <c r="L1380" i="1"/>
  <c r="G1380" i="1"/>
  <c r="B1380" i="1"/>
  <c r="K1380" i="1"/>
  <c r="R1382" i="1" l="1"/>
  <c r="U1382" i="1"/>
  <c r="O1383" i="1" s="1"/>
  <c r="Q1383" i="1" s="1"/>
  <c r="P1382" i="1"/>
  <c r="S1382" i="1"/>
  <c r="T1382" i="1"/>
  <c r="I1381" i="1"/>
  <c r="F1381" i="1"/>
  <c r="B1381" i="1"/>
  <c r="G1381" i="1"/>
  <c r="L1381" i="1"/>
  <c r="C1381" i="1"/>
  <c r="K1381" i="1"/>
  <c r="J1381" i="1"/>
  <c r="A1382" i="1" s="1"/>
  <c r="D1382" i="1" s="1"/>
  <c r="E1381" i="1"/>
  <c r="S1383" i="1" l="1"/>
  <c r="U1383" i="1"/>
  <c r="O1384" i="1" s="1"/>
  <c r="Q1384" i="1" s="1"/>
  <c r="R1383" i="1"/>
  <c r="T1383" i="1"/>
  <c r="P1383" i="1"/>
  <c r="C1382" i="1"/>
  <c r="G1382" i="1"/>
  <c r="B1382" i="1"/>
  <c r="K1382" i="1"/>
  <c r="E1382" i="1"/>
  <c r="I1382" i="1"/>
  <c r="L1382" i="1"/>
  <c r="J1382" i="1"/>
  <c r="A1383" i="1" s="1"/>
  <c r="D1383" i="1" s="1"/>
  <c r="F1382" i="1"/>
  <c r="P1384" i="1" l="1"/>
  <c r="U1384" i="1"/>
  <c r="O1385" i="1" s="1"/>
  <c r="Q1385" i="1" s="1"/>
  <c r="S1384" i="1"/>
  <c r="T1384" i="1"/>
  <c r="R1384" i="1"/>
  <c r="J1383" i="1"/>
  <c r="A1384" i="1" s="1"/>
  <c r="D1384" i="1" s="1"/>
  <c r="C1383" i="1"/>
  <c r="F1383" i="1"/>
  <c r="L1383" i="1"/>
  <c r="G1383" i="1"/>
  <c r="I1383" i="1"/>
  <c r="K1383" i="1"/>
  <c r="B1383" i="1"/>
  <c r="E1383" i="1"/>
  <c r="R1385" i="1" l="1"/>
  <c r="U1385" i="1"/>
  <c r="O1386" i="1" s="1"/>
  <c r="Q1386" i="1" s="1"/>
  <c r="S1385" i="1"/>
  <c r="P1385" i="1"/>
  <c r="T1385" i="1"/>
  <c r="J1384" i="1"/>
  <c r="A1385" i="1" s="1"/>
  <c r="D1385" i="1" s="1"/>
  <c r="L1384" i="1"/>
  <c r="G1384" i="1"/>
  <c r="F1384" i="1"/>
  <c r="E1384" i="1"/>
  <c r="B1384" i="1"/>
  <c r="C1384" i="1"/>
  <c r="K1384" i="1"/>
  <c r="I1384" i="1"/>
  <c r="R1386" i="1" l="1"/>
  <c r="S1386" i="1"/>
  <c r="T1386" i="1"/>
  <c r="U1386" i="1"/>
  <c r="O1387" i="1" s="1"/>
  <c r="Q1387" i="1" s="1"/>
  <c r="P1386" i="1"/>
  <c r="E1385" i="1"/>
  <c r="F1385" i="1"/>
  <c r="L1385" i="1"/>
  <c r="I1385" i="1"/>
  <c r="C1385" i="1"/>
  <c r="B1385" i="1"/>
  <c r="K1385" i="1"/>
  <c r="J1385" i="1"/>
  <c r="A1386" i="1" s="1"/>
  <c r="D1386" i="1" s="1"/>
  <c r="G1385" i="1"/>
  <c r="S1387" i="1" l="1"/>
  <c r="T1387" i="1"/>
  <c r="R1387" i="1"/>
  <c r="U1387" i="1"/>
  <c r="O1388" i="1" s="1"/>
  <c r="Q1388" i="1" s="1"/>
  <c r="P1387" i="1"/>
  <c r="G1386" i="1"/>
  <c r="F1386" i="1"/>
  <c r="I1386" i="1"/>
  <c r="K1386" i="1"/>
  <c r="L1386" i="1"/>
  <c r="B1386" i="1"/>
  <c r="C1386" i="1"/>
  <c r="E1386" i="1"/>
  <c r="J1386" i="1"/>
  <c r="A1387" i="1" s="1"/>
  <c r="D1387" i="1" s="1"/>
  <c r="R1388" i="1" l="1"/>
  <c r="U1388" i="1"/>
  <c r="O1389" i="1" s="1"/>
  <c r="Q1389" i="1" s="1"/>
  <c r="S1388" i="1"/>
  <c r="P1388" i="1"/>
  <c r="T1388" i="1"/>
  <c r="B1387" i="1"/>
  <c r="I1387" i="1"/>
  <c r="F1387" i="1"/>
  <c r="G1387" i="1"/>
  <c r="C1387" i="1"/>
  <c r="J1387" i="1"/>
  <c r="A1388" i="1" s="1"/>
  <c r="D1388" i="1" s="1"/>
  <c r="E1387" i="1"/>
  <c r="L1387" i="1"/>
  <c r="K1387" i="1"/>
  <c r="T1389" i="1" l="1"/>
  <c r="U1389" i="1"/>
  <c r="O1390" i="1" s="1"/>
  <c r="Q1390" i="1" s="1"/>
  <c r="R1389" i="1"/>
  <c r="S1389" i="1"/>
  <c r="P1389" i="1"/>
  <c r="B1388" i="1"/>
  <c r="G1388" i="1"/>
  <c r="K1388" i="1"/>
  <c r="C1388" i="1"/>
  <c r="J1388" i="1"/>
  <c r="A1389" i="1" s="1"/>
  <c r="D1389" i="1" s="1"/>
  <c r="E1388" i="1"/>
  <c r="I1388" i="1"/>
  <c r="F1388" i="1"/>
  <c r="L1388" i="1"/>
  <c r="R1390" i="1" l="1"/>
  <c r="T1390" i="1"/>
  <c r="U1390" i="1"/>
  <c r="O1391" i="1" s="1"/>
  <c r="Q1391" i="1" s="1"/>
  <c r="P1390" i="1"/>
  <c r="S1390" i="1"/>
  <c r="L1389" i="1"/>
  <c r="I1389" i="1"/>
  <c r="J1389" i="1"/>
  <c r="A1390" i="1" s="1"/>
  <c r="D1390" i="1" s="1"/>
  <c r="C1389" i="1"/>
  <c r="G1389" i="1"/>
  <c r="B1389" i="1"/>
  <c r="K1389" i="1"/>
  <c r="E1389" i="1"/>
  <c r="F1389" i="1"/>
  <c r="T1391" i="1" l="1"/>
  <c r="U1391" i="1"/>
  <c r="O1392" i="1" s="1"/>
  <c r="Q1392" i="1" s="1"/>
  <c r="S1391" i="1"/>
  <c r="P1391" i="1"/>
  <c r="R1391" i="1"/>
  <c r="J1390" i="1"/>
  <c r="A1391" i="1" s="1"/>
  <c r="D1391" i="1" s="1"/>
  <c r="C1390" i="1"/>
  <c r="E1390" i="1"/>
  <c r="B1390" i="1"/>
  <c r="I1390" i="1"/>
  <c r="L1390" i="1"/>
  <c r="G1390" i="1"/>
  <c r="F1390" i="1"/>
  <c r="K1390" i="1"/>
  <c r="S1392" i="1" l="1"/>
  <c r="U1392" i="1"/>
  <c r="O1393" i="1" s="1"/>
  <c r="Q1393" i="1" s="1"/>
  <c r="R1392" i="1"/>
  <c r="T1392" i="1"/>
  <c r="P1392" i="1"/>
  <c r="K1391" i="1"/>
  <c r="F1391" i="1"/>
  <c r="C1391" i="1"/>
  <c r="E1391" i="1"/>
  <c r="L1391" i="1"/>
  <c r="G1391" i="1"/>
  <c r="I1391" i="1"/>
  <c r="B1391" i="1"/>
  <c r="J1391" i="1"/>
  <c r="A1392" i="1" s="1"/>
  <c r="D1392" i="1" s="1"/>
  <c r="R1393" i="1" l="1"/>
  <c r="P1393" i="1"/>
  <c r="U1393" i="1"/>
  <c r="O1394" i="1" s="1"/>
  <c r="Q1394" i="1" s="1"/>
  <c r="S1393" i="1"/>
  <c r="T1393" i="1"/>
  <c r="I1392" i="1"/>
  <c r="G1392" i="1"/>
  <c r="K1392" i="1"/>
  <c r="F1392" i="1"/>
  <c r="L1392" i="1"/>
  <c r="J1392" i="1"/>
  <c r="A1393" i="1" s="1"/>
  <c r="D1393" i="1" s="1"/>
  <c r="C1392" i="1"/>
  <c r="B1392" i="1"/>
  <c r="E1392" i="1"/>
  <c r="P1394" i="1" l="1"/>
  <c r="S1394" i="1"/>
  <c r="T1394" i="1"/>
  <c r="R1394" i="1"/>
  <c r="U1394" i="1"/>
  <c r="O1395" i="1" s="1"/>
  <c r="Q1395" i="1" s="1"/>
  <c r="G1393" i="1"/>
  <c r="L1393" i="1"/>
  <c r="B1393" i="1"/>
  <c r="E1393" i="1"/>
  <c r="J1393" i="1"/>
  <c r="A1394" i="1" s="1"/>
  <c r="D1394" i="1" s="1"/>
  <c r="F1393" i="1"/>
  <c r="I1393" i="1"/>
  <c r="K1393" i="1"/>
  <c r="C1393" i="1"/>
  <c r="S1395" i="1" l="1"/>
  <c r="R1395" i="1"/>
  <c r="P1395" i="1"/>
  <c r="T1395" i="1"/>
  <c r="U1395" i="1"/>
  <c r="O1396" i="1" s="1"/>
  <c r="Q1396" i="1" s="1"/>
  <c r="C1394" i="1"/>
  <c r="J1394" i="1"/>
  <c r="A1395" i="1" s="1"/>
  <c r="D1395" i="1" s="1"/>
  <c r="L1394" i="1"/>
  <c r="I1394" i="1"/>
  <c r="E1394" i="1"/>
  <c r="G1394" i="1"/>
  <c r="B1394" i="1"/>
  <c r="K1394" i="1"/>
  <c r="F1394" i="1"/>
  <c r="U1396" i="1" l="1"/>
  <c r="O1397" i="1" s="1"/>
  <c r="Q1397" i="1" s="1"/>
  <c r="T1396" i="1"/>
  <c r="S1396" i="1"/>
  <c r="P1396" i="1"/>
  <c r="R1396" i="1"/>
  <c r="C1395" i="1"/>
  <c r="E1395" i="1"/>
  <c r="K1395" i="1"/>
  <c r="F1395" i="1"/>
  <c r="J1395" i="1"/>
  <c r="A1396" i="1" s="1"/>
  <c r="D1396" i="1" s="1"/>
  <c r="G1395" i="1"/>
  <c r="L1395" i="1"/>
  <c r="I1395" i="1"/>
  <c r="B1395" i="1"/>
  <c r="R1397" i="1" l="1"/>
  <c r="T1397" i="1"/>
  <c r="U1397" i="1"/>
  <c r="O1398" i="1" s="1"/>
  <c r="Q1398" i="1" s="1"/>
  <c r="S1397" i="1"/>
  <c r="P1397" i="1"/>
  <c r="B1396" i="1"/>
  <c r="J1396" i="1"/>
  <c r="A1397" i="1" s="1"/>
  <c r="D1397" i="1" s="1"/>
  <c r="L1396" i="1"/>
  <c r="K1396" i="1"/>
  <c r="F1396" i="1"/>
  <c r="G1396" i="1"/>
  <c r="I1396" i="1"/>
  <c r="C1396" i="1"/>
  <c r="E1396" i="1"/>
  <c r="U1398" i="1" l="1"/>
  <c r="O1399" i="1" s="1"/>
  <c r="Q1399" i="1" s="1"/>
  <c r="S1398" i="1"/>
  <c r="T1398" i="1"/>
  <c r="P1398" i="1"/>
  <c r="R1398" i="1"/>
  <c r="I1397" i="1"/>
  <c r="J1397" i="1"/>
  <c r="A1398" i="1" s="1"/>
  <c r="D1398" i="1" s="1"/>
  <c r="E1397" i="1"/>
  <c r="C1397" i="1"/>
  <c r="G1397" i="1"/>
  <c r="K1397" i="1"/>
  <c r="B1397" i="1"/>
  <c r="F1397" i="1"/>
  <c r="L1397" i="1"/>
  <c r="S1399" i="1" l="1"/>
  <c r="U1399" i="1"/>
  <c r="O1400" i="1" s="1"/>
  <c r="Q1400" i="1" s="1"/>
  <c r="R1399" i="1"/>
  <c r="P1399" i="1"/>
  <c r="T1399" i="1"/>
  <c r="J1398" i="1"/>
  <c r="A1399" i="1" s="1"/>
  <c r="D1399" i="1" s="1"/>
  <c r="E1398" i="1"/>
  <c r="F1398" i="1"/>
  <c r="G1398" i="1"/>
  <c r="I1398" i="1"/>
  <c r="C1398" i="1"/>
  <c r="L1398" i="1"/>
  <c r="B1398" i="1"/>
  <c r="K1398" i="1"/>
  <c r="S1400" i="1" l="1"/>
  <c r="P1400" i="1"/>
  <c r="T1400" i="1"/>
  <c r="R1400" i="1"/>
  <c r="U1400" i="1"/>
  <c r="O1401" i="1" s="1"/>
  <c r="Q1401" i="1" s="1"/>
  <c r="J1399" i="1"/>
  <c r="A1400" i="1" s="1"/>
  <c r="D1400" i="1" s="1"/>
  <c r="C1399" i="1"/>
  <c r="K1399" i="1"/>
  <c r="E1399" i="1"/>
  <c r="G1399" i="1"/>
  <c r="F1399" i="1"/>
  <c r="B1399" i="1"/>
  <c r="I1399" i="1"/>
  <c r="L1399" i="1"/>
  <c r="S1401" i="1" l="1"/>
  <c r="U1401" i="1"/>
  <c r="O1402" i="1" s="1"/>
  <c r="Q1402" i="1" s="1"/>
  <c r="P1401" i="1"/>
  <c r="T1401" i="1"/>
  <c r="R1401" i="1"/>
  <c r="E1400" i="1"/>
  <c r="I1400" i="1"/>
  <c r="F1400" i="1"/>
  <c r="C1400" i="1"/>
  <c r="L1400" i="1"/>
  <c r="K1400" i="1"/>
  <c r="J1400" i="1"/>
  <c r="A1401" i="1" s="1"/>
  <c r="D1401" i="1" s="1"/>
  <c r="B1400" i="1"/>
  <c r="G1400" i="1"/>
  <c r="U1402" i="1" l="1"/>
  <c r="O1403" i="1" s="1"/>
  <c r="Q1403" i="1" s="1"/>
  <c r="T1402" i="1"/>
  <c r="R1402" i="1"/>
  <c r="S1402" i="1"/>
  <c r="P1402" i="1"/>
  <c r="E1401" i="1"/>
  <c r="G1401" i="1"/>
  <c r="L1401" i="1"/>
  <c r="B1401" i="1"/>
  <c r="F1401" i="1"/>
  <c r="K1401" i="1"/>
  <c r="I1401" i="1"/>
  <c r="J1401" i="1"/>
  <c r="A1402" i="1" s="1"/>
  <c r="D1402" i="1" s="1"/>
  <c r="C1401" i="1"/>
  <c r="S1403" i="1" l="1"/>
  <c r="U1403" i="1"/>
  <c r="O1404" i="1" s="1"/>
  <c r="Q1404" i="1" s="1"/>
  <c r="R1403" i="1"/>
  <c r="P1403" i="1"/>
  <c r="T1403" i="1"/>
  <c r="C1402" i="1"/>
  <c r="E1402" i="1"/>
  <c r="F1402" i="1"/>
  <c r="K1402" i="1"/>
  <c r="B1402" i="1"/>
  <c r="L1402" i="1"/>
  <c r="J1402" i="1"/>
  <c r="A1403" i="1" s="1"/>
  <c r="D1403" i="1" s="1"/>
  <c r="I1402" i="1"/>
  <c r="G1402" i="1"/>
  <c r="T1404" i="1" l="1"/>
  <c r="P1404" i="1"/>
  <c r="R1404" i="1"/>
  <c r="S1404" i="1"/>
  <c r="U1404" i="1"/>
  <c r="O1405" i="1" s="1"/>
  <c r="Q1405" i="1" s="1"/>
  <c r="K1403" i="1"/>
  <c r="F1403" i="1"/>
  <c r="G1403" i="1"/>
  <c r="I1403" i="1"/>
  <c r="C1403" i="1"/>
  <c r="L1403" i="1"/>
  <c r="B1403" i="1"/>
  <c r="J1403" i="1"/>
  <c r="A1404" i="1" s="1"/>
  <c r="D1404" i="1" s="1"/>
  <c r="E1403" i="1"/>
  <c r="R1405" i="1" l="1"/>
  <c r="U1405" i="1"/>
  <c r="O1406" i="1" s="1"/>
  <c r="Q1406" i="1" s="1"/>
  <c r="T1405" i="1"/>
  <c r="P1405" i="1"/>
  <c r="S1405" i="1"/>
  <c r="F1404" i="1"/>
  <c r="L1404" i="1"/>
  <c r="B1404" i="1"/>
  <c r="J1404" i="1"/>
  <c r="A1405" i="1" s="1"/>
  <c r="D1405" i="1" s="1"/>
  <c r="I1404" i="1"/>
  <c r="K1404" i="1"/>
  <c r="G1404" i="1"/>
  <c r="E1404" i="1"/>
  <c r="C1404" i="1"/>
  <c r="S1406" i="1" l="1"/>
  <c r="T1406" i="1"/>
  <c r="U1406" i="1"/>
  <c r="O1407" i="1" s="1"/>
  <c r="Q1407" i="1" s="1"/>
  <c r="P1406" i="1"/>
  <c r="R1406" i="1"/>
  <c r="B1405" i="1"/>
  <c r="E1405" i="1"/>
  <c r="L1405" i="1"/>
  <c r="G1405" i="1"/>
  <c r="K1405" i="1"/>
  <c r="F1405" i="1"/>
  <c r="I1405" i="1"/>
  <c r="C1405" i="1"/>
  <c r="J1405" i="1"/>
  <c r="A1406" i="1" s="1"/>
  <c r="D1406" i="1" s="1"/>
  <c r="S1407" i="1" l="1"/>
  <c r="U1407" i="1"/>
  <c r="O1408" i="1" s="1"/>
  <c r="Q1408" i="1" s="1"/>
  <c r="T1407" i="1"/>
  <c r="P1407" i="1"/>
  <c r="R1407" i="1"/>
  <c r="B1406" i="1"/>
  <c r="K1406" i="1"/>
  <c r="F1406" i="1"/>
  <c r="L1406" i="1"/>
  <c r="J1406" i="1"/>
  <c r="A1407" i="1" s="1"/>
  <c r="D1407" i="1" s="1"/>
  <c r="I1406" i="1"/>
  <c r="G1406" i="1"/>
  <c r="C1406" i="1"/>
  <c r="E1406" i="1"/>
  <c r="S1408" i="1" l="1"/>
  <c r="R1408" i="1"/>
  <c r="U1408" i="1"/>
  <c r="O1409" i="1" s="1"/>
  <c r="Q1409" i="1" s="1"/>
  <c r="T1408" i="1"/>
  <c r="P1408" i="1"/>
  <c r="K1407" i="1"/>
  <c r="C1407" i="1"/>
  <c r="E1407" i="1"/>
  <c r="B1407" i="1"/>
  <c r="F1407" i="1"/>
  <c r="L1407" i="1"/>
  <c r="J1407" i="1"/>
  <c r="A1408" i="1" s="1"/>
  <c r="D1408" i="1" s="1"/>
  <c r="G1407" i="1"/>
  <c r="I1407" i="1"/>
  <c r="U1409" i="1" l="1"/>
  <c r="O1410" i="1" s="1"/>
  <c r="Q1410" i="1" s="1"/>
  <c r="P1409" i="1"/>
  <c r="R1409" i="1"/>
  <c r="S1409" i="1"/>
  <c r="T1409" i="1"/>
  <c r="G1408" i="1"/>
  <c r="E1408" i="1"/>
  <c r="B1408" i="1"/>
  <c r="J1408" i="1"/>
  <c r="A1409" i="1" s="1"/>
  <c r="D1409" i="1" s="1"/>
  <c r="F1408" i="1"/>
  <c r="C1408" i="1"/>
  <c r="K1408" i="1"/>
  <c r="I1408" i="1"/>
  <c r="L1408" i="1"/>
  <c r="R1410" i="1" l="1"/>
  <c r="T1410" i="1"/>
  <c r="U1410" i="1"/>
  <c r="O1411" i="1" s="1"/>
  <c r="Q1411" i="1" s="1"/>
  <c r="S1410" i="1"/>
  <c r="P1410" i="1"/>
  <c r="B1409" i="1"/>
  <c r="L1409" i="1"/>
  <c r="F1409" i="1"/>
  <c r="E1409" i="1"/>
  <c r="K1409" i="1"/>
  <c r="J1409" i="1"/>
  <c r="A1410" i="1" s="1"/>
  <c r="D1410" i="1" s="1"/>
  <c r="G1409" i="1"/>
  <c r="C1409" i="1"/>
  <c r="I1409" i="1"/>
  <c r="R1411" i="1" l="1"/>
  <c r="U1411" i="1"/>
  <c r="O1412" i="1" s="1"/>
  <c r="Q1412" i="1" s="1"/>
  <c r="S1411" i="1"/>
  <c r="T1411" i="1"/>
  <c r="P1411" i="1"/>
  <c r="F1410" i="1"/>
  <c r="L1410" i="1"/>
  <c r="K1410" i="1"/>
  <c r="I1410" i="1"/>
  <c r="G1410" i="1"/>
  <c r="B1410" i="1"/>
  <c r="E1410" i="1"/>
  <c r="J1410" i="1"/>
  <c r="A1411" i="1" s="1"/>
  <c r="D1411" i="1" s="1"/>
  <c r="C1410" i="1"/>
  <c r="T1412" i="1" l="1"/>
  <c r="U1412" i="1"/>
  <c r="O1413" i="1" s="1"/>
  <c r="Q1413" i="1" s="1"/>
  <c r="R1412" i="1"/>
  <c r="S1412" i="1"/>
  <c r="P1412" i="1"/>
  <c r="G1411" i="1"/>
  <c r="J1411" i="1"/>
  <c r="A1412" i="1" s="1"/>
  <c r="D1412" i="1" s="1"/>
  <c r="F1411" i="1"/>
  <c r="K1411" i="1"/>
  <c r="C1411" i="1"/>
  <c r="L1411" i="1"/>
  <c r="E1411" i="1"/>
  <c r="B1411" i="1"/>
  <c r="I1411" i="1"/>
  <c r="T1413" i="1" l="1"/>
  <c r="R1413" i="1"/>
  <c r="S1413" i="1"/>
  <c r="U1413" i="1"/>
  <c r="O1414" i="1" s="1"/>
  <c r="Q1414" i="1" s="1"/>
  <c r="P1413" i="1"/>
  <c r="F1412" i="1"/>
  <c r="I1412" i="1"/>
  <c r="B1412" i="1"/>
  <c r="G1412" i="1"/>
  <c r="E1412" i="1"/>
  <c r="C1412" i="1"/>
  <c r="J1412" i="1"/>
  <c r="A1413" i="1" s="1"/>
  <c r="D1413" i="1" s="1"/>
  <c r="L1412" i="1"/>
  <c r="K1412" i="1"/>
  <c r="R1414" i="1" l="1"/>
  <c r="T1414" i="1"/>
  <c r="P1414" i="1"/>
  <c r="U1414" i="1"/>
  <c r="O1415" i="1" s="1"/>
  <c r="Q1415" i="1" s="1"/>
  <c r="S1414" i="1"/>
  <c r="K1413" i="1"/>
  <c r="J1413" i="1"/>
  <c r="A1414" i="1" s="1"/>
  <c r="D1414" i="1" s="1"/>
  <c r="G1413" i="1"/>
  <c r="E1413" i="1"/>
  <c r="F1413" i="1"/>
  <c r="I1413" i="1"/>
  <c r="L1413" i="1"/>
  <c r="B1413" i="1"/>
  <c r="C1413" i="1"/>
  <c r="U1415" i="1" l="1"/>
  <c r="O1416" i="1" s="1"/>
  <c r="Q1416" i="1" s="1"/>
  <c r="S1415" i="1"/>
  <c r="T1415" i="1"/>
  <c r="R1415" i="1"/>
  <c r="P1415" i="1"/>
  <c r="C1414" i="1"/>
  <c r="E1414" i="1"/>
  <c r="F1414" i="1"/>
  <c r="G1414" i="1"/>
  <c r="K1414" i="1"/>
  <c r="J1414" i="1"/>
  <c r="A1415" i="1" s="1"/>
  <c r="D1415" i="1" s="1"/>
  <c r="B1414" i="1"/>
  <c r="I1414" i="1"/>
  <c r="L1414" i="1"/>
  <c r="T1416" i="1" l="1"/>
  <c r="U1416" i="1"/>
  <c r="O1417" i="1" s="1"/>
  <c r="Q1417" i="1" s="1"/>
  <c r="R1416" i="1"/>
  <c r="P1416" i="1"/>
  <c r="S1416" i="1"/>
  <c r="G1415" i="1"/>
  <c r="F1415" i="1"/>
  <c r="B1415" i="1"/>
  <c r="I1415" i="1"/>
  <c r="C1415" i="1"/>
  <c r="J1415" i="1"/>
  <c r="A1416" i="1" s="1"/>
  <c r="D1416" i="1" s="1"/>
  <c r="K1415" i="1"/>
  <c r="E1415" i="1"/>
  <c r="L1415" i="1"/>
  <c r="R1417" i="1" l="1"/>
  <c r="S1417" i="1"/>
  <c r="P1417" i="1"/>
  <c r="U1417" i="1"/>
  <c r="O1418" i="1" s="1"/>
  <c r="Q1418" i="1" s="1"/>
  <c r="T1417" i="1"/>
  <c r="C1416" i="1"/>
  <c r="K1416" i="1"/>
  <c r="J1416" i="1"/>
  <c r="A1417" i="1" s="1"/>
  <c r="D1417" i="1" s="1"/>
  <c r="I1416" i="1"/>
  <c r="F1416" i="1"/>
  <c r="E1416" i="1"/>
  <c r="L1416" i="1"/>
  <c r="B1416" i="1"/>
  <c r="G1416" i="1"/>
  <c r="P1418" i="1" l="1"/>
  <c r="R1418" i="1"/>
  <c r="T1418" i="1"/>
  <c r="U1418" i="1"/>
  <c r="O1419" i="1" s="1"/>
  <c r="Q1419" i="1" s="1"/>
  <c r="S1418" i="1"/>
  <c r="K1417" i="1"/>
  <c r="J1417" i="1"/>
  <c r="A1418" i="1" s="1"/>
  <c r="D1418" i="1" s="1"/>
  <c r="B1417" i="1"/>
  <c r="G1417" i="1"/>
  <c r="F1417" i="1"/>
  <c r="E1417" i="1"/>
  <c r="L1417" i="1"/>
  <c r="I1417" i="1"/>
  <c r="C1417" i="1"/>
  <c r="T1419" i="1" l="1"/>
  <c r="R1419" i="1"/>
  <c r="S1419" i="1"/>
  <c r="U1419" i="1"/>
  <c r="O1420" i="1" s="1"/>
  <c r="Q1420" i="1" s="1"/>
  <c r="P1419" i="1"/>
  <c r="G1418" i="1"/>
  <c r="C1418" i="1"/>
  <c r="L1418" i="1"/>
  <c r="B1418" i="1"/>
  <c r="E1418" i="1"/>
  <c r="F1418" i="1"/>
  <c r="J1418" i="1"/>
  <c r="A1419" i="1" s="1"/>
  <c r="D1419" i="1" s="1"/>
  <c r="I1418" i="1"/>
  <c r="K1418" i="1"/>
  <c r="T1420" i="1" l="1"/>
  <c r="U1420" i="1"/>
  <c r="O1421" i="1" s="1"/>
  <c r="Q1421" i="1" s="1"/>
  <c r="P1420" i="1"/>
  <c r="R1420" i="1"/>
  <c r="S1420" i="1"/>
  <c r="B1419" i="1"/>
  <c r="F1419" i="1"/>
  <c r="C1419" i="1"/>
  <c r="K1419" i="1"/>
  <c r="J1419" i="1"/>
  <c r="A1420" i="1" s="1"/>
  <c r="D1420" i="1" s="1"/>
  <c r="E1419" i="1"/>
  <c r="L1419" i="1"/>
  <c r="I1419" i="1"/>
  <c r="G1419" i="1"/>
  <c r="R1421" i="1" l="1"/>
  <c r="P1421" i="1"/>
  <c r="T1421" i="1"/>
  <c r="S1421" i="1"/>
  <c r="U1421" i="1"/>
  <c r="O1422" i="1" s="1"/>
  <c r="Q1422" i="1" s="1"/>
  <c r="G1420" i="1"/>
  <c r="C1420" i="1"/>
  <c r="B1420" i="1"/>
  <c r="J1420" i="1"/>
  <c r="A1421" i="1" s="1"/>
  <c r="D1421" i="1" s="1"/>
  <c r="F1420" i="1"/>
  <c r="E1420" i="1"/>
  <c r="I1420" i="1"/>
  <c r="K1420" i="1"/>
  <c r="L1420" i="1"/>
  <c r="T1422" i="1" l="1"/>
  <c r="U1422" i="1"/>
  <c r="O1423" i="1" s="1"/>
  <c r="Q1423" i="1" s="1"/>
  <c r="P1422" i="1"/>
  <c r="S1422" i="1"/>
  <c r="R1422" i="1"/>
  <c r="J1421" i="1"/>
  <c r="A1422" i="1" s="1"/>
  <c r="D1422" i="1" s="1"/>
  <c r="G1421" i="1"/>
  <c r="I1421" i="1"/>
  <c r="L1421" i="1"/>
  <c r="K1421" i="1"/>
  <c r="B1421" i="1"/>
  <c r="C1421" i="1"/>
  <c r="F1421" i="1"/>
  <c r="E1421" i="1"/>
  <c r="U1423" i="1" l="1"/>
  <c r="O1424" i="1" s="1"/>
  <c r="Q1424" i="1" s="1"/>
  <c r="T1423" i="1"/>
  <c r="P1423" i="1"/>
  <c r="S1423" i="1"/>
  <c r="R1423" i="1"/>
  <c r="I1422" i="1"/>
  <c r="G1422" i="1"/>
  <c r="L1422" i="1"/>
  <c r="F1422" i="1"/>
  <c r="B1422" i="1"/>
  <c r="C1422" i="1"/>
  <c r="K1422" i="1"/>
  <c r="E1422" i="1"/>
  <c r="J1422" i="1"/>
  <c r="A1423" i="1" s="1"/>
  <c r="D1423" i="1" s="1"/>
  <c r="R1424" i="1" l="1"/>
  <c r="U1424" i="1"/>
  <c r="O1425" i="1" s="1"/>
  <c r="Q1425" i="1" s="1"/>
  <c r="S1424" i="1"/>
  <c r="P1424" i="1"/>
  <c r="T1424" i="1"/>
  <c r="K1423" i="1"/>
  <c r="C1423" i="1"/>
  <c r="B1423" i="1"/>
  <c r="L1423" i="1"/>
  <c r="G1423" i="1"/>
  <c r="J1423" i="1"/>
  <c r="A1424" i="1" s="1"/>
  <c r="D1424" i="1" s="1"/>
  <c r="E1423" i="1"/>
  <c r="F1423" i="1"/>
  <c r="I1423" i="1"/>
  <c r="U1425" i="1" l="1"/>
  <c r="O1426" i="1" s="1"/>
  <c r="Q1426" i="1" s="1"/>
  <c r="R1425" i="1"/>
  <c r="S1425" i="1"/>
  <c r="P1425" i="1"/>
  <c r="T1425" i="1"/>
  <c r="L1424" i="1"/>
  <c r="E1424" i="1"/>
  <c r="B1424" i="1"/>
  <c r="K1424" i="1"/>
  <c r="I1424" i="1"/>
  <c r="G1424" i="1"/>
  <c r="J1424" i="1"/>
  <c r="A1425" i="1" s="1"/>
  <c r="D1425" i="1" s="1"/>
  <c r="F1424" i="1"/>
  <c r="C1424" i="1"/>
  <c r="S1426" i="1" l="1"/>
  <c r="P1426" i="1"/>
  <c r="R1426" i="1"/>
  <c r="T1426" i="1"/>
  <c r="U1426" i="1"/>
  <c r="O1427" i="1" s="1"/>
  <c r="Q1427" i="1" s="1"/>
  <c r="B1425" i="1"/>
  <c r="G1425" i="1"/>
  <c r="L1425" i="1"/>
  <c r="F1425" i="1"/>
  <c r="I1425" i="1"/>
  <c r="K1425" i="1"/>
  <c r="J1425" i="1"/>
  <c r="A1426" i="1" s="1"/>
  <c r="D1426" i="1" s="1"/>
  <c r="E1425" i="1"/>
  <c r="C1425" i="1"/>
  <c r="U1427" i="1" l="1"/>
  <c r="O1428" i="1" s="1"/>
  <c r="Q1428" i="1" s="1"/>
  <c r="R1427" i="1"/>
  <c r="P1427" i="1"/>
  <c r="T1427" i="1"/>
  <c r="S1427" i="1"/>
  <c r="C1426" i="1"/>
  <c r="G1426" i="1"/>
  <c r="B1426" i="1"/>
  <c r="J1426" i="1"/>
  <c r="A1427" i="1" s="1"/>
  <c r="D1427" i="1" s="1"/>
  <c r="E1426" i="1"/>
  <c r="I1426" i="1"/>
  <c r="F1426" i="1"/>
  <c r="K1426" i="1"/>
  <c r="L1426" i="1"/>
  <c r="S1428" i="1" l="1"/>
  <c r="P1428" i="1"/>
  <c r="T1428" i="1"/>
  <c r="U1428" i="1"/>
  <c r="O1429" i="1" s="1"/>
  <c r="Q1429" i="1" s="1"/>
  <c r="R1428" i="1"/>
  <c r="K1427" i="1"/>
  <c r="I1427" i="1"/>
  <c r="F1427" i="1"/>
  <c r="C1427" i="1"/>
  <c r="B1427" i="1"/>
  <c r="J1427" i="1"/>
  <c r="A1428" i="1" s="1"/>
  <c r="D1428" i="1" s="1"/>
  <c r="L1427" i="1"/>
  <c r="E1427" i="1"/>
  <c r="G1427" i="1"/>
  <c r="U1429" i="1" l="1"/>
  <c r="O1430" i="1" s="1"/>
  <c r="Q1430" i="1" s="1"/>
  <c r="T1429" i="1"/>
  <c r="R1429" i="1"/>
  <c r="P1429" i="1"/>
  <c r="S1429" i="1"/>
  <c r="I1428" i="1"/>
  <c r="F1428" i="1"/>
  <c r="L1428" i="1"/>
  <c r="E1428" i="1"/>
  <c r="G1428" i="1"/>
  <c r="J1428" i="1"/>
  <c r="A1429" i="1" s="1"/>
  <c r="D1429" i="1" s="1"/>
  <c r="K1428" i="1"/>
  <c r="B1428" i="1"/>
  <c r="C1428" i="1"/>
  <c r="U1430" i="1" l="1"/>
  <c r="O1431" i="1" s="1"/>
  <c r="Q1431" i="1" s="1"/>
  <c r="T1430" i="1"/>
  <c r="S1430" i="1"/>
  <c r="P1430" i="1"/>
  <c r="R1430" i="1"/>
  <c r="J1429" i="1"/>
  <c r="A1430" i="1" s="1"/>
  <c r="D1430" i="1" s="1"/>
  <c r="G1429" i="1"/>
  <c r="L1429" i="1"/>
  <c r="K1429" i="1"/>
  <c r="E1429" i="1"/>
  <c r="F1429" i="1"/>
  <c r="I1429" i="1"/>
  <c r="C1429" i="1"/>
  <c r="B1429" i="1"/>
  <c r="R1431" i="1" l="1"/>
  <c r="T1431" i="1"/>
  <c r="P1431" i="1"/>
  <c r="S1431" i="1"/>
  <c r="U1431" i="1"/>
  <c r="O1432" i="1" s="1"/>
  <c r="Q1432" i="1" s="1"/>
  <c r="G1430" i="1"/>
  <c r="L1430" i="1"/>
  <c r="F1430" i="1"/>
  <c r="C1430" i="1"/>
  <c r="K1430" i="1"/>
  <c r="I1430" i="1"/>
  <c r="B1430" i="1"/>
  <c r="E1430" i="1"/>
  <c r="J1430" i="1"/>
  <c r="A1431" i="1" s="1"/>
  <c r="D1431" i="1" s="1"/>
  <c r="S1432" i="1" l="1"/>
  <c r="U1432" i="1"/>
  <c r="O1433" i="1" s="1"/>
  <c r="Q1433" i="1" s="1"/>
  <c r="T1432" i="1"/>
  <c r="R1432" i="1"/>
  <c r="P1432" i="1"/>
  <c r="C1431" i="1"/>
  <c r="F1431" i="1"/>
  <c r="L1431" i="1"/>
  <c r="G1431" i="1"/>
  <c r="B1431" i="1"/>
  <c r="K1431" i="1"/>
  <c r="I1431" i="1"/>
  <c r="J1431" i="1"/>
  <c r="A1432" i="1" s="1"/>
  <c r="D1432" i="1" s="1"/>
  <c r="E1431" i="1"/>
  <c r="U1433" i="1" l="1"/>
  <c r="O1434" i="1" s="1"/>
  <c r="Q1434" i="1" s="1"/>
  <c r="P1433" i="1"/>
  <c r="R1433" i="1"/>
  <c r="S1433" i="1"/>
  <c r="T1433" i="1"/>
  <c r="K1432" i="1"/>
  <c r="G1432" i="1"/>
  <c r="C1432" i="1"/>
  <c r="J1432" i="1"/>
  <c r="A1433" i="1" s="1"/>
  <c r="D1433" i="1" s="1"/>
  <c r="I1432" i="1"/>
  <c r="F1432" i="1"/>
  <c r="E1432" i="1"/>
  <c r="L1432" i="1"/>
  <c r="B1432" i="1"/>
  <c r="S1434" i="1" l="1"/>
  <c r="R1434" i="1"/>
  <c r="P1434" i="1"/>
  <c r="U1434" i="1"/>
  <c r="O1435" i="1" s="1"/>
  <c r="Q1435" i="1" s="1"/>
  <c r="T1434" i="1"/>
  <c r="G1433" i="1"/>
  <c r="B1433" i="1"/>
  <c r="J1433" i="1"/>
  <c r="A1434" i="1" s="1"/>
  <c r="D1434" i="1" s="1"/>
  <c r="E1433" i="1"/>
  <c r="F1433" i="1"/>
  <c r="L1433" i="1"/>
  <c r="I1433" i="1"/>
  <c r="C1433" i="1"/>
  <c r="K1433" i="1"/>
  <c r="R1435" i="1" l="1"/>
  <c r="S1435" i="1"/>
  <c r="T1435" i="1"/>
  <c r="P1435" i="1"/>
  <c r="U1435" i="1"/>
  <c r="O1436" i="1" s="1"/>
  <c r="Q1436" i="1" s="1"/>
  <c r="G1434" i="1"/>
  <c r="L1434" i="1"/>
  <c r="I1434" i="1"/>
  <c r="B1434" i="1"/>
  <c r="E1434" i="1"/>
  <c r="F1434" i="1"/>
  <c r="K1434" i="1"/>
  <c r="J1434" i="1"/>
  <c r="A1435" i="1" s="1"/>
  <c r="D1435" i="1" s="1"/>
  <c r="C1434" i="1"/>
  <c r="S1436" i="1" l="1"/>
  <c r="T1436" i="1"/>
  <c r="R1436" i="1"/>
  <c r="U1436" i="1"/>
  <c r="O1437" i="1" s="1"/>
  <c r="Q1437" i="1" s="1"/>
  <c r="P1436" i="1"/>
  <c r="B1435" i="1"/>
  <c r="L1435" i="1"/>
  <c r="J1435" i="1"/>
  <c r="A1436" i="1" s="1"/>
  <c r="D1436" i="1" s="1"/>
  <c r="E1435" i="1"/>
  <c r="K1435" i="1"/>
  <c r="F1435" i="1"/>
  <c r="C1435" i="1"/>
  <c r="I1435" i="1"/>
  <c r="G1435" i="1"/>
  <c r="P1437" i="1" l="1"/>
  <c r="T1437" i="1"/>
  <c r="S1437" i="1"/>
  <c r="R1437" i="1"/>
  <c r="U1437" i="1"/>
  <c r="O1438" i="1" s="1"/>
  <c r="Q1438" i="1" s="1"/>
  <c r="E1436" i="1"/>
  <c r="I1436" i="1"/>
  <c r="B1436" i="1"/>
  <c r="J1436" i="1"/>
  <c r="A1437" i="1" s="1"/>
  <c r="D1437" i="1" s="1"/>
  <c r="L1436" i="1"/>
  <c r="F1436" i="1"/>
  <c r="G1436" i="1"/>
  <c r="C1436" i="1"/>
  <c r="K1436" i="1"/>
  <c r="R1438" i="1" l="1"/>
  <c r="P1438" i="1"/>
  <c r="S1438" i="1"/>
  <c r="T1438" i="1"/>
  <c r="U1438" i="1"/>
  <c r="O1439" i="1" s="1"/>
  <c r="Q1439" i="1" s="1"/>
  <c r="J1437" i="1"/>
  <c r="A1438" i="1" s="1"/>
  <c r="D1438" i="1" s="1"/>
  <c r="C1437" i="1"/>
  <c r="E1437" i="1"/>
  <c r="F1437" i="1"/>
  <c r="G1437" i="1"/>
  <c r="L1437" i="1"/>
  <c r="K1437" i="1"/>
  <c r="B1437" i="1"/>
  <c r="I1437" i="1"/>
  <c r="S1439" i="1" l="1"/>
  <c r="U1439" i="1"/>
  <c r="O1440" i="1" s="1"/>
  <c r="Q1440" i="1" s="1"/>
  <c r="P1439" i="1"/>
  <c r="T1439" i="1"/>
  <c r="R1439" i="1"/>
  <c r="B1438" i="1"/>
  <c r="L1438" i="1"/>
  <c r="I1438" i="1"/>
  <c r="F1438" i="1"/>
  <c r="K1438" i="1"/>
  <c r="E1438" i="1"/>
  <c r="G1438" i="1"/>
  <c r="C1438" i="1"/>
  <c r="J1438" i="1"/>
  <c r="A1439" i="1" s="1"/>
  <c r="D1439" i="1" s="1"/>
  <c r="S1440" i="1" l="1"/>
  <c r="R1440" i="1"/>
  <c r="U1440" i="1"/>
  <c r="O1441" i="1" s="1"/>
  <c r="Q1441" i="1" s="1"/>
  <c r="P1440" i="1"/>
  <c r="T1440" i="1"/>
  <c r="F1439" i="1"/>
  <c r="L1439" i="1"/>
  <c r="I1439" i="1"/>
  <c r="E1439" i="1"/>
  <c r="C1439" i="1"/>
  <c r="K1439" i="1"/>
  <c r="G1439" i="1"/>
  <c r="J1439" i="1"/>
  <c r="A1440" i="1" s="1"/>
  <c r="D1440" i="1" s="1"/>
  <c r="B1439" i="1"/>
  <c r="S1441" i="1" l="1"/>
  <c r="U1441" i="1"/>
  <c r="O1442" i="1" s="1"/>
  <c r="Q1442" i="1" s="1"/>
  <c r="R1441" i="1"/>
  <c r="T1441" i="1"/>
  <c r="P1441" i="1"/>
  <c r="J1440" i="1"/>
  <c r="A1441" i="1" s="1"/>
  <c r="D1441" i="1" s="1"/>
  <c r="I1440" i="1"/>
  <c r="B1440" i="1"/>
  <c r="E1440" i="1"/>
  <c r="L1440" i="1"/>
  <c r="K1440" i="1"/>
  <c r="F1440" i="1"/>
  <c r="G1440" i="1"/>
  <c r="C1440" i="1"/>
  <c r="R1442" i="1" l="1"/>
  <c r="S1442" i="1"/>
  <c r="P1442" i="1"/>
  <c r="T1442" i="1"/>
  <c r="U1442" i="1"/>
  <c r="O1443" i="1" s="1"/>
  <c r="Q1443" i="1" s="1"/>
  <c r="L1441" i="1"/>
  <c r="I1441" i="1"/>
  <c r="K1441" i="1"/>
  <c r="J1441" i="1"/>
  <c r="A1442" i="1" s="1"/>
  <c r="D1442" i="1" s="1"/>
  <c r="F1441" i="1"/>
  <c r="C1441" i="1"/>
  <c r="B1441" i="1"/>
  <c r="E1441" i="1"/>
  <c r="G1441" i="1"/>
  <c r="S1443" i="1" l="1"/>
  <c r="U1443" i="1"/>
  <c r="O1444" i="1" s="1"/>
  <c r="Q1444" i="1" s="1"/>
  <c r="P1443" i="1"/>
  <c r="T1443" i="1"/>
  <c r="R1443" i="1"/>
  <c r="B1442" i="1"/>
  <c r="C1442" i="1"/>
  <c r="I1442" i="1"/>
  <c r="J1442" i="1"/>
  <c r="A1443" i="1" s="1"/>
  <c r="D1443" i="1" s="1"/>
  <c r="F1442" i="1"/>
  <c r="L1442" i="1"/>
  <c r="G1442" i="1"/>
  <c r="E1442" i="1"/>
  <c r="K1442" i="1"/>
  <c r="T1444" i="1" l="1"/>
  <c r="R1444" i="1"/>
  <c r="S1444" i="1"/>
  <c r="U1444" i="1"/>
  <c r="O1445" i="1" s="1"/>
  <c r="Q1445" i="1" s="1"/>
  <c r="P1444" i="1"/>
  <c r="B1443" i="1"/>
  <c r="J1443" i="1"/>
  <c r="A1444" i="1" s="1"/>
  <c r="D1444" i="1" s="1"/>
  <c r="E1443" i="1"/>
  <c r="F1443" i="1"/>
  <c r="I1443" i="1"/>
  <c r="L1443" i="1"/>
  <c r="G1443" i="1"/>
  <c r="C1443" i="1"/>
  <c r="K1443" i="1"/>
  <c r="S1445" i="1" l="1"/>
  <c r="T1445" i="1"/>
  <c r="U1445" i="1"/>
  <c r="O1446" i="1" s="1"/>
  <c r="Q1446" i="1" s="1"/>
  <c r="P1445" i="1"/>
  <c r="R1445" i="1"/>
  <c r="E1444" i="1"/>
  <c r="G1444" i="1"/>
  <c r="I1444" i="1"/>
  <c r="J1444" i="1"/>
  <c r="A1445" i="1" s="1"/>
  <c r="D1445" i="1" s="1"/>
  <c r="B1444" i="1"/>
  <c r="K1444" i="1"/>
  <c r="F1444" i="1"/>
  <c r="C1444" i="1"/>
  <c r="L1444" i="1"/>
  <c r="P1446" i="1" l="1"/>
  <c r="T1446" i="1"/>
  <c r="R1446" i="1"/>
  <c r="S1446" i="1"/>
  <c r="U1446" i="1"/>
  <c r="O1447" i="1" s="1"/>
  <c r="Q1447" i="1" s="1"/>
  <c r="J1445" i="1"/>
  <c r="A1446" i="1" s="1"/>
  <c r="D1446" i="1" s="1"/>
  <c r="F1445" i="1"/>
  <c r="C1445" i="1"/>
  <c r="L1445" i="1"/>
  <c r="E1445" i="1"/>
  <c r="G1445" i="1"/>
  <c r="K1445" i="1"/>
  <c r="I1445" i="1"/>
  <c r="B1445" i="1"/>
  <c r="S1447" i="1" l="1"/>
  <c r="T1447" i="1"/>
  <c r="R1447" i="1"/>
  <c r="U1447" i="1"/>
  <c r="O1448" i="1" s="1"/>
  <c r="Q1448" i="1" s="1"/>
  <c r="P1447" i="1"/>
  <c r="L1446" i="1"/>
  <c r="B1446" i="1"/>
  <c r="J1446" i="1"/>
  <c r="A1447" i="1" s="1"/>
  <c r="D1447" i="1" s="1"/>
  <c r="I1446" i="1"/>
  <c r="K1446" i="1"/>
  <c r="E1446" i="1"/>
  <c r="F1446" i="1"/>
  <c r="C1446" i="1"/>
  <c r="G1446" i="1"/>
  <c r="T1448" i="1" l="1"/>
  <c r="S1448" i="1"/>
  <c r="U1448" i="1"/>
  <c r="O1449" i="1" s="1"/>
  <c r="Q1449" i="1" s="1"/>
  <c r="P1448" i="1"/>
  <c r="R1448" i="1"/>
  <c r="L1447" i="1"/>
  <c r="C1447" i="1"/>
  <c r="I1447" i="1"/>
  <c r="K1447" i="1"/>
  <c r="G1447" i="1"/>
  <c r="B1447" i="1"/>
  <c r="J1447" i="1"/>
  <c r="A1448" i="1" s="1"/>
  <c r="D1448" i="1" s="1"/>
  <c r="E1447" i="1"/>
  <c r="F1447" i="1"/>
  <c r="T1449" i="1" l="1"/>
  <c r="S1449" i="1"/>
  <c r="U1449" i="1"/>
  <c r="O1450" i="1" s="1"/>
  <c r="Q1450" i="1" s="1"/>
  <c r="P1449" i="1"/>
  <c r="R1449" i="1"/>
  <c r="I1448" i="1"/>
  <c r="J1448" i="1"/>
  <c r="A1449" i="1" s="1"/>
  <c r="D1449" i="1" s="1"/>
  <c r="L1448" i="1"/>
  <c r="F1448" i="1"/>
  <c r="E1448" i="1"/>
  <c r="C1448" i="1"/>
  <c r="K1448" i="1"/>
  <c r="B1448" i="1"/>
  <c r="G1448" i="1"/>
  <c r="P1450" i="1" l="1"/>
  <c r="T1450" i="1"/>
  <c r="S1450" i="1"/>
  <c r="R1450" i="1"/>
  <c r="U1450" i="1"/>
  <c r="O1451" i="1" s="1"/>
  <c r="Q1451" i="1" s="1"/>
  <c r="J1449" i="1"/>
  <c r="A1450" i="1" s="1"/>
  <c r="D1450" i="1" s="1"/>
  <c r="E1449" i="1"/>
  <c r="C1449" i="1"/>
  <c r="F1449" i="1"/>
  <c r="I1449" i="1"/>
  <c r="G1449" i="1"/>
  <c r="B1449" i="1"/>
  <c r="L1449" i="1"/>
  <c r="K1449" i="1"/>
  <c r="S1451" i="1" l="1"/>
  <c r="T1451" i="1"/>
  <c r="U1451" i="1"/>
  <c r="O1452" i="1" s="1"/>
  <c r="Q1452" i="1" s="1"/>
  <c r="P1451" i="1"/>
  <c r="R1451" i="1"/>
  <c r="C1450" i="1"/>
  <c r="E1450" i="1"/>
  <c r="J1450" i="1"/>
  <c r="A1451" i="1" s="1"/>
  <c r="D1451" i="1" s="1"/>
  <c r="K1450" i="1"/>
  <c r="G1450" i="1"/>
  <c r="I1450" i="1"/>
  <c r="B1450" i="1"/>
  <c r="F1450" i="1"/>
  <c r="L1450" i="1"/>
  <c r="U1452" i="1" l="1"/>
  <c r="O1453" i="1" s="1"/>
  <c r="Q1453" i="1" s="1"/>
  <c r="R1452" i="1"/>
  <c r="S1452" i="1"/>
  <c r="P1452" i="1"/>
  <c r="T1452" i="1"/>
  <c r="I1451" i="1"/>
  <c r="L1451" i="1"/>
  <c r="F1451" i="1"/>
  <c r="E1451" i="1"/>
  <c r="B1451" i="1"/>
  <c r="J1451" i="1"/>
  <c r="A1452" i="1" s="1"/>
  <c r="D1452" i="1" s="1"/>
  <c r="K1451" i="1"/>
  <c r="C1451" i="1"/>
  <c r="G1451" i="1"/>
  <c r="S1453" i="1" l="1"/>
  <c r="U1453" i="1"/>
  <c r="O1454" i="1" s="1"/>
  <c r="Q1454" i="1" s="1"/>
  <c r="T1453" i="1"/>
  <c r="P1453" i="1"/>
  <c r="R1453" i="1"/>
  <c r="J1452" i="1"/>
  <c r="A1453" i="1" s="1"/>
  <c r="D1453" i="1" s="1"/>
  <c r="F1452" i="1"/>
  <c r="I1452" i="1"/>
  <c r="K1452" i="1"/>
  <c r="C1452" i="1"/>
  <c r="E1452" i="1"/>
  <c r="G1452" i="1"/>
  <c r="B1452" i="1"/>
  <c r="L1452" i="1"/>
  <c r="P1454" i="1" l="1"/>
  <c r="R1454" i="1"/>
  <c r="S1454" i="1"/>
  <c r="T1454" i="1"/>
  <c r="U1454" i="1"/>
  <c r="O1455" i="1" s="1"/>
  <c r="Q1455" i="1" s="1"/>
  <c r="K1453" i="1"/>
  <c r="B1453" i="1"/>
  <c r="L1453" i="1"/>
  <c r="E1453" i="1"/>
  <c r="C1453" i="1"/>
  <c r="G1453" i="1"/>
  <c r="J1453" i="1"/>
  <c r="A1454" i="1" s="1"/>
  <c r="D1454" i="1" s="1"/>
  <c r="F1453" i="1"/>
  <c r="I1453" i="1"/>
  <c r="T1455" i="1" l="1"/>
  <c r="S1455" i="1"/>
  <c r="U1455" i="1"/>
  <c r="O1456" i="1" s="1"/>
  <c r="Q1456" i="1" s="1"/>
  <c r="P1455" i="1"/>
  <c r="R1455" i="1"/>
  <c r="K1454" i="1"/>
  <c r="E1454" i="1"/>
  <c r="I1454" i="1"/>
  <c r="J1454" i="1"/>
  <c r="A1455" i="1" s="1"/>
  <c r="D1455" i="1" s="1"/>
  <c r="G1454" i="1"/>
  <c r="L1454" i="1"/>
  <c r="B1454" i="1"/>
  <c r="F1454" i="1"/>
  <c r="C1454" i="1"/>
  <c r="U1456" i="1" l="1"/>
  <c r="O1457" i="1" s="1"/>
  <c r="Q1457" i="1" s="1"/>
  <c r="R1456" i="1"/>
  <c r="T1456" i="1"/>
  <c r="S1456" i="1"/>
  <c r="P1456" i="1"/>
  <c r="I1455" i="1"/>
  <c r="G1455" i="1"/>
  <c r="K1455" i="1"/>
  <c r="C1455" i="1"/>
  <c r="F1455" i="1"/>
  <c r="B1455" i="1"/>
  <c r="J1455" i="1"/>
  <c r="A1456" i="1" s="1"/>
  <c r="D1456" i="1" s="1"/>
  <c r="L1455" i="1"/>
  <c r="E1455" i="1"/>
  <c r="S1457" i="1" l="1"/>
  <c r="T1457" i="1"/>
  <c r="U1457" i="1"/>
  <c r="O1458" i="1" s="1"/>
  <c r="Q1458" i="1" s="1"/>
  <c r="P1457" i="1"/>
  <c r="R1457" i="1"/>
  <c r="K1456" i="1"/>
  <c r="B1456" i="1"/>
  <c r="E1456" i="1"/>
  <c r="C1456" i="1"/>
  <c r="L1456" i="1"/>
  <c r="F1456" i="1"/>
  <c r="J1456" i="1"/>
  <c r="A1457" i="1" s="1"/>
  <c r="D1457" i="1" s="1"/>
  <c r="G1456" i="1"/>
  <c r="I1456" i="1"/>
  <c r="S1458" i="1" l="1"/>
  <c r="R1458" i="1"/>
  <c r="U1458" i="1"/>
  <c r="O1459" i="1" s="1"/>
  <c r="Q1459" i="1" s="1"/>
  <c r="T1458" i="1"/>
  <c r="P1458" i="1"/>
  <c r="E1457" i="1"/>
  <c r="B1457" i="1"/>
  <c r="J1457" i="1"/>
  <c r="A1458" i="1" s="1"/>
  <c r="D1458" i="1" s="1"/>
  <c r="I1457" i="1"/>
  <c r="C1457" i="1"/>
  <c r="K1457" i="1"/>
  <c r="F1457" i="1"/>
  <c r="L1457" i="1"/>
  <c r="G1457" i="1"/>
  <c r="P1459" i="1" l="1"/>
  <c r="U1459" i="1"/>
  <c r="O1460" i="1" s="1"/>
  <c r="Q1460" i="1" s="1"/>
  <c r="T1459" i="1"/>
  <c r="R1459" i="1"/>
  <c r="S1459" i="1"/>
  <c r="B1458" i="1"/>
  <c r="L1458" i="1"/>
  <c r="K1458" i="1"/>
  <c r="J1458" i="1"/>
  <c r="A1459" i="1" s="1"/>
  <c r="D1459" i="1" s="1"/>
  <c r="E1458" i="1"/>
  <c r="C1458" i="1"/>
  <c r="G1458" i="1"/>
  <c r="F1458" i="1"/>
  <c r="I1458" i="1"/>
  <c r="T1460" i="1" l="1"/>
  <c r="P1460" i="1"/>
  <c r="S1460" i="1"/>
  <c r="R1460" i="1"/>
  <c r="U1460" i="1"/>
  <c r="O1461" i="1" s="1"/>
  <c r="Q1461" i="1" s="1"/>
  <c r="K1459" i="1"/>
  <c r="B1459" i="1"/>
  <c r="E1459" i="1"/>
  <c r="G1459" i="1"/>
  <c r="L1459" i="1"/>
  <c r="I1459" i="1"/>
  <c r="C1459" i="1"/>
  <c r="F1459" i="1"/>
  <c r="J1459" i="1"/>
  <c r="A1460" i="1" s="1"/>
  <c r="D1460" i="1" s="1"/>
  <c r="R1461" i="1" l="1"/>
  <c r="P1461" i="1"/>
  <c r="U1461" i="1"/>
  <c r="O1462" i="1" s="1"/>
  <c r="Q1462" i="1" s="1"/>
  <c r="T1461" i="1"/>
  <c r="S1461" i="1"/>
  <c r="C1460" i="1"/>
  <c r="J1460" i="1"/>
  <c r="A1461" i="1" s="1"/>
  <c r="D1461" i="1" s="1"/>
  <c r="K1460" i="1"/>
  <c r="F1460" i="1"/>
  <c r="I1460" i="1"/>
  <c r="G1460" i="1"/>
  <c r="B1460" i="1"/>
  <c r="L1460" i="1"/>
  <c r="E1460" i="1"/>
  <c r="T1462" i="1" l="1"/>
  <c r="U1462" i="1"/>
  <c r="O1463" i="1" s="1"/>
  <c r="Q1463" i="1" s="1"/>
  <c r="P1462" i="1"/>
  <c r="R1462" i="1"/>
  <c r="S1462" i="1"/>
  <c r="E1461" i="1"/>
  <c r="I1461" i="1"/>
  <c r="F1461" i="1"/>
  <c r="L1461" i="1"/>
  <c r="J1461" i="1"/>
  <c r="A1462" i="1" s="1"/>
  <c r="D1462" i="1" s="1"/>
  <c r="G1461" i="1"/>
  <c r="B1461" i="1"/>
  <c r="C1461" i="1"/>
  <c r="K1461" i="1"/>
  <c r="T1463" i="1" l="1"/>
  <c r="S1463" i="1"/>
  <c r="U1463" i="1"/>
  <c r="O1464" i="1" s="1"/>
  <c r="Q1464" i="1" s="1"/>
  <c r="P1463" i="1"/>
  <c r="R1463" i="1"/>
  <c r="G1462" i="1"/>
  <c r="B1462" i="1"/>
  <c r="C1462" i="1"/>
  <c r="J1462" i="1"/>
  <c r="A1463" i="1" s="1"/>
  <c r="D1463" i="1" s="1"/>
  <c r="I1462" i="1"/>
  <c r="F1462" i="1"/>
  <c r="L1462" i="1"/>
  <c r="K1462" i="1"/>
  <c r="E1462" i="1"/>
  <c r="T1464" i="1" l="1"/>
  <c r="P1464" i="1"/>
  <c r="R1464" i="1"/>
  <c r="U1464" i="1"/>
  <c r="O1465" i="1" s="1"/>
  <c r="Q1465" i="1" s="1"/>
  <c r="S1464" i="1"/>
  <c r="G1463" i="1"/>
  <c r="J1463" i="1"/>
  <c r="A1464" i="1" s="1"/>
  <c r="D1464" i="1" s="1"/>
  <c r="K1463" i="1"/>
  <c r="E1463" i="1"/>
  <c r="F1463" i="1"/>
  <c r="B1463" i="1"/>
  <c r="I1463" i="1"/>
  <c r="L1463" i="1"/>
  <c r="C1463" i="1"/>
  <c r="U1465" i="1" l="1"/>
  <c r="O1466" i="1" s="1"/>
  <c r="Q1466" i="1" s="1"/>
  <c r="S1465" i="1"/>
  <c r="R1465" i="1"/>
  <c r="P1465" i="1"/>
  <c r="T1465" i="1"/>
  <c r="E1464" i="1"/>
  <c r="B1464" i="1"/>
  <c r="J1464" i="1"/>
  <c r="A1465" i="1" s="1"/>
  <c r="D1465" i="1" s="1"/>
  <c r="K1464" i="1"/>
  <c r="I1464" i="1"/>
  <c r="G1464" i="1"/>
  <c r="C1464" i="1"/>
  <c r="L1464" i="1"/>
  <c r="F1464" i="1"/>
  <c r="T1466" i="1" l="1"/>
  <c r="R1466" i="1"/>
  <c r="S1466" i="1"/>
  <c r="P1466" i="1"/>
  <c r="U1466" i="1"/>
  <c r="O1467" i="1" s="1"/>
  <c r="Q1467" i="1" s="1"/>
  <c r="J1465" i="1"/>
  <c r="A1466" i="1" s="1"/>
  <c r="D1466" i="1" s="1"/>
  <c r="K1465" i="1"/>
  <c r="B1465" i="1"/>
  <c r="E1465" i="1"/>
  <c r="G1465" i="1"/>
  <c r="L1465" i="1"/>
  <c r="F1465" i="1"/>
  <c r="I1465" i="1"/>
  <c r="C1465" i="1"/>
  <c r="R1467" i="1" l="1"/>
  <c r="P1467" i="1"/>
  <c r="S1467" i="1"/>
  <c r="U1467" i="1"/>
  <c r="O1468" i="1" s="1"/>
  <c r="Q1468" i="1" s="1"/>
  <c r="T1467" i="1"/>
  <c r="L1466" i="1"/>
  <c r="E1466" i="1"/>
  <c r="J1466" i="1"/>
  <c r="A1467" i="1" s="1"/>
  <c r="D1467" i="1" s="1"/>
  <c r="F1466" i="1"/>
  <c r="B1466" i="1"/>
  <c r="I1466" i="1"/>
  <c r="K1466" i="1"/>
  <c r="G1466" i="1"/>
  <c r="C1466" i="1"/>
  <c r="S1468" i="1" l="1"/>
  <c r="T1468" i="1"/>
  <c r="R1468" i="1"/>
  <c r="U1468" i="1"/>
  <c r="O1469" i="1" s="1"/>
  <c r="Q1469" i="1" s="1"/>
  <c r="P1468" i="1"/>
  <c r="G1467" i="1"/>
  <c r="L1467" i="1"/>
  <c r="I1467" i="1"/>
  <c r="E1467" i="1"/>
  <c r="F1467" i="1"/>
  <c r="K1467" i="1"/>
  <c r="C1467" i="1"/>
  <c r="B1467" i="1"/>
  <c r="J1467" i="1"/>
  <c r="A1468" i="1" s="1"/>
  <c r="D1468" i="1" s="1"/>
  <c r="P1469" i="1" l="1"/>
  <c r="T1469" i="1"/>
  <c r="S1469" i="1"/>
  <c r="R1469" i="1"/>
  <c r="U1469" i="1"/>
  <c r="O1470" i="1" s="1"/>
  <c r="Q1470" i="1" s="1"/>
  <c r="G1468" i="1"/>
  <c r="F1468" i="1"/>
  <c r="L1468" i="1"/>
  <c r="K1468" i="1"/>
  <c r="B1468" i="1"/>
  <c r="J1468" i="1"/>
  <c r="A1469" i="1" s="1"/>
  <c r="D1469" i="1" s="1"/>
  <c r="E1468" i="1"/>
  <c r="C1468" i="1"/>
  <c r="I1468" i="1"/>
  <c r="S1470" i="1" l="1"/>
  <c r="T1470" i="1"/>
  <c r="P1470" i="1"/>
  <c r="R1470" i="1"/>
  <c r="U1470" i="1"/>
  <c r="O1471" i="1" s="1"/>
  <c r="Q1471" i="1" s="1"/>
  <c r="K1469" i="1"/>
  <c r="B1469" i="1"/>
  <c r="J1469" i="1"/>
  <c r="A1470" i="1" s="1"/>
  <c r="D1470" i="1" s="1"/>
  <c r="G1469" i="1"/>
  <c r="L1469" i="1"/>
  <c r="E1469" i="1"/>
  <c r="F1469" i="1"/>
  <c r="I1469" i="1"/>
  <c r="C1469" i="1"/>
  <c r="S1471" i="1" l="1"/>
  <c r="U1471" i="1"/>
  <c r="O1472" i="1" s="1"/>
  <c r="Q1472" i="1" s="1"/>
  <c r="T1471" i="1"/>
  <c r="P1471" i="1"/>
  <c r="R1471" i="1"/>
  <c r="K1470" i="1"/>
  <c r="J1470" i="1"/>
  <c r="A1471" i="1" s="1"/>
  <c r="D1471" i="1" s="1"/>
  <c r="L1470" i="1"/>
  <c r="E1470" i="1"/>
  <c r="B1470" i="1"/>
  <c r="I1470" i="1"/>
  <c r="F1470" i="1"/>
  <c r="C1470" i="1"/>
  <c r="G1470" i="1"/>
  <c r="R1472" i="1" l="1"/>
  <c r="T1472" i="1"/>
  <c r="S1472" i="1"/>
  <c r="U1472" i="1"/>
  <c r="O1473" i="1" s="1"/>
  <c r="Q1473" i="1" s="1"/>
  <c r="P1472" i="1"/>
  <c r="F1471" i="1"/>
  <c r="C1471" i="1"/>
  <c r="L1471" i="1"/>
  <c r="G1471" i="1"/>
  <c r="B1471" i="1"/>
  <c r="J1471" i="1"/>
  <c r="A1472" i="1" s="1"/>
  <c r="D1472" i="1" s="1"/>
  <c r="I1471" i="1"/>
  <c r="E1471" i="1"/>
  <c r="K1471" i="1"/>
  <c r="T1473" i="1" l="1"/>
  <c r="U1473" i="1"/>
  <c r="O1474" i="1" s="1"/>
  <c r="Q1474" i="1" s="1"/>
  <c r="R1473" i="1"/>
  <c r="P1473" i="1"/>
  <c r="S1473" i="1"/>
  <c r="F1472" i="1"/>
  <c r="I1472" i="1"/>
  <c r="G1472" i="1"/>
  <c r="C1472" i="1"/>
  <c r="L1472" i="1"/>
  <c r="B1472" i="1"/>
  <c r="K1472" i="1"/>
  <c r="J1472" i="1"/>
  <c r="A1473" i="1" s="1"/>
  <c r="D1473" i="1" s="1"/>
  <c r="E1472" i="1"/>
  <c r="T1474" i="1" l="1"/>
  <c r="S1474" i="1"/>
  <c r="R1474" i="1"/>
  <c r="P1474" i="1"/>
  <c r="U1474" i="1"/>
  <c r="O1475" i="1" s="1"/>
  <c r="Q1475" i="1" s="1"/>
  <c r="I1473" i="1"/>
  <c r="K1473" i="1"/>
  <c r="B1473" i="1"/>
  <c r="G1473" i="1"/>
  <c r="E1473" i="1"/>
  <c r="F1473" i="1"/>
  <c r="L1473" i="1"/>
  <c r="J1473" i="1"/>
  <c r="A1474" i="1" s="1"/>
  <c r="D1474" i="1" s="1"/>
  <c r="C1473" i="1"/>
  <c r="R1475" i="1" l="1"/>
  <c r="U1475" i="1"/>
  <c r="O1476" i="1" s="1"/>
  <c r="Q1476" i="1" s="1"/>
  <c r="S1475" i="1"/>
  <c r="P1475" i="1"/>
  <c r="T1475" i="1"/>
  <c r="I1474" i="1"/>
  <c r="K1474" i="1"/>
  <c r="L1474" i="1"/>
  <c r="E1474" i="1"/>
  <c r="B1474" i="1"/>
  <c r="F1474" i="1"/>
  <c r="C1474" i="1"/>
  <c r="J1474" i="1"/>
  <c r="A1475" i="1" s="1"/>
  <c r="D1475" i="1" s="1"/>
  <c r="G1474" i="1"/>
  <c r="R1476" i="1" l="1"/>
  <c r="U1476" i="1"/>
  <c r="O1477" i="1" s="1"/>
  <c r="Q1477" i="1" s="1"/>
  <c r="T1476" i="1"/>
  <c r="P1476" i="1"/>
  <c r="S1476" i="1"/>
  <c r="C1475" i="1"/>
  <c r="E1475" i="1"/>
  <c r="K1475" i="1"/>
  <c r="I1475" i="1"/>
  <c r="F1475" i="1"/>
  <c r="J1475" i="1"/>
  <c r="A1476" i="1" s="1"/>
  <c r="D1476" i="1" s="1"/>
  <c r="L1475" i="1"/>
  <c r="B1475" i="1"/>
  <c r="G1475" i="1"/>
  <c r="S1477" i="1" l="1"/>
  <c r="U1477" i="1"/>
  <c r="O1478" i="1" s="1"/>
  <c r="Q1478" i="1" s="1"/>
  <c r="T1477" i="1"/>
  <c r="P1477" i="1"/>
  <c r="R1477" i="1"/>
  <c r="G1476" i="1"/>
  <c r="F1476" i="1"/>
  <c r="L1476" i="1"/>
  <c r="I1476" i="1"/>
  <c r="K1476" i="1"/>
  <c r="J1476" i="1"/>
  <c r="A1477" i="1" s="1"/>
  <c r="D1477" i="1" s="1"/>
  <c r="B1476" i="1"/>
  <c r="E1476" i="1"/>
  <c r="C1476" i="1"/>
  <c r="P1478" i="1" l="1"/>
  <c r="R1478" i="1"/>
  <c r="T1478" i="1"/>
  <c r="U1478" i="1"/>
  <c r="O1479" i="1" s="1"/>
  <c r="Q1479" i="1" s="1"/>
  <c r="S1478" i="1"/>
  <c r="K1477" i="1"/>
  <c r="G1477" i="1"/>
  <c r="I1477" i="1"/>
  <c r="L1477" i="1"/>
  <c r="C1477" i="1"/>
  <c r="E1477" i="1"/>
  <c r="F1477" i="1"/>
  <c r="B1477" i="1"/>
  <c r="J1477" i="1"/>
  <c r="A1478" i="1" s="1"/>
  <c r="D1478" i="1" s="1"/>
  <c r="R1479" i="1" l="1"/>
  <c r="U1479" i="1"/>
  <c r="O1480" i="1" s="1"/>
  <c r="Q1480" i="1" s="1"/>
  <c r="S1479" i="1"/>
  <c r="P1479" i="1"/>
  <c r="T1479" i="1"/>
  <c r="L1478" i="1"/>
  <c r="F1478" i="1"/>
  <c r="B1478" i="1"/>
  <c r="C1478" i="1"/>
  <c r="I1478" i="1"/>
  <c r="K1478" i="1"/>
  <c r="G1478" i="1"/>
  <c r="J1478" i="1"/>
  <c r="A1479" i="1" s="1"/>
  <c r="D1479" i="1" s="1"/>
  <c r="E1478" i="1"/>
  <c r="R1480" i="1" l="1"/>
  <c r="U1480" i="1"/>
  <c r="O1481" i="1" s="1"/>
  <c r="Q1481" i="1" s="1"/>
  <c r="S1480" i="1"/>
  <c r="P1480" i="1"/>
  <c r="T1480" i="1"/>
  <c r="L1479" i="1"/>
  <c r="I1479" i="1"/>
  <c r="B1479" i="1"/>
  <c r="K1479" i="1"/>
  <c r="G1479" i="1"/>
  <c r="E1479" i="1"/>
  <c r="C1479" i="1"/>
  <c r="F1479" i="1"/>
  <c r="J1479" i="1"/>
  <c r="A1480" i="1" s="1"/>
  <c r="D1480" i="1" s="1"/>
  <c r="S1481" i="1" l="1"/>
  <c r="U1481" i="1"/>
  <c r="O1482" i="1" s="1"/>
  <c r="Q1482" i="1" s="1"/>
  <c r="R1481" i="1"/>
  <c r="P1481" i="1"/>
  <c r="T1481" i="1"/>
  <c r="E1480" i="1"/>
  <c r="B1480" i="1"/>
  <c r="F1480" i="1"/>
  <c r="I1480" i="1"/>
  <c r="J1480" i="1"/>
  <c r="A1481" i="1" s="1"/>
  <c r="D1481" i="1" s="1"/>
  <c r="C1480" i="1"/>
  <c r="G1480" i="1"/>
  <c r="L1480" i="1"/>
  <c r="K1480" i="1"/>
  <c r="U1482" i="1" l="1"/>
  <c r="O1483" i="1" s="1"/>
  <c r="Q1483" i="1" s="1"/>
  <c r="R1482" i="1"/>
  <c r="P1482" i="1"/>
  <c r="T1482" i="1"/>
  <c r="S1482" i="1"/>
  <c r="L1481" i="1"/>
  <c r="B1481" i="1"/>
  <c r="F1481" i="1"/>
  <c r="I1481" i="1"/>
  <c r="J1481" i="1"/>
  <c r="A1482" i="1" s="1"/>
  <c r="D1482" i="1" s="1"/>
  <c r="E1481" i="1"/>
  <c r="K1481" i="1"/>
  <c r="C1481" i="1"/>
  <c r="G1481" i="1"/>
  <c r="S1483" i="1" l="1"/>
  <c r="U1483" i="1"/>
  <c r="O1484" i="1" s="1"/>
  <c r="Q1484" i="1" s="1"/>
  <c r="T1483" i="1"/>
  <c r="R1483" i="1"/>
  <c r="P1483" i="1"/>
  <c r="F1482" i="1"/>
  <c r="E1482" i="1"/>
  <c r="B1482" i="1"/>
  <c r="K1482" i="1"/>
  <c r="I1482" i="1"/>
  <c r="J1482" i="1"/>
  <c r="A1483" i="1" s="1"/>
  <c r="D1483" i="1" s="1"/>
  <c r="L1482" i="1"/>
  <c r="C1482" i="1"/>
  <c r="G1482" i="1"/>
  <c r="U1484" i="1" l="1"/>
  <c r="O1485" i="1" s="1"/>
  <c r="Q1485" i="1" s="1"/>
  <c r="T1484" i="1"/>
  <c r="S1484" i="1"/>
  <c r="R1484" i="1"/>
  <c r="P1484" i="1"/>
  <c r="K1483" i="1"/>
  <c r="I1483" i="1"/>
  <c r="J1483" i="1"/>
  <c r="A1484" i="1" s="1"/>
  <c r="D1484" i="1" s="1"/>
  <c r="L1483" i="1"/>
  <c r="B1483" i="1"/>
  <c r="G1483" i="1"/>
  <c r="C1483" i="1"/>
  <c r="F1483" i="1"/>
  <c r="E1483" i="1"/>
  <c r="R1485" i="1" l="1"/>
  <c r="S1485" i="1"/>
  <c r="T1485" i="1"/>
  <c r="P1485" i="1"/>
  <c r="U1485" i="1"/>
  <c r="O1486" i="1" s="1"/>
  <c r="Q1486" i="1" s="1"/>
  <c r="C1484" i="1"/>
  <c r="G1484" i="1"/>
  <c r="K1484" i="1"/>
  <c r="L1484" i="1"/>
  <c r="B1484" i="1"/>
  <c r="I1484" i="1"/>
  <c r="J1484" i="1"/>
  <c r="A1485" i="1" s="1"/>
  <c r="D1485" i="1" s="1"/>
  <c r="E1484" i="1"/>
  <c r="F1484" i="1"/>
  <c r="U1486" i="1" l="1"/>
  <c r="O1487" i="1" s="1"/>
  <c r="Q1487" i="1" s="1"/>
  <c r="S1486" i="1"/>
  <c r="P1486" i="1"/>
  <c r="T1486" i="1"/>
  <c r="R1486" i="1"/>
  <c r="I1485" i="1"/>
  <c r="E1485" i="1"/>
  <c r="C1485" i="1"/>
  <c r="B1485" i="1"/>
  <c r="F1485" i="1"/>
  <c r="J1485" i="1"/>
  <c r="A1486" i="1" s="1"/>
  <c r="D1486" i="1" s="1"/>
  <c r="G1485" i="1"/>
  <c r="K1485" i="1"/>
  <c r="L1485" i="1"/>
  <c r="U1487" i="1" l="1"/>
  <c r="O1488" i="1" s="1"/>
  <c r="Q1488" i="1" s="1"/>
  <c r="P1487" i="1"/>
  <c r="R1487" i="1"/>
  <c r="S1487" i="1"/>
  <c r="T1487" i="1"/>
  <c r="I1486" i="1"/>
  <c r="G1486" i="1"/>
  <c r="E1486" i="1"/>
  <c r="L1486" i="1"/>
  <c r="C1486" i="1"/>
  <c r="F1486" i="1"/>
  <c r="J1486" i="1"/>
  <c r="A1487" i="1" s="1"/>
  <c r="D1487" i="1" s="1"/>
  <c r="K1486" i="1"/>
  <c r="B1486" i="1"/>
  <c r="P1488" i="1" l="1"/>
  <c r="T1488" i="1"/>
  <c r="U1488" i="1"/>
  <c r="O1489" i="1" s="1"/>
  <c r="Q1489" i="1" s="1"/>
  <c r="S1488" i="1"/>
  <c r="R1488" i="1"/>
  <c r="B1487" i="1"/>
  <c r="F1487" i="1"/>
  <c r="C1487" i="1"/>
  <c r="L1487" i="1"/>
  <c r="J1487" i="1"/>
  <c r="A1488" i="1" s="1"/>
  <c r="D1488" i="1" s="1"/>
  <c r="I1487" i="1"/>
  <c r="E1487" i="1"/>
  <c r="K1487" i="1"/>
  <c r="G1487" i="1"/>
  <c r="R1489" i="1" l="1"/>
  <c r="P1489" i="1"/>
  <c r="T1489" i="1"/>
  <c r="S1489" i="1"/>
  <c r="U1489" i="1"/>
  <c r="O1490" i="1" s="1"/>
  <c r="Q1490" i="1" s="1"/>
  <c r="F1488" i="1"/>
  <c r="K1488" i="1"/>
  <c r="B1488" i="1"/>
  <c r="E1488" i="1"/>
  <c r="C1488" i="1"/>
  <c r="J1488" i="1"/>
  <c r="A1489" i="1" s="1"/>
  <c r="D1489" i="1" s="1"/>
  <c r="G1488" i="1"/>
  <c r="I1488" i="1"/>
  <c r="L1488" i="1"/>
  <c r="P1490" i="1" l="1"/>
  <c r="U1490" i="1"/>
  <c r="O1491" i="1" s="1"/>
  <c r="Q1491" i="1" s="1"/>
  <c r="R1490" i="1"/>
  <c r="S1490" i="1"/>
  <c r="T1490" i="1"/>
  <c r="B1489" i="1"/>
  <c r="G1489" i="1"/>
  <c r="L1489" i="1"/>
  <c r="I1489" i="1"/>
  <c r="J1489" i="1"/>
  <c r="A1490" i="1" s="1"/>
  <c r="D1490" i="1" s="1"/>
  <c r="F1489" i="1"/>
  <c r="K1489" i="1"/>
  <c r="E1489" i="1"/>
  <c r="C1489" i="1"/>
  <c r="P1491" i="1" l="1"/>
  <c r="S1491" i="1"/>
  <c r="T1491" i="1"/>
  <c r="R1491" i="1"/>
  <c r="U1491" i="1"/>
  <c r="O1492" i="1" s="1"/>
  <c r="Q1492" i="1" s="1"/>
  <c r="K1490" i="1"/>
  <c r="G1490" i="1"/>
  <c r="L1490" i="1"/>
  <c r="J1490" i="1"/>
  <c r="A1491" i="1" s="1"/>
  <c r="D1491" i="1" s="1"/>
  <c r="F1490" i="1"/>
  <c r="E1490" i="1"/>
  <c r="C1490" i="1"/>
  <c r="I1490" i="1"/>
  <c r="B1490" i="1"/>
  <c r="R1492" i="1" l="1"/>
  <c r="P1492" i="1"/>
  <c r="T1492" i="1"/>
  <c r="S1492" i="1"/>
  <c r="U1492" i="1"/>
  <c r="O1493" i="1" s="1"/>
  <c r="Q1493" i="1" s="1"/>
  <c r="F1491" i="1"/>
  <c r="C1491" i="1"/>
  <c r="J1491" i="1"/>
  <c r="A1492" i="1" s="1"/>
  <c r="D1492" i="1" s="1"/>
  <c r="E1491" i="1"/>
  <c r="L1491" i="1"/>
  <c r="G1491" i="1"/>
  <c r="I1491" i="1"/>
  <c r="K1491" i="1"/>
  <c r="B1491" i="1"/>
  <c r="U1493" i="1" l="1"/>
  <c r="O1494" i="1" s="1"/>
  <c r="Q1494" i="1" s="1"/>
  <c r="R1493" i="1"/>
  <c r="S1493" i="1"/>
  <c r="P1493" i="1"/>
  <c r="T1493" i="1"/>
  <c r="C1492" i="1"/>
  <c r="J1492" i="1"/>
  <c r="A1493" i="1" s="1"/>
  <c r="D1493" i="1" s="1"/>
  <c r="F1492" i="1"/>
  <c r="G1492" i="1"/>
  <c r="L1492" i="1"/>
  <c r="B1492" i="1"/>
  <c r="I1492" i="1"/>
  <c r="E1492" i="1"/>
  <c r="K1492" i="1"/>
  <c r="R1494" i="1" l="1"/>
  <c r="P1494" i="1"/>
  <c r="T1494" i="1"/>
  <c r="U1494" i="1"/>
  <c r="O1495" i="1" s="1"/>
  <c r="Q1495" i="1" s="1"/>
  <c r="S1494" i="1"/>
  <c r="L1493" i="1"/>
  <c r="F1493" i="1"/>
  <c r="C1493" i="1"/>
  <c r="J1493" i="1"/>
  <c r="A1494" i="1" s="1"/>
  <c r="D1494" i="1" s="1"/>
  <c r="K1493" i="1"/>
  <c r="E1493" i="1"/>
  <c r="B1493" i="1"/>
  <c r="I1493" i="1"/>
  <c r="G1493" i="1"/>
  <c r="P1495" i="1" l="1"/>
  <c r="U1495" i="1"/>
  <c r="O1496" i="1" s="1"/>
  <c r="Q1496" i="1" s="1"/>
  <c r="T1495" i="1"/>
  <c r="R1495" i="1"/>
  <c r="S1495" i="1"/>
  <c r="I1494" i="1"/>
  <c r="F1494" i="1"/>
  <c r="B1494" i="1"/>
  <c r="C1494" i="1"/>
  <c r="K1494" i="1"/>
  <c r="E1494" i="1"/>
  <c r="J1494" i="1"/>
  <c r="A1495" i="1" s="1"/>
  <c r="D1495" i="1" s="1"/>
  <c r="G1494" i="1"/>
  <c r="L1494" i="1"/>
  <c r="S1496" i="1" l="1"/>
  <c r="P1496" i="1"/>
  <c r="R1496" i="1"/>
  <c r="T1496" i="1"/>
  <c r="U1496" i="1"/>
  <c r="O1497" i="1" s="1"/>
  <c r="Q1497" i="1" s="1"/>
  <c r="K1495" i="1"/>
  <c r="G1495" i="1"/>
  <c r="J1495" i="1"/>
  <c r="A1496" i="1" s="1"/>
  <c r="D1496" i="1" s="1"/>
  <c r="F1495" i="1"/>
  <c r="L1495" i="1"/>
  <c r="B1495" i="1"/>
  <c r="I1495" i="1"/>
  <c r="C1495" i="1"/>
  <c r="E1495" i="1"/>
  <c r="S1497" i="1" l="1"/>
  <c r="P1497" i="1"/>
  <c r="R1497" i="1"/>
  <c r="T1497" i="1"/>
  <c r="U1497" i="1"/>
  <c r="O1498" i="1" s="1"/>
  <c r="Q1498" i="1" s="1"/>
  <c r="I1496" i="1"/>
  <c r="K1496" i="1"/>
  <c r="L1496" i="1"/>
  <c r="J1496" i="1"/>
  <c r="A1497" i="1" s="1"/>
  <c r="D1497" i="1" s="1"/>
  <c r="B1496" i="1"/>
  <c r="G1496" i="1"/>
  <c r="F1496" i="1"/>
  <c r="E1496" i="1"/>
  <c r="C1496" i="1"/>
  <c r="R1498" i="1" l="1"/>
  <c r="P1498" i="1"/>
  <c r="T1498" i="1"/>
  <c r="U1498" i="1"/>
  <c r="O1499" i="1" s="1"/>
  <c r="Q1499" i="1" s="1"/>
  <c r="S1498" i="1"/>
  <c r="I1497" i="1"/>
  <c r="F1497" i="1"/>
  <c r="C1497" i="1"/>
  <c r="J1497" i="1"/>
  <c r="A1498" i="1" s="1"/>
  <c r="D1498" i="1" s="1"/>
  <c r="L1497" i="1"/>
  <c r="B1497" i="1"/>
  <c r="E1497" i="1"/>
  <c r="G1497" i="1"/>
  <c r="K1497" i="1"/>
  <c r="U1499" i="1" l="1"/>
  <c r="O1500" i="1" s="1"/>
  <c r="Q1500" i="1" s="1"/>
  <c r="P1499" i="1"/>
  <c r="R1499" i="1"/>
  <c r="T1499" i="1"/>
  <c r="S1499" i="1"/>
  <c r="I1498" i="1"/>
  <c r="B1498" i="1"/>
  <c r="G1498" i="1"/>
  <c r="L1498" i="1"/>
  <c r="K1498" i="1"/>
  <c r="C1498" i="1"/>
  <c r="E1498" i="1"/>
  <c r="J1498" i="1"/>
  <c r="A1499" i="1" s="1"/>
  <c r="D1499" i="1" s="1"/>
  <c r="F1498" i="1"/>
  <c r="U1500" i="1" l="1"/>
  <c r="O1501" i="1" s="1"/>
  <c r="Q1501" i="1" s="1"/>
  <c r="R1500" i="1"/>
  <c r="P1500" i="1"/>
  <c r="S1500" i="1"/>
  <c r="T1500" i="1"/>
  <c r="L1499" i="1"/>
  <c r="E1499" i="1"/>
  <c r="I1499" i="1"/>
  <c r="K1499" i="1"/>
  <c r="F1499" i="1"/>
  <c r="J1499" i="1"/>
  <c r="A1500" i="1" s="1"/>
  <c r="D1500" i="1" s="1"/>
  <c r="G1499" i="1"/>
  <c r="C1499" i="1"/>
  <c r="B1499" i="1"/>
  <c r="R1501" i="1" l="1"/>
  <c r="U1501" i="1"/>
  <c r="O1502" i="1" s="1"/>
  <c r="Q1502" i="1" s="1"/>
  <c r="S1501" i="1"/>
  <c r="P1501" i="1"/>
  <c r="T1501" i="1"/>
  <c r="C1500" i="1"/>
  <c r="K1500" i="1"/>
  <c r="I1500" i="1"/>
  <c r="F1500" i="1"/>
  <c r="E1500" i="1"/>
  <c r="J1500" i="1"/>
  <c r="A1501" i="1" s="1"/>
  <c r="D1501" i="1" s="1"/>
  <c r="L1500" i="1"/>
  <c r="G1500" i="1"/>
  <c r="B1500" i="1"/>
  <c r="P1502" i="1" l="1"/>
  <c r="R1502" i="1"/>
  <c r="T1502" i="1"/>
  <c r="S1502" i="1"/>
  <c r="U1502" i="1"/>
  <c r="O1503" i="1" s="1"/>
  <c r="Q1503" i="1" s="1"/>
  <c r="J1501" i="1"/>
  <c r="A1502" i="1" s="1"/>
  <c r="D1502" i="1" s="1"/>
  <c r="B1501" i="1"/>
  <c r="I1501" i="1"/>
  <c r="K1501" i="1"/>
  <c r="E1501" i="1"/>
  <c r="F1501" i="1"/>
  <c r="L1501" i="1"/>
  <c r="G1501" i="1"/>
  <c r="C1501" i="1"/>
  <c r="U1503" i="1" l="1"/>
  <c r="O1504" i="1" s="1"/>
  <c r="Q1504" i="1" s="1"/>
  <c r="T1503" i="1"/>
  <c r="P1503" i="1"/>
  <c r="R1503" i="1"/>
  <c r="S1503" i="1"/>
  <c r="I1502" i="1"/>
  <c r="F1502" i="1"/>
  <c r="L1502" i="1"/>
  <c r="G1502" i="1"/>
  <c r="E1502" i="1"/>
  <c r="J1502" i="1"/>
  <c r="A1503" i="1" s="1"/>
  <c r="D1503" i="1" s="1"/>
  <c r="C1502" i="1"/>
  <c r="K1502" i="1"/>
  <c r="B1502" i="1"/>
  <c r="T1504" i="1" l="1"/>
  <c r="S1504" i="1"/>
  <c r="P1504" i="1"/>
  <c r="U1504" i="1"/>
  <c r="O1505" i="1" s="1"/>
  <c r="Q1505" i="1" s="1"/>
  <c r="R1504" i="1"/>
  <c r="I1503" i="1"/>
  <c r="G1503" i="1"/>
  <c r="B1503" i="1"/>
  <c r="K1503" i="1"/>
  <c r="F1503" i="1"/>
  <c r="C1503" i="1"/>
  <c r="J1503" i="1"/>
  <c r="A1504" i="1" s="1"/>
  <c r="D1504" i="1" s="1"/>
  <c r="E1503" i="1"/>
  <c r="L1503" i="1"/>
  <c r="R1505" i="1" l="1"/>
  <c r="P1505" i="1"/>
  <c r="T1505" i="1"/>
  <c r="U1505" i="1"/>
  <c r="O1506" i="1" s="1"/>
  <c r="Q1506" i="1" s="1"/>
  <c r="S1505" i="1"/>
  <c r="E1504" i="1"/>
  <c r="L1504" i="1"/>
  <c r="F1504" i="1"/>
  <c r="K1504" i="1"/>
  <c r="B1504" i="1"/>
  <c r="G1504" i="1"/>
  <c r="C1504" i="1"/>
  <c r="J1504" i="1"/>
  <c r="A1505" i="1" s="1"/>
  <c r="D1505" i="1" s="1"/>
  <c r="I1504" i="1"/>
  <c r="R1506" i="1" l="1"/>
  <c r="U1506" i="1"/>
  <c r="O1507" i="1" s="1"/>
  <c r="Q1507" i="1" s="1"/>
  <c r="P1506" i="1"/>
  <c r="S1506" i="1"/>
  <c r="T1506" i="1"/>
  <c r="G1505" i="1"/>
  <c r="K1505" i="1"/>
  <c r="C1505" i="1"/>
  <c r="B1505" i="1"/>
  <c r="I1505" i="1"/>
  <c r="F1505" i="1"/>
  <c r="J1505" i="1"/>
  <c r="A1506" i="1" s="1"/>
  <c r="D1506" i="1" s="1"/>
  <c r="E1505" i="1"/>
  <c r="L1505" i="1"/>
  <c r="R1507" i="1" l="1"/>
  <c r="T1507" i="1"/>
  <c r="P1507" i="1"/>
  <c r="U1507" i="1"/>
  <c r="O1508" i="1" s="1"/>
  <c r="Q1508" i="1" s="1"/>
  <c r="S1507" i="1"/>
  <c r="C1506" i="1"/>
  <c r="L1506" i="1"/>
  <c r="J1506" i="1"/>
  <c r="A1507" i="1" s="1"/>
  <c r="D1507" i="1" s="1"/>
  <c r="B1506" i="1"/>
  <c r="K1506" i="1"/>
  <c r="E1506" i="1"/>
  <c r="F1506" i="1"/>
  <c r="I1506" i="1"/>
  <c r="G1506" i="1"/>
  <c r="P1508" i="1" l="1"/>
  <c r="R1508" i="1"/>
  <c r="T1508" i="1"/>
  <c r="S1508" i="1"/>
  <c r="U1508" i="1"/>
  <c r="O1509" i="1" s="1"/>
  <c r="Q1509" i="1" s="1"/>
  <c r="J1507" i="1"/>
  <c r="A1508" i="1" s="1"/>
  <c r="D1508" i="1" s="1"/>
  <c r="E1507" i="1"/>
  <c r="L1507" i="1"/>
  <c r="C1507" i="1"/>
  <c r="G1507" i="1"/>
  <c r="F1507" i="1"/>
  <c r="B1507" i="1"/>
  <c r="K1507" i="1"/>
  <c r="I1507" i="1"/>
  <c r="P1509" i="1" l="1"/>
  <c r="S1509" i="1"/>
  <c r="R1509" i="1"/>
  <c r="U1509" i="1"/>
  <c r="O1510" i="1" s="1"/>
  <c r="Q1510" i="1" s="1"/>
  <c r="T1509" i="1"/>
  <c r="C1508" i="1"/>
  <c r="K1508" i="1"/>
  <c r="F1508" i="1"/>
  <c r="J1508" i="1"/>
  <c r="A1509" i="1" s="1"/>
  <c r="D1509" i="1" s="1"/>
  <c r="B1508" i="1"/>
  <c r="L1508" i="1"/>
  <c r="E1508" i="1"/>
  <c r="I1508" i="1"/>
  <c r="G1508" i="1"/>
  <c r="T1510" i="1" l="1"/>
  <c r="P1510" i="1"/>
  <c r="R1510" i="1"/>
  <c r="U1510" i="1"/>
  <c r="O1511" i="1" s="1"/>
  <c r="Q1511" i="1" s="1"/>
  <c r="S1510" i="1"/>
  <c r="J1509" i="1"/>
  <c r="A1510" i="1" s="1"/>
  <c r="D1510" i="1" s="1"/>
  <c r="B1509" i="1"/>
  <c r="G1509" i="1"/>
  <c r="I1509" i="1"/>
  <c r="E1509" i="1"/>
  <c r="L1509" i="1"/>
  <c r="K1509" i="1"/>
  <c r="C1509" i="1"/>
  <c r="F1509" i="1"/>
  <c r="P1511" i="1" l="1"/>
  <c r="U1511" i="1"/>
  <c r="O1512" i="1" s="1"/>
  <c r="Q1512" i="1" s="1"/>
  <c r="R1511" i="1"/>
  <c r="T1511" i="1"/>
  <c r="S1511" i="1"/>
  <c r="C1510" i="1"/>
  <c r="B1510" i="1"/>
  <c r="J1510" i="1"/>
  <c r="A1511" i="1" s="1"/>
  <c r="D1511" i="1" s="1"/>
  <c r="G1510" i="1"/>
  <c r="E1510" i="1"/>
  <c r="K1510" i="1"/>
  <c r="I1510" i="1"/>
  <c r="L1510" i="1"/>
  <c r="F1510" i="1"/>
  <c r="S1512" i="1" l="1"/>
  <c r="P1512" i="1"/>
  <c r="U1512" i="1"/>
  <c r="O1513" i="1" s="1"/>
  <c r="Q1513" i="1" s="1"/>
  <c r="T1512" i="1"/>
  <c r="R1512" i="1"/>
  <c r="K1511" i="1"/>
  <c r="I1511" i="1"/>
  <c r="C1511" i="1"/>
  <c r="F1511" i="1"/>
  <c r="B1511" i="1"/>
  <c r="L1511" i="1"/>
  <c r="J1511" i="1"/>
  <c r="A1512" i="1" s="1"/>
  <c r="D1512" i="1" s="1"/>
  <c r="G1511" i="1"/>
  <c r="E1511" i="1"/>
  <c r="P1513" i="1" l="1"/>
  <c r="R1513" i="1"/>
  <c r="T1513" i="1"/>
  <c r="S1513" i="1"/>
  <c r="U1513" i="1"/>
  <c r="O1514" i="1" s="1"/>
  <c r="Q1514" i="1" s="1"/>
  <c r="E1512" i="1"/>
  <c r="B1512" i="1"/>
  <c r="J1512" i="1"/>
  <c r="A1513" i="1" s="1"/>
  <c r="D1513" i="1" s="1"/>
  <c r="K1512" i="1"/>
  <c r="F1512" i="1"/>
  <c r="L1512" i="1"/>
  <c r="C1512" i="1"/>
  <c r="I1512" i="1"/>
  <c r="G1512" i="1"/>
  <c r="T1514" i="1" l="1"/>
  <c r="S1514" i="1"/>
  <c r="P1514" i="1"/>
  <c r="U1514" i="1"/>
  <c r="O1515" i="1" s="1"/>
  <c r="Q1515" i="1" s="1"/>
  <c r="R1514" i="1"/>
  <c r="G1513" i="1"/>
  <c r="I1513" i="1"/>
  <c r="J1513" i="1"/>
  <c r="A1514" i="1" s="1"/>
  <c r="D1514" i="1" s="1"/>
  <c r="K1513" i="1"/>
  <c r="C1513" i="1"/>
  <c r="E1513" i="1"/>
  <c r="F1513" i="1"/>
  <c r="B1513" i="1"/>
  <c r="L1513" i="1"/>
  <c r="U1515" i="1" l="1"/>
  <c r="O1516" i="1" s="1"/>
  <c r="Q1516" i="1" s="1"/>
  <c r="R1515" i="1"/>
  <c r="P1515" i="1"/>
  <c r="T1515" i="1"/>
  <c r="S1515" i="1"/>
  <c r="F1514" i="1"/>
  <c r="J1514" i="1"/>
  <c r="A1515" i="1" s="1"/>
  <c r="D1515" i="1" s="1"/>
  <c r="K1514" i="1"/>
  <c r="E1514" i="1"/>
  <c r="G1514" i="1"/>
  <c r="B1514" i="1"/>
  <c r="I1514" i="1"/>
  <c r="C1514" i="1"/>
  <c r="L1514" i="1"/>
  <c r="U1516" i="1" l="1"/>
  <c r="O1517" i="1" s="1"/>
  <c r="Q1517" i="1" s="1"/>
  <c r="P1516" i="1"/>
  <c r="R1516" i="1"/>
  <c r="S1516" i="1"/>
  <c r="T1516" i="1"/>
  <c r="K1515" i="1"/>
  <c r="C1515" i="1"/>
  <c r="J1515" i="1"/>
  <c r="A1516" i="1" s="1"/>
  <c r="D1516" i="1" s="1"/>
  <c r="I1515" i="1"/>
  <c r="B1515" i="1"/>
  <c r="F1515" i="1"/>
  <c r="E1515" i="1"/>
  <c r="G1515" i="1"/>
  <c r="L1515" i="1"/>
  <c r="P1517" i="1" l="1"/>
  <c r="R1517" i="1"/>
  <c r="U1517" i="1"/>
  <c r="O1518" i="1" s="1"/>
  <c r="Q1518" i="1" s="1"/>
  <c r="S1517" i="1"/>
  <c r="T1517" i="1"/>
  <c r="I1516" i="1"/>
  <c r="F1516" i="1"/>
  <c r="C1516" i="1"/>
  <c r="G1516" i="1"/>
  <c r="B1516" i="1"/>
  <c r="E1516" i="1"/>
  <c r="J1516" i="1"/>
  <c r="A1517" i="1" s="1"/>
  <c r="D1517" i="1" s="1"/>
  <c r="L1516" i="1"/>
  <c r="K1516" i="1"/>
  <c r="P1518" i="1" l="1"/>
  <c r="U1518" i="1"/>
  <c r="O1519" i="1" s="1"/>
  <c r="Q1519" i="1" s="1"/>
  <c r="R1518" i="1"/>
  <c r="S1518" i="1"/>
  <c r="T1518" i="1"/>
  <c r="K1517" i="1"/>
  <c r="L1517" i="1"/>
  <c r="J1517" i="1"/>
  <c r="A1518" i="1" s="1"/>
  <c r="D1518" i="1" s="1"/>
  <c r="B1517" i="1"/>
  <c r="G1517" i="1"/>
  <c r="I1517" i="1"/>
  <c r="C1517" i="1"/>
  <c r="F1517" i="1"/>
  <c r="E1517" i="1"/>
  <c r="T1519" i="1" l="1"/>
  <c r="U1519" i="1"/>
  <c r="O1520" i="1" s="1"/>
  <c r="Q1520" i="1" s="1"/>
  <c r="P1519" i="1"/>
  <c r="R1519" i="1"/>
  <c r="S1519" i="1"/>
  <c r="K1518" i="1"/>
  <c r="L1518" i="1"/>
  <c r="B1518" i="1"/>
  <c r="E1518" i="1"/>
  <c r="J1518" i="1"/>
  <c r="A1519" i="1" s="1"/>
  <c r="D1519" i="1" s="1"/>
  <c r="F1518" i="1"/>
  <c r="I1518" i="1"/>
  <c r="G1518" i="1"/>
  <c r="C1518" i="1"/>
  <c r="T1520" i="1" l="1"/>
  <c r="P1520" i="1"/>
  <c r="R1520" i="1"/>
  <c r="U1520" i="1"/>
  <c r="O1521" i="1" s="1"/>
  <c r="Q1521" i="1" s="1"/>
  <c r="S1520" i="1"/>
  <c r="F1519" i="1"/>
  <c r="I1519" i="1"/>
  <c r="G1519" i="1"/>
  <c r="B1519" i="1"/>
  <c r="L1519" i="1"/>
  <c r="C1519" i="1"/>
  <c r="E1519" i="1"/>
  <c r="K1519" i="1"/>
  <c r="J1519" i="1"/>
  <c r="A1520" i="1" s="1"/>
  <c r="D1520" i="1" s="1"/>
  <c r="S1521" i="1" l="1"/>
  <c r="T1521" i="1"/>
  <c r="P1521" i="1"/>
  <c r="U1521" i="1"/>
  <c r="O1522" i="1" s="1"/>
  <c r="Q1522" i="1" s="1"/>
  <c r="R1521" i="1"/>
  <c r="I1520" i="1"/>
  <c r="F1520" i="1"/>
  <c r="G1520" i="1"/>
  <c r="J1520" i="1"/>
  <c r="A1521" i="1" s="1"/>
  <c r="D1521" i="1" s="1"/>
  <c r="K1520" i="1"/>
  <c r="C1520" i="1"/>
  <c r="E1520" i="1"/>
  <c r="B1520" i="1"/>
  <c r="L1520" i="1"/>
  <c r="S1522" i="1" l="1"/>
  <c r="T1522" i="1"/>
  <c r="R1522" i="1"/>
  <c r="P1522" i="1"/>
  <c r="U1522" i="1"/>
  <c r="O1523" i="1" s="1"/>
  <c r="Q1523" i="1" s="1"/>
  <c r="J1521" i="1"/>
  <c r="A1522" i="1" s="1"/>
  <c r="D1522" i="1" s="1"/>
  <c r="I1521" i="1"/>
  <c r="E1521" i="1"/>
  <c r="K1521" i="1"/>
  <c r="L1521" i="1"/>
  <c r="C1521" i="1"/>
  <c r="G1521" i="1"/>
  <c r="B1521" i="1"/>
  <c r="F1521" i="1"/>
  <c r="T1523" i="1" l="1"/>
  <c r="R1523" i="1"/>
  <c r="P1523" i="1"/>
  <c r="U1523" i="1"/>
  <c r="O1524" i="1" s="1"/>
  <c r="Q1524" i="1" s="1"/>
  <c r="S1523" i="1"/>
  <c r="G1522" i="1"/>
  <c r="L1522" i="1"/>
  <c r="C1522" i="1"/>
  <c r="F1522" i="1"/>
  <c r="I1522" i="1"/>
  <c r="K1522" i="1"/>
  <c r="E1522" i="1"/>
  <c r="B1522" i="1"/>
  <c r="J1522" i="1"/>
  <c r="A1523" i="1" s="1"/>
  <c r="D1523" i="1" s="1"/>
  <c r="T1524" i="1" l="1"/>
  <c r="P1524" i="1"/>
  <c r="R1524" i="1"/>
  <c r="S1524" i="1"/>
  <c r="U1524" i="1"/>
  <c r="O1525" i="1" s="1"/>
  <c r="Q1525" i="1" s="1"/>
  <c r="K1523" i="1"/>
  <c r="C1523" i="1"/>
  <c r="E1523" i="1"/>
  <c r="B1523" i="1"/>
  <c r="J1523" i="1"/>
  <c r="A1524" i="1" s="1"/>
  <c r="D1524" i="1" s="1"/>
  <c r="L1523" i="1"/>
  <c r="I1523" i="1"/>
  <c r="F1523" i="1"/>
  <c r="G1523" i="1"/>
  <c r="P1525" i="1" l="1"/>
  <c r="T1525" i="1"/>
  <c r="R1525" i="1"/>
  <c r="U1525" i="1"/>
  <c r="O1526" i="1" s="1"/>
  <c r="Q1526" i="1" s="1"/>
  <c r="S1525" i="1"/>
  <c r="C1524" i="1"/>
  <c r="B1524" i="1"/>
  <c r="E1524" i="1"/>
  <c r="J1524" i="1"/>
  <c r="A1525" i="1" s="1"/>
  <c r="D1525" i="1" s="1"/>
  <c r="K1524" i="1"/>
  <c r="L1524" i="1"/>
  <c r="G1524" i="1"/>
  <c r="F1524" i="1"/>
  <c r="I1524" i="1"/>
  <c r="U1526" i="1" l="1"/>
  <c r="O1527" i="1" s="1"/>
  <c r="Q1527" i="1" s="1"/>
  <c r="S1526" i="1"/>
  <c r="R1526" i="1"/>
  <c r="T1526" i="1"/>
  <c r="P1526" i="1"/>
  <c r="E1525" i="1"/>
  <c r="F1525" i="1"/>
  <c r="L1525" i="1"/>
  <c r="K1525" i="1"/>
  <c r="I1525" i="1"/>
  <c r="G1525" i="1"/>
  <c r="J1525" i="1"/>
  <c r="A1526" i="1" s="1"/>
  <c r="D1526" i="1" s="1"/>
  <c r="B1525" i="1"/>
  <c r="C1525" i="1"/>
  <c r="U1527" i="1" l="1"/>
  <c r="O1528" i="1" s="1"/>
  <c r="Q1528" i="1" s="1"/>
  <c r="S1527" i="1"/>
  <c r="T1527" i="1"/>
  <c r="P1527" i="1"/>
  <c r="R1527" i="1"/>
  <c r="G1526" i="1"/>
  <c r="E1526" i="1"/>
  <c r="K1526" i="1"/>
  <c r="C1526" i="1"/>
  <c r="I1526" i="1"/>
  <c r="B1526" i="1"/>
  <c r="J1526" i="1"/>
  <c r="A1527" i="1" s="1"/>
  <c r="D1527" i="1" s="1"/>
  <c r="F1526" i="1"/>
  <c r="L1526" i="1"/>
  <c r="S1528" i="1" l="1"/>
  <c r="P1528" i="1"/>
  <c r="R1528" i="1"/>
  <c r="T1528" i="1"/>
  <c r="U1528" i="1"/>
  <c r="O1529" i="1" s="1"/>
  <c r="Q1529" i="1" s="1"/>
  <c r="K1527" i="1"/>
  <c r="E1527" i="1"/>
  <c r="J1527" i="1"/>
  <c r="A1528" i="1" s="1"/>
  <c r="D1528" i="1" s="1"/>
  <c r="I1527" i="1"/>
  <c r="C1527" i="1"/>
  <c r="L1527" i="1"/>
  <c r="G1527" i="1"/>
  <c r="F1527" i="1"/>
  <c r="B1527" i="1"/>
  <c r="R1529" i="1" l="1"/>
  <c r="P1529" i="1"/>
  <c r="U1529" i="1"/>
  <c r="O1530" i="1" s="1"/>
  <c r="Q1530" i="1" s="1"/>
  <c r="S1529" i="1"/>
  <c r="T1529" i="1"/>
  <c r="K1528" i="1"/>
  <c r="C1528" i="1"/>
  <c r="E1528" i="1"/>
  <c r="I1528" i="1"/>
  <c r="J1528" i="1"/>
  <c r="A1529" i="1" s="1"/>
  <c r="D1529" i="1" s="1"/>
  <c r="F1528" i="1"/>
  <c r="L1528" i="1"/>
  <c r="G1528" i="1"/>
  <c r="B1528" i="1"/>
  <c r="S1530" i="1" l="1"/>
  <c r="R1530" i="1"/>
  <c r="P1530" i="1"/>
  <c r="T1530" i="1"/>
  <c r="U1530" i="1"/>
  <c r="O1531" i="1" s="1"/>
  <c r="Q1531" i="1" s="1"/>
  <c r="I1529" i="1"/>
  <c r="B1529" i="1"/>
  <c r="F1529" i="1"/>
  <c r="J1529" i="1"/>
  <c r="A1530" i="1" s="1"/>
  <c r="D1530" i="1" s="1"/>
  <c r="G1529" i="1"/>
  <c r="L1529" i="1"/>
  <c r="E1529" i="1"/>
  <c r="K1529" i="1"/>
  <c r="C1529" i="1"/>
  <c r="P1531" i="1" l="1"/>
  <c r="R1531" i="1"/>
  <c r="S1531" i="1"/>
  <c r="U1531" i="1"/>
  <c r="O1532" i="1" s="1"/>
  <c r="Q1532" i="1" s="1"/>
  <c r="T1531" i="1"/>
  <c r="E1530" i="1"/>
  <c r="I1530" i="1"/>
  <c r="F1530" i="1"/>
  <c r="K1530" i="1"/>
  <c r="J1530" i="1"/>
  <c r="A1531" i="1" s="1"/>
  <c r="D1531" i="1" s="1"/>
  <c r="L1530" i="1"/>
  <c r="C1530" i="1"/>
  <c r="G1530" i="1"/>
  <c r="B1530" i="1"/>
  <c r="T1532" i="1" l="1"/>
  <c r="R1532" i="1"/>
  <c r="P1532" i="1"/>
  <c r="S1532" i="1"/>
  <c r="U1532" i="1"/>
  <c r="O1533" i="1" s="1"/>
  <c r="Q1533" i="1" s="1"/>
  <c r="G1531" i="1"/>
  <c r="K1531" i="1"/>
  <c r="E1531" i="1"/>
  <c r="C1531" i="1"/>
  <c r="J1531" i="1"/>
  <c r="A1532" i="1" s="1"/>
  <c r="D1532" i="1" s="1"/>
  <c r="I1531" i="1"/>
  <c r="L1531" i="1"/>
  <c r="F1531" i="1"/>
  <c r="B1531" i="1"/>
  <c r="R1533" i="1" l="1"/>
  <c r="U1533" i="1"/>
  <c r="O1534" i="1" s="1"/>
  <c r="Q1534" i="1" s="1"/>
  <c r="P1533" i="1"/>
  <c r="S1533" i="1"/>
  <c r="T1533" i="1"/>
  <c r="F1532" i="1"/>
  <c r="B1532" i="1"/>
  <c r="C1532" i="1"/>
  <c r="K1532" i="1"/>
  <c r="E1532" i="1"/>
  <c r="L1532" i="1"/>
  <c r="J1532" i="1"/>
  <c r="A1533" i="1" s="1"/>
  <c r="D1533" i="1" s="1"/>
  <c r="G1532" i="1"/>
  <c r="I1532" i="1"/>
  <c r="R1534" i="1" l="1"/>
  <c r="U1534" i="1"/>
  <c r="O1535" i="1" s="1"/>
  <c r="Q1535" i="1" s="1"/>
  <c r="S1534" i="1"/>
  <c r="P1534" i="1"/>
  <c r="T1534" i="1"/>
  <c r="J1533" i="1"/>
  <c r="A1534" i="1" s="1"/>
  <c r="D1534" i="1" s="1"/>
  <c r="C1533" i="1"/>
  <c r="F1533" i="1"/>
  <c r="B1533" i="1"/>
  <c r="I1533" i="1"/>
  <c r="L1533" i="1"/>
  <c r="K1533" i="1"/>
  <c r="E1533" i="1"/>
  <c r="G1533" i="1"/>
  <c r="U1535" i="1" l="1"/>
  <c r="O1536" i="1" s="1"/>
  <c r="Q1536" i="1" s="1"/>
  <c r="P1535" i="1"/>
  <c r="R1535" i="1"/>
  <c r="S1535" i="1"/>
  <c r="T1535" i="1"/>
  <c r="K1534" i="1"/>
  <c r="G1534" i="1"/>
  <c r="J1534" i="1"/>
  <c r="A1535" i="1" s="1"/>
  <c r="D1535" i="1" s="1"/>
  <c r="B1534" i="1"/>
  <c r="F1534" i="1"/>
  <c r="E1534" i="1"/>
  <c r="I1534" i="1"/>
  <c r="C1534" i="1"/>
  <c r="L1534" i="1"/>
  <c r="S1536" i="1" l="1"/>
  <c r="P1536" i="1"/>
  <c r="R1536" i="1"/>
  <c r="T1536" i="1"/>
  <c r="U1536" i="1"/>
  <c r="O1537" i="1" s="1"/>
  <c r="Q1537" i="1" s="1"/>
  <c r="E1535" i="1"/>
  <c r="B1535" i="1"/>
  <c r="I1535" i="1"/>
  <c r="F1535" i="1"/>
  <c r="K1535" i="1"/>
  <c r="C1535" i="1"/>
  <c r="J1535" i="1"/>
  <c r="A1536" i="1" s="1"/>
  <c r="D1536" i="1" s="1"/>
  <c r="L1535" i="1"/>
  <c r="G1535" i="1"/>
  <c r="T1537" i="1" l="1"/>
  <c r="P1537" i="1"/>
  <c r="R1537" i="1"/>
  <c r="U1537" i="1"/>
  <c r="O1538" i="1" s="1"/>
  <c r="Q1538" i="1" s="1"/>
  <c r="S1537" i="1"/>
  <c r="G1536" i="1"/>
  <c r="C1536" i="1"/>
  <c r="F1536" i="1"/>
  <c r="J1536" i="1"/>
  <c r="A1537" i="1" s="1"/>
  <c r="D1537" i="1" s="1"/>
  <c r="E1536" i="1"/>
  <c r="B1536" i="1"/>
  <c r="K1536" i="1"/>
  <c r="I1536" i="1"/>
  <c r="L1536" i="1"/>
  <c r="U1538" i="1" l="1"/>
  <c r="O1539" i="1" s="1"/>
  <c r="Q1539" i="1" s="1"/>
  <c r="P1538" i="1"/>
  <c r="T1538" i="1"/>
  <c r="R1538" i="1"/>
  <c r="S1538" i="1"/>
  <c r="E1537" i="1"/>
  <c r="F1537" i="1"/>
  <c r="B1537" i="1"/>
  <c r="I1537" i="1"/>
  <c r="K1537" i="1"/>
  <c r="G1537" i="1"/>
  <c r="L1537" i="1"/>
  <c r="C1537" i="1"/>
  <c r="J1537" i="1"/>
  <c r="A1538" i="1" s="1"/>
  <c r="D1538" i="1" s="1"/>
  <c r="R1539" i="1" l="1"/>
  <c r="P1539" i="1"/>
  <c r="U1539" i="1"/>
  <c r="O1540" i="1" s="1"/>
  <c r="Q1540" i="1" s="1"/>
  <c r="S1539" i="1"/>
  <c r="T1539" i="1"/>
  <c r="G1538" i="1"/>
  <c r="E1538" i="1"/>
  <c r="J1538" i="1"/>
  <c r="A1539" i="1" s="1"/>
  <c r="D1539" i="1" s="1"/>
  <c r="F1538" i="1"/>
  <c r="K1538" i="1"/>
  <c r="C1538" i="1"/>
  <c r="L1538" i="1"/>
  <c r="I1538" i="1"/>
  <c r="B1538" i="1"/>
  <c r="P1540" i="1" l="1"/>
  <c r="S1540" i="1"/>
  <c r="U1540" i="1"/>
  <c r="O1541" i="1" s="1"/>
  <c r="Q1541" i="1" s="1"/>
  <c r="R1540" i="1"/>
  <c r="T1540" i="1"/>
  <c r="K1539" i="1"/>
  <c r="E1539" i="1"/>
  <c r="G1539" i="1"/>
  <c r="F1539" i="1"/>
  <c r="C1539" i="1"/>
  <c r="B1539" i="1"/>
  <c r="L1539" i="1"/>
  <c r="I1539" i="1"/>
  <c r="J1539" i="1"/>
  <c r="A1540" i="1" s="1"/>
  <c r="D1540" i="1" s="1"/>
  <c r="P1541" i="1" l="1"/>
  <c r="R1541" i="1"/>
  <c r="U1541" i="1"/>
  <c r="O1542" i="1" s="1"/>
  <c r="Q1542" i="1" s="1"/>
  <c r="S1541" i="1"/>
  <c r="T1541" i="1"/>
  <c r="F1540" i="1"/>
  <c r="I1540" i="1"/>
  <c r="J1540" i="1"/>
  <c r="A1541" i="1" s="1"/>
  <c r="D1541" i="1" s="1"/>
  <c r="B1540" i="1"/>
  <c r="E1540" i="1"/>
  <c r="K1540" i="1"/>
  <c r="G1540" i="1"/>
  <c r="C1540" i="1"/>
  <c r="L1540" i="1"/>
  <c r="T1542" i="1" l="1"/>
  <c r="S1542" i="1"/>
  <c r="P1542" i="1"/>
  <c r="R1542" i="1"/>
  <c r="U1542" i="1"/>
  <c r="O1543" i="1" s="1"/>
  <c r="Q1543" i="1" s="1"/>
  <c r="I1541" i="1"/>
  <c r="C1541" i="1"/>
  <c r="B1541" i="1"/>
  <c r="F1541" i="1"/>
  <c r="L1541" i="1"/>
  <c r="E1541" i="1"/>
  <c r="G1541" i="1"/>
  <c r="K1541" i="1"/>
  <c r="J1541" i="1"/>
  <c r="A1542" i="1" s="1"/>
  <c r="D1542" i="1" s="1"/>
  <c r="R1543" i="1" l="1"/>
  <c r="U1543" i="1"/>
  <c r="O1544" i="1" s="1"/>
  <c r="Q1544" i="1" s="1"/>
  <c r="S1543" i="1"/>
  <c r="P1543" i="1"/>
  <c r="T1543" i="1"/>
  <c r="C1542" i="1"/>
  <c r="I1542" i="1"/>
  <c r="J1542" i="1"/>
  <c r="A1543" i="1" s="1"/>
  <c r="D1543" i="1" s="1"/>
  <c r="F1542" i="1"/>
  <c r="K1542" i="1"/>
  <c r="B1542" i="1"/>
  <c r="E1542" i="1"/>
  <c r="G1542" i="1"/>
  <c r="L1542" i="1"/>
  <c r="T1544" i="1" l="1"/>
  <c r="P1544" i="1"/>
  <c r="S1544" i="1"/>
  <c r="R1544" i="1"/>
  <c r="U1544" i="1"/>
  <c r="O1545" i="1" s="1"/>
  <c r="Q1545" i="1" s="1"/>
  <c r="K1543" i="1"/>
  <c r="I1543" i="1"/>
  <c r="J1543" i="1"/>
  <c r="A1544" i="1" s="1"/>
  <c r="D1544" i="1" s="1"/>
  <c r="C1543" i="1"/>
  <c r="G1543" i="1"/>
  <c r="F1543" i="1"/>
  <c r="B1543" i="1"/>
  <c r="L1543" i="1"/>
  <c r="E1543" i="1"/>
  <c r="U1545" i="1" l="1"/>
  <c r="O1546" i="1" s="1"/>
  <c r="Q1546" i="1" s="1"/>
  <c r="R1545" i="1"/>
  <c r="S1545" i="1"/>
  <c r="P1545" i="1"/>
  <c r="T1545" i="1"/>
  <c r="E1544" i="1"/>
  <c r="F1544" i="1"/>
  <c r="I1544" i="1"/>
  <c r="C1544" i="1"/>
  <c r="K1544" i="1"/>
  <c r="L1544" i="1"/>
  <c r="B1544" i="1"/>
  <c r="J1544" i="1"/>
  <c r="A1545" i="1" s="1"/>
  <c r="D1545" i="1" s="1"/>
  <c r="G1544" i="1"/>
  <c r="R1546" i="1" l="1"/>
  <c r="P1546" i="1"/>
  <c r="U1546" i="1"/>
  <c r="O1547" i="1" s="1"/>
  <c r="Q1547" i="1" s="1"/>
  <c r="T1546" i="1"/>
  <c r="S1546" i="1"/>
  <c r="K1545" i="1"/>
  <c r="B1545" i="1"/>
  <c r="F1545" i="1"/>
  <c r="C1545" i="1"/>
  <c r="L1545" i="1"/>
  <c r="G1545" i="1"/>
  <c r="J1545" i="1"/>
  <c r="A1546" i="1" s="1"/>
  <c r="D1546" i="1" s="1"/>
  <c r="E1545" i="1"/>
  <c r="I1545" i="1"/>
  <c r="U1547" i="1" l="1"/>
  <c r="O1548" i="1" s="1"/>
  <c r="Q1548" i="1" s="1"/>
  <c r="P1547" i="1"/>
  <c r="R1547" i="1"/>
  <c r="S1547" i="1"/>
  <c r="T1547" i="1"/>
  <c r="C1546" i="1"/>
  <c r="F1546" i="1"/>
  <c r="L1546" i="1"/>
  <c r="E1546" i="1"/>
  <c r="J1546" i="1"/>
  <c r="A1547" i="1" s="1"/>
  <c r="D1547" i="1" s="1"/>
  <c r="B1546" i="1"/>
  <c r="K1546" i="1"/>
  <c r="I1546" i="1"/>
  <c r="G1546" i="1"/>
  <c r="U1548" i="1" l="1"/>
  <c r="O1549" i="1" s="1"/>
  <c r="Q1549" i="1" s="1"/>
  <c r="P1548" i="1"/>
  <c r="S1548" i="1"/>
  <c r="T1548" i="1"/>
  <c r="R1548" i="1"/>
  <c r="L1547" i="1"/>
  <c r="F1547" i="1"/>
  <c r="B1547" i="1"/>
  <c r="E1547" i="1"/>
  <c r="K1547" i="1"/>
  <c r="G1547" i="1"/>
  <c r="C1547" i="1"/>
  <c r="J1547" i="1"/>
  <c r="A1548" i="1" s="1"/>
  <c r="D1548" i="1" s="1"/>
  <c r="I1547" i="1"/>
  <c r="S1549" i="1" l="1"/>
  <c r="R1549" i="1"/>
  <c r="P1549" i="1"/>
  <c r="U1549" i="1"/>
  <c r="O1550" i="1" s="1"/>
  <c r="Q1550" i="1" s="1"/>
  <c r="T1549" i="1"/>
  <c r="C1548" i="1"/>
  <c r="E1548" i="1"/>
  <c r="B1548" i="1"/>
  <c r="G1548" i="1"/>
  <c r="J1548" i="1"/>
  <c r="A1549" i="1" s="1"/>
  <c r="D1549" i="1" s="1"/>
  <c r="K1548" i="1"/>
  <c r="I1548" i="1"/>
  <c r="F1548" i="1"/>
  <c r="L1548" i="1"/>
  <c r="T1550" i="1" l="1"/>
  <c r="P1550" i="1"/>
  <c r="S1550" i="1"/>
  <c r="U1550" i="1"/>
  <c r="O1551" i="1" s="1"/>
  <c r="Q1551" i="1" s="1"/>
  <c r="R1550" i="1"/>
  <c r="F1549" i="1"/>
  <c r="E1549" i="1"/>
  <c r="L1549" i="1"/>
  <c r="B1549" i="1"/>
  <c r="K1549" i="1"/>
  <c r="G1549" i="1"/>
  <c r="C1549" i="1"/>
  <c r="J1549" i="1"/>
  <c r="A1550" i="1" s="1"/>
  <c r="D1550" i="1" s="1"/>
  <c r="I1549" i="1"/>
  <c r="P1551" i="1" l="1"/>
  <c r="S1551" i="1"/>
  <c r="T1551" i="1"/>
  <c r="R1551" i="1"/>
  <c r="U1551" i="1"/>
  <c r="O1552" i="1" s="1"/>
  <c r="Q1552" i="1" s="1"/>
  <c r="L1550" i="1"/>
  <c r="C1550" i="1"/>
  <c r="I1550" i="1"/>
  <c r="B1550" i="1"/>
  <c r="J1550" i="1"/>
  <c r="A1551" i="1" s="1"/>
  <c r="D1551" i="1" s="1"/>
  <c r="E1550" i="1"/>
  <c r="G1550" i="1"/>
  <c r="K1550" i="1"/>
  <c r="F1550" i="1"/>
  <c r="R1552" i="1" l="1"/>
  <c r="T1552" i="1"/>
  <c r="P1552" i="1"/>
  <c r="U1552" i="1"/>
  <c r="O1553" i="1" s="1"/>
  <c r="Q1553" i="1" s="1"/>
  <c r="S1552" i="1"/>
  <c r="G1551" i="1"/>
  <c r="J1551" i="1"/>
  <c r="A1552" i="1" s="1"/>
  <c r="D1552" i="1" s="1"/>
  <c r="K1551" i="1"/>
  <c r="L1551" i="1"/>
  <c r="F1551" i="1"/>
  <c r="E1551" i="1"/>
  <c r="C1551" i="1"/>
  <c r="B1551" i="1"/>
  <c r="I1551" i="1"/>
  <c r="P1553" i="1" l="1"/>
  <c r="T1553" i="1"/>
  <c r="U1553" i="1"/>
  <c r="O1554" i="1" s="1"/>
  <c r="Q1554" i="1" s="1"/>
  <c r="R1553" i="1"/>
  <c r="S1553" i="1"/>
  <c r="F1552" i="1"/>
  <c r="C1552" i="1"/>
  <c r="I1552" i="1"/>
  <c r="K1552" i="1"/>
  <c r="G1552" i="1"/>
  <c r="B1552" i="1"/>
  <c r="L1552" i="1"/>
  <c r="E1552" i="1"/>
  <c r="J1552" i="1"/>
  <c r="A1553" i="1" s="1"/>
  <c r="D1553" i="1" s="1"/>
  <c r="R1554" i="1" l="1"/>
  <c r="P1554" i="1"/>
  <c r="T1554" i="1"/>
  <c r="U1554" i="1"/>
  <c r="O1555" i="1" s="1"/>
  <c r="Q1555" i="1" s="1"/>
  <c r="S1554" i="1"/>
  <c r="I1553" i="1"/>
  <c r="J1553" i="1"/>
  <c r="A1554" i="1" s="1"/>
  <c r="D1554" i="1" s="1"/>
  <c r="C1553" i="1"/>
  <c r="F1553" i="1"/>
  <c r="L1553" i="1"/>
  <c r="K1553" i="1"/>
  <c r="G1553" i="1"/>
  <c r="E1553" i="1"/>
  <c r="B1553" i="1"/>
  <c r="U1555" i="1" l="1"/>
  <c r="O1556" i="1" s="1"/>
  <c r="Q1556" i="1" s="1"/>
  <c r="R1555" i="1"/>
  <c r="S1555" i="1"/>
  <c r="P1555" i="1"/>
  <c r="T1555" i="1"/>
  <c r="I1554" i="1"/>
  <c r="G1554" i="1"/>
  <c r="L1554" i="1"/>
  <c r="F1554" i="1"/>
  <c r="B1554" i="1"/>
  <c r="K1554" i="1"/>
  <c r="C1554" i="1"/>
  <c r="E1554" i="1"/>
  <c r="J1554" i="1"/>
  <c r="A1555" i="1" s="1"/>
  <c r="D1555" i="1" s="1"/>
  <c r="T1556" i="1" l="1"/>
  <c r="S1556" i="1"/>
  <c r="P1556" i="1"/>
  <c r="U1556" i="1"/>
  <c r="O1557" i="1" s="1"/>
  <c r="Q1557" i="1" s="1"/>
  <c r="R1556" i="1"/>
  <c r="K1555" i="1"/>
  <c r="I1555" i="1"/>
  <c r="J1555" i="1"/>
  <c r="A1556" i="1" s="1"/>
  <c r="D1556" i="1" s="1"/>
  <c r="C1555" i="1"/>
  <c r="L1555" i="1"/>
  <c r="E1555" i="1"/>
  <c r="F1555" i="1"/>
  <c r="G1555" i="1"/>
  <c r="B1555" i="1"/>
  <c r="P1557" i="1" l="1"/>
  <c r="U1557" i="1"/>
  <c r="O1558" i="1" s="1"/>
  <c r="Q1558" i="1" s="1"/>
  <c r="S1557" i="1"/>
  <c r="T1557" i="1"/>
  <c r="R1557" i="1"/>
  <c r="J1556" i="1"/>
  <c r="A1557" i="1" s="1"/>
  <c r="D1557" i="1" s="1"/>
  <c r="B1556" i="1"/>
  <c r="L1556" i="1"/>
  <c r="F1556" i="1"/>
  <c r="I1556" i="1"/>
  <c r="E1556" i="1"/>
  <c r="G1556" i="1"/>
  <c r="C1556" i="1"/>
  <c r="K1556" i="1"/>
  <c r="R1558" i="1" l="1"/>
  <c r="S1558" i="1"/>
  <c r="P1558" i="1"/>
  <c r="T1558" i="1"/>
  <c r="U1558" i="1"/>
  <c r="O1559" i="1" s="1"/>
  <c r="Q1559" i="1" s="1"/>
  <c r="I1557" i="1"/>
  <c r="E1557" i="1"/>
  <c r="G1557" i="1"/>
  <c r="F1557" i="1"/>
  <c r="J1557" i="1"/>
  <c r="A1558" i="1" s="1"/>
  <c r="D1558" i="1" s="1"/>
  <c r="L1557" i="1"/>
  <c r="C1557" i="1"/>
  <c r="K1557" i="1"/>
  <c r="B1557" i="1"/>
  <c r="P1559" i="1" l="1"/>
  <c r="U1559" i="1"/>
  <c r="O1560" i="1" s="1"/>
  <c r="Q1560" i="1" s="1"/>
  <c r="S1559" i="1"/>
  <c r="T1559" i="1"/>
  <c r="R1559" i="1"/>
  <c r="B1558" i="1"/>
  <c r="I1558" i="1"/>
  <c r="L1558" i="1"/>
  <c r="C1558" i="1"/>
  <c r="F1558" i="1"/>
  <c r="J1558" i="1"/>
  <c r="A1559" i="1" s="1"/>
  <c r="D1559" i="1" s="1"/>
  <c r="K1558" i="1"/>
  <c r="E1558" i="1"/>
  <c r="G1558" i="1"/>
  <c r="P1560" i="1" l="1"/>
  <c r="R1560" i="1"/>
  <c r="T1560" i="1"/>
  <c r="S1560" i="1"/>
  <c r="U1560" i="1"/>
  <c r="O1561" i="1" s="1"/>
  <c r="Q1561" i="1" s="1"/>
  <c r="G1559" i="1"/>
  <c r="F1559" i="1"/>
  <c r="C1559" i="1"/>
  <c r="E1559" i="1"/>
  <c r="K1559" i="1"/>
  <c r="B1559" i="1"/>
  <c r="J1559" i="1"/>
  <c r="A1560" i="1" s="1"/>
  <c r="D1560" i="1" s="1"/>
  <c r="L1559" i="1"/>
  <c r="I1559" i="1"/>
  <c r="U1561" i="1" l="1"/>
  <c r="O1562" i="1" s="1"/>
  <c r="Q1562" i="1" s="1"/>
  <c r="P1561" i="1"/>
  <c r="T1561" i="1"/>
  <c r="R1561" i="1"/>
  <c r="S1561" i="1"/>
  <c r="K1560" i="1"/>
  <c r="L1560" i="1"/>
  <c r="E1560" i="1"/>
  <c r="I1560" i="1"/>
  <c r="J1560" i="1"/>
  <c r="A1561" i="1" s="1"/>
  <c r="D1561" i="1" s="1"/>
  <c r="G1560" i="1"/>
  <c r="F1560" i="1"/>
  <c r="C1560" i="1"/>
  <c r="B1560" i="1"/>
  <c r="T1562" i="1" l="1"/>
  <c r="P1562" i="1"/>
  <c r="R1562" i="1"/>
  <c r="U1562" i="1"/>
  <c r="O1563" i="1" s="1"/>
  <c r="Q1563" i="1" s="1"/>
  <c r="S1562" i="1"/>
  <c r="K1561" i="1"/>
  <c r="I1561" i="1"/>
  <c r="B1561" i="1"/>
  <c r="G1561" i="1"/>
  <c r="F1561" i="1"/>
  <c r="E1561" i="1"/>
  <c r="J1561" i="1"/>
  <c r="A1562" i="1" s="1"/>
  <c r="D1562" i="1" s="1"/>
  <c r="L1561" i="1"/>
  <c r="C1561" i="1"/>
  <c r="R1563" i="1" l="1"/>
  <c r="P1563" i="1"/>
  <c r="T1563" i="1"/>
  <c r="U1563" i="1"/>
  <c r="O1564" i="1" s="1"/>
  <c r="Q1564" i="1" s="1"/>
  <c r="S1563" i="1"/>
  <c r="G1562" i="1"/>
  <c r="J1562" i="1"/>
  <c r="A1563" i="1" s="1"/>
  <c r="D1563" i="1" s="1"/>
  <c r="C1562" i="1"/>
  <c r="L1562" i="1"/>
  <c r="K1562" i="1"/>
  <c r="E1562" i="1"/>
  <c r="I1562" i="1"/>
  <c r="F1562" i="1"/>
  <c r="B1562" i="1"/>
  <c r="T1564" i="1" l="1"/>
  <c r="S1564" i="1"/>
  <c r="R1564" i="1"/>
  <c r="P1564" i="1"/>
  <c r="U1564" i="1"/>
  <c r="O1565" i="1" s="1"/>
  <c r="Q1565" i="1" s="1"/>
  <c r="J1563" i="1"/>
  <c r="A1564" i="1" s="1"/>
  <c r="D1564" i="1" s="1"/>
  <c r="G1563" i="1"/>
  <c r="K1563" i="1"/>
  <c r="E1563" i="1"/>
  <c r="L1563" i="1"/>
  <c r="C1563" i="1"/>
  <c r="F1563" i="1"/>
  <c r="B1563" i="1"/>
  <c r="I1563" i="1"/>
  <c r="P1565" i="1" l="1"/>
  <c r="R1565" i="1"/>
  <c r="S1565" i="1"/>
  <c r="U1565" i="1"/>
  <c r="O1566" i="1" s="1"/>
  <c r="Q1566" i="1" s="1"/>
  <c r="T1565" i="1"/>
  <c r="G1564" i="1"/>
  <c r="K1564" i="1"/>
  <c r="B1564" i="1"/>
  <c r="F1564" i="1"/>
  <c r="E1564" i="1"/>
  <c r="J1564" i="1"/>
  <c r="A1565" i="1" s="1"/>
  <c r="D1565" i="1" s="1"/>
  <c r="I1564" i="1"/>
  <c r="L1564" i="1"/>
  <c r="C1564" i="1"/>
  <c r="U1566" i="1" l="1"/>
  <c r="O1567" i="1" s="1"/>
  <c r="Q1567" i="1" s="1"/>
  <c r="R1566" i="1"/>
  <c r="P1566" i="1"/>
  <c r="S1566" i="1"/>
  <c r="T1566" i="1"/>
  <c r="F1565" i="1"/>
  <c r="I1565" i="1"/>
  <c r="J1565" i="1"/>
  <c r="A1566" i="1" s="1"/>
  <c r="D1566" i="1" s="1"/>
  <c r="L1565" i="1"/>
  <c r="C1565" i="1"/>
  <c r="G1565" i="1"/>
  <c r="B1565" i="1"/>
  <c r="E1565" i="1"/>
  <c r="K1565" i="1"/>
  <c r="S1567" i="1" l="1"/>
  <c r="U1567" i="1"/>
  <c r="O1568" i="1" s="1"/>
  <c r="Q1568" i="1" s="1"/>
  <c r="R1567" i="1"/>
  <c r="P1567" i="1"/>
  <c r="T1567" i="1"/>
  <c r="K1566" i="1"/>
  <c r="E1566" i="1"/>
  <c r="J1566" i="1"/>
  <c r="A1567" i="1" s="1"/>
  <c r="D1567" i="1" s="1"/>
  <c r="C1566" i="1"/>
  <c r="G1566" i="1"/>
  <c r="I1566" i="1"/>
  <c r="F1566" i="1"/>
  <c r="B1566" i="1"/>
  <c r="L1566" i="1"/>
  <c r="P1568" i="1" l="1"/>
  <c r="T1568" i="1"/>
  <c r="S1568" i="1"/>
  <c r="R1568" i="1"/>
  <c r="U1568" i="1"/>
  <c r="O1569" i="1" s="1"/>
  <c r="Q1569" i="1" s="1"/>
  <c r="L1567" i="1"/>
  <c r="F1567" i="1"/>
  <c r="G1567" i="1"/>
  <c r="E1567" i="1"/>
  <c r="C1567" i="1"/>
  <c r="J1567" i="1"/>
  <c r="A1568" i="1" s="1"/>
  <c r="D1568" i="1" s="1"/>
  <c r="K1567" i="1"/>
  <c r="B1567" i="1"/>
  <c r="I1567" i="1"/>
  <c r="T1569" i="1" l="1"/>
  <c r="P1569" i="1"/>
  <c r="U1569" i="1"/>
  <c r="O1570" i="1" s="1"/>
  <c r="Q1570" i="1" s="1"/>
  <c r="S1569" i="1"/>
  <c r="R1569" i="1"/>
  <c r="K1568" i="1"/>
  <c r="G1568" i="1"/>
  <c r="L1568" i="1"/>
  <c r="J1568" i="1"/>
  <c r="A1569" i="1" s="1"/>
  <c r="D1569" i="1" s="1"/>
  <c r="C1568" i="1"/>
  <c r="E1568" i="1"/>
  <c r="B1568" i="1"/>
  <c r="F1568" i="1"/>
  <c r="I1568" i="1"/>
  <c r="S1570" i="1" l="1"/>
  <c r="P1570" i="1"/>
  <c r="R1570" i="1"/>
  <c r="T1570" i="1"/>
  <c r="U1570" i="1"/>
  <c r="O1571" i="1" s="1"/>
  <c r="Q1571" i="1" s="1"/>
  <c r="K1569" i="1"/>
  <c r="F1569" i="1"/>
  <c r="L1569" i="1"/>
  <c r="E1569" i="1"/>
  <c r="B1569" i="1"/>
  <c r="G1569" i="1"/>
  <c r="C1569" i="1"/>
  <c r="J1569" i="1"/>
  <c r="A1570" i="1" s="1"/>
  <c r="D1570" i="1" s="1"/>
  <c r="I1569" i="1"/>
  <c r="T1571" i="1" l="1"/>
  <c r="P1571" i="1"/>
  <c r="R1571" i="1"/>
  <c r="S1571" i="1"/>
  <c r="U1571" i="1"/>
  <c r="O1572" i="1" s="1"/>
  <c r="Q1572" i="1" s="1"/>
  <c r="K1570" i="1"/>
  <c r="E1570" i="1"/>
  <c r="I1570" i="1"/>
  <c r="J1570" i="1"/>
  <c r="A1571" i="1" s="1"/>
  <c r="D1571" i="1" s="1"/>
  <c r="F1570" i="1"/>
  <c r="L1570" i="1"/>
  <c r="B1570" i="1"/>
  <c r="C1570" i="1"/>
  <c r="G1570" i="1"/>
  <c r="U1572" i="1" l="1"/>
  <c r="O1573" i="1" s="1"/>
  <c r="Q1573" i="1" s="1"/>
  <c r="R1572" i="1"/>
  <c r="P1572" i="1"/>
  <c r="T1572" i="1"/>
  <c r="S1572" i="1"/>
  <c r="J1571" i="1"/>
  <c r="A1572" i="1" s="1"/>
  <c r="D1572" i="1" s="1"/>
  <c r="G1571" i="1"/>
  <c r="I1571" i="1"/>
  <c r="F1571" i="1"/>
  <c r="C1571" i="1"/>
  <c r="K1571" i="1"/>
  <c r="E1571" i="1"/>
  <c r="B1571" i="1"/>
  <c r="L1571" i="1"/>
  <c r="T1573" i="1" l="1"/>
  <c r="P1573" i="1"/>
  <c r="U1573" i="1"/>
  <c r="O1574" i="1" s="1"/>
  <c r="Q1574" i="1" s="1"/>
  <c r="R1573" i="1"/>
  <c r="S1573" i="1"/>
  <c r="F1572" i="1"/>
  <c r="L1572" i="1"/>
  <c r="E1572" i="1"/>
  <c r="I1572" i="1"/>
  <c r="C1572" i="1"/>
  <c r="G1572" i="1"/>
  <c r="J1572" i="1"/>
  <c r="A1573" i="1" s="1"/>
  <c r="D1573" i="1" s="1"/>
  <c r="B1572" i="1"/>
  <c r="K1572" i="1"/>
  <c r="T1574" i="1" l="1"/>
  <c r="U1574" i="1"/>
  <c r="O1575" i="1" s="1"/>
  <c r="Q1575" i="1" s="1"/>
  <c r="P1574" i="1"/>
  <c r="R1574" i="1"/>
  <c r="S1574" i="1"/>
  <c r="E1573" i="1"/>
  <c r="J1573" i="1"/>
  <c r="A1574" i="1" s="1"/>
  <c r="D1574" i="1" s="1"/>
  <c r="C1573" i="1"/>
  <c r="L1573" i="1"/>
  <c r="F1573" i="1"/>
  <c r="K1573" i="1"/>
  <c r="I1573" i="1"/>
  <c r="G1573" i="1"/>
  <c r="B1573" i="1"/>
  <c r="U1575" i="1" l="1"/>
  <c r="O1576" i="1" s="1"/>
  <c r="Q1576" i="1" s="1"/>
  <c r="S1575" i="1"/>
  <c r="P1575" i="1"/>
  <c r="T1575" i="1"/>
  <c r="R1575" i="1"/>
  <c r="J1574" i="1"/>
  <c r="A1575" i="1" s="1"/>
  <c r="D1575" i="1" s="1"/>
  <c r="L1574" i="1"/>
  <c r="C1574" i="1"/>
  <c r="F1574" i="1"/>
  <c r="G1574" i="1"/>
  <c r="K1574" i="1"/>
  <c r="E1574" i="1"/>
  <c r="B1574" i="1"/>
  <c r="I1574" i="1"/>
  <c r="U1576" i="1" l="1"/>
  <c r="O1577" i="1" s="1"/>
  <c r="Q1577" i="1" s="1"/>
  <c r="T1576" i="1"/>
  <c r="S1576" i="1"/>
  <c r="P1576" i="1"/>
  <c r="R1576" i="1"/>
  <c r="G1575" i="1"/>
  <c r="L1575" i="1"/>
  <c r="C1575" i="1"/>
  <c r="J1575" i="1"/>
  <c r="A1576" i="1" s="1"/>
  <c r="D1576" i="1" s="1"/>
  <c r="B1575" i="1"/>
  <c r="I1575" i="1"/>
  <c r="F1575" i="1"/>
  <c r="E1575" i="1"/>
  <c r="K1575" i="1"/>
  <c r="R1577" i="1" l="1"/>
  <c r="P1577" i="1"/>
  <c r="T1577" i="1"/>
  <c r="U1577" i="1"/>
  <c r="O1578" i="1" s="1"/>
  <c r="Q1578" i="1" s="1"/>
  <c r="S1577" i="1"/>
  <c r="F1576" i="1"/>
  <c r="C1576" i="1"/>
  <c r="E1576" i="1"/>
  <c r="L1576" i="1"/>
  <c r="G1576" i="1"/>
  <c r="B1576" i="1"/>
  <c r="J1576" i="1"/>
  <c r="A1577" i="1" s="1"/>
  <c r="D1577" i="1" s="1"/>
  <c r="I1576" i="1"/>
  <c r="K1576" i="1"/>
  <c r="P1578" i="1" l="1"/>
  <c r="T1578" i="1"/>
  <c r="S1578" i="1"/>
  <c r="R1578" i="1"/>
  <c r="U1578" i="1"/>
  <c r="O1579" i="1" s="1"/>
  <c r="Q1579" i="1" s="1"/>
  <c r="G1577" i="1"/>
  <c r="B1577" i="1"/>
  <c r="I1577" i="1"/>
  <c r="K1577" i="1"/>
  <c r="E1577" i="1"/>
  <c r="C1577" i="1"/>
  <c r="J1577" i="1"/>
  <c r="A1578" i="1" s="1"/>
  <c r="D1578" i="1" s="1"/>
  <c r="L1577" i="1"/>
  <c r="F1577" i="1"/>
  <c r="U1579" i="1" l="1"/>
  <c r="O1580" i="1" s="1"/>
  <c r="Q1580" i="1" s="1"/>
  <c r="T1579" i="1"/>
  <c r="P1579" i="1"/>
  <c r="S1579" i="1"/>
  <c r="R1579" i="1"/>
  <c r="G1578" i="1"/>
  <c r="I1578" i="1"/>
  <c r="C1578" i="1"/>
  <c r="E1578" i="1"/>
  <c r="J1578" i="1"/>
  <c r="A1579" i="1" s="1"/>
  <c r="D1579" i="1" s="1"/>
  <c r="B1578" i="1"/>
  <c r="F1578" i="1"/>
  <c r="L1578" i="1"/>
  <c r="K1578" i="1"/>
  <c r="T1580" i="1" l="1"/>
  <c r="P1580" i="1"/>
  <c r="S1580" i="1"/>
  <c r="R1580" i="1"/>
  <c r="U1580" i="1"/>
  <c r="O1581" i="1" s="1"/>
  <c r="Q1581" i="1" s="1"/>
  <c r="F1579" i="1"/>
  <c r="B1579" i="1"/>
  <c r="K1579" i="1"/>
  <c r="L1579" i="1"/>
  <c r="C1579" i="1"/>
  <c r="G1579" i="1"/>
  <c r="J1579" i="1"/>
  <c r="A1580" i="1" s="1"/>
  <c r="D1580" i="1" s="1"/>
  <c r="E1579" i="1"/>
  <c r="I1579" i="1"/>
  <c r="P1581" i="1" l="1"/>
  <c r="T1581" i="1"/>
  <c r="R1581" i="1"/>
  <c r="U1581" i="1"/>
  <c r="O1582" i="1" s="1"/>
  <c r="Q1582" i="1" s="1"/>
  <c r="S1581" i="1"/>
  <c r="E1580" i="1"/>
  <c r="B1580" i="1"/>
  <c r="J1580" i="1"/>
  <c r="A1581" i="1" s="1"/>
  <c r="D1581" i="1" s="1"/>
  <c r="L1580" i="1"/>
  <c r="I1580" i="1"/>
  <c r="C1580" i="1"/>
  <c r="F1580" i="1"/>
  <c r="K1580" i="1"/>
  <c r="G1580" i="1"/>
  <c r="P1582" i="1" l="1"/>
  <c r="R1582" i="1"/>
  <c r="T1582" i="1"/>
  <c r="S1582" i="1"/>
  <c r="U1582" i="1"/>
  <c r="O1583" i="1" s="1"/>
  <c r="Q1583" i="1" s="1"/>
  <c r="E1581" i="1"/>
  <c r="K1581" i="1"/>
  <c r="I1581" i="1"/>
  <c r="L1581" i="1"/>
  <c r="B1581" i="1"/>
  <c r="C1581" i="1"/>
  <c r="G1581" i="1"/>
  <c r="J1581" i="1"/>
  <c r="A1582" i="1" s="1"/>
  <c r="D1582" i="1" s="1"/>
  <c r="F1581" i="1"/>
  <c r="T1583" i="1" l="1"/>
  <c r="P1583" i="1"/>
  <c r="S1583" i="1"/>
  <c r="U1583" i="1"/>
  <c r="O1584" i="1" s="1"/>
  <c r="Q1584" i="1" s="1"/>
  <c r="R1583" i="1"/>
  <c r="J1582" i="1"/>
  <c r="A1583" i="1" s="1"/>
  <c r="D1583" i="1" s="1"/>
  <c r="G1582" i="1"/>
  <c r="E1582" i="1"/>
  <c r="K1582" i="1"/>
  <c r="F1582" i="1"/>
  <c r="I1582" i="1"/>
  <c r="C1582" i="1"/>
  <c r="L1582" i="1"/>
  <c r="B1582" i="1"/>
  <c r="P1584" i="1" l="1"/>
  <c r="S1584" i="1"/>
  <c r="R1584" i="1"/>
  <c r="T1584" i="1"/>
  <c r="U1584" i="1"/>
  <c r="O1585" i="1" s="1"/>
  <c r="Q1585" i="1" s="1"/>
  <c r="E1583" i="1"/>
  <c r="C1583" i="1"/>
  <c r="I1583" i="1"/>
  <c r="F1583" i="1"/>
  <c r="J1583" i="1"/>
  <c r="A1584" i="1" s="1"/>
  <c r="D1584" i="1" s="1"/>
  <c r="G1583" i="1"/>
  <c r="B1583" i="1"/>
  <c r="K1583" i="1"/>
  <c r="L1583" i="1"/>
  <c r="P1585" i="1" l="1"/>
  <c r="U1585" i="1"/>
  <c r="O1586" i="1" s="1"/>
  <c r="Q1586" i="1" s="1"/>
  <c r="T1585" i="1"/>
  <c r="S1585" i="1"/>
  <c r="R1585" i="1"/>
  <c r="J1584" i="1"/>
  <c r="A1585" i="1" s="1"/>
  <c r="D1585" i="1" s="1"/>
  <c r="B1584" i="1"/>
  <c r="K1584" i="1"/>
  <c r="F1584" i="1"/>
  <c r="G1584" i="1"/>
  <c r="C1584" i="1"/>
  <c r="I1584" i="1"/>
  <c r="E1584" i="1"/>
  <c r="L1584" i="1"/>
  <c r="U1586" i="1" l="1"/>
  <c r="O1587" i="1" s="1"/>
  <c r="Q1587" i="1" s="1"/>
  <c r="S1586" i="1"/>
  <c r="T1586" i="1"/>
  <c r="P1586" i="1"/>
  <c r="R1586" i="1"/>
  <c r="F1585" i="1"/>
  <c r="I1585" i="1"/>
  <c r="G1585" i="1"/>
  <c r="K1585" i="1"/>
  <c r="L1585" i="1"/>
  <c r="B1585" i="1"/>
  <c r="E1585" i="1"/>
  <c r="J1585" i="1"/>
  <c r="A1586" i="1" s="1"/>
  <c r="D1586" i="1" s="1"/>
  <c r="C1585" i="1"/>
  <c r="T1587" i="1" l="1"/>
  <c r="P1587" i="1"/>
  <c r="R1587" i="1"/>
  <c r="U1587" i="1"/>
  <c r="O1588" i="1" s="1"/>
  <c r="Q1588" i="1" s="1"/>
  <c r="S1587" i="1"/>
  <c r="J1586" i="1"/>
  <c r="A1587" i="1" s="1"/>
  <c r="D1587" i="1" s="1"/>
  <c r="E1586" i="1"/>
  <c r="L1586" i="1"/>
  <c r="F1586" i="1"/>
  <c r="C1586" i="1"/>
  <c r="G1586" i="1"/>
  <c r="I1586" i="1"/>
  <c r="B1586" i="1"/>
  <c r="K1586" i="1"/>
  <c r="T1588" i="1" l="1"/>
  <c r="U1588" i="1"/>
  <c r="O1589" i="1" s="1"/>
  <c r="Q1589" i="1" s="1"/>
  <c r="P1588" i="1"/>
  <c r="R1588" i="1"/>
  <c r="S1588" i="1"/>
  <c r="K1587" i="1"/>
  <c r="F1587" i="1"/>
  <c r="B1587" i="1"/>
  <c r="E1587" i="1"/>
  <c r="L1587" i="1"/>
  <c r="G1587" i="1"/>
  <c r="I1587" i="1"/>
  <c r="J1587" i="1"/>
  <c r="A1588" i="1" s="1"/>
  <c r="D1588" i="1" s="1"/>
  <c r="C1587" i="1"/>
  <c r="S1589" i="1" l="1"/>
  <c r="R1589" i="1"/>
  <c r="T1589" i="1"/>
  <c r="P1589" i="1"/>
  <c r="U1589" i="1"/>
  <c r="O1590" i="1" s="1"/>
  <c r="Q1590" i="1" s="1"/>
  <c r="J1588" i="1"/>
  <c r="A1589" i="1" s="1"/>
  <c r="D1589" i="1" s="1"/>
  <c r="E1588" i="1"/>
  <c r="G1588" i="1"/>
  <c r="K1588" i="1"/>
  <c r="F1588" i="1"/>
  <c r="L1588" i="1"/>
  <c r="C1588" i="1"/>
  <c r="I1588" i="1"/>
  <c r="B1588" i="1"/>
  <c r="U1590" i="1" l="1"/>
  <c r="O1591" i="1" s="1"/>
  <c r="Q1591" i="1" s="1"/>
  <c r="T1590" i="1"/>
  <c r="P1590" i="1"/>
  <c r="R1590" i="1"/>
  <c r="S1590" i="1"/>
  <c r="K1589" i="1"/>
  <c r="E1589" i="1"/>
  <c r="I1589" i="1"/>
  <c r="L1589" i="1"/>
  <c r="J1589" i="1"/>
  <c r="A1590" i="1" s="1"/>
  <c r="D1590" i="1" s="1"/>
  <c r="G1589" i="1"/>
  <c r="F1589" i="1"/>
  <c r="C1589" i="1"/>
  <c r="B1589" i="1"/>
  <c r="U1591" i="1" l="1"/>
  <c r="O1592" i="1" s="1"/>
  <c r="Q1592" i="1" s="1"/>
  <c r="T1591" i="1"/>
  <c r="R1591" i="1"/>
  <c r="P1591" i="1"/>
  <c r="S1591" i="1"/>
  <c r="C1590" i="1"/>
  <c r="L1590" i="1"/>
  <c r="G1590" i="1"/>
  <c r="E1590" i="1"/>
  <c r="F1590" i="1"/>
  <c r="I1590" i="1"/>
  <c r="B1590" i="1"/>
  <c r="J1590" i="1"/>
  <c r="A1591" i="1" s="1"/>
  <c r="D1591" i="1" s="1"/>
  <c r="K1590" i="1"/>
  <c r="S1592" i="1" l="1"/>
  <c r="T1592" i="1"/>
  <c r="P1592" i="1"/>
  <c r="R1592" i="1"/>
  <c r="U1592" i="1"/>
  <c r="O1593" i="1" s="1"/>
  <c r="Q1593" i="1" s="1"/>
  <c r="F1591" i="1"/>
  <c r="B1591" i="1"/>
  <c r="I1591" i="1"/>
  <c r="G1591" i="1"/>
  <c r="E1591" i="1"/>
  <c r="K1591" i="1"/>
  <c r="C1591" i="1"/>
  <c r="L1591" i="1"/>
  <c r="J1591" i="1"/>
  <c r="A1592" i="1" s="1"/>
  <c r="D1592" i="1" s="1"/>
  <c r="T1593" i="1" l="1"/>
  <c r="U1593" i="1"/>
  <c r="O1594" i="1" s="1"/>
  <c r="Q1594" i="1" s="1"/>
  <c r="S1593" i="1"/>
  <c r="P1593" i="1"/>
  <c r="R1593" i="1"/>
  <c r="E1592" i="1"/>
  <c r="L1592" i="1"/>
  <c r="B1592" i="1"/>
  <c r="I1592" i="1"/>
  <c r="K1592" i="1"/>
  <c r="C1592" i="1"/>
  <c r="G1592" i="1"/>
  <c r="J1592" i="1"/>
  <c r="A1593" i="1" s="1"/>
  <c r="D1593" i="1" s="1"/>
  <c r="F1592" i="1"/>
  <c r="T1594" i="1" l="1"/>
  <c r="S1594" i="1"/>
  <c r="P1594" i="1"/>
  <c r="R1594" i="1"/>
  <c r="U1594" i="1"/>
  <c r="O1595" i="1" s="1"/>
  <c r="Q1595" i="1" s="1"/>
  <c r="J1593" i="1"/>
  <c r="A1594" i="1" s="1"/>
  <c r="D1594" i="1" s="1"/>
  <c r="I1593" i="1"/>
  <c r="K1593" i="1"/>
  <c r="B1593" i="1"/>
  <c r="C1593" i="1"/>
  <c r="G1593" i="1"/>
  <c r="F1593" i="1"/>
  <c r="E1593" i="1"/>
  <c r="L1593" i="1"/>
  <c r="U1595" i="1" l="1"/>
  <c r="O1596" i="1" s="1"/>
  <c r="Q1596" i="1" s="1"/>
  <c r="T1595" i="1"/>
  <c r="P1595" i="1"/>
  <c r="S1595" i="1"/>
  <c r="R1595" i="1"/>
  <c r="C1594" i="1"/>
  <c r="B1594" i="1"/>
  <c r="J1594" i="1"/>
  <c r="A1595" i="1" s="1"/>
  <c r="D1595" i="1" s="1"/>
  <c r="I1594" i="1"/>
  <c r="F1594" i="1"/>
  <c r="E1594" i="1"/>
  <c r="G1594" i="1"/>
  <c r="L1594" i="1"/>
  <c r="K1594" i="1"/>
  <c r="S1596" i="1" l="1"/>
  <c r="U1596" i="1"/>
  <c r="O1597" i="1" s="1"/>
  <c r="Q1597" i="1" s="1"/>
  <c r="T1596" i="1"/>
  <c r="P1596" i="1"/>
  <c r="R1596" i="1"/>
  <c r="K1595" i="1"/>
  <c r="B1595" i="1"/>
  <c r="J1595" i="1"/>
  <c r="A1596" i="1" s="1"/>
  <c r="D1596" i="1" s="1"/>
  <c r="C1595" i="1"/>
  <c r="G1595" i="1"/>
  <c r="F1595" i="1"/>
  <c r="E1595" i="1"/>
  <c r="L1595" i="1"/>
  <c r="I1595" i="1"/>
  <c r="P1597" i="1" l="1"/>
  <c r="R1597" i="1"/>
  <c r="S1597" i="1"/>
  <c r="T1597" i="1"/>
  <c r="U1597" i="1"/>
  <c r="O1598" i="1" s="1"/>
  <c r="Q1598" i="1" s="1"/>
  <c r="E1596" i="1"/>
  <c r="J1596" i="1"/>
  <c r="A1597" i="1" s="1"/>
  <c r="D1597" i="1" s="1"/>
  <c r="L1596" i="1"/>
  <c r="B1596" i="1"/>
  <c r="F1596" i="1"/>
  <c r="I1596" i="1"/>
  <c r="C1596" i="1"/>
  <c r="G1596" i="1"/>
  <c r="K1596" i="1"/>
  <c r="U1598" i="1" l="1"/>
  <c r="O1599" i="1" s="1"/>
  <c r="Q1599" i="1" s="1"/>
  <c r="R1598" i="1"/>
  <c r="P1598" i="1"/>
  <c r="S1598" i="1"/>
  <c r="T1598" i="1"/>
  <c r="K1597" i="1"/>
  <c r="J1597" i="1"/>
  <c r="A1598" i="1" s="1"/>
  <c r="D1598" i="1" s="1"/>
  <c r="C1597" i="1"/>
  <c r="G1597" i="1"/>
  <c r="L1597" i="1"/>
  <c r="F1597" i="1"/>
  <c r="B1597" i="1"/>
  <c r="I1597" i="1"/>
  <c r="E1597" i="1"/>
  <c r="R1599" i="1" l="1"/>
  <c r="P1599" i="1"/>
  <c r="T1599" i="1"/>
  <c r="S1599" i="1"/>
  <c r="U1599" i="1"/>
  <c r="O1600" i="1" s="1"/>
  <c r="Q1600" i="1" s="1"/>
  <c r="K1598" i="1"/>
  <c r="E1598" i="1"/>
  <c r="B1598" i="1"/>
  <c r="C1598" i="1"/>
  <c r="J1598" i="1"/>
  <c r="A1599" i="1" s="1"/>
  <c r="D1599" i="1" s="1"/>
  <c r="G1598" i="1"/>
  <c r="L1598" i="1"/>
  <c r="F1598" i="1"/>
  <c r="I1598" i="1"/>
  <c r="R1600" i="1" l="1"/>
  <c r="P1600" i="1"/>
  <c r="U1600" i="1"/>
  <c r="O1601" i="1" s="1"/>
  <c r="Q1601" i="1" s="1"/>
  <c r="T1600" i="1"/>
  <c r="S1600" i="1"/>
  <c r="K1599" i="1"/>
  <c r="C1599" i="1"/>
  <c r="B1599" i="1"/>
  <c r="E1599" i="1"/>
  <c r="F1599" i="1"/>
  <c r="L1599" i="1"/>
  <c r="J1599" i="1"/>
  <c r="A1600" i="1" s="1"/>
  <c r="D1600" i="1" s="1"/>
  <c r="I1599" i="1"/>
  <c r="G1599" i="1"/>
  <c r="U1601" i="1" l="1"/>
  <c r="O1602" i="1" s="1"/>
  <c r="Q1602" i="1" s="1"/>
  <c r="P1601" i="1"/>
  <c r="T1601" i="1"/>
  <c r="R1601" i="1"/>
  <c r="S1601" i="1"/>
  <c r="K1600" i="1"/>
  <c r="B1600" i="1"/>
  <c r="I1600" i="1"/>
  <c r="E1600" i="1"/>
  <c r="C1600" i="1"/>
  <c r="F1600" i="1"/>
  <c r="G1600" i="1"/>
  <c r="L1600" i="1"/>
  <c r="J1600" i="1"/>
  <c r="A1601" i="1" s="1"/>
  <c r="D1601" i="1" s="1"/>
  <c r="U1602" i="1" l="1"/>
  <c r="O1603" i="1" s="1"/>
  <c r="Q1603" i="1" s="1"/>
  <c r="T1602" i="1"/>
  <c r="P1602" i="1"/>
  <c r="S1602" i="1"/>
  <c r="R1602" i="1"/>
  <c r="K1601" i="1"/>
  <c r="J1601" i="1"/>
  <c r="A1602" i="1" s="1"/>
  <c r="D1602" i="1" s="1"/>
  <c r="C1601" i="1"/>
  <c r="L1601" i="1"/>
  <c r="I1601" i="1"/>
  <c r="F1601" i="1"/>
  <c r="B1601" i="1"/>
  <c r="G1601" i="1"/>
  <c r="E1601" i="1"/>
  <c r="S1603" i="1" l="1"/>
  <c r="R1603" i="1"/>
  <c r="T1603" i="1"/>
  <c r="U1603" i="1"/>
  <c r="O1604" i="1" s="1"/>
  <c r="Q1604" i="1" s="1"/>
  <c r="P1603" i="1"/>
  <c r="K1602" i="1"/>
  <c r="G1602" i="1"/>
  <c r="L1602" i="1"/>
  <c r="J1602" i="1"/>
  <c r="A1603" i="1" s="1"/>
  <c r="D1603" i="1" s="1"/>
  <c r="I1602" i="1"/>
  <c r="E1602" i="1"/>
  <c r="F1602" i="1"/>
  <c r="C1602" i="1"/>
  <c r="B1602" i="1"/>
  <c r="P1604" i="1" l="1"/>
  <c r="S1604" i="1"/>
  <c r="U1604" i="1"/>
  <c r="O1605" i="1" s="1"/>
  <c r="Q1605" i="1" s="1"/>
  <c r="R1604" i="1"/>
  <c r="T1604" i="1"/>
  <c r="J1603" i="1"/>
  <c r="A1604" i="1" s="1"/>
  <c r="D1604" i="1" s="1"/>
  <c r="C1603" i="1"/>
  <c r="I1603" i="1"/>
  <c r="G1603" i="1"/>
  <c r="K1603" i="1"/>
  <c r="E1603" i="1"/>
  <c r="F1603" i="1"/>
  <c r="L1603" i="1"/>
  <c r="B1603" i="1"/>
  <c r="R1605" i="1" l="1"/>
  <c r="S1605" i="1"/>
  <c r="P1605" i="1"/>
  <c r="T1605" i="1"/>
  <c r="U1605" i="1"/>
  <c r="O1606" i="1" s="1"/>
  <c r="Q1606" i="1" s="1"/>
  <c r="B1604" i="1"/>
  <c r="G1604" i="1"/>
  <c r="J1604" i="1"/>
  <c r="A1605" i="1" s="1"/>
  <c r="D1605" i="1" s="1"/>
  <c r="E1604" i="1"/>
  <c r="C1604" i="1"/>
  <c r="F1604" i="1"/>
  <c r="K1604" i="1"/>
  <c r="I1604" i="1"/>
  <c r="L1604" i="1"/>
  <c r="U1606" i="1" l="1"/>
  <c r="O1607" i="1" s="1"/>
  <c r="Q1607" i="1" s="1"/>
  <c r="T1606" i="1"/>
  <c r="S1606" i="1"/>
  <c r="P1606" i="1"/>
  <c r="R1606" i="1"/>
  <c r="L1605" i="1"/>
  <c r="G1605" i="1"/>
  <c r="J1605" i="1"/>
  <c r="A1606" i="1" s="1"/>
  <c r="D1606" i="1" s="1"/>
  <c r="F1605" i="1"/>
  <c r="B1605" i="1"/>
  <c r="K1605" i="1"/>
  <c r="I1605" i="1"/>
  <c r="C1605" i="1"/>
  <c r="E1605" i="1"/>
  <c r="R1607" i="1" l="1"/>
  <c r="P1607" i="1"/>
  <c r="S1607" i="1"/>
  <c r="U1607" i="1"/>
  <c r="O1608" i="1" s="1"/>
  <c r="Q1608" i="1" s="1"/>
  <c r="T1607" i="1"/>
  <c r="J1606" i="1"/>
  <c r="A1607" i="1" s="1"/>
  <c r="D1607" i="1" s="1"/>
  <c r="K1606" i="1"/>
  <c r="B1606" i="1"/>
  <c r="C1606" i="1"/>
  <c r="F1606" i="1"/>
  <c r="G1606" i="1"/>
  <c r="I1606" i="1"/>
  <c r="E1606" i="1"/>
  <c r="L1606" i="1"/>
  <c r="S1608" i="1" l="1"/>
  <c r="T1608" i="1"/>
  <c r="U1608" i="1"/>
  <c r="U1609" i="1" s="1"/>
  <c r="P1608" i="1"/>
  <c r="R1608" i="1"/>
  <c r="E35" i="1" s="1"/>
  <c r="E36" i="1" s="1"/>
  <c r="I1607" i="1"/>
  <c r="C1607" i="1"/>
  <c r="F1607" i="1"/>
  <c r="G1607" i="1"/>
  <c r="L1607" i="1"/>
  <c r="K1607" i="1"/>
  <c r="J1607" i="1"/>
  <c r="A1608" i="1" s="1"/>
  <c r="D1608" i="1" s="1"/>
  <c r="B1607" i="1"/>
  <c r="E1607" i="1"/>
  <c r="F1608" i="1" l="1"/>
  <c r="J28" i="1" s="1"/>
  <c r="J1608" i="1"/>
  <c r="K1608" i="1"/>
  <c r="L44" i="1" s="1"/>
  <c r="I1608" i="1"/>
  <c r="E1608" i="1"/>
  <c r="L1608" i="1"/>
  <c r="B1608" i="1"/>
  <c r="G1608" i="1"/>
  <c r="E28" i="1" s="1"/>
  <c r="C1608" i="1"/>
  <c r="J15" i="1"/>
  <c r="J17" i="1"/>
  <c r="J16" i="1"/>
  <c r="J19" i="1" l="1"/>
  <c r="E29" i="1" s="1"/>
  <c r="J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Maria</author>
    <author>Vertex42</author>
  </authors>
  <commentList>
    <comment ref="D8" authorId="0" shapeId="0" xr:uid="{00000000-0006-0000-0000-000001000000}">
      <text>
        <r>
          <rPr>
            <b/>
            <sz val="9"/>
            <color indexed="81"/>
            <rFont val="Tahoma"/>
            <family val="2"/>
          </rPr>
          <t>Loan Amount:</t>
        </r>
        <r>
          <rPr>
            <sz val="9"/>
            <color indexed="81"/>
            <rFont val="Tahoma"/>
            <family val="2"/>
          </rPr>
          <t xml:space="preserve">
This is the amount that you have borrowed, not the sale price of the home. If you enter the current balance of your mortgage, make sure you adjust the Term Length to be the amount of years (or months/12) you have left on your mortgage.</t>
        </r>
      </text>
    </comment>
    <comment ref="I8" authorId="0" shapeId="0" xr:uid="{00000000-0006-0000-0000-000002000000}">
      <text>
        <r>
          <rPr>
            <b/>
            <sz val="9"/>
            <color indexed="81"/>
            <rFont val="Tahoma"/>
            <family val="2"/>
          </rPr>
          <t>Balance Due at Year ...</t>
        </r>
        <r>
          <rPr>
            <sz val="9"/>
            <color indexed="81"/>
            <rFont val="Tahoma"/>
            <family val="2"/>
          </rPr>
          <t xml:space="preserve">
Useful if you are selling your house after a number of years, or just want to know what the balance due is after a certain number of years.
</t>
        </r>
      </text>
    </comment>
    <comment ref="D9" authorId="0" shapeId="0" xr:uid="{00000000-0006-0000-0000-000003000000}">
      <text>
        <r>
          <rPr>
            <b/>
            <sz val="9"/>
            <color indexed="81"/>
            <rFont val="Tahoma"/>
            <family val="2"/>
          </rPr>
          <t>Annual Interest Rate:</t>
        </r>
        <r>
          <rPr>
            <sz val="9"/>
            <color indexed="81"/>
            <rFont val="Tahoma"/>
            <family val="2"/>
          </rPr>
          <t xml:space="preserve">
This is the </t>
        </r>
        <r>
          <rPr>
            <b/>
            <sz val="9"/>
            <color indexed="81"/>
            <rFont val="Tahoma"/>
            <family val="2"/>
          </rPr>
          <t xml:space="preserve">rate quoted by the lender.  </t>
        </r>
        <r>
          <rPr>
            <sz val="9"/>
            <color indexed="81"/>
            <rFont val="Tahoma"/>
            <family val="2"/>
          </rPr>
          <t xml:space="preserve">US mortgages are usually quoted based on a </t>
        </r>
        <r>
          <rPr>
            <b/>
            <sz val="9"/>
            <color indexed="81"/>
            <rFont val="Tahoma"/>
            <family val="2"/>
          </rPr>
          <t>monthly compound</t>
        </r>
        <r>
          <rPr>
            <sz val="9"/>
            <color indexed="81"/>
            <rFont val="Tahoma"/>
            <family val="2"/>
          </rPr>
          <t xml:space="preserve"> period. Canadian mortgages are usually quoted based on a </t>
        </r>
        <r>
          <rPr>
            <b/>
            <sz val="9"/>
            <color indexed="81"/>
            <rFont val="Tahoma"/>
            <family val="2"/>
          </rPr>
          <t>semi-annual</t>
        </r>
        <r>
          <rPr>
            <sz val="9"/>
            <color indexed="81"/>
            <rFont val="Tahoma"/>
            <family val="2"/>
          </rPr>
          <t xml:space="preserve"> compound period.
Note that this value is NOT the same as "APR".
</t>
        </r>
      </text>
    </comment>
    <comment ref="D10" authorId="1" shapeId="0" xr:uid="{00000000-0006-0000-0000-000004000000}">
      <text>
        <r>
          <rPr>
            <b/>
            <sz val="9"/>
            <color indexed="81"/>
            <rFont val="Tahoma"/>
            <family val="2"/>
          </rPr>
          <t>Term (Amortization Period)</t>
        </r>
        <r>
          <rPr>
            <sz val="9"/>
            <color indexed="81"/>
            <rFont val="Tahoma"/>
            <family val="2"/>
          </rPr>
          <t xml:space="preserve">
The total number of years it will take to pay off the mortgage. Typical values: 30, 25, 20, 15
OR, enter the number of years you have LEFT on your loan. You can enter 10 years + 3 months by entering "=10+3/12"</t>
        </r>
      </text>
    </comment>
    <comment ref="D11" authorId="1" shapeId="0" xr:uid="{00000000-0006-0000-0000-00000500000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of the first period.</t>
        </r>
      </text>
    </comment>
    <comment ref="D12" authorId="0" shapeId="0" xr:uid="{00000000-0006-0000-0000-000006000000}">
      <text>
        <r>
          <rPr>
            <b/>
            <sz val="9"/>
            <color indexed="81"/>
            <rFont val="Tahoma"/>
            <family val="2"/>
          </rPr>
          <t>Compound Period:</t>
        </r>
        <r>
          <rPr>
            <sz val="9"/>
            <color indexed="81"/>
            <rFont val="Tahoma"/>
            <family val="2"/>
          </rPr>
          <t xml:space="preserve">
The number of times per year that the </t>
        </r>
        <r>
          <rPr>
            <b/>
            <sz val="9"/>
            <color indexed="81"/>
            <rFont val="Tahoma"/>
            <family val="2"/>
          </rPr>
          <t>quoted annual interest rate</t>
        </r>
        <r>
          <rPr>
            <sz val="9"/>
            <color indexed="81"/>
            <rFont val="Tahoma"/>
            <family val="2"/>
          </rPr>
          <t xml:space="preserve"> is compounded.
</t>
        </r>
        <r>
          <rPr>
            <b/>
            <sz val="9"/>
            <color indexed="81"/>
            <rFont val="Tahoma"/>
            <family val="2"/>
          </rPr>
          <t>Monthly:</t>
        </r>
        <r>
          <rPr>
            <sz val="9"/>
            <color indexed="81"/>
            <rFont val="Tahoma"/>
            <family val="2"/>
          </rPr>
          <t xml:space="preserve"> 12 times per year (for </t>
        </r>
        <r>
          <rPr>
            <b/>
            <sz val="9"/>
            <color indexed="81"/>
            <rFont val="Tahoma"/>
            <family val="2"/>
          </rPr>
          <t>US Mortgages</t>
        </r>
        <r>
          <rPr>
            <sz val="9"/>
            <color indexed="81"/>
            <rFont val="Tahoma"/>
            <family val="2"/>
          </rPr>
          <t xml:space="preserve">)
</t>
        </r>
        <r>
          <rPr>
            <b/>
            <sz val="9"/>
            <color indexed="81"/>
            <rFont val="Tahoma"/>
            <family val="2"/>
          </rPr>
          <t>Semi-Annually</t>
        </r>
        <r>
          <rPr>
            <sz val="9"/>
            <color indexed="81"/>
            <rFont val="Tahoma"/>
            <family val="2"/>
          </rPr>
          <t xml:space="preserve">: 2 times per year (for </t>
        </r>
        <r>
          <rPr>
            <b/>
            <sz val="9"/>
            <color indexed="81"/>
            <rFont val="Tahoma"/>
            <family val="2"/>
          </rPr>
          <t>Canadian Mortgages</t>
        </r>
        <r>
          <rPr>
            <sz val="9"/>
            <color indexed="81"/>
            <rFont val="Tahoma"/>
            <family val="2"/>
          </rPr>
          <t xml:space="preserve">)
</t>
        </r>
        <r>
          <rPr>
            <b/>
            <sz val="9"/>
            <color indexed="81"/>
            <rFont val="Tahoma"/>
            <family val="2"/>
          </rPr>
          <t>NOTE:</t>
        </r>
        <r>
          <rPr>
            <sz val="9"/>
            <color indexed="81"/>
            <rFont val="Tahoma"/>
            <family val="2"/>
          </rPr>
          <t xml:space="preserve"> This calculator does not work for all types of mortgages and loans. The compound period is limited to </t>
        </r>
        <r>
          <rPr>
            <i/>
            <sz val="9"/>
            <color indexed="81"/>
            <rFont val="Tahoma"/>
            <family val="2"/>
          </rPr>
          <t>monthly</t>
        </r>
        <r>
          <rPr>
            <sz val="9"/>
            <color indexed="81"/>
            <rFont val="Tahoma"/>
            <family val="2"/>
          </rPr>
          <t xml:space="preserve"> and </t>
        </r>
        <r>
          <rPr>
            <i/>
            <sz val="9"/>
            <color indexed="81"/>
            <rFont val="Tahoma"/>
            <family val="2"/>
          </rPr>
          <t>semi-annually</t>
        </r>
        <r>
          <rPr>
            <sz val="9"/>
            <color indexed="81"/>
            <rFont val="Tahoma"/>
            <family val="2"/>
          </rPr>
          <t xml:space="preserve"> so that the user does not mistakenly choose a combination of compound period and payment frequency that would result in negative amortization. For example, a so-called "simple interest mortgage" uses a daily compounding period, BUT the interest is accrued in a separate account to avoid negative amortization and that is not how this spreadsheet is set up (you would need to use our "Simple Interest Loan" calculator, instead).</t>
        </r>
      </text>
    </comment>
    <comment ref="D13" authorId="0" shapeId="0" xr:uid="{00000000-0006-0000-0000-000007000000}">
      <text>
        <r>
          <rPr>
            <b/>
            <sz val="9"/>
            <color indexed="81"/>
            <rFont val="Tahoma"/>
            <family val="2"/>
          </rPr>
          <t>Payment Frequency:</t>
        </r>
        <r>
          <rPr>
            <sz val="9"/>
            <color indexed="81"/>
            <rFont val="Tahoma"/>
            <family val="2"/>
          </rPr>
          <t xml:space="preserve">
This is used to determine the number of </t>
        </r>
        <r>
          <rPr>
            <b/>
            <sz val="9"/>
            <color indexed="81"/>
            <rFont val="Tahoma"/>
            <family val="2"/>
          </rPr>
          <t>payments per year</t>
        </r>
        <r>
          <rPr>
            <sz val="9"/>
            <color indexed="81"/>
            <rFont val="Tahoma"/>
            <family val="2"/>
          </rPr>
          <t xml:space="preserve">.
Monthly: 12 times per year
Semi-Monthly: 24 times per year (2 times per month)
Bi-Weekly: 26 times per year (once every two weeks)
Weekly: 52 times per year (once a week)
Acc (Accelerated) Bi-Weekly: 26 times per year, including a predefined extra payment. An Accelerated Bi-Weekly payment is 1/2 the normal Monthly payment.
Acc (Accelerated) Weekly: 52 times per year, including a predefined extra payment. An Accelerated Weekly payment is 1/4 the normal Monthly payment.
</t>
        </r>
        <r>
          <rPr>
            <b/>
            <sz val="9"/>
            <color indexed="81"/>
            <rFont val="Tahoma"/>
            <family val="2"/>
          </rPr>
          <t>Accelerated Bi-Weekly / Weekly</t>
        </r>
        <r>
          <rPr>
            <sz val="9"/>
            <color indexed="81"/>
            <rFont val="Tahoma"/>
            <family val="2"/>
          </rPr>
          <t xml:space="preserve">: Typical accelerated bi-weekly payment plans are basically just a way of making extra payments convenient. The effect is that over the course of a year, your total </t>
        </r>
        <r>
          <rPr>
            <b/>
            <sz val="9"/>
            <color indexed="81"/>
            <rFont val="Tahoma"/>
            <family val="2"/>
          </rPr>
          <t>extra payments</t>
        </r>
        <r>
          <rPr>
            <sz val="9"/>
            <color indexed="81"/>
            <rFont val="Tahoma"/>
            <family val="2"/>
          </rPr>
          <t xml:space="preserve"> end up equaling one normal monthly payment.</t>
        </r>
      </text>
    </comment>
    <comment ref="D14" authorId="2" shapeId="0" xr:uid="{00000000-0006-0000-0000-000008000000}">
      <text>
        <r>
          <rPr>
            <b/>
            <sz val="9"/>
            <color indexed="81"/>
            <rFont val="Tahoma"/>
            <family val="2"/>
          </rPr>
          <t>Payment:</t>
        </r>
        <r>
          <rPr>
            <sz val="9"/>
            <color indexed="81"/>
            <rFont val="Tahoma"/>
            <family val="2"/>
          </rPr>
          <t xml:space="preserve">
This is the regular </t>
        </r>
        <r>
          <rPr>
            <b/>
            <sz val="9"/>
            <color indexed="81"/>
            <rFont val="Tahoma"/>
            <family val="2"/>
          </rPr>
          <t>principal+interest</t>
        </r>
        <r>
          <rPr>
            <sz val="9"/>
            <color indexed="81"/>
            <rFont val="Tahoma"/>
            <family val="2"/>
          </rPr>
          <t xml:space="preserve"> payment due each pay period. For variable rate mortgages, it is the payment for the initial fixed-rate portion of the ARM. This </t>
        </r>
        <r>
          <rPr>
            <b/>
            <sz val="9"/>
            <color indexed="81"/>
            <rFont val="Tahoma"/>
            <family val="2"/>
          </rPr>
          <t>does not include extra payments</t>
        </r>
        <r>
          <rPr>
            <sz val="9"/>
            <color indexed="81"/>
            <rFont val="Tahoma"/>
            <family val="2"/>
          </rPr>
          <t>, unless the "Acc Bi-Weekly" or "Acc Weekly" option is chosen for the Payment Frequency. In that case, see the comments in the Payment Frequency and Extra Payment fields.</t>
        </r>
      </text>
    </comment>
    <comment ref="I15" authorId="0" shapeId="0" xr:uid="{00000000-0006-0000-0000-000009000000}">
      <text>
        <r>
          <rPr>
            <b/>
            <sz val="9"/>
            <color indexed="81"/>
            <rFont val="Tahoma"/>
            <family val="2"/>
          </rPr>
          <t>Years Until Paid Off:</t>
        </r>
        <r>
          <rPr>
            <sz val="9"/>
            <color indexed="81"/>
            <rFont val="Tahoma"/>
            <family val="2"/>
          </rPr>
          <t xml:space="preserve">
If you elect to make extra payments, you may be able to pay off your loan early.
</t>
        </r>
        <r>
          <rPr>
            <b/>
            <sz val="9"/>
            <color indexed="81"/>
            <rFont val="Tahoma"/>
            <family val="2"/>
          </rPr>
          <t>Important</t>
        </r>
        <r>
          <rPr>
            <sz val="9"/>
            <color indexed="81"/>
            <rFont val="Tahoma"/>
            <family val="2"/>
          </rPr>
          <t xml:space="preserve">: For </t>
        </r>
        <r>
          <rPr>
            <b/>
            <sz val="9"/>
            <color indexed="81"/>
            <rFont val="Tahoma"/>
            <family val="2"/>
          </rPr>
          <t xml:space="preserve">variable rate </t>
        </r>
        <r>
          <rPr>
            <sz val="9"/>
            <color indexed="81"/>
            <rFont val="Tahoma"/>
            <family val="2"/>
          </rPr>
          <t>mortgages, the monthly payment is adjusted whenever the rate changes! So, even if you make extra payments, you may not end up paying your loan off early.</t>
        </r>
      </text>
    </comment>
    <comment ref="D16" authorId="2" shapeId="0" xr:uid="{00000000-0006-0000-0000-00000A000000}">
      <text>
        <r>
          <rPr>
            <b/>
            <sz val="9"/>
            <color indexed="81"/>
            <rFont val="Tahoma"/>
            <family val="2"/>
          </rPr>
          <t>Home Value</t>
        </r>
        <r>
          <rPr>
            <sz val="9"/>
            <color indexed="81"/>
            <rFont val="Tahoma"/>
            <family val="2"/>
          </rPr>
          <t xml:space="preserve">
The home value is used to estimate the property taxes and home owner's insurance.</t>
        </r>
      </text>
    </comment>
    <comment ref="D17" authorId="1" shapeId="0" xr:uid="{00000000-0006-0000-0000-00000B000000}">
      <text>
        <r>
          <rPr>
            <b/>
            <sz val="9"/>
            <color indexed="81"/>
            <rFont val="Tahoma"/>
            <family val="2"/>
          </rPr>
          <t xml:space="preserve">Estimated Property Tax: 
</t>
        </r>
        <r>
          <rPr>
            <sz val="9"/>
            <color indexed="81"/>
            <rFont val="Tahoma"/>
            <family val="2"/>
          </rPr>
          <t>(Real estate taxes) Annual property taxes are often based on a percentage of the property value. The average is around 1.8%, but you should call your Tax Collector's office in the city where you plan to buy the home for more information.</t>
        </r>
      </text>
    </comment>
    <comment ref="D18" authorId="1" shapeId="0" xr:uid="{00000000-0006-0000-0000-00000C000000}">
      <text>
        <r>
          <rPr>
            <b/>
            <sz val="9"/>
            <color indexed="81"/>
            <rFont val="Tahoma"/>
            <family val="2"/>
          </rPr>
          <t xml:space="preserve">Estimated Yearly Homeowners (Property) Insurance: </t>
        </r>
        <r>
          <rPr>
            <sz val="9"/>
            <color indexed="81"/>
            <rFont val="Tahoma"/>
            <family val="2"/>
          </rPr>
          <t xml:space="preserve">
This type of insurance is meant to cover the dwelling, personal property, personal liability, etc. (depending on your specific policy). The annual cost of homeowner's insurance is often estimated as a percentage of the property value. The default is 0.4%, but you can change the formula if you need to.</t>
        </r>
      </text>
    </comment>
    <comment ref="I18" authorId="0" shapeId="0" xr:uid="{00000000-0006-0000-0000-00000D000000}">
      <text>
        <r>
          <rPr>
            <b/>
            <sz val="9"/>
            <color indexed="81"/>
            <rFont val="Tahoma"/>
            <family val="2"/>
          </rPr>
          <t>Total Payments:</t>
        </r>
        <r>
          <rPr>
            <sz val="9"/>
            <color indexed="81"/>
            <rFont val="Tahoma"/>
            <family val="2"/>
          </rPr>
          <t xml:space="preserve">
The total amount paid over the course of the loan, including both interest and principal.</t>
        </r>
      </text>
    </comment>
    <comment ref="D19" authorId="1" shapeId="0" xr:uid="{00000000-0006-0000-0000-00000E000000}">
      <text>
        <r>
          <rPr>
            <b/>
            <sz val="9"/>
            <color indexed="81"/>
            <rFont val="Tahoma"/>
            <family val="2"/>
          </rPr>
          <t>Private Mortgage Insurance (PMI)</t>
        </r>
        <r>
          <rPr>
            <sz val="9"/>
            <color indexed="81"/>
            <rFont val="Tahoma"/>
            <family val="2"/>
          </rPr>
          <t xml:space="preserve"> 
Many lenders require PMI when down payments are less than 20 percent of the purchase price, or in other words a Loan-to-Value ratio of more than 80%. PMI will largely depend on the Loan-to-Value ratio, the type of mortgage, and the size of the loan, but can also include other factors. Typical values may range from $40 to $175. Check with your lending institution for the actual monthly PMI.</t>
        </r>
      </text>
    </comment>
    <comment ref="I19" authorId="0" shapeId="0" xr:uid="{00000000-0006-0000-0000-00000F000000}">
      <text>
        <r>
          <rPr>
            <b/>
            <sz val="9"/>
            <color indexed="81"/>
            <rFont val="Tahoma"/>
            <family val="2"/>
          </rPr>
          <t>Total Interest:</t>
        </r>
        <r>
          <rPr>
            <sz val="9"/>
            <color indexed="81"/>
            <rFont val="Tahoma"/>
            <family val="2"/>
          </rPr>
          <t xml:space="preserve">
The total amount of interest paid over the course of the loan.</t>
        </r>
      </text>
    </comment>
    <comment ref="D20" authorId="2" shapeId="0" xr:uid="{00000000-0006-0000-0000-000010000000}">
      <text>
        <r>
          <rPr>
            <b/>
            <sz val="9"/>
            <color indexed="81"/>
            <rFont val="Tahoma"/>
            <family val="2"/>
          </rPr>
          <t>Estimated PITI Payment:</t>
        </r>
        <r>
          <rPr>
            <sz val="9"/>
            <color indexed="81"/>
            <rFont val="Tahoma"/>
            <family val="2"/>
          </rPr>
          <t xml:space="preserve">
This is the estimated mortgage payment that includes </t>
        </r>
        <r>
          <rPr>
            <b/>
            <sz val="9"/>
            <color indexed="81"/>
            <rFont val="Tahoma"/>
            <family val="2"/>
          </rPr>
          <t>Principal</t>
        </r>
        <r>
          <rPr>
            <sz val="9"/>
            <color indexed="81"/>
            <rFont val="Tahoma"/>
            <family val="2"/>
          </rPr>
          <t xml:space="preserve"> (P), </t>
        </r>
        <r>
          <rPr>
            <b/>
            <sz val="9"/>
            <color indexed="81"/>
            <rFont val="Tahoma"/>
            <family val="2"/>
          </rPr>
          <t>Interest</t>
        </r>
        <r>
          <rPr>
            <sz val="9"/>
            <color indexed="81"/>
            <rFont val="Tahoma"/>
            <family val="2"/>
          </rPr>
          <t xml:space="preserve"> (I), </t>
        </r>
        <r>
          <rPr>
            <b/>
            <sz val="9"/>
            <color indexed="81"/>
            <rFont val="Tahoma"/>
            <family val="2"/>
          </rPr>
          <t>Taxes</t>
        </r>
        <r>
          <rPr>
            <sz val="9"/>
            <color indexed="81"/>
            <rFont val="Tahoma"/>
            <family val="2"/>
          </rPr>
          <t xml:space="preserve"> (T), and </t>
        </r>
        <r>
          <rPr>
            <b/>
            <sz val="9"/>
            <color indexed="81"/>
            <rFont val="Tahoma"/>
            <family val="2"/>
          </rPr>
          <t>Insurance</t>
        </r>
        <r>
          <rPr>
            <sz val="9"/>
            <color indexed="81"/>
            <rFont val="Tahoma"/>
            <family val="2"/>
          </rPr>
          <t xml:space="preserve"> (I). It doesn't include extra payments unless you've chosen one of the accelerated payment frequency options.</t>
        </r>
      </text>
    </comment>
    <comment ref="D23" authorId="2" shapeId="0" xr:uid="{00000000-0006-0000-0000-000011000000}">
      <text>
        <r>
          <rPr>
            <sz val="9"/>
            <color indexed="81"/>
            <rFont val="Tahoma"/>
            <family val="2"/>
          </rPr>
          <t>Use this field to indicate when you want the extra payments to begin. The extra payments will start on or after the payment number you specify, depending on the chosen payment interval and the month you choose for an extra annual payment.
This is useful if you are analyzing your current mortgage, and have already been making normal payments for a number of years.</t>
        </r>
      </text>
    </comment>
    <comment ref="I23" authorId="0" shapeId="0" xr:uid="{00000000-0006-0000-0000-000012000000}">
      <text>
        <r>
          <rPr>
            <sz val="9"/>
            <color indexed="81"/>
            <rFont val="Tahoma"/>
            <family val="2"/>
          </rPr>
          <t>In a 5-year ARM (Ajustable Rate Mortgage),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D24" authorId="0" shapeId="0" xr:uid="{00000000-0006-0000-0000-000013000000}">
      <text>
        <r>
          <rPr>
            <b/>
            <sz val="9"/>
            <color indexed="81"/>
            <rFont val="Tahoma"/>
            <family val="2"/>
          </rPr>
          <t>Extra Payment</t>
        </r>
        <r>
          <rPr>
            <sz val="9"/>
            <color indexed="81"/>
            <rFont val="Tahoma"/>
            <family val="2"/>
          </rPr>
          <t xml:space="preserve">:
To make regularly scheduled prepayments on the principal, enter the value in this field, and the payment interval in the next field.
</t>
        </r>
        <r>
          <rPr>
            <b/>
            <sz val="9"/>
            <color indexed="81"/>
            <rFont val="Tahoma"/>
            <family val="2"/>
          </rPr>
          <t>Accelerated Bi-Weekly Payments</t>
        </r>
        <r>
          <rPr>
            <sz val="9"/>
            <color indexed="81"/>
            <rFont val="Tahoma"/>
            <family val="2"/>
          </rPr>
          <t>: Typical bi-weekly payment plans are basically just ways of making extra payments convenient. The amount paid is usually one half of the normal monthly payment. If you choose the "Acc Bi-Weekly" option from the Payment Frequency field, then this calculation is done for you. You can also estimate the effect of accelerated bi-weekly payments by setting the Payment Frequency to Monthly, choosing an Extra Payment Interval period of 1, and making the Extra Payment amount equal to the Payment/12.</t>
        </r>
      </text>
    </comment>
    <comment ref="I24" authorId="0" shapeId="0" xr:uid="{00000000-0006-0000-0000-000014000000}">
      <text>
        <r>
          <rPr>
            <b/>
            <sz val="9"/>
            <color indexed="81"/>
            <rFont val="Tahoma"/>
            <family val="2"/>
          </rPr>
          <t>Interest Rate Cap:</t>
        </r>
        <r>
          <rPr>
            <sz val="9"/>
            <color indexed="81"/>
            <rFont val="Tahoma"/>
            <family val="2"/>
          </rPr>
          <t xml:space="preserve">
A variable rate mortgage usually has a "cap" which specifies the maximum rate that you can be charged over the life of the plan.</t>
        </r>
      </text>
    </comment>
    <comment ref="D25" authorId="0" shapeId="0" xr:uid="{00000000-0006-0000-0000-000015000000}">
      <text>
        <r>
          <rPr>
            <b/>
            <sz val="9"/>
            <color indexed="81"/>
            <rFont val="Tahoma"/>
            <family val="2"/>
          </rPr>
          <t>Payment Interval:</t>
        </r>
        <r>
          <rPr>
            <sz val="9"/>
            <color indexed="81"/>
            <rFont val="Tahoma"/>
            <family val="2"/>
          </rPr>
          <t xml:space="preserve">
Specifies that the Extra Payment amount will be made every </t>
        </r>
        <r>
          <rPr>
            <i/>
            <sz val="9"/>
            <color indexed="81"/>
            <rFont val="Tahoma"/>
            <family val="2"/>
          </rPr>
          <t>N</t>
        </r>
        <r>
          <rPr>
            <sz val="9"/>
            <color indexed="81"/>
            <rFont val="Tahoma"/>
            <family val="2"/>
          </rPr>
          <t xml:space="preserve"> payments. For example, if the Payment Frequency is Monthly, enter 1 to make the extra payment every month, or 2 to make the extra payment every 2 months, or 12 to make the extra payment at the end of each year, etc.
</t>
        </r>
      </text>
    </comment>
    <comment ref="I25" authorId="0" shapeId="0" xr:uid="{00000000-0006-0000-0000-000016000000}">
      <text>
        <r>
          <rPr>
            <b/>
            <sz val="9"/>
            <color indexed="81"/>
            <rFont val="Tahoma"/>
            <family val="2"/>
          </rPr>
          <t>Interest Rate Minimum:</t>
        </r>
        <r>
          <rPr>
            <sz val="9"/>
            <color indexed="81"/>
            <rFont val="Tahoma"/>
            <family val="2"/>
          </rPr>
          <t xml:space="preserve">
In reality, the interest rate will probably not go below 4%, and certainly won't be negative, so if the market is such that the interest rates are decreasing, you can enter a negative estimated adjustment, and the interest rate minimum will place a lower limit on the rate so that the interest rate cannot go below the minimum.</t>
        </r>
      </text>
    </comment>
    <comment ref="D26" authorId="0" shapeId="0" xr:uid="{00000000-0006-0000-0000-000017000000}">
      <text>
        <r>
          <rPr>
            <b/>
            <sz val="9"/>
            <color indexed="81"/>
            <rFont val="Tahoma"/>
            <family val="2"/>
          </rPr>
          <t>Extra Annual Payment:</t>
        </r>
        <r>
          <rPr>
            <sz val="9"/>
            <color indexed="81"/>
            <rFont val="Tahoma"/>
            <family val="2"/>
          </rPr>
          <t xml:space="preserve">
In addition to the Extra Payment above, you can specify an Extra Annual Payment, and choose the month that you want to make the extra annual payments. For example, you might want to plan to always use your tax return to make an extra annual payment.</t>
        </r>
      </text>
    </comment>
    <comment ref="I26" authorId="0" shapeId="0" xr:uid="{00000000-0006-0000-0000-000018000000}">
      <text>
        <r>
          <rPr>
            <b/>
            <sz val="9"/>
            <color indexed="81"/>
            <rFont val="Tahoma"/>
            <family val="2"/>
          </rPr>
          <t>Periods Between Adjustments:</t>
        </r>
        <r>
          <rPr>
            <sz val="9"/>
            <color indexed="81"/>
            <rFont val="Tahoma"/>
            <family val="2"/>
          </rPr>
          <t xml:space="preserve">
The number of periods between each interest rate adjustment. The common adjustment period is 12 months, meaning that the rate will be adjusted once a year.</t>
        </r>
      </text>
    </comment>
    <comment ref="D27" authorId="0" shapeId="0" xr:uid="{00000000-0006-0000-0000-000019000000}">
      <text>
        <r>
          <rPr>
            <b/>
            <sz val="9"/>
            <color indexed="81"/>
            <rFont val="Tahoma"/>
            <family val="2"/>
          </rPr>
          <t>Payment # for the Extra Annual Payment:</t>
        </r>
        <r>
          <rPr>
            <sz val="9"/>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 ref="I27" authorId="0" shapeId="0" xr:uid="{00000000-0006-0000-0000-00001A000000}">
      <text>
        <r>
          <rPr>
            <b/>
            <sz val="9"/>
            <color indexed="81"/>
            <rFont val="Tahoma"/>
            <family val="2"/>
          </rPr>
          <t>Estimated Adjustment:</t>
        </r>
        <r>
          <rPr>
            <sz val="9"/>
            <color indexed="81"/>
            <rFont val="Tahoma"/>
            <family val="2"/>
          </rPr>
          <t xml:space="preserve">
The amount that you think the interest rate will rise (positive) or fall (negative) each time it is adjusted. This amount is added to the interest rate at the beginning of each adjustment period.</t>
        </r>
      </text>
    </comment>
    <comment ref="D28" authorId="0" shapeId="0" xr:uid="{00000000-0006-0000-0000-00001B000000}">
      <text>
        <r>
          <rPr>
            <b/>
            <sz val="9"/>
            <color indexed="81"/>
            <rFont val="Tahoma"/>
            <family val="2"/>
          </rPr>
          <t>Total Extra Payments:</t>
        </r>
        <r>
          <rPr>
            <sz val="9"/>
            <color indexed="81"/>
            <rFont val="Tahoma"/>
            <family val="2"/>
          </rPr>
          <t xml:space="preserve">
This is sum of the Extra Payments and the Additional Payments columns.</t>
        </r>
      </text>
    </comment>
    <comment ref="I28" authorId="0" shapeId="0" xr:uid="{00000000-0006-0000-0000-00001C000000}">
      <text>
        <r>
          <rPr>
            <b/>
            <sz val="9"/>
            <color indexed="81"/>
            <rFont val="Tahoma"/>
            <family val="2"/>
          </rPr>
          <t>Highest Monthly Payment:</t>
        </r>
        <r>
          <rPr>
            <sz val="9"/>
            <color indexed="81"/>
            <rFont val="Tahoma"/>
            <family val="2"/>
          </rPr>
          <t xml:space="preserve">
This field tells you what the highest monthly payment </t>
        </r>
        <r>
          <rPr>
            <b/>
            <i/>
            <sz val="9"/>
            <color indexed="81"/>
            <rFont val="Tahoma"/>
            <family val="2"/>
          </rPr>
          <t>not counting extra payments</t>
        </r>
        <r>
          <rPr>
            <sz val="9"/>
            <color indexed="81"/>
            <rFont val="Tahoma"/>
            <family val="2"/>
          </rPr>
          <t xml:space="preserve"> is over the course of the loan, based on the inputs you provided about how you expect the rate to change over time.</t>
        </r>
      </text>
    </comment>
    <comment ref="D29" authorId="1" shapeId="0" xr:uid="{00000000-0006-0000-0000-00001D000000}">
      <text>
        <r>
          <rPr>
            <b/>
            <sz val="9"/>
            <color indexed="81"/>
            <rFont val="Tahoma"/>
            <family val="2"/>
          </rPr>
          <t>Interest Savings</t>
        </r>
        <r>
          <rPr>
            <sz val="9"/>
            <color indexed="81"/>
            <rFont val="Tahoma"/>
            <family val="2"/>
          </rPr>
          <t xml:space="preserve">
The reduced interest associated with making extra payments or "prepayments". When you make extra payments on the principal, then you pay less interest in the long run.
</t>
        </r>
        <r>
          <rPr>
            <b/>
            <sz val="9"/>
            <color indexed="81"/>
            <rFont val="Tahoma"/>
            <family val="2"/>
          </rPr>
          <t>This calculation does NOT include any tax deductions.</t>
        </r>
      </text>
    </comment>
    <comment ref="D35" authorId="0" shapeId="0" xr:uid="{00000000-0006-0000-0000-00001E00000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D36" authorId="0" shapeId="0" xr:uid="{00000000-0006-0000-0000-00001F00000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K42" authorId="0" shapeId="0" xr:uid="{00000000-0006-0000-0000-000020000000}">
      <text>
        <r>
          <rPr>
            <b/>
            <sz val="9"/>
            <color indexed="81"/>
            <rFont val="Tahoma"/>
            <family val="2"/>
          </rPr>
          <t>Tax Bracket (Marginal Tax Rate):</t>
        </r>
        <r>
          <rPr>
            <sz val="9"/>
            <color indexed="81"/>
            <rFont val="Tahoma"/>
            <family val="2"/>
          </rPr>
          <t xml:space="preserve">
In some cases, the interest paid on a mortgage is tax deductible. If it is NOT, enter a 0% in the tax bracket to represent no tax returned. The marginal tax rate is basically the rate you pay on the "last dollar" you earn. Because tax rates a graduated, this is only an estimate.</t>
        </r>
      </text>
    </comment>
    <comment ref="K43" authorId="0" shapeId="0" xr:uid="{00000000-0006-0000-0000-000021000000}">
      <text>
        <r>
          <rPr>
            <b/>
            <sz val="9"/>
            <color indexed="81"/>
            <rFont val="Tahoma"/>
            <family val="2"/>
          </rPr>
          <t>Effective Annual Interest Rate:</t>
        </r>
        <r>
          <rPr>
            <sz val="9"/>
            <color indexed="81"/>
            <rFont val="Tahoma"/>
            <family val="2"/>
          </rPr>
          <t xml:space="preserve">
</t>
        </r>
        <r>
          <rPr>
            <b/>
            <sz val="9"/>
            <color indexed="81"/>
            <rFont val="Tahoma"/>
            <family val="2"/>
          </rPr>
          <t xml:space="preserve">Only applies to fixed-rate mortgages </t>
        </r>
        <r>
          <rPr>
            <sz val="9"/>
            <color indexed="81"/>
            <rFont val="Tahoma"/>
            <family val="2"/>
          </rPr>
          <t>(or the starting interest rate on an adjustable rate mortgage). If you can deduct the interest paid on your home mortgage from your taxes, then one way to look at this benefit is by calculating the "effective annual interest rate". Note that you still must pay the normal amount of interest, but when making comparisons to other loans and investments, you should consider the tax deduction if it applies.</t>
        </r>
      </text>
    </comment>
    <comment ref="K44" authorId="0" shapeId="0" xr:uid="{00000000-0006-0000-0000-000022000000}">
      <text>
        <r>
          <rPr>
            <b/>
            <sz val="9"/>
            <color indexed="81"/>
            <rFont val="Tahoma"/>
            <family val="2"/>
          </rPr>
          <t>Total Tax Returned:</t>
        </r>
        <r>
          <rPr>
            <sz val="9"/>
            <color indexed="81"/>
            <rFont val="Tahoma"/>
            <family val="2"/>
          </rPr>
          <t xml:space="preserve">
The total amount of tax returned due to the home mortgage interest deduction. Note that the amount indicated in the Tax Returned column is NOT actually returned that month.</t>
        </r>
        <r>
          <rPr>
            <b/>
            <sz val="9"/>
            <color indexed="81"/>
            <rFont val="Tahoma"/>
            <family val="2"/>
          </rPr>
          <t xml:space="preserve"> You must wait for your yearly tax return to see the benefit.</t>
        </r>
      </text>
    </comment>
    <comment ref="A47" authorId="0" shapeId="0" xr:uid="{00000000-0006-0000-0000-000023000000}">
      <text>
        <r>
          <rPr>
            <b/>
            <sz val="9"/>
            <color indexed="81"/>
            <rFont val="Tahoma"/>
            <family val="2"/>
          </rPr>
          <t>Payment Number</t>
        </r>
        <r>
          <rPr>
            <sz val="9"/>
            <color indexed="81"/>
            <rFont val="Tahoma"/>
            <family val="2"/>
          </rPr>
          <t xml:space="preserve">
</t>
        </r>
      </text>
    </comment>
    <comment ref="B47" authorId="0" shapeId="0" xr:uid="{00000000-0006-0000-0000-000024000000}">
      <text>
        <r>
          <rPr>
            <b/>
            <sz val="9"/>
            <color indexed="81"/>
            <rFont val="Tahoma"/>
            <family val="2"/>
          </rPr>
          <t>Payment Date:</t>
        </r>
        <r>
          <rPr>
            <sz val="9"/>
            <color indexed="81"/>
            <rFont val="Tahoma"/>
            <family val="2"/>
          </rPr>
          <t xml:space="preserve">
This calculator assumes that the payments are made at the END of each period.</t>
        </r>
      </text>
    </comment>
    <comment ref="D47" authorId="0" shapeId="0" xr:uid="{00000000-0006-0000-0000-000025000000}">
      <text>
        <r>
          <rPr>
            <b/>
            <sz val="9"/>
            <color indexed="81"/>
            <rFont val="Tahoma"/>
            <family val="2"/>
          </rPr>
          <t>Current Annual Interest Rate:</t>
        </r>
        <r>
          <rPr>
            <sz val="9"/>
            <color indexed="81"/>
            <rFont val="Tahoma"/>
            <family val="2"/>
          </rPr>
          <t xml:space="preserve">
For a variable or adjustable-rate mortgages (ARM), this column indicates what the current annual interest rate is for each payment period. You can manually enter the Interest Rate if you want to run a rate simulation that the options above cannot handle.
</t>
        </r>
      </text>
    </comment>
    <comment ref="E47" authorId="2" shapeId="0" xr:uid="{00000000-0006-0000-0000-000026000000}">
      <text>
        <r>
          <rPr>
            <b/>
            <sz val="9"/>
            <color indexed="81"/>
            <rFont val="Tahoma"/>
            <family val="2"/>
          </rPr>
          <t>Interest Due:</t>
        </r>
        <r>
          <rPr>
            <sz val="9"/>
            <color indexed="81"/>
            <rFont val="Tahoma"/>
            <family val="2"/>
          </rPr>
          <t xml:space="preserve">
This is the interest accrued during the payment period. If your mortgage accrues interest daily, the interest due will probably be different, and you ought to be using a different spreadsheet (see the Simple Interest Mortgage spreadsheet on Vertex42.com)</t>
        </r>
      </text>
    </comment>
    <comment ref="F47" authorId="0" shapeId="0" xr:uid="{00000000-0006-0000-0000-000027000000}">
      <text>
        <r>
          <rPr>
            <b/>
            <sz val="9"/>
            <color indexed="81"/>
            <rFont val="Tahoma"/>
            <family val="2"/>
          </rPr>
          <t>Payment:</t>
        </r>
        <r>
          <rPr>
            <sz val="9"/>
            <color indexed="81"/>
            <rFont val="Tahoma"/>
            <family val="2"/>
          </rPr>
          <t xml:space="preserve">
The required payment that includes both interest and principal.</t>
        </r>
      </text>
    </comment>
    <comment ref="G47" authorId="1" shapeId="0" xr:uid="{00000000-0006-0000-0000-000028000000}">
      <text>
        <r>
          <rPr>
            <b/>
            <sz val="9"/>
            <color indexed="81"/>
            <rFont val="Tahoma"/>
            <family val="2"/>
          </rPr>
          <t>Extra Payments (Prepayments)</t>
        </r>
        <r>
          <rPr>
            <sz val="9"/>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H47" authorId="1" shapeId="0" xr:uid="{00000000-0006-0000-0000-000029000000}">
      <text>
        <r>
          <rPr>
            <b/>
            <sz val="9"/>
            <color indexed="81"/>
            <rFont val="Tahoma"/>
            <family val="2"/>
          </rPr>
          <t>Additional Principal Payment</t>
        </r>
        <r>
          <rPr>
            <sz val="9"/>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
You can enter a negative value here if you want to cancel a regularly scheduled extra payment. If you enter a negative value and you end up not paying the interest due, then your balance will increase, resulting in negative amortization (paying interest on interest).</t>
        </r>
      </text>
    </comment>
    <comment ref="K47" authorId="0" shapeId="0" xr:uid="{00000000-0006-0000-0000-00002A000000}">
      <text>
        <r>
          <rPr>
            <b/>
            <sz val="9"/>
            <color indexed="81"/>
            <rFont val="Tahoma"/>
            <family val="2"/>
          </rPr>
          <t>Tax Returned:</t>
        </r>
        <r>
          <rPr>
            <sz val="9"/>
            <color indexed="81"/>
            <rFont val="Tahoma"/>
            <family val="2"/>
          </rPr>
          <t xml:space="preserve">
This column only applies if you can deduct the interest paid on your home mortgage from your taxes. This column calculates the amount of tax that will be returned based on your tax bracket and the amount of interest paid this month. Note that the amount indicated in the Tax Returned column is NOT actually returned that month. </t>
        </r>
        <r>
          <rPr>
            <b/>
            <sz val="9"/>
            <color indexed="81"/>
            <rFont val="Tahoma"/>
            <family val="2"/>
          </rPr>
          <t>You must wait for your yearly tax return to see the benefit.</t>
        </r>
        <r>
          <rPr>
            <sz val="9"/>
            <color indexed="81"/>
            <rFont val="Tahoma"/>
            <family val="2"/>
          </rPr>
          <t xml:space="preserve">
The tax deduction decreases as you pay down your loan and pay less interest.</t>
        </r>
      </text>
    </comment>
    <comment ref="L47" authorId="0" shapeId="0" xr:uid="{00000000-0006-0000-0000-00002B000000}">
      <text>
        <r>
          <rPr>
            <b/>
            <sz val="9"/>
            <color indexed="81"/>
            <rFont val="Tahoma"/>
            <family val="2"/>
          </rPr>
          <t>Cumulative Tax Returned</t>
        </r>
        <r>
          <rPr>
            <sz val="9"/>
            <color indexed="81"/>
            <rFont val="Tahoma"/>
            <family val="2"/>
          </rPr>
          <t xml:space="preserve">
A running total of the tax returned.</t>
        </r>
      </text>
    </comment>
  </commentList>
</comments>
</file>

<file path=xl/sharedStrings.xml><?xml version="1.0" encoding="utf-8"?>
<sst xmlns="http://schemas.openxmlformats.org/spreadsheetml/2006/main" count="114" uniqueCount="98">
  <si>
    <t>Home Mortgage Calculator</t>
  </si>
  <si>
    <t>Mortgage Information</t>
  </si>
  <si>
    <t>Fixed-Rate or ARM</t>
  </si>
  <si>
    <t>Loan Amount</t>
  </si>
  <si>
    <t>Balance at Year …</t>
  </si>
  <si>
    <t>Variable or Fixed Rate</t>
  </si>
  <si>
    <t>Annual Interest Rate</t>
  </si>
  <si>
    <t>Date</t>
  </si>
  <si>
    <t>Years Rate Remains Fixed</t>
  </si>
  <si>
    <t>Interest Paid</t>
  </si>
  <si>
    <t>Interest Rate Cap</t>
  </si>
  <si>
    <t>First Payment Date</t>
  </si>
  <si>
    <t>Principal Paid</t>
  </si>
  <si>
    <t>Interest Rate Minimum</t>
  </si>
  <si>
    <t>Compound Period</t>
  </si>
  <si>
    <t>Monthly</t>
  </si>
  <si>
    <t>Outstanding Balance</t>
  </si>
  <si>
    <t>Periods Between Adjustments</t>
  </si>
  <si>
    <t>Payment Frequency</t>
  </si>
  <si>
    <t>Estimated Adjustment</t>
  </si>
  <si>
    <t>[42]</t>
  </si>
  <si>
    <t>Payment</t>
  </si>
  <si>
    <t>Highest Monthly Payment</t>
  </si>
  <si>
    <t>Extra Payments</t>
  </si>
  <si>
    <t>Extra Payment</t>
  </si>
  <si>
    <t>Payment Interval</t>
  </si>
  <si>
    <t>Totals Assuming No Extra Payments</t>
  </si>
  <si>
    <t>Extra Annual Payment</t>
  </si>
  <si>
    <t>Total Payments</t>
  </si>
  <si>
    <t>Total Interest</t>
  </si>
  <si>
    <t>Total Extra Payments</t>
  </si>
  <si>
    <t>Tax Deduction</t>
  </si>
  <si>
    <t xml:space="preserve">Tax Bracket </t>
  </si>
  <si>
    <t>Years Until Paid Off</t>
  </si>
  <si>
    <t>Interest Savings</t>
  </si>
  <si>
    <t>Payment Schedule</t>
  </si>
  <si>
    <t>No.</t>
  </si>
  <si>
    <t>Payment
Date</t>
  </si>
  <si>
    <t>Interest Rate</t>
  </si>
  <si>
    <t>Interest
Due</t>
  </si>
  <si>
    <t>Payment
Due</t>
  </si>
  <si>
    <t>Extra
Payments</t>
  </si>
  <si>
    <t>Additional Payment</t>
  </si>
  <si>
    <t>Principal
Paid</t>
  </si>
  <si>
    <t>Balance</t>
  </si>
  <si>
    <t>Year</t>
  </si>
  <si>
    <t>Tax Returned</t>
  </si>
  <si>
    <t>Regular Payment Schedule (No Extra Payments)</t>
  </si>
  <si>
    <t>Rate</t>
  </si>
  <si>
    <t>Interest</t>
  </si>
  <si>
    <t>Principal</t>
  </si>
  <si>
    <r>
      <t xml:space="preserve">Balance </t>
    </r>
    <r>
      <rPr>
        <sz val="10"/>
        <color indexed="9"/>
        <rFont val="Arial"/>
        <family val="2"/>
      </rPr>
      <t>at a Specified Year</t>
    </r>
  </si>
  <si>
    <t>Monthly PMI</t>
  </si>
  <si>
    <t>Summary</t>
  </si>
  <si>
    <t>Term Length (in Years)</t>
  </si>
  <si>
    <t>Home Value or Price</t>
  </si>
  <si>
    <t>Last Payment Date</t>
  </si>
  <si>
    <t>Yearly Property Taxes</t>
  </si>
  <si>
    <t>Yearly H.O. Insurance</t>
  </si>
  <si>
    <t>Cmltv Tax Returned</t>
  </si>
  <si>
    <t xml:space="preserve">Effective Rate </t>
  </si>
  <si>
    <t xml:space="preserve">Tax Returned </t>
  </si>
  <si>
    <t>Number of Payments</t>
  </si>
  <si>
    <t>Periods Per Year</t>
  </si>
  <si>
    <t>Start at Payment No</t>
  </si>
  <si>
    <t>HELP</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</si>
  <si>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</si>
  <si>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</si>
  <si>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</si>
  <si>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</si>
  <si>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</si>
  <si>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</si>
  <si>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</si>
  <si>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</si>
  <si>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</si>
  <si>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</si>
  <si>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</si>
  <si>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About This Template</t>
  </si>
  <si>
    <t>Instructions For Using This Template</t>
  </si>
  <si>
    <t>This spreadsheet lets you analyze a fixed or variable rate home mortgage. You can set up periodic extra payments, or add additional payments manually within the Payment Schedule. Use the spreadsheet to compare different term lengths, rates, loan amounts, and the savings from making extra payments. It also calculates the outstanding balance at the end of a specified number of years and the tax returned if the interest paid is tax deductible.</t>
  </si>
  <si>
    <t>1. Enter the loan amount, interest rate, term length, and first payment date.</t>
  </si>
  <si>
    <t>3. Move your mouse over the cells with the red triangles for additional information and instructions.</t>
  </si>
  <si>
    <t>Edit the CLEAR (white) cells. In the Payment Schedule edit the YELLOW cells.</t>
  </si>
  <si>
    <r>
      <rPr>
        <b/>
        <sz val="11"/>
        <color rgb="FF000000"/>
        <rFont val="Arial"/>
        <family val="2"/>
      </rPr>
      <t>Note:</t>
    </r>
    <r>
      <rPr>
        <sz val="11"/>
        <color rgb="FF000000"/>
        <rFont val="Arial"/>
        <family val="2"/>
      </rPr>
      <t xml:space="preserve"> The payment and the interest are rounded to the nearest cent. The last payment is adjusted to bring the balance to zero.</t>
    </r>
  </si>
  <si>
    <t>This spreadsheet, including all worksheets and associated content is a copyrighted work under the United States and other copyright laws.</t>
  </si>
  <si>
    <t>2. Choose type of mortgage: Variable or Fixed rate.</t>
  </si>
  <si>
    <r>
      <rPr>
        <b/>
        <sz val="11"/>
        <color rgb="FF000000"/>
        <rFont val="Arial"/>
        <family val="2"/>
      </rPr>
      <t>Caution:</t>
    </r>
    <r>
      <rPr>
        <sz val="11"/>
        <color rgb="FF000000"/>
        <rFont val="Arial"/>
        <family val="2"/>
      </rPr>
      <t xml:space="preserve"> This spreadsheet should not be construed as financial advice. The results may not be exact, and may not apply to your specific situation. Please consult a qualified professional regarding financial decisions.</t>
    </r>
  </si>
  <si>
    <t>Borrower:</t>
  </si>
  <si>
    <t>[Address, City, ST ZIP]</t>
  </si>
  <si>
    <t>Phone: [Phone]</t>
  </si>
  <si>
    <t>Lender:</t>
  </si>
  <si>
    <t>Try using Excel's built-in Goal Seek utility (Data &gt; What-If Analysis &gt; Goal Seek) to solve for a Loan Amount that results in a specific Monthly Payment.</t>
  </si>
  <si>
    <t>https://www.vertex42.com/Calculators/home-mortgage-calculator.html</t>
  </si>
  <si>
    <t>https://www.vertex42.com/licensing/EULA_personaluse.html</t>
  </si>
  <si>
    <t>Do not delete this worksheet</t>
  </si>
  <si>
    <t>License Agreement</t>
  </si>
  <si>
    <t>Fixed Rate</t>
  </si>
  <si>
    <t>© 2007-2019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</si>
</sst>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0.000%"/>
  </numFmts>
  <fonts count="50" x14ac:knownFonts="1">
    <font>
      <sz val="10"/>
      <name val="Tahoma"/>
      <family val="2"/>
    </font>
    <font>
      <sz val="10"/>
      <name val="Arial"/>
      <family val="2"/>
    </font>
    <font>
      <sz val="8"/>
      <name val="Arial"/>
      <family val="2"/>
    </font>
    <font>
      <u/>
      <sz val="8"/>
      <color indexed="12"/>
      <name val="Tahoma"/>
      <family val="2"/>
    </font>
    <font>
      <sz val="8"/>
      <name val="Arial"/>
      <family val="2"/>
    </font>
    <font>
      <b/>
      <sz val="12"/>
      <color indexed="9"/>
      <name val="Arial"/>
      <family val="2"/>
    </font>
    <font>
      <sz val="10"/>
      <color indexed="9"/>
      <name val="Arial"/>
      <family val="2"/>
    </font>
    <font>
      <sz val="12"/>
      <name val="Tahoma"/>
      <family val="2"/>
    </font>
    <font>
      <b/>
      <sz val="10"/>
      <name val="Tahoma"/>
      <family val="2"/>
    </font>
    <font>
      <sz val="8"/>
      <name val="Tahoma"/>
      <family val="2"/>
    </font>
    <font>
      <sz val="10"/>
      <name val="Tahoma"/>
      <family val="2"/>
    </font>
    <font>
      <i/>
      <sz val="10"/>
      <name val="Tahoma"/>
      <family val="2"/>
    </font>
    <font>
      <b/>
      <sz val="14"/>
      <name val="Tahoma"/>
      <family val="2"/>
    </font>
    <font>
      <sz val="10"/>
      <color indexed="9"/>
      <name val="Tahoma"/>
      <family val="2"/>
    </font>
    <font>
      <b/>
      <sz val="8"/>
      <name val="Tahoma"/>
      <family val="2"/>
    </font>
    <font>
      <b/>
      <sz val="8"/>
      <color indexed="81"/>
      <name val="Tahoma"/>
      <family val="2"/>
    </font>
    <font>
      <sz val="8"/>
      <color indexed="81"/>
      <name val="Tahoma"/>
      <family val="2"/>
    </font>
    <font>
      <sz val="11"/>
      <name val="Tahoma"/>
      <family val="2"/>
    </font>
    <font>
      <b/>
      <sz val="18"/>
      <color indexed="9"/>
      <name val="Arial"/>
      <family val="2"/>
    </font>
    <font>
      <b/>
      <sz val="10"/>
      <name val="Arial"/>
      <family val="2"/>
    </font>
    <font>
      <b/>
      <sz val="11"/>
      <name val="Tahoma"/>
      <family val="2"/>
    </font>
    <font>
      <sz val="10"/>
      <name val="Tahoma"/>
      <family val="2"/>
    </font>
    <font>
      <sz val="6"/>
      <color indexed="9"/>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sz val="10"/>
      <color indexed="12"/>
      <name val="Arial"/>
      <family val="2"/>
    </font>
    <font>
      <b/>
      <sz val="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sz val="12"/>
      <name val="Arial"/>
      <family val="2"/>
    </font>
    <font>
      <sz val="11"/>
      <color theme="1" tint="0.34998626667073579"/>
      <name val="Calibri"/>
      <family val="2"/>
    </font>
    <font>
      <b/>
      <sz val="11"/>
      <color rgb="FF000000"/>
      <name val="Arial"/>
      <family val="2"/>
    </font>
    <font>
      <sz val="10"/>
      <color theme="0" tint="-0.499984740745262"/>
      <name val="Tahoma"/>
      <family val="2"/>
    </font>
    <font>
      <sz val="11"/>
      <color theme="0" tint="-0.499984740745262"/>
      <name val="Tahoma"/>
      <family val="2"/>
    </font>
    <font>
      <u/>
      <sz val="8"/>
      <color indexed="12"/>
      <name val="Arial"/>
      <family val="2"/>
    </font>
    <font>
      <u/>
      <sz val="10"/>
      <color indexed="12"/>
      <name val="Arial"/>
      <family val="2"/>
    </font>
    <font>
      <u/>
      <sz val="12"/>
      <color indexed="12"/>
      <name val="Arial"/>
      <family val="2"/>
    </font>
    <font>
      <sz val="12"/>
      <color theme="1"/>
      <name val="Arial"/>
      <family val="2"/>
    </font>
    <font>
      <b/>
      <sz val="9"/>
      <color indexed="81"/>
      <name val="Tahoma"/>
      <family val="2"/>
    </font>
    <font>
      <sz val="9"/>
      <color indexed="81"/>
      <name val="Tahoma"/>
      <family val="2"/>
    </font>
    <font>
      <i/>
      <sz val="9"/>
      <color indexed="81"/>
      <name val="Tahoma"/>
      <family val="2"/>
    </font>
    <font>
      <b/>
      <i/>
      <sz val="9"/>
      <color indexed="81"/>
      <name val="Tahoma"/>
      <family val="2"/>
    </font>
  </fonts>
  <fills count="14">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51"/>
        <bgColor indexed="64"/>
      </patternFill>
    </fill>
    <fill>
      <patternFill patternType="solid">
        <fgColor indexed="43"/>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s>
  <borders count="13">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55"/>
      </top>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medium">
        <color theme="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43"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0" fontId="0" fillId="0" borderId="0" xfId="0" applyFont="1" applyProtection="1"/>
    <xf numFmtId="0" fontId="0" fillId="3" borderId="0" xfId="0" applyFont="1" applyFill="1" applyProtection="1"/>
    <xf numFmtId="10" fontId="10" fillId="0" borderId="1" xfId="3" applyNumberFormat="1" applyFont="1" applyFill="1" applyBorder="1" applyAlignment="1" applyProtection="1">
      <alignment vertical="center"/>
      <protection locked="0"/>
    </xf>
    <xf numFmtId="0" fontId="0" fillId="0" borderId="0" xfId="0" applyFont="1" applyFill="1" applyProtection="1"/>
    <xf numFmtId="0" fontId="12" fillId="0" borderId="0" xfId="0" applyFont="1" applyFill="1" applyProtection="1"/>
    <xf numFmtId="0" fontId="13" fillId="0" borderId="0" xfId="0" applyFont="1" applyProtection="1"/>
    <xf numFmtId="0" fontId="8" fillId="4" borderId="2" xfId="0" applyFont="1" applyFill="1" applyBorder="1" applyAlignment="1" applyProtection="1">
      <alignment horizontal="center"/>
    </xf>
    <xf numFmtId="0" fontId="8" fillId="4" borderId="2" xfId="0" applyFont="1" applyFill="1" applyBorder="1" applyAlignment="1" applyProtection="1">
      <alignment horizontal="right" wrapText="1"/>
    </xf>
    <xf numFmtId="0" fontId="9" fillId="2" borderId="0" xfId="0" applyFont="1" applyFill="1" applyAlignment="1" applyProtection="1">
      <alignment horizontal="center"/>
    </xf>
    <xf numFmtId="7" fontId="9" fillId="2" borderId="0" xfId="0" applyNumberFormat="1" applyFont="1" applyFill="1" applyProtection="1"/>
    <xf numFmtId="0" fontId="9" fillId="0" borderId="0" xfId="0" applyNumberFormat="1" applyFont="1" applyBorder="1" applyAlignment="1" applyProtection="1">
      <alignment horizontal="center"/>
    </xf>
    <xf numFmtId="14" fontId="2" fillId="0" borderId="0" xfId="0" applyNumberFormat="1" applyFont="1" applyBorder="1" applyAlignment="1" applyProtection="1">
      <alignment horizontal="right"/>
    </xf>
    <xf numFmtId="165" fontId="9" fillId="0" borderId="0" xfId="3" applyNumberFormat="1" applyFont="1" applyBorder="1" applyAlignment="1" applyProtection="1">
      <alignment horizontal="right"/>
    </xf>
    <xf numFmtId="4" fontId="9" fillId="0" borderId="0" xfId="0" applyNumberFormat="1" applyFont="1" applyBorder="1" applyAlignment="1" applyProtection="1">
      <alignment horizontal="right"/>
    </xf>
    <xf numFmtId="4" fontId="9" fillId="5" borderId="0" xfId="0" applyNumberFormat="1" applyFont="1" applyFill="1" applyBorder="1" applyAlignment="1" applyProtection="1">
      <alignment horizontal="right"/>
      <protection locked="0"/>
    </xf>
    <xf numFmtId="3" fontId="14" fillId="0" borderId="0" xfId="0" applyNumberFormat="1" applyFont="1" applyBorder="1" applyAlignment="1" applyProtection="1">
      <alignment horizontal="center"/>
    </xf>
    <xf numFmtId="0" fontId="7" fillId="0" borderId="0" xfId="0" applyFont="1"/>
    <xf numFmtId="0" fontId="9" fillId="0" borderId="0" xfId="0" applyFont="1" applyAlignment="1" applyProtection="1">
      <alignment horizontal="center"/>
    </xf>
    <xf numFmtId="14" fontId="2" fillId="0" borderId="0" xfId="0" applyNumberFormat="1" applyFont="1" applyAlignment="1" applyProtection="1">
      <alignment horizontal="right"/>
    </xf>
    <xf numFmtId="165" fontId="9" fillId="0" borderId="0" xfId="3" applyNumberFormat="1" applyFont="1" applyProtection="1"/>
    <xf numFmtId="4" fontId="9" fillId="0" borderId="0" xfId="0" applyNumberFormat="1" applyFont="1" applyAlignment="1" applyProtection="1">
      <alignment horizontal="right"/>
    </xf>
    <xf numFmtId="4" fontId="9" fillId="3" borderId="0" xfId="0" applyNumberFormat="1" applyFont="1" applyFill="1" applyProtection="1"/>
    <xf numFmtId="10" fontId="17" fillId="0" borderId="1" xfId="3" applyNumberFormat="1" applyFont="1" applyFill="1" applyBorder="1" applyAlignment="1" applyProtection="1">
      <alignment horizontal="right"/>
      <protection locked="0"/>
    </xf>
    <xf numFmtId="0" fontId="17" fillId="0" borderId="1" xfId="0" applyFont="1" applyFill="1" applyBorder="1" applyAlignment="1" applyProtection="1">
      <alignment horizontal="center"/>
      <protection locked="0"/>
    </xf>
    <xf numFmtId="43" fontId="17" fillId="0" borderId="3" xfId="1" applyNumberFormat="1" applyFont="1" applyFill="1" applyBorder="1" applyAlignment="1" applyProtection="1">
      <alignment horizontal="right"/>
      <protection locked="0"/>
    </xf>
    <xf numFmtId="0" fontId="0" fillId="0" borderId="0" xfId="0" applyFill="1" applyProtection="1"/>
    <xf numFmtId="0" fontId="19" fillId="0" borderId="0" xfId="0" applyFont="1" applyFill="1" applyBorder="1" applyAlignment="1" applyProtection="1">
      <alignment horizontal="left" vertical="center" indent="1"/>
    </xf>
    <xf numFmtId="0" fontId="21" fillId="0" borderId="0" xfId="0" applyFont="1" applyFill="1" applyBorder="1" applyProtection="1"/>
    <xf numFmtId="0" fontId="10" fillId="0" borderId="0" xfId="0" applyFont="1" applyFill="1" applyAlignment="1" applyProtection="1">
      <alignment horizontal="right" indent="1"/>
    </xf>
    <xf numFmtId="43" fontId="17" fillId="0" borderId="1" xfId="1" applyNumberFormat="1" applyFont="1" applyFill="1" applyBorder="1" applyAlignment="1" applyProtection="1">
      <alignment vertical="center"/>
      <protection locked="0"/>
    </xf>
    <xf numFmtId="14" fontId="17" fillId="0" borderId="1" xfId="0" applyNumberFormat="1" applyFont="1" applyFill="1" applyBorder="1" applyAlignment="1" applyProtection="1">
      <alignment horizontal="right"/>
      <protection locked="0"/>
    </xf>
    <xf numFmtId="14" fontId="10" fillId="6" borderId="1" xfId="0" applyNumberFormat="1" applyFont="1" applyFill="1" applyBorder="1" applyAlignment="1" applyProtection="1">
      <alignment horizontal="right"/>
      <protection locked="0"/>
    </xf>
    <xf numFmtId="44" fontId="17" fillId="0" borderId="3" xfId="1" applyNumberFormat="1" applyFont="1" applyFill="1" applyBorder="1" applyAlignment="1" applyProtection="1">
      <alignment horizontal="right"/>
      <protection locked="0"/>
    </xf>
    <xf numFmtId="0" fontId="10" fillId="0" borderId="0" xfId="0" applyFont="1" applyFill="1" applyProtection="1"/>
    <xf numFmtId="0" fontId="10" fillId="0" borderId="0" xfId="0" applyFont="1" applyProtection="1"/>
    <xf numFmtId="0" fontId="21" fillId="0" borderId="0" xfId="0" applyFont="1" applyProtection="1"/>
    <xf numFmtId="0" fontId="21" fillId="0" borderId="0" xfId="0" applyFont="1" applyFill="1" applyProtection="1"/>
    <xf numFmtId="6" fontId="21" fillId="3" borderId="1" xfId="1" applyNumberFormat="1" applyFont="1" applyFill="1" applyBorder="1" applyAlignment="1" applyProtection="1">
      <alignment vertical="center"/>
    </xf>
    <xf numFmtId="0" fontId="21" fillId="0" borderId="0" xfId="0" applyFont="1" applyFill="1" applyAlignment="1" applyProtection="1">
      <alignment horizontal="right" indent="1"/>
    </xf>
    <xf numFmtId="0" fontId="11" fillId="0" borderId="0" xfId="0" applyFont="1" applyFill="1" applyAlignment="1" applyProtection="1">
      <alignment horizontal="right"/>
    </xf>
    <xf numFmtId="14" fontId="17" fillId="0" borderId="1" xfId="0" applyNumberFormat="1" applyFont="1" applyFill="1" applyBorder="1" applyAlignment="1" applyProtection="1">
      <alignment horizontal="right" vertical="center"/>
      <protection locked="0"/>
    </xf>
    <xf numFmtId="0" fontId="22" fillId="0" borderId="0" xfId="0" applyFont="1" applyAlignment="1" applyProtection="1">
      <alignment horizontal="right"/>
    </xf>
    <xf numFmtId="0" fontId="17" fillId="0" borderId="3" xfId="0" applyFont="1" applyFill="1" applyBorder="1" applyAlignment="1" applyProtection="1">
      <alignment horizontal="center"/>
      <protection locked="0"/>
    </xf>
    <xf numFmtId="0" fontId="23" fillId="7" borderId="0" xfId="0" applyFont="1" applyFill="1" applyBorder="1" applyAlignment="1">
      <alignment vertical="center"/>
    </xf>
    <xf numFmtId="0" fontId="24" fillId="7" borderId="0" xfId="0" applyFont="1" applyFill="1" applyBorder="1" applyAlignment="1">
      <alignment vertical="center"/>
    </xf>
    <xf numFmtId="0" fontId="1" fillId="7"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25"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6" fillId="0" borderId="6" xfId="0" applyFont="1" applyBorder="1"/>
    <xf numFmtId="0" fontId="27" fillId="0" borderId="6" xfId="0" applyFont="1" applyBorder="1" applyAlignment="1">
      <alignment vertical="top"/>
    </xf>
    <xf numFmtId="0" fontId="1" fillId="0" borderId="7" xfId="0" applyFont="1" applyBorder="1" applyAlignment="1">
      <alignment vertical="top"/>
    </xf>
    <xf numFmtId="0" fontId="28" fillId="0" borderId="0" xfId="0" applyFont="1" applyAlignment="1">
      <alignment horizontal="left" vertical="top" wrapText="1" readingOrder="1"/>
    </xf>
    <xf numFmtId="0" fontId="29" fillId="0" borderId="0" xfId="0" applyFont="1"/>
    <xf numFmtId="0" fontId="30" fillId="0" borderId="0" xfId="0" applyFont="1"/>
    <xf numFmtId="0" fontId="27" fillId="0" borderId="0" xfId="0" applyFont="1" applyAlignment="1">
      <alignment horizontal="right" vertical="top"/>
    </xf>
    <xf numFmtId="0" fontId="27" fillId="0" borderId="0" xfId="0" applyFont="1" applyAlignment="1">
      <alignment vertical="top"/>
    </xf>
    <xf numFmtId="0" fontId="27" fillId="0" borderId="0" xfId="0" applyFont="1" applyAlignment="1">
      <alignment vertical="top" wrapText="1"/>
    </xf>
    <xf numFmtId="0" fontId="1" fillId="8" borderId="0" xfId="0" applyFont="1" applyFill="1" applyAlignment="1">
      <alignment horizontal="right" vertical="top"/>
    </xf>
    <xf numFmtId="0" fontId="31" fillId="8" borderId="0" xfId="0" applyFont="1" applyFill="1" applyAlignment="1"/>
    <xf numFmtId="0" fontId="1" fillId="8" borderId="0" xfId="0" applyFont="1" applyFill="1"/>
    <xf numFmtId="0" fontId="32" fillId="7" borderId="0" xfId="0" applyFont="1" applyFill="1" applyAlignment="1">
      <alignment horizontal="center"/>
    </xf>
    <xf numFmtId="0" fontId="33" fillId="0" borderId="0" xfId="2" applyFont="1" applyAlignment="1" applyProtection="1">
      <alignment horizontal="left" indent="1"/>
    </xf>
    <xf numFmtId="0" fontId="34" fillId="0" borderId="0" xfId="0" applyFont="1"/>
    <xf numFmtId="0" fontId="19" fillId="0" borderId="0" xfId="0" applyFont="1"/>
    <xf numFmtId="0" fontId="35" fillId="0" borderId="0" xfId="0" applyFont="1" applyAlignment="1" applyProtection="1">
      <alignment horizontal="left" indent="1"/>
    </xf>
    <xf numFmtId="0" fontId="27" fillId="0" borderId="0" xfId="0" applyFont="1"/>
    <xf numFmtId="43" fontId="1" fillId="0" borderId="0" xfId="0" applyNumberFormat="1" applyFont="1"/>
    <xf numFmtId="0" fontId="23" fillId="7" borderId="0" xfId="0" applyFont="1" applyFill="1" applyBorder="1" applyAlignment="1">
      <alignment horizontal="left" vertical="center"/>
    </xf>
    <xf numFmtId="0" fontId="0" fillId="0" borderId="0" xfId="0" applyFill="1" applyBorder="1"/>
    <xf numFmtId="0" fontId="0" fillId="0" borderId="0" xfId="0" applyBorder="1"/>
    <xf numFmtId="0" fontId="36" fillId="0" borderId="0" xfId="0" applyFont="1" applyAlignment="1">
      <alignment horizontal="left" vertical="top" wrapText="1"/>
    </xf>
    <xf numFmtId="0" fontId="1" fillId="9" borderId="0" xfId="0" applyFont="1" applyFill="1" applyBorder="1"/>
    <xf numFmtId="0" fontId="27" fillId="0" borderId="8" xfId="0" applyFont="1" applyBorder="1"/>
    <xf numFmtId="0" fontId="0" fillId="9" borderId="0" xfId="0" applyFill="1" applyBorder="1"/>
    <xf numFmtId="0" fontId="43" fillId="0" borderId="0" xfId="2" applyBorder="1" applyAlignment="1" applyProtection="1">
      <alignment horizontal="left" vertical="top"/>
    </xf>
    <xf numFmtId="0" fontId="37" fillId="0" borderId="9" xfId="0" applyFont="1" applyBorder="1" applyAlignment="1">
      <alignment horizontal="left" wrapText="1"/>
    </xf>
    <xf numFmtId="0" fontId="30" fillId="0" borderId="10" xfId="0" applyFont="1" applyBorder="1" applyAlignment="1">
      <alignment horizontal="left" wrapText="1"/>
    </xf>
    <xf numFmtId="0" fontId="26" fillId="9" borderId="0" xfId="0" applyFont="1" applyFill="1" applyBorder="1"/>
    <xf numFmtId="0" fontId="37" fillId="0" borderId="10" xfId="0" applyFont="1" applyBorder="1" applyAlignment="1">
      <alignment horizontal="left" wrapText="1"/>
    </xf>
    <xf numFmtId="0" fontId="1" fillId="9" borderId="0" xfId="0" applyFont="1" applyFill="1" applyBorder="1" applyAlignment="1">
      <alignment vertical="top"/>
    </xf>
    <xf numFmtId="0" fontId="27" fillId="9" borderId="0" xfId="0" applyFont="1" applyFill="1" applyBorder="1" applyAlignment="1">
      <alignment horizontal="right" vertical="top"/>
    </xf>
    <xf numFmtId="0" fontId="37" fillId="0" borderId="10" xfId="0" applyFont="1" applyBorder="1" applyAlignment="1">
      <alignment horizontal="left"/>
    </xf>
    <xf numFmtId="0" fontId="36" fillId="9" borderId="0" xfId="0" applyFont="1" applyFill="1" applyBorder="1" applyAlignment="1">
      <alignment horizontal="left" vertical="top" wrapText="1"/>
    </xf>
    <xf numFmtId="0" fontId="27" fillId="9" borderId="0" xfId="0" applyFont="1" applyFill="1" applyBorder="1" applyAlignment="1">
      <alignment vertical="top"/>
    </xf>
    <xf numFmtId="0" fontId="27" fillId="9" borderId="0" xfId="0" applyFont="1" applyFill="1" applyBorder="1" applyAlignment="1">
      <alignment vertical="top" wrapText="1"/>
    </xf>
    <xf numFmtId="0" fontId="0" fillId="9" borderId="0" xfId="0" applyFill="1" applyBorder="1" applyAlignment="1">
      <alignment horizontal="right" vertical="top"/>
    </xf>
    <xf numFmtId="0" fontId="31" fillId="9" borderId="0" xfId="0" applyFont="1" applyFill="1" applyBorder="1" applyAlignment="1"/>
    <xf numFmtId="0" fontId="38" fillId="9" borderId="0" xfId="0" applyFont="1" applyFill="1" applyBorder="1" applyAlignment="1">
      <alignment horizontal="center"/>
    </xf>
    <xf numFmtId="0" fontId="33" fillId="9" borderId="0" xfId="2" applyFont="1" applyFill="1" applyBorder="1" applyAlignment="1" applyProtection="1">
      <alignment horizontal="left" indent="1"/>
    </xf>
    <xf numFmtId="0" fontId="35" fillId="9" borderId="0" xfId="0" applyFont="1" applyFill="1" applyBorder="1" applyAlignment="1" applyProtection="1">
      <alignment horizontal="left" indent="1"/>
    </xf>
    <xf numFmtId="0" fontId="27" fillId="9" borderId="0" xfId="0" applyFont="1" applyFill="1" applyBorder="1"/>
    <xf numFmtId="0" fontId="28" fillId="0" borderId="0" xfId="0" applyFont="1" applyAlignment="1">
      <alignment horizontal="left" vertical="center" wrapText="1" readingOrder="1"/>
    </xf>
    <xf numFmtId="0" fontId="28" fillId="0" borderId="0" xfId="0" applyFont="1" applyAlignment="1">
      <alignment horizontal="left" vertical="top" readingOrder="1"/>
    </xf>
    <xf numFmtId="0" fontId="0" fillId="10" borderId="0" xfId="0" applyFont="1" applyFill="1" applyProtection="1"/>
    <xf numFmtId="0" fontId="17" fillId="10" borderId="0" xfId="0" applyFont="1" applyFill="1" applyAlignment="1" applyProtection="1">
      <alignment horizontal="right" indent="1"/>
    </xf>
    <xf numFmtId="0" fontId="17" fillId="10" borderId="0" xfId="0" applyFont="1" applyFill="1" applyProtection="1"/>
    <xf numFmtId="0" fontId="17" fillId="10" borderId="0" xfId="0" applyFont="1" applyFill="1" applyBorder="1" applyAlignment="1" applyProtection="1">
      <alignment horizontal="right" indent="1"/>
    </xf>
    <xf numFmtId="14" fontId="17" fillId="10" borderId="5" xfId="1" applyNumberFormat="1" applyFont="1" applyFill="1" applyBorder="1" applyAlignment="1" applyProtection="1">
      <alignment horizontal="right"/>
    </xf>
    <xf numFmtId="43" fontId="17" fillId="10" borderId="0" xfId="1" applyNumberFormat="1" applyFont="1" applyFill="1" applyBorder="1" applyAlignment="1" applyProtection="1">
      <alignment horizontal="right"/>
    </xf>
    <xf numFmtId="0" fontId="17" fillId="10" borderId="0" xfId="0" applyFont="1" applyFill="1" applyBorder="1" applyAlignment="1" applyProtection="1">
      <alignment horizontal="center" vertical="center"/>
    </xf>
    <xf numFmtId="14" fontId="17" fillId="10" borderId="0" xfId="0" applyNumberFormat="1" applyFont="1" applyFill="1" applyBorder="1" applyAlignment="1" applyProtection="1">
      <alignment horizontal="center" vertical="center"/>
    </xf>
    <xf numFmtId="43" fontId="17" fillId="10" borderId="0" xfId="1" applyNumberFormat="1" applyFont="1" applyFill="1" applyBorder="1" applyAlignment="1" applyProtection="1">
      <alignment horizontal="right" vertical="center"/>
    </xf>
    <xf numFmtId="0" fontId="0" fillId="10" borderId="0" xfId="0" applyFill="1" applyProtection="1"/>
    <xf numFmtId="43" fontId="17" fillId="10" borderId="5" xfId="1" applyNumberFormat="1" applyFont="1" applyFill="1" applyBorder="1" applyAlignment="1" applyProtection="1">
      <alignment vertical="center"/>
      <protection locked="0"/>
    </xf>
    <xf numFmtId="43" fontId="17" fillId="10" borderId="4" xfId="1" applyNumberFormat="1" applyFont="1" applyFill="1" applyBorder="1" applyAlignment="1" applyProtection="1">
      <alignment vertical="center"/>
      <protection locked="0"/>
    </xf>
    <xf numFmtId="0" fontId="20" fillId="10" borderId="0" xfId="0" applyFont="1" applyFill="1" applyAlignment="1" applyProtection="1">
      <alignment horizontal="right" indent="1"/>
    </xf>
    <xf numFmtId="43" fontId="17" fillId="10" borderId="5" xfId="1" applyNumberFormat="1" applyFont="1" applyFill="1" applyBorder="1" applyAlignment="1" applyProtection="1">
      <alignment horizontal="right" vertical="center"/>
    </xf>
    <xf numFmtId="0" fontId="9" fillId="10" borderId="0" xfId="0" applyFont="1" applyFill="1" applyAlignment="1" applyProtection="1">
      <alignment horizontal="center"/>
    </xf>
    <xf numFmtId="14" fontId="4" fillId="10" borderId="0" xfId="0" applyNumberFormat="1" applyFont="1" applyFill="1" applyAlignment="1" applyProtection="1">
      <alignment horizontal="right"/>
    </xf>
    <xf numFmtId="164" fontId="9" fillId="10" borderId="0" xfId="0" applyNumberFormat="1" applyFont="1" applyFill="1" applyAlignment="1" applyProtection="1">
      <alignment horizontal="center"/>
    </xf>
    <xf numFmtId="7" fontId="9" fillId="10" borderId="0" xfId="0" applyNumberFormat="1" applyFont="1" applyFill="1" applyProtection="1"/>
    <xf numFmtId="0" fontId="17" fillId="11" borderId="11" xfId="0" applyFont="1" applyFill="1" applyBorder="1" applyAlignment="1" applyProtection="1">
      <alignment horizontal="center"/>
    </xf>
    <xf numFmtId="0" fontId="17" fillId="11" borderId="11" xfId="0" applyFont="1" applyFill="1" applyBorder="1" applyAlignment="1" applyProtection="1">
      <alignment horizontal="right" wrapText="1"/>
    </xf>
    <xf numFmtId="165" fontId="10" fillId="10" borderId="0" xfId="3" applyNumberFormat="1" applyFont="1" applyFill="1" applyAlignment="1" applyProtection="1">
      <alignment horizontal="right"/>
    </xf>
    <xf numFmtId="0" fontId="10" fillId="10" borderId="0" xfId="0" applyFont="1" applyFill="1" applyAlignment="1" applyProtection="1">
      <alignment horizontal="right"/>
    </xf>
    <xf numFmtId="165" fontId="10" fillId="10" borderId="5" xfId="3" applyNumberFormat="1" applyFont="1" applyFill="1" applyBorder="1" applyAlignment="1" applyProtection="1">
      <alignment vertical="center"/>
    </xf>
    <xf numFmtId="3" fontId="10" fillId="10" borderId="0" xfId="1" applyNumberFormat="1" applyFont="1" applyFill="1" applyBorder="1" applyProtection="1"/>
    <xf numFmtId="0" fontId="0" fillId="12" borderId="0" xfId="0" applyFont="1" applyFill="1" applyProtection="1"/>
    <xf numFmtId="0" fontId="20" fillId="12" borderId="0" xfId="0" applyFont="1" applyFill="1" applyAlignment="1" applyProtection="1">
      <alignment horizontal="right" indent="1"/>
    </xf>
    <xf numFmtId="43" fontId="20" fillId="12" borderId="5" xfId="1" applyNumberFormat="1" applyFont="1" applyFill="1" applyBorder="1" applyAlignment="1" applyProtection="1">
      <alignment horizontal="right" vertical="center"/>
    </xf>
    <xf numFmtId="0" fontId="17" fillId="12" borderId="0" xfId="0" applyFont="1" applyFill="1" applyAlignment="1" applyProtection="1">
      <alignment horizontal="right" indent="1"/>
    </xf>
    <xf numFmtId="43" fontId="17" fillId="12" borderId="0" xfId="1" applyNumberFormat="1" applyFont="1" applyFill="1" applyBorder="1" applyAlignment="1" applyProtection="1">
      <alignment horizontal="right" vertical="center"/>
    </xf>
    <xf numFmtId="0" fontId="40" fillId="10" borderId="0" xfId="0" applyFont="1" applyFill="1" applyProtection="1"/>
    <xf numFmtId="0" fontId="41" fillId="10" borderId="0" xfId="0" applyFont="1" applyFill="1" applyAlignment="1" applyProtection="1">
      <alignment horizontal="right" indent="1"/>
    </xf>
    <xf numFmtId="0" fontId="40" fillId="12" borderId="0" xfId="0" applyFont="1" applyFill="1" applyProtection="1"/>
    <xf numFmtId="0" fontId="41" fillId="12" borderId="0" xfId="0" applyFont="1" applyFill="1" applyAlignment="1" applyProtection="1">
      <alignment horizontal="right" indent="1"/>
    </xf>
    <xf numFmtId="0" fontId="41" fillId="10" borderId="1" xfId="3" applyNumberFormat="1" applyFont="1" applyFill="1" applyBorder="1" applyAlignment="1" applyProtection="1">
      <alignment horizontal="right"/>
      <protection locked="0"/>
    </xf>
    <xf numFmtId="10" fontId="41" fillId="10" borderId="1" xfId="3" applyNumberFormat="1" applyFont="1" applyFill="1" applyBorder="1" applyAlignment="1" applyProtection="1">
      <alignment horizontal="right"/>
      <protection locked="0"/>
    </xf>
    <xf numFmtId="43" fontId="41" fillId="12" borderId="5" xfId="1" applyNumberFormat="1" applyFont="1" applyFill="1" applyBorder="1" applyAlignment="1" applyProtection="1">
      <alignment horizontal="center"/>
    </xf>
    <xf numFmtId="0" fontId="3" fillId="0" borderId="0" xfId="2" applyFont="1" applyBorder="1" applyAlignment="1" applyProtection="1">
      <alignment horizontal="left"/>
    </xf>
    <xf numFmtId="0" fontId="13" fillId="13" borderId="0" xfId="0" applyFont="1" applyFill="1" applyBorder="1" applyProtection="1"/>
    <xf numFmtId="0" fontId="0" fillId="13" borderId="0" xfId="0" applyFont="1" applyFill="1" applyBorder="1" applyProtection="1"/>
    <xf numFmtId="0" fontId="5" fillId="13" borderId="0" xfId="0" applyFont="1" applyFill="1" applyBorder="1" applyAlignment="1" applyProtection="1">
      <alignment horizontal="left" vertical="center" indent="1"/>
    </xf>
    <xf numFmtId="0" fontId="5" fillId="13" borderId="4" xfId="0" applyFont="1" applyFill="1" applyBorder="1" applyAlignment="1" applyProtection="1">
      <alignment horizontal="left" vertical="center" indent="1"/>
    </xf>
    <xf numFmtId="0" fontId="5" fillId="13" borderId="0" xfId="0" applyFont="1" applyFill="1" applyBorder="1" applyAlignment="1" applyProtection="1">
      <alignment horizontal="right" vertical="center" indent="1"/>
    </xf>
    <xf numFmtId="0" fontId="5" fillId="13" borderId="4" xfId="0" applyFont="1" applyFill="1" applyBorder="1" applyAlignment="1" applyProtection="1">
      <alignment horizontal="right" vertical="center" indent="1"/>
    </xf>
    <xf numFmtId="0" fontId="37" fillId="0" borderId="0" xfId="0" applyFont="1" applyAlignment="1" applyProtection="1">
      <alignment horizontal="right"/>
    </xf>
    <xf numFmtId="0" fontId="1" fillId="0" borderId="0" xfId="0" applyFont="1" applyProtection="1"/>
    <xf numFmtId="0" fontId="0" fillId="0" borderId="0" xfId="0" applyProtection="1"/>
    <xf numFmtId="0" fontId="1" fillId="0" borderId="0" xfId="0" applyFont="1" applyAlignment="1" applyProtection="1">
      <alignment horizontal="left"/>
    </xf>
    <xf numFmtId="0" fontId="18" fillId="13" borderId="0" xfId="0" applyFont="1" applyFill="1" applyBorder="1" applyAlignment="1" applyProtection="1">
      <alignment horizontal="left" vertical="center" indent="1"/>
    </xf>
    <xf numFmtId="0" fontId="44" fillId="0" borderId="10" xfId="2" applyFont="1" applyBorder="1" applyAlignment="1" applyProtection="1">
      <alignment horizontal="left" wrapText="1"/>
    </xf>
    <xf numFmtId="14" fontId="0" fillId="0" borderId="1" xfId="0" applyNumberFormat="1" applyFont="1" applyFill="1" applyBorder="1" applyAlignment="1" applyProtection="1">
      <alignment horizontal="right"/>
      <protection locked="0"/>
    </xf>
    <xf numFmtId="165" fontId="4" fillId="10" borderId="0" xfId="3" applyNumberFormat="1" applyFont="1" applyFill="1" applyAlignment="1" applyProtection="1">
      <alignment horizontal="right"/>
    </xf>
    <xf numFmtId="0" fontId="45" fillId="0" borderId="10" xfId="0" applyFont="1" applyBorder="1" applyAlignment="1">
      <alignment horizontal="left" wrapText="1"/>
    </xf>
    <xf numFmtId="0" fontId="1" fillId="0" borderId="12" xfId="0" applyFont="1" applyBorder="1" applyAlignment="1" applyProtection="1">
      <alignment horizontal="left"/>
    </xf>
    <xf numFmtId="0" fontId="42" fillId="0" borderId="0" xfId="2" applyFont="1" applyFill="1" applyAlignment="1" applyProtection="1">
      <alignment horizontal="right"/>
    </xf>
    <xf numFmtId="0" fontId="2" fillId="0" borderId="0" xfId="0" applyFont="1" applyFill="1" applyBorder="1" applyAlignment="1">
      <alignment horizontal="right"/>
    </xf>
  </cellXfs>
  <cellStyles count="4">
    <cellStyle name="Currency" xfId="1" builtinId="4"/>
    <cellStyle name="Hyperlink" xfId="2" builtinId="8" customBuiltin="1"/>
    <cellStyle name="Normal" xfId="0" builtinId="0"/>
    <cellStyle name="Percent" xfId="3" builtinId="5"/>
  </cellStyles>
  <dxfs count="5">
    <dxf>
      <font>
        <b/>
        <i val="0"/>
        <condense val="0"/>
        <extend val="0"/>
        <color indexed="56"/>
      </font>
      <fill>
        <patternFill>
          <bgColor indexed="46"/>
        </patternFill>
      </fill>
    </dxf>
    <dxf>
      <font>
        <color auto="1"/>
      </font>
    </dxf>
    <dxf>
      <fill>
        <patternFill patternType="none">
          <bgColor auto="1"/>
        </patternFill>
      </fill>
    </dxf>
    <dxf>
      <border>
        <bottom style="thin">
          <color indexed="23"/>
        </bottom>
      </border>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31145456396125"/>
          <c:y val="6.9105965391440358E-2"/>
          <c:w val="0.76737273321364774"/>
          <c:h val="0.72764516500398968"/>
        </c:manualLayout>
      </c:layout>
      <c:lineChart>
        <c:grouping val="standard"/>
        <c:varyColors val="0"/>
        <c:ser>
          <c:idx val="1"/>
          <c:order val="0"/>
          <c:tx>
            <c:v>No Extra Payments</c:v>
          </c:tx>
          <c:spPr>
            <a:ln w="12700">
              <a:solidFill>
                <a:srgbClr val="FF00FF"/>
              </a:solidFill>
              <a:prstDash val="solid"/>
            </a:ln>
          </c:spPr>
          <c:marker>
            <c:symbol val="none"/>
          </c:marker>
          <c:cat>
            <c:numRef>
              <c:f>[0]!chart_date_noextra</c:f>
              <c:numCache>
                <c:formatCode>m/d/yyyy</c:formatCode>
                <c:ptCount val="3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pt idx="171">
                  <c:v>48305</c:v>
                </c:pt>
                <c:pt idx="172">
                  <c:v>48335</c:v>
                </c:pt>
                <c:pt idx="173">
                  <c:v>48366</c:v>
                </c:pt>
                <c:pt idx="174">
                  <c:v>48396</c:v>
                </c:pt>
                <c:pt idx="175">
                  <c:v>48427</c:v>
                </c:pt>
                <c:pt idx="176">
                  <c:v>48458</c:v>
                </c:pt>
                <c:pt idx="177">
                  <c:v>48488</c:v>
                </c:pt>
                <c:pt idx="178">
                  <c:v>48519</c:v>
                </c:pt>
                <c:pt idx="179">
                  <c:v>48549</c:v>
                </c:pt>
                <c:pt idx="180">
                  <c:v>48580</c:v>
                </c:pt>
                <c:pt idx="181">
                  <c:v>48611</c:v>
                </c:pt>
                <c:pt idx="182">
                  <c:v>48639</c:v>
                </c:pt>
                <c:pt idx="183">
                  <c:v>48670</c:v>
                </c:pt>
                <c:pt idx="184">
                  <c:v>48700</c:v>
                </c:pt>
                <c:pt idx="185">
                  <c:v>48731</c:v>
                </c:pt>
                <c:pt idx="186">
                  <c:v>48761</c:v>
                </c:pt>
                <c:pt idx="187">
                  <c:v>48792</c:v>
                </c:pt>
                <c:pt idx="188">
                  <c:v>48823</c:v>
                </c:pt>
                <c:pt idx="189">
                  <c:v>48853</c:v>
                </c:pt>
                <c:pt idx="190">
                  <c:v>48884</c:v>
                </c:pt>
                <c:pt idx="191">
                  <c:v>48914</c:v>
                </c:pt>
                <c:pt idx="192">
                  <c:v>48945</c:v>
                </c:pt>
                <c:pt idx="193">
                  <c:v>48976</c:v>
                </c:pt>
                <c:pt idx="194">
                  <c:v>49004</c:v>
                </c:pt>
                <c:pt idx="195">
                  <c:v>49035</c:v>
                </c:pt>
                <c:pt idx="196">
                  <c:v>49065</c:v>
                </c:pt>
                <c:pt idx="197">
                  <c:v>49096</c:v>
                </c:pt>
                <c:pt idx="198">
                  <c:v>49126</c:v>
                </c:pt>
                <c:pt idx="199">
                  <c:v>49157</c:v>
                </c:pt>
                <c:pt idx="200">
                  <c:v>49188</c:v>
                </c:pt>
                <c:pt idx="201">
                  <c:v>49218</c:v>
                </c:pt>
                <c:pt idx="202">
                  <c:v>49249</c:v>
                </c:pt>
                <c:pt idx="203">
                  <c:v>49279</c:v>
                </c:pt>
                <c:pt idx="204">
                  <c:v>49310</c:v>
                </c:pt>
                <c:pt idx="205">
                  <c:v>49341</c:v>
                </c:pt>
                <c:pt idx="206">
                  <c:v>49369</c:v>
                </c:pt>
                <c:pt idx="207">
                  <c:v>49400</c:v>
                </c:pt>
                <c:pt idx="208">
                  <c:v>49430</c:v>
                </c:pt>
                <c:pt idx="209">
                  <c:v>49461</c:v>
                </c:pt>
                <c:pt idx="210">
                  <c:v>49491</c:v>
                </c:pt>
                <c:pt idx="211">
                  <c:v>49522</c:v>
                </c:pt>
                <c:pt idx="212">
                  <c:v>49553</c:v>
                </c:pt>
                <c:pt idx="213">
                  <c:v>49583</c:v>
                </c:pt>
                <c:pt idx="214">
                  <c:v>49614</c:v>
                </c:pt>
                <c:pt idx="215">
                  <c:v>49644</c:v>
                </c:pt>
                <c:pt idx="216">
                  <c:v>49675</c:v>
                </c:pt>
                <c:pt idx="217">
                  <c:v>49706</c:v>
                </c:pt>
                <c:pt idx="218">
                  <c:v>49735</c:v>
                </c:pt>
                <c:pt idx="219">
                  <c:v>49766</c:v>
                </c:pt>
                <c:pt idx="220">
                  <c:v>49796</c:v>
                </c:pt>
                <c:pt idx="221">
                  <c:v>49827</c:v>
                </c:pt>
                <c:pt idx="222">
                  <c:v>49857</c:v>
                </c:pt>
                <c:pt idx="223">
                  <c:v>49888</c:v>
                </c:pt>
                <c:pt idx="224">
                  <c:v>49919</c:v>
                </c:pt>
                <c:pt idx="225">
                  <c:v>49949</c:v>
                </c:pt>
                <c:pt idx="226">
                  <c:v>49980</c:v>
                </c:pt>
                <c:pt idx="227">
                  <c:v>50010</c:v>
                </c:pt>
                <c:pt idx="228">
                  <c:v>50041</c:v>
                </c:pt>
                <c:pt idx="229">
                  <c:v>50072</c:v>
                </c:pt>
                <c:pt idx="230">
                  <c:v>50100</c:v>
                </c:pt>
                <c:pt idx="231">
                  <c:v>50131</c:v>
                </c:pt>
                <c:pt idx="232">
                  <c:v>50161</c:v>
                </c:pt>
                <c:pt idx="233">
                  <c:v>50192</c:v>
                </c:pt>
                <c:pt idx="234">
                  <c:v>50222</c:v>
                </c:pt>
                <c:pt idx="235">
                  <c:v>50253</c:v>
                </c:pt>
                <c:pt idx="236">
                  <c:v>50284</c:v>
                </c:pt>
                <c:pt idx="237">
                  <c:v>50314</c:v>
                </c:pt>
                <c:pt idx="238">
                  <c:v>50345</c:v>
                </c:pt>
                <c:pt idx="239">
                  <c:v>50375</c:v>
                </c:pt>
                <c:pt idx="240">
                  <c:v>50406</c:v>
                </c:pt>
                <c:pt idx="241">
                  <c:v>50437</c:v>
                </c:pt>
                <c:pt idx="242">
                  <c:v>50465</c:v>
                </c:pt>
                <c:pt idx="243">
                  <c:v>50496</c:v>
                </c:pt>
                <c:pt idx="244">
                  <c:v>50526</c:v>
                </c:pt>
                <c:pt idx="245">
                  <c:v>50557</c:v>
                </c:pt>
                <c:pt idx="246">
                  <c:v>50587</c:v>
                </c:pt>
                <c:pt idx="247">
                  <c:v>50618</c:v>
                </c:pt>
                <c:pt idx="248">
                  <c:v>50649</c:v>
                </c:pt>
                <c:pt idx="249">
                  <c:v>50679</c:v>
                </c:pt>
                <c:pt idx="250">
                  <c:v>50710</c:v>
                </c:pt>
                <c:pt idx="251">
                  <c:v>50740</c:v>
                </c:pt>
                <c:pt idx="252">
                  <c:v>50771</c:v>
                </c:pt>
                <c:pt idx="253">
                  <c:v>50802</c:v>
                </c:pt>
                <c:pt idx="254">
                  <c:v>50830</c:v>
                </c:pt>
                <c:pt idx="255">
                  <c:v>50861</c:v>
                </c:pt>
                <c:pt idx="256">
                  <c:v>50891</c:v>
                </c:pt>
                <c:pt idx="257">
                  <c:v>50922</c:v>
                </c:pt>
                <c:pt idx="258">
                  <c:v>50952</c:v>
                </c:pt>
                <c:pt idx="259">
                  <c:v>50983</c:v>
                </c:pt>
                <c:pt idx="260">
                  <c:v>51014</c:v>
                </c:pt>
                <c:pt idx="261">
                  <c:v>51044</c:v>
                </c:pt>
                <c:pt idx="262">
                  <c:v>51075</c:v>
                </c:pt>
                <c:pt idx="263">
                  <c:v>51105</c:v>
                </c:pt>
                <c:pt idx="264">
                  <c:v>51136</c:v>
                </c:pt>
                <c:pt idx="265">
                  <c:v>51167</c:v>
                </c:pt>
                <c:pt idx="266">
                  <c:v>51196</c:v>
                </c:pt>
                <c:pt idx="267">
                  <c:v>51227</c:v>
                </c:pt>
                <c:pt idx="268">
                  <c:v>51257</c:v>
                </c:pt>
                <c:pt idx="269">
                  <c:v>51288</c:v>
                </c:pt>
                <c:pt idx="270">
                  <c:v>51318</c:v>
                </c:pt>
                <c:pt idx="271">
                  <c:v>51349</c:v>
                </c:pt>
                <c:pt idx="272">
                  <c:v>51380</c:v>
                </c:pt>
                <c:pt idx="273">
                  <c:v>51410</c:v>
                </c:pt>
                <c:pt idx="274">
                  <c:v>51441</c:v>
                </c:pt>
                <c:pt idx="275">
                  <c:v>51471</c:v>
                </c:pt>
                <c:pt idx="276">
                  <c:v>51502</c:v>
                </c:pt>
                <c:pt idx="277">
                  <c:v>51533</c:v>
                </c:pt>
                <c:pt idx="278">
                  <c:v>51561</c:v>
                </c:pt>
                <c:pt idx="279">
                  <c:v>51592</c:v>
                </c:pt>
                <c:pt idx="280">
                  <c:v>51622</c:v>
                </c:pt>
                <c:pt idx="281">
                  <c:v>51653</c:v>
                </c:pt>
                <c:pt idx="282">
                  <c:v>51683</c:v>
                </c:pt>
                <c:pt idx="283">
                  <c:v>51714</c:v>
                </c:pt>
                <c:pt idx="284">
                  <c:v>51745</c:v>
                </c:pt>
                <c:pt idx="285">
                  <c:v>51775</c:v>
                </c:pt>
                <c:pt idx="286">
                  <c:v>51806</c:v>
                </c:pt>
                <c:pt idx="287">
                  <c:v>51836</c:v>
                </c:pt>
                <c:pt idx="288">
                  <c:v>51867</c:v>
                </c:pt>
                <c:pt idx="289">
                  <c:v>51898</c:v>
                </c:pt>
                <c:pt idx="290">
                  <c:v>51926</c:v>
                </c:pt>
                <c:pt idx="291">
                  <c:v>51957</c:v>
                </c:pt>
                <c:pt idx="292">
                  <c:v>51987</c:v>
                </c:pt>
                <c:pt idx="293">
                  <c:v>52018</c:v>
                </c:pt>
                <c:pt idx="294">
                  <c:v>52048</c:v>
                </c:pt>
                <c:pt idx="295">
                  <c:v>52079</c:v>
                </c:pt>
                <c:pt idx="296">
                  <c:v>52110</c:v>
                </c:pt>
                <c:pt idx="297">
                  <c:v>52140</c:v>
                </c:pt>
                <c:pt idx="298">
                  <c:v>52171</c:v>
                </c:pt>
                <c:pt idx="299">
                  <c:v>52201</c:v>
                </c:pt>
                <c:pt idx="300">
                  <c:v>52232</c:v>
                </c:pt>
                <c:pt idx="301">
                  <c:v>52263</c:v>
                </c:pt>
                <c:pt idx="302">
                  <c:v>52291</c:v>
                </c:pt>
                <c:pt idx="303">
                  <c:v>52322</c:v>
                </c:pt>
                <c:pt idx="304">
                  <c:v>52352</c:v>
                </c:pt>
                <c:pt idx="305">
                  <c:v>52383</c:v>
                </c:pt>
                <c:pt idx="306">
                  <c:v>52413</c:v>
                </c:pt>
                <c:pt idx="307">
                  <c:v>52444</c:v>
                </c:pt>
                <c:pt idx="308">
                  <c:v>52475</c:v>
                </c:pt>
                <c:pt idx="309">
                  <c:v>52505</c:v>
                </c:pt>
                <c:pt idx="310">
                  <c:v>52536</c:v>
                </c:pt>
                <c:pt idx="311">
                  <c:v>52566</c:v>
                </c:pt>
                <c:pt idx="312">
                  <c:v>52597</c:v>
                </c:pt>
                <c:pt idx="313">
                  <c:v>52628</c:v>
                </c:pt>
                <c:pt idx="314">
                  <c:v>52657</c:v>
                </c:pt>
                <c:pt idx="315">
                  <c:v>52688</c:v>
                </c:pt>
                <c:pt idx="316">
                  <c:v>52718</c:v>
                </c:pt>
                <c:pt idx="317">
                  <c:v>52749</c:v>
                </c:pt>
                <c:pt idx="318">
                  <c:v>52779</c:v>
                </c:pt>
                <c:pt idx="319">
                  <c:v>52810</c:v>
                </c:pt>
                <c:pt idx="320">
                  <c:v>52841</c:v>
                </c:pt>
                <c:pt idx="321">
                  <c:v>52871</c:v>
                </c:pt>
                <c:pt idx="322">
                  <c:v>52902</c:v>
                </c:pt>
                <c:pt idx="323">
                  <c:v>52932</c:v>
                </c:pt>
                <c:pt idx="324">
                  <c:v>52963</c:v>
                </c:pt>
                <c:pt idx="325">
                  <c:v>52994</c:v>
                </c:pt>
                <c:pt idx="326">
                  <c:v>53022</c:v>
                </c:pt>
                <c:pt idx="327">
                  <c:v>53053</c:v>
                </c:pt>
                <c:pt idx="328">
                  <c:v>53083</c:v>
                </c:pt>
                <c:pt idx="329">
                  <c:v>53114</c:v>
                </c:pt>
                <c:pt idx="330">
                  <c:v>53144</c:v>
                </c:pt>
                <c:pt idx="331">
                  <c:v>53175</c:v>
                </c:pt>
                <c:pt idx="332">
                  <c:v>53206</c:v>
                </c:pt>
                <c:pt idx="333">
                  <c:v>53236</c:v>
                </c:pt>
                <c:pt idx="334">
                  <c:v>53267</c:v>
                </c:pt>
                <c:pt idx="335">
                  <c:v>53297</c:v>
                </c:pt>
                <c:pt idx="336">
                  <c:v>53328</c:v>
                </c:pt>
                <c:pt idx="337">
                  <c:v>53359</c:v>
                </c:pt>
                <c:pt idx="338">
                  <c:v>53387</c:v>
                </c:pt>
                <c:pt idx="339">
                  <c:v>53418</c:v>
                </c:pt>
                <c:pt idx="340">
                  <c:v>53448</c:v>
                </c:pt>
                <c:pt idx="341">
                  <c:v>53479</c:v>
                </c:pt>
                <c:pt idx="342">
                  <c:v>53509</c:v>
                </c:pt>
                <c:pt idx="343">
                  <c:v>53540</c:v>
                </c:pt>
                <c:pt idx="344">
                  <c:v>53571</c:v>
                </c:pt>
                <c:pt idx="345">
                  <c:v>53601</c:v>
                </c:pt>
                <c:pt idx="346">
                  <c:v>53632</c:v>
                </c:pt>
                <c:pt idx="347">
                  <c:v>53662</c:v>
                </c:pt>
                <c:pt idx="348">
                  <c:v>53693</c:v>
                </c:pt>
                <c:pt idx="349">
                  <c:v>53724</c:v>
                </c:pt>
                <c:pt idx="350">
                  <c:v>53752</c:v>
                </c:pt>
                <c:pt idx="351">
                  <c:v>53783</c:v>
                </c:pt>
                <c:pt idx="352">
                  <c:v>53813</c:v>
                </c:pt>
                <c:pt idx="353">
                  <c:v>53844</c:v>
                </c:pt>
                <c:pt idx="354">
                  <c:v>53874</c:v>
                </c:pt>
                <c:pt idx="355">
                  <c:v>53905</c:v>
                </c:pt>
                <c:pt idx="356">
                  <c:v>53936</c:v>
                </c:pt>
                <c:pt idx="357">
                  <c:v>53966</c:v>
                </c:pt>
                <c:pt idx="358">
                  <c:v>53997</c:v>
                </c:pt>
                <c:pt idx="359">
                  <c:v>54027</c:v>
                </c:pt>
              </c:numCache>
            </c:numRef>
          </c:cat>
          <c:val>
            <c:numRef>
              <c:f>[0]!chart_balance_noextra</c:f>
              <c:numCache>
                <c:formatCode>#,##0.00</c:formatCode>
                <c:ptCount val="360"/>
                <c:pt idx="0">
                  <c:v>149835.82</c:v>
                </c:pt>
                <c:pt idx="1">
                  <c:v>149670.89000000001</c:v>
                </c:pt>
                <c:pt idx="2">
                  <c:v>149505.20000000001</c:v>
                </c:pt>
                <c:pt idx="3">
                  <c:v>149338.75</c:v>
                </c:pt>
                <c:pt idx="4">
                  <c:v>149171.54</c:v>
                </c:pt>
                <c:pt idx="5">
                  <c:v>149003.56</c:v>
                </c:pt>
                <c:pt idx="6">
                  <c:v>148834.81</c:v>
                </c:pt>
                <c:pt idx="7">
                  <c:v>148665.29</c:v>
                </c:pt>
                <c:pt idx="8">
                  <c:v>148494.99000000002</c:v>
                </c:pt>
                <c:pt idx="9">
                  <c:v>148323.91000000003</c:v>
                </c:pt>
                <c:pt idx="10">
                  <c:v>148152.05000000005</c:v>
                </c:pt>
                <c:pt idx="11">
                  <c:v>147979.40000000005</c:v>
                </c:pt>
                <c:pt idx="12">
                  <c:v>147805.96000000005</c:v>
                </c:pt>
                <c:pt idx="13">
                  <c:v>147631.72000000006</c:v>
                </c:pt>
                <c:pt idx="14">
                  <c:v>147456.69000000006</c:v>
                </c:pt>
                <c:pt idx="15">
                  <c:v>147280.85000000006</c:v>
                </c:pt>
                <c:pt idx="16">
                  <c:v>147104.21000000005</c:v>
                </c:pt>
                <c:pt idx="17">
                  <c:v>146926.76000000004</c:v>
                </c:pt>
                <c:pt idx="18">
                  <c:v>146748.49000000005</c:v>
                </c:pt>
                <c:pt idx="19">
                  <c:v>146569.41000000006</c:v>
                </c:pt>
                <c:pt idx="20">
                  <c:v>146389.51000000007</c:v>
                </c:pt>
                <c:pt idx="21">
                  <c:v>146208.78000000006</c:v>
                </c:pt>
                <c:pt idx="22">
                  <c:v>146027.22000000006</c:v>
                </c:pt>
                <c:pt idx="23">
                  <c:v>145844.83000000005</c:v>
                </c:pt>
                <c:pt idx="24">
                  <c:v>145661.61000000004</c:v>
                </c:pt>
                <c:pt idx="25">
                  <c:v>145477.55000000005</c:v>
                </c:pt>
                <c:pt idx="26">
                  <c:v>145292.64000000004</c:v>
                </c:pt>
                <c:pt idx="27">
                  <c:v>145106.88000000003</c:v>
                </c:pt>
                <c:pt idx="28">
                  <c:v>144920.27000000005</c:v>
                </c:pt>
                <c:pt idx="29">
                  <c:v>144732.81000000006</c:v>
                </c:pt>
                <c:pt idx="30">
                  <c:v>144544.49000000005</c:v>
                </c:pt>
                <c:pt idx="31">
                  <c:v>144355.31000000006</c:v>
                </c:pt>
                <c:pt idx="32">
                  <c:v>144165.26000000007</c:v>
                </c:pt>
                <c:pt idx="33">
                  <c:v>143974.34000000005</c:v>
                </c:pt>
                <c:pt idx="34">
                  <c:v>143782.54000000007</c:v>
                </c:pt>
                <c:pt idx="35">
                  <c:v>143589.86000000007</c:v>
                </c:pt>
                <c:pt idx="36">
                  <c:v>143396.30000000008</c:v>
                </c:pt>
                <c:pt idx="37">
                  <c:v>143201.85000000006</c:v>
                </c:pt>
                <c:pt idx="38">
                  <c:v>143006.51000000007</c:v>
                </c:pt>
                <c:pt idx="39">
                  <c:v>142810.28000000006</c:v>
                </c:pt>
                <c:pt idx="40">
                  <c:v>142613.15000000005</c:v>
                </c:pt>
                <c:pt idx="41">
                  <c:v>142415.11000000004</c:v>
                </c:pt>
                <c:pt idx="42">
                  <c:v>142216.17000000004</c:v>
                </c:pt>
                <c:pt idx="43">
                  <c:v>142016.31000000006</c:v>
                </c:pt>
                <c:pt idx="44">
                  <c:v>141815.54000000007</c:v>
                </c:pt>
                <c:pt idx="45">
                  <c:v>141613.85000000006</c:v>
                </c:pt>
                <c:pt idx="46">
                  <c:v>141411.23000000007</c:v>
                </c:pt>
                <c:pt idx="47">
                  <c:v>141207.68000000008</c:v>
                </c:pt>
                <c:pt idx="48">
                  <c:v>141003.20000000007</c:v>
                </c:pt>
                <c:pt idx="49">
                  <c:v>140797.78000000006</c:v>
                </c:pt>
                <c:pt idx="50">
                  <c:v>140591.42000000007</c:v>
                </c:pt>
                <c:pt idx="51">
                  <c:v>140384.12000000008</c:v>
                </c:pt>
                <c:pt idx="52">
                  <c:v>140175.87000000008</c:v>
                </c:pt>
                <c:pt idx="53">
                  <c:v>139966.66000000009</c:v>
                </c:pt>
                <c:pt idx="54">
                  <c:v>139756.49000000008</c:v>
                </c:pt>
                <c:pt idx="55">
                  <c:v>139545.36000000007</c:v>
                </c:pt>
                <c:pt idx="56">
                  <c:v>139333.26000000007</c:v>
                </c:pt>
                <c:pt idx="57">
                  <c:v>139120.19000000006</c:v>
                </c:pt>
                <c:pt idx="58">
                  <c:v>138906.14000000007</c:v>
                </c:pt>
                <c:pt idx="59">
                  <c:v>138691.11000000007</c:v>
                </c:pt>
                <c:pt idx="60">
                  <c:v>138475.10000000006</c:v>
                </c:pt>
                <c:pt idx="61">
                  <c:v>138258.10000000006</c:v>
                </c:pt>
                <c:pt idx="62">
                  <c:v>138040.10000000006</c:v>
                </c:pt>
                <c:pt idx="63">
                  <c:v>137821.10000000006</c:v>
                </c:pt>
                <c:pt idx="64">
                  <c:v>137601.10000000006</c:v>
                </c:pt>
                <c:pt idx="65">
                  <c:v>137380.09000000005</c:v>
                </c:pt>
                <c:pt idx="66">
                  <c:v>137158.07000000007</c:v>
                </c:pt>
                <c:pt idx="67">
                  <c:v>136935.03000000006</c:v>
                </c:pt>
                <c:pt idx="68">
                  <c:v>136710.97000000006</c:v>
                </c:pt>
                <c:pt idx="69">
                  <c:v>136485.88000000006</c:v>
                </c:pt>
                <c:pt idx="70">
                  <c:v>136259.76000000007</c:v>
                </c:pt>
                <c:pt idx="71">
                  <c:v>136032.60000000006</c:v>
                </c:pt>
                <c:pt idx="72">
                  <c:v>135804.40000000005</c:v>
                </c:pt>
                <c:pt idx="73">
                  <c:v>135575.16000000006</c:v>
                </c:pt>
                <c:pt idx="74">
                  <c:v>135344.87000000005</c:v>
                </c:pt>
                <c:pt idx="75">
                  <c:v>135113.52000000005</c:v>
                </c:pt>
                <c:pt idx="76">
                  <c:v>134881.11000000004</c:v>
                </c:pt>
                <c:pt idx="77">
                  <c:v>134647.64000000004</c:v>
                </c:pt>
                <c:pt idx="78">
                  <c:v>134413.10000000003</c:v>
                </c:pt>
                <c:pt idx="79">
                  <c:v>134177.48000000004</c:v>
                </c:pt>
                <c:pt idx="80">
                  <c:v>133940.78000000003</c:v>
                </c:pt>
                <c:pt idx="81">
                  <c:v>133703.00000000003</c:v>
                </c:pt>
                <c:pt idx="82">
                  <c:v>133464.13000000003</c:v>
                </c:pt>
                <c:pt idx="83">
                  <c:v>133224.16000000003</c:v>
                </c:pt>
                <c:pt idx="84">
                  <c:v>132983.09000000003</c:v>
                </c:pt>
                <c:pt idx="85">
                  <c:v>132740.92000000001</c:v>
                </c:pt>
                <c:pt idx="86">
                  <c:v>132497.64000000001</c:v>
                </c:pt>
                <c:pt idx="87">
                  <c:v>132253.24000000002</c:v>
                </c:pt>
                <c:pt idx="88">
                  <c:v>132007.72000000003</c:v>
                </c:pt>
                <c:pt idx="89">
                  <c:v>131761.08000000002</c:v>
                </c:pt>
                <c:pt idx="90">
                  <c:v>131513.30000000002</c:v>
                </c:pt>
                <c:pt idx="91">
                  <c:v>131264.39000000001</c:v>
                </c:pt>
                <c:pt idx="92">
                  <c:v>131014.34000000001</c:v>
                </c:pt>
                <c:pt idx="93">
                  <c:v>130763.14000000001</c:v>
                </c:pt>
                <c:pt idx="94">
                  <c:v>130510.79000000001</c:v>
                </c:pt>
                <c:pt idx="95">
                  <c:v>130257.28000000001</c:v>
                </c:pt>
                <c:pt idx="96">
                  <c:v>130002.61000000002</c:v>
                </c:pt>
                <c:pt idx="97">
                  <c:v>129746.78000000001</c:v>
                </c:pt>
                <c:pt idx="98">
                  <c:v>129489.77000000002</c:v>
                </c:pt>
                <c:pt idx="99">
                  <c:v>129231.58000000002</c:v>
                </c:pt>
                <c:pt idx="100">
                  <c:v>128972.21000000002</c:v>
                </c:pt>
                <c:pt idx="101">
                  <c:v>128711.65000000002</c:v>
                </c:pt>
                <c:pt idx="102">
                  <c:v>128449.90000000002</c:v>
                </c:pt>
                <c:pt idx="103">
                  <c:v>128186.95000000003</c:v>
                </c:pt>
                <c:pt idx="104">
                  <c:v>127922.79000000002</c:v>
                </c:pt>
                <c:pt idx="105">
                  <c:v>127657.42000000003</c:v>
                </c:pt>
                <c:pt idx="106">
                  <c:v>127390.84000000003</c:v>
                </c:pt>
                <c:pt idx="107">
                  <c:v>127123.03000000003</c:v>
                </c:pt>
                <c:pt idx="108">
                  <c:v>126854.00000000003</c:v>
                </c:pt>
                <c:pt idx="109">
                  <c:v>126583.73000000003</c:v>
                </c:pt>
                <c:pt idx="110">
                  <c:v>126312.23000000003</c:v>
                </c:pt>
                <c:pt idx="111">
                  <c:v>126039.48000000003</c:v>
                </c:pt>
                <c:pt idx="112">
                  <c:v>125765.48000000003</c:v>
                </c:pt>
                <c:pt idx="113">
                  <c:v>125490.23000000003</c:v>
                </c:pt>
                <c:pt idx="114">
                  <c:v>125213.71000000002</c:v>
                </c:pt>
                <c:pt idx="115">
                  <c:v>124935.93000000002</c:v>
                </c:pt>
                <c:pt idx="116">
                  <c:v>124656.87000000002</c:v>
                </c:pt>
                <c:pt idx="117">
                  <c:v>124376.53000000003</c:v>
                </c:pt>
                <c:pt idx="118">
                  <c:v>124094.91000000003</c:v>
                </c:pt>
                <c:pt idx="119">
                  <c:v>123812.00000000003</c:v>
                </c:pt>
                <c:pt idx="120">
                  <c:v>123527.79000000002</c:v>
                </c:pt>
                <c:pt idx="121">
                  <c:v>123242.28000000003</c:v>
                </c:pt>
                <c:pt idx="122">
                  <c:v>122955.46000000002</c:v>
                </c:pt>
                <c:pt idx="123">
                  <c:v>122667.33000000002</c:v>
                </c:pt>
                <c:pt idx="124">
                  <c:v>122377.88000000002</c:v>
                </c:pt>
                <c:pt idx="125">
                  <c:v>122087.10000000002</c:v>
                </c:pt>
                <c:pt idx="126">
                  <c:v>121794.99000000002</c:v>
                </c:pt>
                <c:pt idx="127">
                  <c:v>121501.54000000002</c:v>
                </c:pt>
                <c:pt idx="128">
                  <c:v>121206.74000000002</c:v>
                </c:pt>
                <c:pt idx="129">
                  <c:v>120910.59000000003</c:v>
                </c:pt>
                <c:pt idx="130">
                  <c:v>120613.08000000003</c:v>
                </c:pt>
                <c:pt idx="131">
                  <c:v>120314.21000000004</c:v>
                </c:pt>
                <c:pt idx="132">
                  <c:v>120013.97000000003</c:v>
                </c:pt>
                <c:pt idx="133">
                  <c:v>119712.35000000003</c:v>
                </c:pt>
                <c:pt idx="134">
                  <c:v>119409.35000000003</c:v>
                </c:pt>
                <c:pt idx="135">
                  <c:v>119104.96000000004</c:v>
                </c:pt>
                <c:pt idx="136">
                  <c:v>118799.18000000004</c:v>
                </c:pt>
                <c:pt idx="137">
                  <c:v>118492.00000000004</c:v>
                </c:pt>
                <c:pt idx="138">
                  <c:v>118183.41000000005</c:v>
                </c:pt>
                <c:pt idx="139">
                  <c:v>117873.40000000005</c:v>
                </c:pt>
                <c:pt idx="140">
                  <c:v>117561.97000000006</c:v>
                </c:pt>
                <c:pt idx="141">
                  <c:v>117249.12000000005</c:v>
                </c:pt>
                <c:pt idx="142">
                  <c:v>116934.83000000006</c:v>
                </c:pt>
                <c:pt idx="143">
                  <c:v>116619.10000000006</c:v>
                </c:pt>
                <c:pt idx="144">
                  <c:v>116301.92000000007</c:v>
                </c:pt>
                <c:pt idx="145">
                  <c:v>115983.29000000007</c:v>
                </c:pt>
                <c:pt idx="146">
                  <c:v>115663.20000000007</c:v>
                </c:pt>
                <c:pt idx="147">
                  <c:v>115341.64000000007</c:v>
                </c:pt>
                <c:pt idx="148">
                  <c:v>115018.61000000007</c:v>
                </c:pt>
                <c:pt idx="149">
                  <c:v>114694.10000000008</c:v>
                </c:pt>
                <c:pt idx="150">
                  <c:v>114368.10000000008</c:v>
                </c:pt>
                <c:pt idx="151">
                  <c:v>114040.61000000007</c:v>
                </c:pt>
                <c:pt idx="152">
                  <c:v>113711.62000000007</c:v>
                </c:pt>
                <c:pt idx="153">
                  <c:v>113381.12000000007</c:v>
                </c:pt>
                <c:pt idx="154">
                  <c:v>113049.10000000006</c:v>
                </c:pt>
                <c:pt idx="155">
                  <c:v>112715.56000000007</c:v>
                </c:pt>
                <c:pt idx="156">
                  <c:v>112380.49000000006</c:v>
                </c:pt>
                <c:pt idx="157">
                  <c:v>112043.89000000006</c:v>
                </c:pt>
                <c:pt idx="158">
                  <c:v>111705.74000000006</c:v>
                </c:pt>
                <c:pt idx="159">
                  <c:v>111366.04000000007</c:v>
                </c:pt>
                <c:pt idx="160">
                  <c:v>111024.79000000007</c:v>
                </c:pt>
                <c:pt idx="161">
                  <c:v>110681.97000000006</c:v>
                </c:pt>
                <c:pt idx="162">
                  <c:v>110337.58000000006</c:v>
                </c:pt>
                <c:pt idx="163">
                  <c:v>109991.61000000006</c:v>
                </c:pt>
                <c:pt idx="164">
                  <c:v>109644.06000000006</c:v>
                </c:pt>
                <c:pt idx="165">
                  <c:v>109294.92000000006</c:v>
                </c:pt>
                <c:pt idx="166">
                  <c:v>108944.18000000005</c:v>
                </c:pt>
                <c:pt idx="167">
                  <c:v>108591.83000000005</c:v>
                </c:pt>
                <c:pt idx="168">
                  <c:v>108237.86000000004</c:v>
                </c:pt>
                <c:pt idx="169">
                  <c:v>107882.27000000005</c:v>
                </c:pt>
                <c:pt idx="170">
                  <c:v>107525.05000000005</c:v>
                </c:pt>
                <c:pt idx="171">
                  <c:v>107166.19000000005</c:v>
                </c:pt>
                <c:pt idx="172">
                  <c:v>106805.69000000005</c:v>
                </c:pt>
                <c:pt idx="173">
                  <c:v>106443.54000000005</c:v>
                </c:pt>
                <c:pt idx="174">
                  <c:v>106079.73000000005</c:v>
                </c:pt>
                <c:pt idx="175">
                  <c:v>105714.25000000006</c:v>
                </c:pt>
                <c:pt idx="176">
                  <c:v>105347.09000000005</c:v>
                </c:pt>
                <c:pt idx="177">
                  <c:v>104978.25000000006</c:v>
                </c:pt>
                <c:pt idx="178">
                  <c:v>104607.72000000006</c:v>
                </c:pt>
                <c:pt idx="179">
                  <c:v>104235.49000000006</c:v>
                </c:pt>
                <c:pt idx="180">
                  <c:v>103861.56000000007</c:v>
                </c:pt>
                <c:pt idx="181">
                  <c:v>103485.91000000008</c:v>
                </c:pt>
                <c:pt idx="182">
                  <c:v>103108.54000000008</c:v>
                </c:pt>
                <c:pt idx="183">
                  <c:v>102729.44000000008</c:v>
                </c:pt>
                <c:pt idx="184">
                  <c:v>102348.60000000008</c:v>
                </c:pt>
                <c:pt idx="185">
                  <c:v>101966.02000000008</c:v>
                </c:pt>
                <c:pt idx="186">
                  <c:v>101581.68000000008</c:v>
                </c:pt>
                <c:pt idx="187">
                  <c:v>101195.58000000007</c:v>
                </c:pt>
                <c:pt idx="188">
                  <c:v>100807.71000000008</c:v>
                </c:pt>
                <c:pt idx="189">
                  <c:v>100418.07000000008</c:v>
                </c:pt>
                <c:pt idx="190">
                  <c:v>100026.64000000009</c:v>
                </c:pt>
                <c:pt idx="191">
                  <c:v>99633.420000000086</c:v>
                </c:pt>
                <c:pt idx="192">
                  <c:v>99238.390000000087</c:v>
                </c:pt>
                <c:pt idx="193">
                  <c:v>98841.55000000009</c:v>
                </c:pt>
                <c:pt idx="194">
                  <c:v>98442.890000000087</c:v>
                </c:pt>
                <c:pt idx="195">
                  <c:v>98042.410000000091</c:v>
                </c:pt>
                <c:pt idx="196">
                  <c:v>97640.090000000084</c:v>
                </c:pt>
                <c:pt idx="197">
                  <c:v>97235.93000000008</c:v>
                </c:pt>
                <c:pt idx="198">
                  <c:v>96829.910000000076</c:v>
                </c:pt>
                <c:pt idx="199">
                  <c:v>96422.030000000072</c:v>
                </c:pt>
                <c:pt idx="200">
                  <c:v>96012.280000000072</c:v>
                </c:pt>
                <c:pt idx="201">
                  <c:v>95600.660000000076</c:v>
                </c:pt>
                <c:pt idx="202">
                  <c:v>95187.150000000081</c:v>
                </c:pt>
                <c:pt idx="203">
                  <c:v>94771.740000000078</c:v>
                </c:pt>
                <c:pt idx="204">
                  <c:v>94354.43000000008</c:v>
                </c:pt>
                <c:pt idx="205">
                  <c:v>93935.210000000079</c:v>
                </c:pt>
                <c:pt idx="206">
                  <c:v>93514.07000000008</c:v>
                </c:pt>
                <c:pt idx="207">
                  <c:v>93091.000000000073</c:v>
                </c:pt>
                <c:pt idx="208">
                  <c:v>92665.990000000078</c:v>
                </c:pt>
                <c:pt idx="209">
                  <c:v>92239.030000000072</c:v>
                </c:pt>
                <c:pt idx="210">
                  <c:v>91810.110000000073</c:v>
                </c:pt>
                <c:pt idx="211">
                  <c:v>91379.230000000069</c:v>
                </c:pt>
                <c:pt idx="212">
                  <c:v>90946.370000000068</c:v>
                </c:pt>
                <c:pt idx="213">
                  <c:v>90511.530000000072</c:v>
                </c:pt>
                <c:pt idx="214">
                  <c:v>90074.690000000075</c:v>
                </c:pt>
                <c:pt idx="215">
                  <c:v>89635.850000000079</c:v>
                </c:pt>
                <c:pt idx="216">
                  <c:v>89195.000000000073</c:v>
                </c:pt>
                <c:pt idx="217">
                  <c:v>88752.130000000077</c:v>
                </c:pt>
                <c:pt idx="218">
                  <c:v>88307.230000000083</c:v>
                </c:pt>
                <c:pt idx="219">
                  <c:v>87860.290000000081</c:v>
                </c:pt>
                <c:pt idx="220">
                  <c:v>87411.300000000076</c:v>
                </c:pt>
                <c:pt idx="221">
                  <c:v>86960.260000000082</c:v>
                </c:pt>
                <c:pt idx="222">
                  <c:v>86507.150000000081</c:v>
                </c:pt>
                <c:pt idx="223">
                  <c:v>86051.960000000079</c:v>
                </c:pt>
                <c:pt idx="224">
                  <c:v>85594.68000000008</c:v>
                </c:pt>
                <c:pt idx="225">
                  <c:v>85135.310000000085</c:v>
                </c:pt>
                <c:pt idx="226">
                  <c:v>84673.830000000089</c:v>
                </c:pt>
                <c:pt idx="227">
                  <c:v>84210.240000000093</c:v>
                </c:pt>
                <c:pt idx="228">
                  <c:v>83744.520000000091</c:v>
                </c:pt>
                <c:pt idx="229">
                  <c:v>83276.670000000086</c:v>
                </c:pt>
                <c:pt idx="230">
                  <c:v>82806.670000000086</c:v>
                </c:pt>
                <c:pt idx="231">
                  <c:v>82334.520000000091</c:v>
                </c:pt>
                <c:pt idx="232">
                  <c:v>81860.210000000094</c:v>
                </c:pt>
                <c:pt idx="233">
                  <c:v>81383.720000000088</c:v>
                </c:pt>
                <c:pt idx="234">
                  <c:v>80905.05000000009</c:v>
                </c:pt>
                <c:pt idx="235">
                  <c:v>80424.180000000095</c:v>
                </c:pt>
                <c:pt idx="236">
                  <c:v>79941.110000000088</c:v>
                </c:pt>
                <c:pt idx="237">
                  <c:v>79455.830000000089</c:v>
                </c:pt>
                <c:pt idx="238">
                  <c:v>78968.320000000094</c:v>
                </c:pt>
                <c:pt idx="239">
                  <c:v>78478.580000000089</c:v>
                </c:pt>
                <c:pt idx="240">
                  <c:v>77986.590000000084</c:v>
                </c:pt>
                <c:pt idx="241">
                  <c:v>77492.350000000079</c:v>
                </c:pt>
                <c:pt idx="242">
                  <c:v>76995.840000000084</c:v>
                </c:pt>
                <c:pt idx="243">
                  <c:v>76497.060000000085</c:v>
                </c:pt>
                <c:pt idx="244">
                  <c:v>75995.990000000078</c:v>
                </c:pt>
                <c:pt idx="245">
                  <c:v>75492.620000000083</c:v>
                </c:pt>
                <c:pt idx="246">
                  <c:v>74986.950000000084</c:v>
                </c:pt>
                <c:pt idx="247">
                  <c:v>74478.960000000079</c:v>
                </c:pt>
                <c:pt idx="248">
                  <c:v>73968.640000000072</c:v>
                </c:pt>
                <c:pt idx="249">
                  <c:v>73455.980000000069</c:v>
                </c:pt>
                <c:pt idx="250">
                  <c:v>72940.970000000074</c:v>
                </c:pt>
                <c:pt idx="251">
                  <c:v>72423.600000000079</c:v>
                </c:pt>
                <c:pt idx="252">
                  <c:v>71903.860000000073</c:v>
                </c:pt>
                <c:pt idx="253">
                  <c:v>71381.740000000078</c:v>
                </c:pt>
                <c:pt idx="254">
                  <c:v>70857.230000000083</c:v>
                </c:pt>
                <c:pt idx="255">
                  <c:v>70330.310000000085</c:v>
                </c:pt>
                <c:pt idx="256">
                  <c:v>69800.980000000083</c:v>
                </c:pt>
                <c:pt idx="257">
                  <c:v>69269.220000000088</c:v>
                </c:pt>
                <c:pt idx="258">
                  <c:v>68735.020000000091</c:v>
                </c:pt>
                <c:pt idx="259">
                  <c:v>68198.380000000092</c:v>
                </c:pt>
                <c:pt idx="260">
                  <c:v>67659.280000000086</c:v>
                </c:pt>
                <c:pt idx="261">
                  <c:v>67117.710000000079</c:v>
                </c:pt>
                <c:pt idx="262">
                  <c:v>66573.650000000081</c:v>
                </c:pt>
                <c:pt idx="263">
                  <c:v>66027.100000000079</c:v>
                </c:pt>
                <c:pt idx="264">
                  <c:v>65478.040000000081</c:v>
                </c:pt>
                <c:pt idx="265">
                  <c:v>64926.470000000081</c:v>
                </c:pt>
                <c:pt idx="266">
                  <c:v>64372.370000000083</c:v>
                </c:pt>
                <c:pt idx="267">
                  <c:v>63815.730000000083</c:v>
                </c:pt>
                <c:pt idx="268">
                  <c:v>63256.540000000081</c:v>
                </c:pt>
                <c:pt idx="269">
                  <c:v>62694.790000000081</c:v>
                </c:pt>
                <c:pt idx="270">
                  <c:v>62130.460000000079</c:v>
                </c:pt>
                <c:pt idx="271">
                  <c:v>61563.540000000081</c:v>
                </c:pt>
                <c:pt idx="272">
                  <c:v>60994.030000000079</c:v>
                </c:pt>
                <c:pt idx="273">
                  <c:v>60421.910000000076</c:v>
                </c:pt>
                <c:pt idx="274">
                  <c:v>59847.160000000076</c:v>
                </c:pt>
                <c:pt idx="275">
                  <c:v>59269.780000000079</c:v>
                </c:pt>
                <c:pt idx="276">
                  <c:v>58689.75000000008</c:v>
                </c:pt>
                <c:pt idx="277">
                  <c:v>58107.060000000078</c:v>
                </c:pt>
                <c:pt idx="278">
                  <c:v>57521.700000000077</c:v>
                </c:pt>
                <c:pt idx="279">
                  <c:v>56933.660000000076</c:v>
                </c:pt>
                <c:pt idx="280">
                  <c:v>56342.930000000073</c:v>
                </c:pt>
                <c:pt idx="281">
                  <c:v>55749.490000000071</c:v>
                </c:pt>
                <c:pt idx="282">
                  <c:v>55153.330000000067</c:v>
                </c:pt>
                <c:pt idx="283">
                  <c:v>54554.440000000068</c:v>
                </c:pt>
                <c:pt idx="284">
                  <c:v>53952.800000000068</c:v>
                </c:pt>
                <c:pt idx="285">
                  <c:v>53348.400000000067</c:v>
                </c:pt>
                <c:pt idx="286">
                  <c:v>52741.230000000069</c:v>
                </c:pt>
                <c:pt idx="287">
                  <c:v>52131.280000000072</c:v>
                </c:pt>
                <c:pt idx="288">
                  <c:v>51518.540000000074</c:v>
                </c:pt>
                <c:pt idx="289">
                  <c:v>50902.990000000071</c:v>
                </c:pt>
                <c:pt idx="290">
                  <c:v>50284.620000000068</c:v>
                </c:pt>
                <c:pt idx="291">
                  <c:v>49663.410000000069</c:v>
                </c:pt>
                <c:pt idx="292">
                  <c:v>49039.350000000071</c:v>
                </c:pt>
                <c:pt idx="293">
                  <c:v>48412.430000000073</c:v>
                </c:pt>
                <c:pt idx="294">
                  <c:v>47782.640000000072</c:v>
                </c:pt>
                <c:pt idx="295">
                  <c:v>47149.960000000072</c:v>
                </c:pt>
                <c:pt idx="296">
                  <c:v>46514.38000000007</c:v>
                </c:pt>
                <c:pt idx="297">
                  <c:v>45875.890000000072</c:v>
                </c:pt>
                <c:pt idx="298">
                  <c:v>45234.470000000074</c:v>
                </c:pt>
                <c:pt idx="299">
                  <c:v>44590.110000000073</c:v>
                </c:pt>
                <c:pt idx="300">
                  <c:v>43942.800000000076</c:v>
                </c:pt>
                <c:pt idx="301">
                  <c:v>43292.520000000077</c:v>
                </c:pt>
                <c:pt idx="302">
                  <c:v>42639.260000000075</c:v>
                </c:pt>
                <c:pt idx="303">
                  <c:v>41983.010000000075</c:v>
                </c:pt>
                <c:pt idx="304">
                  <c:v>41323.750000000073</c:v>
                </c:pt>
                <c:pt idx="305">
                  <c:v>40661.470000000074</c:v>
                </c:pt>
                <c:pt idx="306">
                  <c:v>39996.160000000076</c:v>
                </c:pt>
                <c:pt idx="307">
                  <c:v>39327.800000000076</c:v>
                </c:pt>
                <c:pt idx="308">
                  <c:v>38656.370000000075</c:v>
                </c:pt>
                <c:pt idx="309">
                  <c:v>37981.870000000075</c:v>
                </c:pt>
                <c:pt idx="310">
                  <c:v>37304.270000000077</c:v>
                </c:pt>
                <c:pt idx="311">
                  <c:v>36623.57000000008</c:v>
                </c:pt>
                <c:pt idx="312">
                  <c:v>35939.75000000008</c:v>
                </c:pt>
                <c:pt idx="313">
                  <c:v>35252.790000000081</c:v>
                </c:pt>
                <c:pt idx="314">
                  <c:v>34562.690000000082</c:v>
                </c:pt>
                <c:pt idx="315">
                  <c:v>33869.420000000086</c:v>
                </c:pt>
                <c:pt idx="316">
                  <c:v>33172.970000000088</c:v>
                </c:pt>
                <c:pt idx="317">
                  <c:v>32473.330000000089</c:v>
                </c:pt>
                <c:pt idx="318">
                  <c:v>31770.490000000089</c:v>
                </c:pt>
                <c:pt idx="319">
                  <c:v>31064.420000000089</c:v>
                </c:pt>
                <c:pt idx="320">
                  <c:v>30355.12000000009</c:v>
                </c:pt>
                <c:pt idx="321">
                  <c:v>29642.570000000091</c:v>
                </c:pt>
                <c:pt idx="322">
                  <c:v>28926.750000000091</c:v>
                </c:pt>
                <c:pt idx="323">
                  <c:v>28207.650000000092</c:v>
                </c:pt>
                <c:pt idx="324">
                  <c:v>27485.260000000093</c:v>
                </c:pt>
                <c:pt idx="325">
                  <c:v>26759.550000000094</c:v>
                </c:pt>
                <c:pt idx="326">
                  <c:v>26030.520000000095</c:v>
                </c:pt>
                <c:pt idx="327">
                  <c:v>25298.150000000096</c:v>
                </c:pt>
                <c:pt idx="328">
                  <c:v>24562.420000000096</c:v>
                </c:pt>
                <c:pt idx="329">
                  <c:v>23823.320000000098</c:v>
                </c:pt>
                <c:pt idx="330">
                  <c:v>23080.830000000096</c:v>
                </c:pt>
                <c:pt idx="331">
                  <c:v>22334.940000000097</c:v>
                </c:pt>
                <c:pt idx="332">
                  <c:v>21585.630000000096</c:v>
                </c:pt>
                <c:pt idx="333">
                  <c:v>20832.880000000096</c:v>
                </c:pt>
                <c:pt idx="334">
                  <c:v>20076.680000000095</c:v>
                </c:pt>
                <c:pt idx="335">
                  <c:v>19317.020000000095</c:v>
                </c:pt>
                <c:pt idx="336">
                  <c:v>18553.880000000096</c:v>
                </c:pt>
                <c:pt idx="337">
                  <c:v>17787.240000000096</c:v>
                </c:pt>
                <c:pt idx="338">
                  <c:v>17017.080000000096</c:v>
                </c:pt>
                <c:pt idx="339">
                  <c:v>16243.390000000096</c:v>
                </c:pt>
                <c:pt idx="340">
                  <c:v>15466.160000000096</c:v>
                </c:pt>
                <c:pt idx="341">
                  <c:v>14685.370000000097</c:v>
                </c:pt>
                <c:pt idx="342">
                  <c:v>13901.000000000098</c:v>
                </c:pt>
                <c:pt idx="343">
                  <c:v>13113.030000000099</c:v>
                </c:pt>
                <c:pt idx="344">
                  <c:v>12321.450000000099</c:v>
                </c:pt>
                <c:pt idx="345">
                  <c:v>11526.2400000001</c:v>
                </c:pt>
                <c:pt idx="346">
                  <c:v>10727.390000000099</c:v>
                </c:pt>
                <c:pt idx="347">
                  <c:v>9924.8800000000992</c:v>
                </c:pt>
                <c:pt idx="348">
                  <c:v>9118.6900000000987</c:v>
                </c:pt>
                <c:pt idx="349">
                  <c:v>8308.8000000000993</c:v>
                </c:pt>
                <c:pt idx="350">
                  <c:v>7495.200000000099</c:v>
                </c:pt>
                <c:pt idx="351">
                  <c:v>6677.870000000099</c:v>
                </c:pt>
                <c:pt idx="352">
                  <c:v>5856.8000000000993</c:v>
                </c:pt>
                <c:pt idx="353">
                  <c:v>5031.9600000000992</c:v>
                </c:pt>
                <c:pt idx="354">
                  <c:v>4203.3400000000993</c:v>
                </c:pt>
                <c:pt idx="355">
                  <c:v>3370.9300000000994</c:v>
                </c:pt>
                <c:pt idx="356">
                  <c:v>2534.7000000000994</c:v>
                </c:pt>
                <c:pt idx="357">
                  <c:v>1694.6400000000995</c:v>
                </c:pt>
                <c:pt idx="358">
                  <c:v>850.73000000009949</c:v>
                </c:pt>
                <c:pt idx="359">
                  <c:v>0</c:v>
                </c:pt>
              </c:numCache>
            </c:numRef>
          </c:val>
          <c:smooth val="0"/>
          <c:extLst>
            <c:ext xmlns:c16="http://schemas.microsoft.com/office/drawing/2014/chart" uri="{C3380CC4-5D6E-409C-BE32-E72D297353CC}">
              <c16:uniqueId val="{00000000-243B-4C9E-8510-0C82563AFBC5}"/>
            </c:ext>
          </c:extLst>
        </c:ser>
        <c:ser>
          <c:idx val="0"/>
          <c:order val="1"/>
          <c:tx>
            <c:v>Balance</c:v>
          </c:tx>
          <c:spPr>
            <a:ln w="38100">
              <a:solidFill>
                <a:srgbClr val="000080"/>
              </a:solidFill>
              <a:prstDash val="solid"/>
            </a:ln>
          </c:spPr>
          <c:marker>
            <c:symbol val="none"/>
          </c:marker>
          <c:cat>
            <c:numRef>
              <c:f>[0]!chart_date_noextra</c:f>
              <c:numCache>
                <c:formatCode>m/d/yyyy</c:formatCode>
                <c:ptCount val="3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pt idx="171">
                  <c:v>48305</c:v>
                </c:pt>
                <c:pt idx="172">
                  <c:v>48335</c:v>
                </c:pt>
                <c:pt idx="173">
                  <c:v>48366</c:v>
                </c:pt>
                <c:pt idx="174">
                  <c:v>48396</c:v>
                </c:pt>
                <c:pt idx="175">
                  <c:v>48427</c:v>
                </c:pt>
                <c:pt idx="176">
                  <c:v>48458</c:v>
                </c:pt>
                <c:pt idx="177">
                  <c:v>48488</c:v>
                </c:pt>
                <c:pt idx="178">
                  <c:v>48519</c:v>
                </c:pt>
                <c:pt idx="179">
                  <c:v>48549</c:v>
                </c:pt>
                <c:pt idx="180">
                  <c:v>48580</c:v>
                </c:pt>
                <c:pt idx="181">
                  <c:v>48611</c:v>
                </c:pt>
                <c:pt idx="182">
                  <c:v>48639</c:v>
                </c:pt>
                <c:pt idx="183">
                  <c:v>48670</c:v>
                </c:pt>
                <c:pt idx="184">
                  <c:v>48700</c:v>
                </c:pt>
                <c:pt idx="185">
                  <c:v>48731</c:v>
                </c:pt>
                <c:pt idx="186">
                  <c:v>48761</c:v>
                </c:pt>
                <c:pt idx="187">
                  <c:v>48792</c:v>
                </c:pt>
                <c:pt idx="188">
                  <c:v>48823</c:v>
                </c:pt>
                <c:pt idx="189">
                  <c:v>48853</c:v>
                </c:pt>
                <c:pt idx="190">
                  <c:v>48884</c:v>
                </c:pt>
                <c:pt idx="191">
                  <c:v>48914</c:v>
                </c:pt>
                <c:pt idx="192">
                  <c:v>48945</c:v>
                </c:pt>
                <c:pt idx="193">
                  <c:v>48976</c:v>
                </c:pt>
                <c:pt idx="194">
                  <c:v>49004</c:v>
                </c:pt>
                <c:pt idx="195">
                  <c:v>49035</c:v>
                </c:pt>
                <c:pt idx="196">
                  <c:v>49065</c:v>
                </c:pt>
                <c:pt idx="197">
                  <c:v>49096</c:v>
                </c:pt>
                <c:pt idx="198">
                  <c:v>49126</c:v>
                </c:pt>
                <c:pt idx="199">
                  <c:v>49157</c:v>
                </c:pt>
                <c:pt idx="200">
                  <c:v>49188</c:v>
                </c:pt>
                <c:pt idx="201">
                  <c:v>49218</c:v>
                </c:pt>
                <c:pt idx="202">
                  <c:v>49249</c:v>
                </c:pt>
                <c:pt idx="203">
                  <c:v>49279</c:v>
                </c:pt>
                <c:pt idx="204">
                  <c:v>49310</c:v>
                </c:pt>
                <c:pt idx="205">
                  <c:v>49341</c:v>
                </c:pt>
                <c:pt idx="206">
                  <c:v>49369</c:v>
                </c:pt>
                <c:pt idx="207">
                  <c:v>49400</c:v>
                </c:pt>
                <c:pt idx="208">
                  <c:v>49430</c:v>
                </c:pt>
                <c:pt idx="209">
                  <c:v>49461</c:v>
                </c:pt>
                <c:pt idx="210">
                  <c:v>49491</c:v>
                </c:pt>
                <c:pt idx="211">
                  <c:v>49522</c:v>
                </c:pt>
                <c:pt idx="212">
                  <c:v>49553</c:v>
                </c:pt>
                <c:pt idx="213">
                  <c:v>49583</c:v>
                </c:pt>
                <c:pt idx="214">
                  <c:v>49614</c:v>
                </c:pt>
                <c:pt idx="215">
                  <c:v>49644</c:v>
                </c:pt>
                <c:pt idx="216">
                  <c:v>49675</c:v>
                </c:pt>
                <c:pt idx="217">
                  <c:v>49706</c:v>
                </c:pt>
                <c:pt idx="218">
                  <c:v>49735</c:v>
                </c:pt>
                <c:pt idx="219">
                  <c:v>49766</c:v>
                </c:pt>
                <c:pt idx="220">
                  <c:v>49796</c:v>
                </c:pt>
                <c:pt idx="221">
                  <c:v>49827</c:v>
                </c:pt>
                <c:pt idx="222">
                  <c:v>49857</c:v>
                </c:pt>
                <c:pt idx="223">
                  <c:v>49888</c:v>
                </c:pt>
                <c:pt idx="224">
                  <c:v>49919</c:v>
                </c:pt>
                <c:pt idx="225">
                  <c:v>49949</c:v>
                </c:pt>
                <c:pt idx="226">
                  <c:v>49980</c:v>
                </c:pt>
                <c:pt idx="227">
                  <c:v>50010</c:v>
                </c:pt>
                <c:pt idx="228">
                  <c:v>50041</c:v>
                </c:pt>
                <c:pt idx="229">
                  <c:v>50072</c:v>
                </c:pt>
                <c:pt idx="230">
                  <c:v>50100</c:v>
                </c:pt>
                <c:pt idx="231">
                  <c:v>50131</c:v>
                </c:pt>
                <c:pt idx="232">
                  <c:v>50161</c:v>
                </c:pt>
                <c:pt idx="233">
                  <c:v>50192</c:v>
                </c:pt>
                <c:pt idx="234">
                  <c:v>50222</c:v>
                </c:pt>
                <c:pt idx="235">
                  <c:v>50253</c:v>
                </c:pt>
                <c:pt idx="236">
                  <c:v>50284</c:v>
                </c:pt>
                <c:pt idx="237">
                  <c:v>50314</c:v>
                </c:pt>
                <c:pt idx="238">
                  <c:v>50345</c:v>
                </c:pt>
                <c:pt idx="239">
                  <c:v>50375</c:v>
                </c:pt>
                <c:pt idx="240">
                  <c:v>50406</c:v>
                </c:pt>
                <c:pt idx="241">
                  <c:v>50437</c:v>
                </c:pt>
                <c:pt idx="242">
                  <c:v>50465</c:v>
                </c:pt>
                <c:pt idx="243">
                  <c:v>50496</c:v>
                </c:pt>
                <c:pt idx="244">
                  <c:v>50526</c:v>
                </c:pt>
                <c:pt idx="245">
                  <c:v>50557</c:v>
                </c:pt>
                <c:pt idx="246">
                  <c:v>50587</c:v>
                </c:pt>
                <c:pt idx="247">
                  <c:v>50618</c:v>
                </c:pt>
                <c:pt idx="248">
                  <c:v>50649</c:v>
                </c:pt>
                <c:pt idx="249">
                  <c:v>50679</c:v>
                </c:pt>
                <c:pt idx="250">
                  <c:v>50710</c:v>
                </c:pt>
                <c:pt idx="251">
                  <c:v>50740</c:v>
                </c:pt>
                <c:pt idx="252">
                  <c:v>50771</c:v>
                </c:pt>
                <c:pt idx="253">
                  <c:v>50802</c:v>
                </c:pt>
                <c:pt idx="254">
                  <c:v>50830</c:v>
                </c:pt>
                <c:pt idx="255">
                  <c:v>50861</c:v>
                </c:pt>
                <c:pt idx="256">
                  <c:v>50891</c:v>
                </c:pt>
                <c:pt idx="257">
                  <c:v>50922</c:v>
                </c:pt>
                <c:pt idx="258">
                  <c:v>50952</c:v>
                </c:pt>
                <c:pt idx="259">
                  <c:v>50983</c:v>
                </c:pt>
                <c:pt idx="260">
                  <c:v>51014</c:v>
                </c:pt>
                <c:pt idx="261">
                  <c:v>51044</c:v>
                </c:pt>
                <c:pt idx="262">
                  <c:v>51075</c:v>
                </c:pt>
                <c:pt idx="263">
                  <c:v>51105</c:v>
                </c:pt>
                <c:pt idx="264">
                  <c:v>51136</c:v>
                </c:pt>
                <c:pt idx="265">
                  <c:v>51167</c:v>
                </c:pt>
                <c:pt idx="266">
                  <c:v>51196</c:v>
                </c:pt>
                <c:pt idx="267">
                  <c:v>51227</c:v>
                </c:pt>
                <c:pt idx="268">
                  <c:v>51257</c:v>
                </c:pt>
                <c:pt idx="269">
                  <c:v>51288</c:v>
                </c:pt>
                <c:pt idx="270">
                  <c:v>51318</c:v>
                </c:pt>
                <c:pt idx="271">
                  <c:v>51349</c:v>
                </c:pt>
                <c:pt idx="272">
                  <c:v>51380</c:v>
                </c:pt>
                <c:pt idx="273">
                  <c:v>51410</c:v>
                </c:pt>
                <c:pt idx="274">
                  <c:v>51441</c:v>
                </c:pt>
                <c:pt idx="275">
                  <c:v>51471</c:v>
                </c:pt>
                <c:pt idx="276">
                  <c:v>51502</c:v>
                </c:pt>
                <c:pt idx="277">
                  <c:v>51533</c:v>
                </c:pt>
                <c:pt idx="278">
                  <c:v>51561</c:v>
                </c:pt>
                <c:pt idx="279">
                  <c:v>51592</c:v>
                </c:pt>
                <c:pt idx="280">
                  <c:v>51622</c:v>
                </c:pt>
                <c:pt idx="281">
                  <c:v>51653</c:v>
                </c:pt>
                <c:pt idx="282">
                  <c:v>51683</c:v>
                </c:pt>
                <c:pt idx="283">
                  <c:v>51714</c:v>
                </c:pt>
                <c:pt idx="284">
                  <c:v>51745</c:v>
                </c:pt>
                <c:pt idx="285">
                  <c:v>51775</c:v>
                </c:pt>
                <c:pt idx="286">
                  <c:v>51806</c:v>
                </c:pt>
                <c:pt idx="287">
                  <c:v>51836</c:v>
                </c:pt>
                <c:pt idx="288">
                  <c:v>51867</c:v>
                </c:pt>
                <c:pt idx="289">
                  <c:v>51898</c:v>
                </c:pt>
                <c:pt idx="290">
                  <c:v>51926</c:v>
                </c:pt>
                <c:pt idx="291">
                  <c:v>51957</c:v>
                </c:pt>
                <c:pt idx="292">
                  <c:v>51987</c:v>
                </c:pt>
                <c:pt idx="293">
                  <c:v>52018</c:v>
                </c:pt>
                <c:pt idx="294">
                  <c:v>52048</c:v>
                </c:pt>
                <c:pt idx="295">
                  <c:v>52079</c:v>
                </c:pt>
                <c:pt idx="296">
                  <c:v>52110</c:v>
                </c:pt>
                <c:pt idx="297">
                  <c:v>52140</c:v>
                </c:pt>
                <c:pt idx="298">
                  <c:v>52171</c:v>
                </c:pt>
                <c:pt idx="299">
                  <c:v>52201</c:v>
                </c:pt>
                <c:pt idx="300">
                  <c:v>52232</c:v>
                </c:pt>
                <c:pt idx="301">
                  <c:v>52263</c:v>
                </c:pt>
                <c:pt idx="302">
                  <c:v>52291</c:v>
                </c:pt>
                <c:pt idx="303">
                  <c:v>52322</c:v>
                </c:pt>
                <c:pt idx="304">
                  <c:v>52352</c:v>
                </c:pt>
                <c:pt idx="305">
                  <c:v>52383</c:v>
                </c:pt>
                <c:pt idx="306">
                  <c:v>52413</c:v>
                </c:pt>
                <c:pt idx="307">
                  <c:v>52444</c:v>
                </c:pt>
                <c:pt idx="308">
                  <c:v>52475</c:v>
                </c:pt>
                <c:pt idx="309">
                  <c:v>52505</c:v>
                </c:pt>
                <c:pt idx="310">
                  <c:v>52536</c:v>
                </c:pt>
                <c:pt idx="311">
                  <c:v>52566</c:v>
                </c:pt>
                <c:pt idx="312">
                  <c:v>52597</c:v>
                </c:pt>
                <c:pt idx="313">
                  <c:v>52628</c:v>
                </c:pt>
                <c:pt idx="314">
                  <c:v>52657</c:v>
                </c:pt>
                <c:pt idx="315">
                  <c:v>52688</c:v>
                </c:pt>
                <c:pt idx="316">
                  <c:v>52718</c:v>
                </c:pt>
                <c:pt idx="317">
                  <c:v>52749</c:v>
                </c:pt>
                <c:pt idx="318">
                  <c:v>52779</c:v>
                </c:pt>
                <c:pt idx="319">
                  <c:v>52810</c:v>
                </c:pt>
                <c:pt idx="320">
                  <c:v>52841</c:v>
                </c:pt>
                <c:pt idx="321">
                  <c:v>52871</c:v>
                </c:pt>
                <c:pt idx="322">
                  <c:v>52902</c:v>
                </c:pt>
                <c:pt idx="323">
                  <c:v>52932</c:v>
                </c:pt>
                <c:pt idx="324">
                  <c:v>52963</c:v>
                </c:pt>
                <c:pt idx="325">
                  <c:v>52994</c:v>
                </c:pt>
                <c:pt idx="326">
                  <c:v>53022</c:v>
                </c:pt>
                <c:pt idx="327">
                  <c:v>53053</c:v>
                </c:pt>
                <c:pt idx="328">
                  <c:v>53083</c:v>
                </c:pt>
                <c:pt idx="329">
                  <c:v>53114</c:v>
                </c:pt>
                <c:pt idx="330">
                  <c:v>53144</c:v>
                </c:pt>
                <c:pt idx="331">
                  <c:v>53175</c:v>
                </c:pt>
                <c:pt idx="332">
                  <c:v>53206</c:v>
                </c:pt>
                <c:pt idx="333">
                  <c:v>53236</c:v>
                </c:pt>
                <c:pt idx="334">
                  <c:v>53267</c:v>
                </c:pt>
                <c:pt idx="335">
                  <c:v>53297</c:v>
                </c:pt>
                <c:pt idx="336">
                  <c:v>53328</c:v>
                </c:pt>
                <c:pt idx="337">
                  <c:v>53359</c:v>
                </c:pt>
                <c:pt idx="338">
                  <c:v>53387</c:v>
                </c:pt>
                <c:pt idx="339">
                  <c:v>53418</c:v>
                </c:pt>
                <c:pt idx="340">
                  <c:v>53448</c:v>
                </c:pt>
                <c:pt idx="341">
                  <c:v>53479</c:v>
                </c:pt>
                <c:pt idx="342">
                  <c:v>53509</c:v>
                </c:pt>
                <c:pt idx="343">
                  <c:v>53540</c:v>
                </c:pt>
                <c:pt idx="344">
                  <c:v>53571</c:v>
                </c:pt>
                <c:pt idx="345">
                  <c:v>53601</c:v>
                </c:pt>
                <c:pt idx="346">
                  <c:v>53632</c:v>
                </c:pt>
                <c:pt idx="347">
                  <c:v>53662</c:v>
                </c:pt>
                <c:pt idx="348">
                  <c:v>53693</c:v>
                </c:pt>
                <c:pt idx="349">
                  <c:v>53724</c:v>
                </c:pt>
                <c:pt idx="350">
                  <c:v>53752</c:v>
                </c:pt>
                <c:pt idx="351">
                  <c:v>53783</c:v>
                </c:pt>
                <c:pt idx="352">
                  <c:v>53813</c:v>
                </c:pt>
                <c:pt idx="353">
                  <c:v>53844</c:v>
                </c:pt>
                <c:pt idx="354">
                  <c:v>53874</c:v>
                </c:pt>
                <c:pt idx="355">
                  <c:v>53905</c:v>
                </c:pt>
                <c:pt idx="356">
                  <c:v>53936</c:v>
                </c:pt>
                <c:pt idx="357">
                  <c:v>53966</c:v>
                </c:pt>
                <c:pt idx="358">
                  <c:v>53997</c:v>
                </c:pt>
                <c:pt idx="359">
                  <c:v>54027</c:v>
                </c:pt>
              </c:numCache>
            </c:numRef>
          </c:cat>
          <c:val>
            <c:numRef>
              <c:f>[0]!chart_balance</c:f>
              <c:numCache>
                <c:formatCode>#,##0.00</c:formatCode>
                <c:ptCount val="360"/>
                <c:pt idx="0">
                  <c:v>149835.82</c:v>
                </c:pt>
                <c:pt idx="1">
                  <c:v>149670.89000000001</c:v>
                </c:pt>
                <c:pt idx="2">
                  <c:v>149505.20000000001</c:v>
                </c:pt>
                <c:pt idx="3">
                  <c:v>149338.75</c:v>
                </c:pt>
                <c:pt idx="4">
                  <c:v>149171.54</c:v>
                </c:pt>
                <c:pt idx="5">
                  <c:v>149003.56</c:v>
                </c:pt>
                <c:pt idx="6">
                  <c:v>148834.81</c:v>
                </c:pt>
                <c:pt idx="7">
                  <c:v>148665.29</c:v>
                </c:pt>
                <c:pt idx="8">
                  <c:v>148494.99000000002</c:v>
                </c:pt>
                <c:pt idx="9">
                  <c:v>148323.91000000003</c:v>
                </c:pt>
                <c:pt idx="10">
                  <c:v>148152.05000000005</c:v>
                </c:pt>
                <c:pt idx="11">
                  <c:v>147979.40000000005</c:v>
                </c:pt>
                <c:pt idx="12">
                  <c:v>147805.96000000005</c:v>
                </c:pt>
                <c:pt idx="13">
                  <c:v>147631.72000000006</c:v>
                </c:pt>
                <c:pt idx="14">
                  <c:v>147456.69000000006</c:v>
                </c:pt>
                <c:pt idx="15">
                  <c:v>147280.85000000006</c:v>
                </c:pt>
                <c:pt idx="16">
                  <c:v>147104.21000000005</c:v>
                </c:pt>
                <c:pt idx="17">
                  <c:v>146926.76000000004</c:v>
                </c:pt>
                <c:pt idx="18">
                  <c:v>146748.49000000005</c:v>
                </c:pt>
                <c:pt idx="19">
                  <c:v>146569.41000000006</c:v>
                </c:pt>
                <c:pt idx="20">
                  <c:v>146389.51000000007</c:v>
                </c:pt>
                <c:pt idx="21">
                  <c:v>146208.78000000006</c:v>
                </c:pt>
                <c:pt idx="22">
                  <c:v>146027.22000000006</c:v>
                </c:pt>
                <c:pt idx="23">
                  <c:v>145844.83000000005</c:v>
                </c:pt>
                <c:pt idx="24">
                  <c:v>145661.61000000004</c:v>
                </c:pt>
                <c:pt idx="25">
                  <c:v>145477.55000000005</c:v>
                </c:pt>
                <c:pt idx="26">
                  <c:v>145292.64000000004</c:v>
                </c:pt>
                <c:pt idx="27">
                  <c:v>145106.88000000003</c:v>
                </c:pt>
                <c:pt idx="28">
                  <c:v>144920.27000000005</c:v>
                </c:pt>
                <c:pt idx="29">
                  <c:v>144732.81000000006</c:v>
                </c:pt>
                <c:pt idx="30">
                  <c:v>144544.49000000005</c:v>
                </c:pt>
                <c:pt idx="31">
                  <c:v>144355.31000000006</c:v>
                </c:pt>
                <c:pt idx="32">
                  <c:v>144165.26000000007</c:v>
                </c:pt>
                <c:pt idx="33">
                  <c:v>143974.34000000005</c:v>
                </c:pt>
                <c:pt idx="34">
                  <c:v>143782.54000000007</c:v>
                </c:pt>
                <c:pt idx="35">
                  <c:v>143589.86000000007</c:v>
                </c:pt>
                <c:pt idx="36">
                  <c:v>143396.30000000008</c:v>
                </c:pt>
                <c:pt idx="37">
                  <c:v>143201.85000000006</c:v>
                </c:pt>
                <c:pt idx="38">
                  <c:v>143006.51000000007</c:v>
                </c:pt>
                <c:pt idx="39">
                  <c:v>142810.28000000006</c:v>
                </c:pt>
                <c:pt idx="40">
                  <c:v>142613.15000000005</c:v>
                </c:pt>
                <c:pt idx="41">
                  <c:v>142415.11000000004</c:v>
                </c:pt>
                <c:pt idx="42">
                  <c:v>142216.17000000004</c:v>
                </c:pt>
                <c:pt idx="43">
                  <c:v>142016.31000000006</c:v>
                </c:pt>
                <c:pt idx="44">
                  <c:v>141815.54000000007</c:v>
                </c:pt>
                <c:pt idx="45">
                  <c:v>141613.85000000006</c:v>
                </c:pt>
                <c:pt idx="46">
                  <c:v>141411.23000000007</c:v>
                </c:pt>
                <c:pt idx="47">
                  <c:v>141207.68000000008</c:v>
                </c:pt>
                <c:pt idx="48">
                  <c:v>141003.20000000007</c:v>
                </c:pt>
                <c:pt idx="49">
                  <c:v>140797.78000000006</c:v>
                </c:pt>
                <c:pt idx="50">
                  <c:v>140591.42000000007</c:v>
                </c:pt>
                <c:pt idx="51">
                  <c:v>140384.12000000008</c:v>
                </c:pt>
                <c:pt idx="52">
                  <c:v>140175.87000000008</c:v>
                </c:pt>
                <c:pt idx="53">
                  <c:v>139966.66000000009</c:v>
                </c:pt>
                <c:pt idx="54">
                  <c:v>139756.49000000008</c:v>
                </c:pt>
                <c:pt idx="55">
                  <c:v>139545.36000000007</c:v>
                </c:pt>
                <c:pt idx="56">
                  <c:v>139333.26000000007</c:v>
                </c:pt>
                <c:pt idx="57">
                  <c:v>139120.19000000006</c:v>
                </c:pt>
                <c:pt idx="58">
                  <c:v>138906.14000000007</c:v>
                </c:pt>
                <c:pt idx="59">
                  <c:v>138691.11000000007</c:v>
                </c:pt>
                <c:pt idx="60">
                  <c:v>138475.10000000006</c:v>
                </c:pt>
                <c:pt idx="61">
                  <c:v>138258.10000000006</c:v>
                </c:pt>
                <c:pt idx="62">
                  <c:v>138040.10000000006</c:v>
                </c:pt>
                <c:pt idx="63">
                  <c:v>137821.10000000006</c:v>
                </c:pt>
                <c:pt idx="64">
                  <c:v>137601.10000000006</c:v>
                </c:pt>
                <c:pt idx="65">
                  <c:v>137380.09000000005</c:v>
                </c:pt>
                <c:pt idx="66">
                  <c:v>137158.07000000007</c:v>
                </c:pt>
                <c:pt idx="67">
                  <c:v>136935.03000000006</c:v>
                </c:pt>
                <c:pt idx="68">
                  <c:v>136710.97000000006</c:v>
                </c:pt>
                <c:pt idx="69">
                  <c:v>136485.88000000006</c:v>
                </c:pt>
                <c:pt idx="70">
                  <c:v>136259.76000000007</c:v>
                </c:pt>
                <c:pt idx="71">
                  <c:v>136032.60000000006</c:v>
                </c:pt>
                <c:pt idx="72">
                  <c:v>135804.40000000005</c:v>
                </c:pt>
                <c:pt idx="73">
                  <c:v>135575.16000000006</c:v>
                </c:pt>
                <c:pt idx="74">
                  <c:v>135344.87000000005</c:v>
                </c:pt>
                <c:pt idx="75">
                  <c:v>135113.52000000005</c:v>
                </c:pt>
                <c:pt idx="76">
                  <c:v>134881.11000000004</c:v>
                </c:pt>
                <c:pt idx="77">
                  <c:v>134647.64000000004</c:v>
                </c:pt>
                <c:pt idx="78">
                  <c:v>134413.10000000003</c:v>
                </c:pt>
                <c:pt idx="79">
                  <c:v>134177.48000000004</c:v>
                </c:pt>
                <c:pt idx="80">
                  <c:v>133940.78000000003</c:v>
                </c:pt>
                <c:pt idx="81">
                  <c:v>133703.00000000003</c:v>
                </c:pt>
                <c:pt idx="82">
                  <c:v>133464.13000000003</c:v>
                </c:pt>
                <c:pt idx="83">
                  <c:v>133224.16000000003</c:v>
                </c:pt>
                <c:pt idx="84">
                  <c:v>132983.09000000003</c:v>
                </c:pt>
                <c:pt idx="85">
                  <c:v>132740.92000000001</c:v>
                </c:pt>
                <c:pt idx="86">
                  <c:v>132497.64000000001</c:v>
                </c:pt>
                <c:pt idx="87">
                  <c:v>132253.24000000002</c:v>
                </c:pt>
                <c:pt idx="88">
                  <c:v>132007.72000000003</c:v>
                </c:pt>
                <c:pt idx="89">
                  <c:v>131761.08000000002</c:v>
                </c:pt>
                <c:pt idx="90">
                  <c:v>131513.30000000002</c:v>
                </c:pt>
                <c:pt idx="91">
                  <c:v>131264.39000000001</c:v>
                </c:pt>
                <c:pt idx="92">
                  <c:v>131014.34000000001</c:v>
                </c:pt>
                <c:pt idx="93">
                  <c:v>130763.14000000001</c:v>
                </c:pt>
                <c:pt idx="94">
                  <c:v>130510.79000000001</c:v>
                </c:pt>
                <c:pt idx="95">
                  <c:v>130257.28000000001</c:v>
                </c:pt>
                <c:pt idx="96">
                  <c:v>130002.61000000002</c:v>
                </c:pt>
                <c:pt idx="97">
                  <c:v>129746.78000000001</c:v>
                </c:pt>
                <c:pt idx="98">
                  <c:v>129489.77000000002</c:v>
                </c:pt>
                <c:pt idx="99">
                  <c:v>129231.58000000002</c:v>
                </c:pt>
                <c:pt idx="100">
                  <c:v>128972.21000000002</c:v>
                </c:pt>
                <c:pt idx="101">
                  <c:v>128711.65000000002</c:v>
                </c:pt>
                <c:pt idx="102">
                  <c:v>128449.90000000002</c:v>
                </c:pt>
                <c:pt idx="103">
                  <c:v>128186.95000000003</c:v>
                </c:pt>
                <c:pt idx="104">
                  <c:v>127922.79000000002</c:v>
                </c:pt>
                <c:pt idx="105">
                  <c:v>127657.42000000003</c:v>
                </c:pt>
                <c:pt idx="106">
                  <c:v>127390.84000000003</c:v>
                </c:pt>
                <c:pt idx="107">
                  <c:v>127123.03000000003</c:v>
                </c:pt>
                <c:pt idx="108">
                  <c:v>126854.00000000003</c:v>
                </c:pt>
                <c:pt idx="109">
                  <c:v>126583.73000000003</c:v>
                </c:pt>
                <c:pt idx="110">
                  <c:v>126312.23000000003</c:v>
                </c:pt>
                <c:pt idx="111">
                  <c:v>126039.48000000003</c:v>
                </c:pt>
                <c:pt idx="112">
                  <c:v>125765.48000000003</c:v>
                </c:pt>
                <c:pt idx="113">
                  <c:v>125490.23000000003</c:v>
                </c:pt>
                <c:pt idx="114">
                  <c:v>125213.71000000002</c:v>
                </c:pt>
                <c:pt idx="115">
                  <c:v>124935.93000000002</c:v>
                </c:pt>
                <c:pt idx="116">
                  <c:v>124656.87000000002</c:v>
                </c:pt>
                <c:pt idx="117">
                  <c:v>124376.53000000003</c:v>
                </c:pt>
                <c:pt idx="118">
                  <c:v>124094.91000000003</c:v>
                </c:pt>
                <c:pt idx="119">
                  <c:v>123812.00000000003</c:v>
                </c:pt>
                <c:pt idx="120">
                  <c:v>123527.79000000002</c:v>
                </c:pt>
                <c:pt idx="121">
                  <c:v>123242.28000000003</c:v>
                </c:pt>
                <c:pt idx="122">
                  <c:v>122955.46000000002</c:v>
                </c:pt>
                <c:pt idx="123">
                  <c:v>122667.33000000002</c:v>
                </c:pt>
                <c:pt idx="124">
                  <c:v>122377.88000000002</c:v>
                </c:pt>
                <c:pt idx="125">
                  <c:v>122087.10000000002</c:v>
                </c:pt>
                <c:pt idx="126">
                  <c:v>121794.99000000002</c:v>
                </c:pt>
                <c:pt idx="127">
                  <c:v>121501.54000000002</c:v>
                </c:pt>
                <c:pt idx="128">
                  <c:v>121206.74000000002</c:v>
                </c:pt>
                <c:pt idx="129">
                  <c:v>120910.59000000003</c:v>
                </c:pt>
                <c:pt idx="130">
                  <c:v>120613.08000000003</c:v>
                </c:pt>
                <c:pt idx="131">
                  <c:v>120314.21000000004</c:v>
                </c:pt>
                <c:pt idx="132">
                  <c:v>120013.97000000003</c:v>
                </c:pt>
                <c:pt idx="133">
                  <c:v>119712.35000000003</c:v>
                </c:pt>
                <c:pt idx="134">
                  <c:v>119409.35000000003</c:v>
                </c:pt>
                <c:pt idx="135">
                  <c:v>119104.96000000004</c:v>
                </c:pt>
                <c:pt idx="136">
                  <c:v>118799.18000000004</c:v>
                </c:pt>
                <c:pt idx="137">
                  <c:v>118492.00000000004</c:v>
                </c:pt>
                <c:pt idx="138">
                  <c:v>118183.41000000005</c:v>
                </c:pt>
                <c:pt idx="139">
                  <c:v>117873.40000000005</c:v>
                </c:pt>
                <c:pt idx="140">
                  <c:v>117561.97000000006</c:v>
                </c:pt>
                <c:pt idx="141">
                  <c:v>117249.12000000005</c:v>
                </c:pt>
                <c:pt idx="142">
                  <c:v>116934.83000000006</c:v>
                </c:pt>
                <c:pt idx="143">
                  <c:v>116619.10000000006</c:v>
                </c:pt>
                <c:pt idx="144">
                  <c:v>116301.92000000007</c:v>
                </c:pt>
                <c:pt idx="145">
                  <c:v>115983.29000000007</c:v>
                </c:pt>
                <c:pt idx="146">
                  <c:v>115663.20000000007</c:v>
                </c:pt>
                <c:pt idx="147">
                  <c:v>115341.64000000007</c:v>
                </c:pt>
                <c:pt idx="148">
                  <c:v>115018.61000000007</c:v>
                </c:pt>
                <c:pt idx="149">
                  <c:v>114694.10000000008</c:v>
                </c:pt>
                <c:pt idx="150">
                  <c:v>114368.10000000008</c:v>
                </c:pt>
                <c:pt idx="151">
                  <c:v>114040.61000000007</c:v>
                </c:pt>
                <c:pt idx="152">
                  <c:v>113711.62000000007</c:v>
                </c:pt>
                <c:pt idx="153">
                  <c:v>113381.12000000007</c:v>
                </c:pt>
                <c:pt idx="154">
                  <c:v>113049.10000000006</c:v>
                </c:pt>
                <c:pt idx="155">
                  <c:v>112715.56000000007</c:v>
                </c:pt>
                <c:pt idx="156">
                  <c:v>112380.49000000006</c:v>
                </c:pt>
                <c:pt idx="157">
                  <c:v>112043.89000000006</c:v>
                </c:pt>
                <c:pt idx="158">
                  <c:v>111705.74000000006</c:v>
                </c:pt>
                <c:pt idx="159">
                  <c:v>111366.04000000007</c:v>
                </c:pt>
                <c:pt idx="160">
                  <c:v>111024.79000000007</c:v>
                </c:pt>
                <c:pt idx="161">
                  <c:v>110681.97000000006</c:v>
                </c:pt>
                <c:pt idx="162">
                  <c:v>110337.58000000006</c:v>
                </c:pt>
                <c:pt idx="163">
                  <c:v>109991.61000000006</c:v>
                </c:pt>
                <c:pt idx="164">
                  <c:v>109644.06000000006</c:v>
                </c:pt>
                <c:pt idx="165">
                  <c:v>109294.92000000006</c:v>
                </c:pt>
                <c:pt idx="166">
                  <c:v>108944.18000000005</c:v>
                </c:pt>
                <c:pt idx="167">
                  <c:v>108591.83000000005</c:v>
                </c:pt>
                <c:pt idx="168">
                  <c:v>108237.86000000004</c:v>
                </c:pt>
                <c:pt idx="169">
                  <c:v>107882.27000000005</c:v>
                </c:pt>
                <c:pt idx="170">
                  <c:v>107525.05000000005</c:v>
                </c:pt>
                <c:pt idx="171">
                  <c:v>107166.19000000005</c:v>
                </c:pt>
                <c:pt idx="172">
                  <c:v>106805.69000000005</c:v>
                </c:pt>
                <c:pt idx="173">
                  <c:v>106443.54000000005</c:v>
                </c:pt>
                <c:pt idx="174">
                  <c:v>106079.73000000005</c:v>
                </c:pt>
                <c:pt idx="175">
                  <c:v>105714.25000000006</c:v>
                </c:pt>
                <c:pt idx="176">
                  <c:v>105347.09000000005</c:v>
                </c:pt>
                <c:pt idx="177">
                  <c:v>104978.25000000006</c:v>
                </c:pt>
                <c:pt idx="178">
                  <c:v>104607.72000000006</c:v>
                </c:pt>
                <c:pt idx="179">
                  <c:v>104235.49000000006</c:v>
                </c:pt>
                <c:pt idx="180">
                  <c:v>103861.56000000007</c:v>
                </c:pt>
                <c:pt idx="181">
                  <c:v>103485.91000000008</c:v>
                </c:pt>
                <c:pt idx="182">
                  <c:v>103108.54000000008</c:v>
                </c:pt>
                <c:pt idx="183">
                  <c:v>102729.44000000008</c:v>
                </c:pt>
                <c:pt idx="184">
                  <c:v>102348.60000000008</c:v>
                </c:pt>
                <c:pt idx="185">
                  <c:v>101966.02000000008</c:v>
                </c:pt>
                <c:pt idx="186">
                  <c:v>101581.68000000008</c:v>
                </c:pt>
                <c:pt idx="187">
                  <c:v>101195.58000000007</c:v>
                </c:pt>
                <c:pt idx="188">
                  <c:v>100807.71000000008</c:v>
                </c:pt>
                <c:pt idx="189">
                  <c:v>100418.07000000008</c:v>
                </c:pt>
                <c:pt idx="190">
                  <c:v>100026.64000000009</c:v>
                </c:pt>
                <c:pt idx="191">
                  <c:v>99633.420000000086</c:v>
                </c:pt>
                <c:pt idx="192">
                  <c:v>99238.390000000087</c:v>
                </c:pt>
                <c:pt idx="193">
                  <c:v>98841.55000000009</c:v>
                </c:pt>
                <c:pt idx="194">
                  <c:v>98442.890000000087</c:v>
                </c:pt>
                <c:pt idx="195">
                  <c:v>98042.410000000091</c:v>
                </c:pt>
                <c:pt idx="196">
                  <c:v>97640.090000000084</c:v>
                </c:pt>
                <c:pt idx="197">
                  <c:v>97235.93000000008</c:v>
                </c:pt>
                <c:pt idx="198">
                  <c:v>96829.910000000076</c:v>
                </c:pt>
                <c:pt idx="199">
                  <c:v>96422.030000000072</c:v>
                </c:pt>
                <c:pt idx="200">
                  <c:v>96012.280000000072</c:v>
                </c:pt>
                <c:pt idx="201">
                  <c:v>95600.660000000076</c:v>
                </c:pt>
                <c:pt idx="202">
                  <c:v>95187.150000000081</c:v>
                </c:pt>
                <c:pt idx="203">
                  <c:v>94771.740000000078</c:v>
                </c:pt>
                <c:pt idx="204">
                  <c:v>94354.43000000008</c:v>
                </c:pt>
                <c:pt idx="205">
                  <c:v>93935.210000000079</c:v>
                </c:pt>
                <c:pt idx="206">
                  <c:v>93514.07000000008</c:v>
                </c:pt>
                <c:pt idx="207">
                  <c:v>93091.000000000073</c:v>
                </c:pt>
                <c:pt idx="208">
                  <c:v>92665.990000000078</c:v>
                </c:pt>
                <c:pt idx="209">
                  <c:v>92239.030000000072</c:v>
                </c:pt>
                <c:pt idx="210">
                  <c:v>91810.110000000073</c:v>
                </c:pt>
                <c:pt idx="211">
                  <c:v>91379.230000000069</c:v>
                </c:pt>
                <c:pt idx="212">
                  <c:v>90946.370000000068</c:v>
                </c:pt>
                <c:pt idx="213">
                  <c:v>90511.530000000072</c:v>
                </c:pt>
                <c:pt idx="214">
                  <c:v>90074.690000000075</c:v>
                </c:pt>
                <c:pt idx="215">
                  <c:v>89635.850000000079</c:v>
                </c:pt>
                <c:pt idx="216">
                  <c:v>89195.000000000073</c:v>
                </c:pt>
                <c:pt idx="217">
                  <c:v>88752.130000000077</c:v>
                </c:pt>
                <c:pt idx="218">
                  <c:v>88307.230000000083</c:v>
                </c:pt>
                <c:pt idx="219">
                  <c:v>87860.290000000081</c:v>
                </c:pt>
                <c:pt idx="220">
                  <c:v>87411.300000000076</c:v>
                </c:pt>
                <c:pt idx="221">
                  <c:v>86960.260000000082</c:v>
                </c:pt>
                <c:pt idx="222">
                  <c:v>86507.150000000081</c:v>
                </c:pt>
                <c:pt idx="223">
                  <c:v>86051.960000000079</c:v>
                </c:pt>
                <c:pt idx="224">
                  <c:v>85594.68000000008</c:v>
                </c:pt>
                <c:pt idx="225">
                  <c:v>85135.310000000085</c:v>
                </c:pt>
                <c:pt idx="226">
                  <c:v>84673.830000000089</c:v>
                </c:pt>
                <c:pt idx="227">
                  <c:v>84210.240000000093</c:v>
                </c:pt>
                <c:pt idx="228">
                  <c:v>83744.520000000091</c:v>
                </c:pt>
                <c:pt idx="229">
                  <c:v>83276.670000000086</c:v>
                </c:pt>
                <c:pt idx="230">
                  <c:v>82806.670000000086</c:v>
                </c:pt>
                <c:pt idx="231">
                  <c:v>82334.520000000091</c:v>
                </c:pt>
                <c:pt idx="232">
                  <c:v>81860.210000000094</c:v>
                </c:pt>
                <c:pt idx="233">
                  <c:v>81383.720000000088</c:v>
                </c:pt>
                <c:pt idx="234">
                  <c:v>80905.05000000009</c:v>
                </c:pt>
                <c:pt idx="235">
                  <c:v>80424.180000000095</c:v>
                </c:pt>
                <c:pt idx="236">
                  <c:v>79941.110000000088</c:v>
                </c:pt>
                <c:pt idx="237">
                  <c:v>79455.830000000089</c:v>
                </c:pt>
                <c:pt idx="238">
                  <c:v>78968.320000000094</c:v>
                </c:pt>
                <c:pt idx="239">
                  <c:v>78478.580000000089</c:v>
                </c:pt>
                <c:pt idx="240">
                  <c:v>77986.590000000084</c:v>
                </c:pt>
                <c:pt idx="241">
                  <c:v>77492.350000000079</c:v>
                </c:pt>
                <c:pt idx="242">
                  <c:v>76995.840000000084</c:v>
                </c:pt>
                <c:pt idx="243">
                  <c:v>76497.060000000085</c:v>
                </c:pt>
                <c:pt idx="244">
                  <c:v>75995.990000000078</c:v>
                </c:pt>
                <c:pt idx="245">
                  <c:v>75492.620000000083</c:v>
                </c:pt>
                <c:pt idx="246">
                  <c:v>74986.950000000084</c:v>
                </c:pt>
                <c:pt idx="247">
                  <c:v>74478.960000000079</c:v>
                </c:pt>
                <c:pt idx="248">
                  <c:v>73968.640000000072</c:v>
                </c:pt>
                <c:pt idx="249">
                  <c:v>73455.980000000069</c:v>
                </c:pt>
                <c:pt idx="250">
                  <c:v>72940.970000000074</c:v>
                </c:pt>
                <c:pt idx="251">
                  <c:v>72423.600000000079</c:v>
                </c:pt>
                <c:pt idx="252">
                  <c:v>71903.860000000073</c:v>
                </c:pt>
                <c:pt idx="253">
                  <c:v>71381.740000000078</c:v>
                </c:pt>
                <c:pt idx="254">
                  <c:v>70857.230000000083</c:v>
                </c:pt>
                <c:pt idx="255">
                  <c:v>70330.310000000085</c:v>
                </c:pt>
                <c:pt idx="256">
                  <c:v>69800.980000000083</c:v>
                </c:pt>
                <c:pt idx="257">
                  <c:v>69269.220000000088</c:v>
                </c:pt>
                <c:pt idx="258">
                  <c:v>68735.020000000091</c:v>
                </c:pt>
                <c:pt idx="259">
                  <c:v>68198.380000000092</c:v>
                </c:pt>
                <c:pt idx="260">
                  <c:v>67659.280000000086</c:v>
                </c:pt>
                <c:pt idx="261">
                  <c:v>67117.710000000079</c:v>
                </c:pt>
                <c:pt idx="262">
                  <c:v>66573.650000000081</c:v>
                </c:pt>
                <c:pt idx="263">
                  <c:v>66027.100000000079</c:v>
                </c:pt>
                <c:pt idx="264">
                  <c:v>65478.040000000081</c:v>
                </c:pt>
                <c:pt idx="265">
                  <c:v>64926.470000000081</c:v>
                </c:pt>
                <c:pt idx="266">
                  <c:v>64372.370000000083</c:v>
                </c:pt>
                <c:pt idx="267">
                  <c:v>63815.730000000083</c:v>
                </c:pt>
                <c:pt idx="268">
                  <c:v>63256.540000000081</c:v>
                </c:pt>
                <c:pt idx="269">
                  <c:v>62694.790000000081</c:v>
                </c:pt>
                <c:pt idx="270">
                  <c:v>62130.460000000079</c:v>
                </c:pt>
                <c:pt idx="271">
                  <c:v>61563.540000000081</c:v>
                </c:pt>
                <c:pt idx="272">
                  <c:v>60994.030000000079</c:v>
                </c:pt>
                <c:pt idx="273">
                  <c:v>60421.910000000076</c:v>
                </c:pt>
                <c:pt idx="274">
                  <c:v>59847.160000000076</c:v>
                </c:pt>
                <c:pt idx="275">
                  <c:v>59269.780000000079</c:v>
                </c:pt>
                <c:pt idx="276">
                  <c:v>58689.75000000008</c:v>
                </c:pt>
                <c:pt idx="277">
                  <c:v>58107.060000000078</c:v>
                </c:pt>
                <c:pt idx="278">
                  <c:v>57521.700000000077</c:v>
                </c:pt>
                <c:pt idx="279">
                  <c:v>56933.660000000076</c:v>
                </c:pt>
                <c:pt idx="280">
                  <c:v>56342.930000000073</c:v>
                </c:pt>
                <c:pt idx="281">
                  <c:v>55749.490000000071</c:v>
                </c:pt>
                <c:pt idx="282">
                  <c:v>55153.330000000067</c:v>
                </c:pt>
                <c:pt idx="283">
                  <c:v>54554.440000000068</c:v>
                </c:pt>
                <c:pt idx="284">
                  <c:v>53952.800000000068</c:v>
                </c:pt>
                <c:pt idx="285">
                  <c:v>53348.400000000067</c:v>
                </c:pt>
                <c:pt idx="286">
                  <c:v>52741.230000000069</c:v>
                </c:pt>
                <c:pt idx="287">
                  <c:v>52131.280000000072</c:v>
                </c:pt>
                <c:pt idx="288">
                  <c:v>51518.540000000074</c:v>
                </c:pt>
                <c:pt idx="289">
                  <c:v>50902.990000000071</c:v>
                </c:pt>
                <c:pt idx="290">
                  <c:v>50284.620000000068</c:v>
                </c:pt>
                <c:pt idx="291">
                  <c:v>49663.410000000069</c:v>
                </c:pt>
                <c:pt idx="292">
                  <c:v>49039.350000000071</c:v>
                </c:pt>
                <c:pt idx="293">
                  <c:v>48412.430000000073</c:v>
                </c:pt>
                <c:pt idx="294">
                  <c:v>47782.640000000072</c:v>
                </c:pt>
                <c:pt idx="295">
                  <c:v>47149.960000000072</c:v>
                </c:pt>
                <c:pt idx="296">
                  <c:v>46514.38000000007</c:v>
                </c:pt>
                <c:pt idx="297">
                  <c:v>45875.890000000072</c:v>
                </c:pt>
                <c:pt idx="298">
                  <c:v>45234.470000000074</c:v>
                </c:pt>
                <c:pt idx="299">
                  <c:v>44590.110000000073</c:v>
                </c:pt>
                <c:pt idx="300">
                  <c:v>43942.800000000076</c:v>
                </c:pt>
                <c:pt idx="301">
                  <c:v>43292.520000000077</c:v>
                </c:pt>
                <c:pt idx="302">
                  <c:v>42639.260000000075</c:v>
                </c:pt>
                <c:pt idx="303">
                  <c:v>41983.010000000075</c:v>
                </c:pt>
                <c:pt idx="304">
                  <c:v>41323.750000000073</c:v>
                </c:pt>
                <c:pt idx="305">
                  <c:v>40661.470000000074</c:v>
                </c:pt>
                <c:pt idx="306">
                  <c:v>39996.160000000076</c:v>
                </c:pt>
                <c:pt idx="307">
                  <c:v>39327.800000000076</c:v>
                </c:pt>
                <c:pt idx="308">
                  <c:v>38656.370000000075</c:v>
                </c:pt>
                <c:pt idx="309">
                  <c:v>37981.870000000075</c:v>
                </c:pt>
                <c:pt idx="310">
                  <c:v>37304.270000000077</c:v>
                </c:pt>
                <c:pt idx="311">
                  <c:v>36623.57000000008</c:v>
                </c:pt>
                <c:pt idx="312">
                  <c:v>35939.75000000008</c:v>
                </c:pt>
                <c:pt idx="313">
                  <c:v>35252.790000000081</c:v>
                </c:pt>
                <c:pt idx="314">
                  <c:v>34562.690000000082</c:v>
                </c:pt>
                <c:pt idx="315">
                  <c:v>33869.420000000086</c:v>
                </c:pt>
                <c:pt idx="316">
                  <c:v>33172.970000000088</c:v>
                </c:pt>
                <c:pt idx="317">
                  <c:v>32473.330000000089</c:v>
                </c:pt>
                <c:pt idx="318">
                  <c:v>31770.490000000089</c:v>
                </c:pt>
                <c:pt idx="319">
                  <c:v>31064.420000000089</c:v>
                </c:pt>
                <c:pt idx="320">
                  <c:v>30355.12000000009</c:v>
                </c:pt>
                <c:pt idx="321">
                  <c:v>29642.570000000091</c:v>
                </c:pt>
                <c:pt idx="322">
                  <c:v>28926.750000000091</c:v>
                </c:pt>
                <c:pt idx="323">
                  <c:v>28207.650000000092</c:v>
                </c:pt>
                <c:pt idx="324">
                  <c:v>27485.260000000093</c:v>
                </c:pt>
                <c:pt idx="325">
                  <c:v>26759.550000000094</c:v>
                </c:pt>
                <c:pt idx="326">
                  <c:v>26030.520000000095</c:v>
                </c:pt>
                <c:pt idx="327">
                  <c:v>25298.150000000096</c:v>
                </c:pt>
                <c:pt idx="328">
                  <c:v>24562.420000000096</c:v>
                </c:pt>
                <c:pt idx="329">
                  <c:v>23823.320000000098</c:v>
                </c:pt>
                <c:pt idx="330">
                  <c:v>23080.830000000096</c:v>
                </c:pt>
                <c:pt idx="331">
                  <c:v>22334.940000000097</c:v>
                </c:pt>
                <c:pt idx="332">
                  <c:v>21585.630000000096</c:v>
                </c:pt>
                <c:pt idx="333">
                  <c:v>20832.880000000096</c:v>
                </c:pt>
                <c:pt idx="334">
                  <c:v>20076.680000000095</c:v>
                </c:pt>
                <c:pt idx="335">
                  <c:v>19317.020000000095</c:v>
                </c:pt>
                <c:pt idx="336">
                  <c:v>18553.880000000096</c:v>
                </c:pt>
                <c:pt idx="337">
                  <c:v>17787.240000000096</c:v>
                </c:pt>
                <c:pt idx="338">
                  <c:v>17017.080000000096</c:v>
                </c:pt>
                <c:pt idx="339">
                  <c:v>16243.390000000096</c:v>
                </c:pt>
                <c:pt idx="340">
                  <c:v>15466.160000000096</c:v>
                </c:pt>
                <c:pt idx="341">
                  <c:v>14685.370000000097</c:v>
                </c:pt>
                <c:pt idx="342">
                  <c:v>13901.000000000098</c:v>
                </c:pt>
                <c:pt idx="343">
                  <c:v>13113.030000000099</c:v>
                </c:pt>
                <c:pt idx="344">
                  <c:v>12321.450000000099</c:v>
                </c:pt>
                <c:pt idx="345">
                  <c:v>11526.2400000001</c:v>
                </c:pt>
                <c:pt idx="346">
                  <c:v>10727.390000000099</c:v>
                </c:pt>
                <c:pt idx="347">
                  <c:v>9924.8800000000992</c:v>
                </c:pt>
                <c:pt idx="348">
                  <c:v>9118.6900000000987</c:v>
                </c:pt>
                <c:pt idx="349">
                  <c:v>8308.8000000000993</c:v>
                </c:pt>
                <c:pt idx="350">
                  <c:v>7495.200000000099</c:v>
                </c:pt>
                <c:pt idx="351">
                  <c:v>6677.870000000099</c:v>
                </c:pt>
                <c:pt idx="352">
                  <c:v>5856.8000000000993</c:v>
                </c:pt>
                <c:pt idx="353">
                  <c:v>5031.9600000000992</c:v>
                </c:pt>
                <c:pt idx="354">
                  <c:v>4203.3400000000993</c:v>
                </c:pt>
                <c:pt idx="355">
                  <c:v>3370.9300000000994</c:v>
                </c:pt>
                <c:pt idx="356">
                  <c:v>2534.7000000000994</c:v>
                </c:pt>
                <c:pt idx="357">
                  <c:v>1694.6400000000995</c:v>
                </c:pt>
                <c:pt idx="358">
                  <c:v>850.73000000009949</c:v>
                </c:pt>
                <c:pt idx="359">
                  <c:v>0</c:v>
                </c:pt>
              </c:numCache>
            </c:numRef>
          </c:val>
          <c:smooth val="0"/>
          <c:extLst>
            <c:ext xmlns:c16="http://schemas.microsoft.com/office/drawing/2014/chart" uri="{C3380CC4-5D6E-409C-BE32-E72D297353CC}">
              <c16:uniqueId val="{00000001-243B-4C9E-8510-0C82563AFBC5}"/>
            </c:ext>
          </c:extLst>
        </c:ser>
        <c:dLbls>
          <c:showLegendKey val="0"/>
          <c:showVal val="0"/>
          <c:showCatName val="0"/>
          <c:showSerName val="0"/>
          <c:showPercent val="0"/>
          <c:showBubbleSize val="0"/>
        </c:dLbls>
        <c:smooth val="0"/>
        <c:axId val="194132608"/>
        <c:axId val="194134400"/>
      </c:lineChart>
      <c:dateAx>
        <c:axId val="194132608"/>
        <c:scaling>
          <c:orientation val="minMax"/>
        </c:scaling>
        <c:delete val="0"/>
        <c:axPos val="b"/>
        <c:numFmt formatCode="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194134400"/>
        <c:crosses val="autoZero"/>
        <c:auto val="1"/>
        <c:lblOffset val="100"/>
        <c:baseTimeUnit val="months"/>
        <c:majorUnit val="2"/>
        <c:majorTimeUnit val="years"/>
        <c:minorUnit val="1"/>
        <c:minorTimeUnit val="years"/>
      </c:dateAx>
      <c:valAx>
        <c:axId val="194134400"/>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4132608"/>
        <c:crosses val="autoZero"/>
        <c:crossBetween val="between"/>
      </c:valAx>
      <c:spPr>
        <a:noFill/>
        <a:ln w="25400">
          <a:noFill/>
        </a:ln>
      </c:spPr>
    </c:plotArea>
    <c:legend>
      <c:legendPos val="r"/>
      <c:layout>
        <c:manualLayout>
          <c:xMode val="edge"/>
          <c:yMode val="edge"/>
          <c:x val="0.49244785635364008"/>
          <c:y val="2.8455397514122498E-2"/>
          <c:w val="0.46827863640990314"/>
          <c:h val="0.14634204435834428"/>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0" i="0" u="none" strike="noStrike" baseline="0">
                <a:solidFill>
                  <a:srgbClr val="000000"/>
                </a:solidFill>
                <a:latin typeface="Arial"/>
                <a:ea typeface="Arial"/>
                <a:cs typeface="Arial"/>
              </a:defRPr>
            </a:pPr>
            <a:r>
              <a:rPr lang="en-US"/>
              <a:t>Interest Rate History</a:t>
            </a:r>
          </a:p>
        </c:rich>
      </c:tx>
      <c:layout>
        <c:manualLayout>
          <c:xMode val="edge"/>
          <c:yMode val="edge"/>
          <c:x val="0.29581993569131831"/>
          <c:y val="3.4722457698959007E-2"/>
        </c:manualLayout>
      </c:layout>
      <c:overlay val="0"/>
      <c:spPr>
        <a:noFill/>
        <a:ln w="25400">
          <a:noFill/>
        </a:ln>
      </c:spPr>
    </c:title>
    <c:autoTitleDeleted val="0"/>
    <c:plotArea>
      <c:layout>
        <c:manualLayout>
          <c:layoutTarget val="inner"/>
          <c:xMode val="edge"/>
          <c:yMode val="edge"/>
          <c:x val="0.12861736334405144"/>
          <c:y val="0.11111186463666882"/>
          <c:w val="0.82315112540192925"/>
          <c:h val="0.68056017089959653"/>
        </c:manualLayout>
      </c:layout>
      <c:scatterChart>
        <c:scatterStyle val="smoothMarker"/>
        <c:varyColors val="0"/>
        <c:ser>
          <c:idx val="0"/>
          <c:order val="0"/>
          <c:tx>
            <c:v>Interest Rate History</c:v>
          </c:tx>
          <c:spPr>
            <a:ln w="25400">
              <a:solidFill>
                <a:srgbClr val="000080"/>
              </a:solidFill>
              <a:prstDash val="solid"/>
            </a:ln>
          </c:spPr>
          <c:marker>
            <c:symbol val="none"/>
          </c:marker>
          <c:xVal>
            <c:numRef>
              <c:f>[0]!chart_nper</c:f>
              <c:numCache>
                <c:formatCode>General</c:formatCod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numCache>
            </c:numRef>
          </c:xVal>
          <c:yVal>
            <c:numRef>
              <c:f>[0]!chart_ratehist</c:f>
              <c:numCache>
                <c:formatCode>0.000%</c:formatCode>
                <c:ptCount val="360"/>
                <c:pt idx="0">
                  <c:v>5.5E-2</c:v>
                </c:pt>
                <c:pt idx="1">
                  <c:v>5.5E-2</c:v>
                </c:pt>
                <c:pt idx="2">
                  <c:v>5.5E-2</c:v>
                </c:pt>
                <c:pt idx="3">
                  <c:v>5.5E-2</c:v>
                </c:pt>
                <c:pt idx="4">
                  <c:v>5.5E-2</c:v>
                </c:pt>
                <c:pt idx="5">
                  <c:v>5.5E-2</c:v>
                </c:pt>
                <c:pt idx="6">
                  <c:v>5.5E-2</c:v>
                </c:pt>
                <c:pt idx="7">
                  <c:v>5.5E-2</c:v>
                </c:pt>
                <c:pt idx="8">
                  <c:v>5.5E-2</c:v>
                </c:pt>
                <c:pt idx="9">
                  <c:v>5.5E-2</c:v>
                </c:pt>
                <c:pt idx="10">
                  <c:v>5.5E-2</c:v>
                </c:pt>
                <c:pt idx="11">
                  <c:v>5.5E-2</c:v>
                </c:pt>
                <c:pt idx="12">
                  <c:v>5.5E-2</c:v>
                </c:pt>
                <c:pt idx="13">
                  <c:v>5.5E-2</c:v>
                </c:pt>
                <c:pt idx="14">
                  <c:v>5.5E-2</c:v>
                </c:pt>
                <c:pt idx="15">
                  <c:v>5.5E-2</c:v>
                </c:pt>
                <c:pt idx="16">
                  <c:v>5.5E-2</c:v>
                </c:pt>
                <c:pt idx="17">
                  <c:v>5.5E-2</c:v>
                </c:pt>
                <c:pt idx="18">
                  <c:v>5.5E-2</c:v>
                </c:pt>
                <c:pt idx="19">
                  <c:v>5.5E-2</c:v>
                </c:pt>
                <c:pt idx="20">
                  <c:v>5.5E-2</c:v>
                </c:pt>
                <c:pt idx="21">
                  <c:v>5.5E-2</c:v>
                </c:pt>
                <c:pt idx="22">
                  <c:v>5.5E-2</c:v>
                </c:pt>
                <c:pt idx="23">
                  <c:v>5.5E-2</c:v>
                </c:pt>
                <c:pt idx="24">
                  <c:v>5.5E-2</c:v>
                </c:pt>
                <c:pt idx="25">
                  <c:v>5.5E-2</c:v>
                </c:pt>
                <c:pt idx="26">
                  <c:v>5.5E-2</c:v>
                </c:pt>
                <c:pt idx="27">
                  <c:v>5.5E-2</c:v>
                </c:pt>
                <c:pt idx="28">
                  <c:v>5.5E-2</c:v>
                </c:pt>
                <c:pt idx="29">
                  <c:v>5.5E-2</c:v>
                </c:pt>
                <c:pt idx="30">
                  <c:v>5.5E-2</c:v>
                </c:pt>
                <c:pt idx="31">
                  <c:v>5.5E-2</c:v>
                </c:pt>
                <c:pt idx="32">
                  <c:v>5.5E-2</c:v>
                </c:pt>
                <c:pt idx="33">
                  <c:v>5.5E-2</c:v>
                </c:pt>
                <c:pt idx="34">
                  <c:v>5.5E-2</c:v>
                </c:pt>
                <c:pt idx="35">
                  <c:v>5.5E-2</c:v>
                </c:pt>
                <c:pt idx="36">
                  <c:v>5.5E-2</c:v>
                </c:pt>
                <c:pt idx="37">
                  <c:v>5.5E-2</c:v>
                </c:pt>
                <c:pt idx="38">
                  <c:v>5.5E-2</c:v>
                </c:pt>
                <c:pt idx="39">
                  <c:v>5.5E-2</c:v>
                </c:pt>
                <c:pt idx="40">
                  <c:v>5.5E-2</c:v>
                </c:pt>
                <c:pt idx="41">
                  <c:v>5.5E-2</c:v>
                </c:pt>
                <c:pt idx="42">
                  <c:v>5.5E-2</c:v>
                </c:pt>
                <c:pt idx="43">
                  <c:v>5.5E-2</c:v>
                </c:pt>
                <c:pt idx="44">
                  <c:v>5.5E-2</c:v>
                </c:pt>
                <c:pt idx="45">
                  <c:v>5.5E-2</c:v>
                </c:pt>
                <c:pt idx="46">
                  <c:v>5.5E-2</c:v>
                </c:pt>
                <c:pt idx="47">
                  <c:v>5.5E-2</c:v>
                </c:pt>
                <c:pt idx="48">
                  <c:v>5.5E-2</c:v>
                </c:pt>
                <c:pt idx="49">
                  <c:v>5.5E-2</c:v>
                </c:pt>
                <c:pt idx="50">
                  <c:v>5.5E-2</c:v>
                </c:pt>
                <c:pt idx="51">
                  <c:v>5.5E-2</c:v>
                </c:pt>
                <c:pt idx="52">
                  <c:v>5.5E-2</c:v>
                </c:pt>
                <c:pt idx="53">
                  <c:v>5.5E-2</c:v>
                </c:pt>
                <c:pt idx="54">
                  <c:v>5.5E-2</c:v>
                </c:pt>
                <c:pt idx="55">
                  <c:v>5.5E-2</c:v>
                </c:pt>
                <c:pt idx="56">
                  <c:v>5.5E-2</c:v>
                </c:pt>
                <c:pt idx="57">
                  <c:v>5.5E-2</c:v>
                </c:pt>
                <c:pt idx="58">
                  <c:v>5.5E-2</c:v>
                </c:pt>
                <c:pt idx="59">
                  <c:v>5.5E-2</c:v>
                </c:pt>
                <c:pt idx="60">
                  <c:v>5.5E-2</c:v>
                </c:pt>
                <c:pt idx="61">
                  <c:v>5.5E-2</c:v>
                </c:pt>
                <c:pt idx="62">
                  <c:v>5.5E-2</c:v>
                </c:pt>
                <c:pt idx="63">
                  <c:v>5.5E-2</c:v>
                </c:pt>
                <c:pt idx="64">
                  <c:v>5.5E-2</c:v>
                </c:pt>
                <c:pt idx="65">
                  <c:v>5.5E-2</c:v>
                </c:pt>
                <c:pt idx="66">
                  <c:v>5.5E-2</c:v>
                </c:pt>
                <c:pt idx="67">
                  <c:v>5.5E-2</c:v>
                </c:pt>
                <c:pt idx="68">
                  <c:v>5.5E-2</c:v>
                </c:pt>
                <c:pt idx="69">
                  <c:v>5.5E-2</c:v>
                </c:pt>
                <c:pt idx="70">
                  <c:v>5.5E-2</c:v>
                </c:pt>
                <c:pt idx="71">
                  <c:v>5.5E-2</c:v>
                </c:pt>
                <c:pt idx="72">
                  <c:v>5.5E-2</c:v>
                </c:pt>
                <c:pt idx="73">
                  <c:v>5.5E-2</c:v>
                </c:pt>
                <c:pt idx="74">
                  <c:v>5.5E-2</c:v>
                </c:pt>
                <c:pt idx="75">
                  <c:v>5.5E-2</c:v>
                </c:pt>
                <c:pt idx="76">
                  <c:v>5.5E-2</c:v>
                </c:pt>
                <c:pt idx="77">
                  <c:v>5.5E-2</c:v>
                </c:pt>
                <c:pt idx="78">
                  <c:v>5.5E-2</c:v>
                </c:pt>
                <c:pt idx="79">
                  <c:v>5.5E-2</c:v>
                </c:pt>
                <c:pt idx="80">
                  <c:v>5.5E-2</c:v>
                </c:pt>
                <c:pt idx="81">
                  <c:v>5.5E-2</c:v>
                </c:pt>
                <c:pt idx="82">
                  <c:v>5.5E-2</c:v>
                </c:pt>
                <c:pt idx="83">
                  <c:v>5.5E-2</c:v>
                </c:pt>
                <c:pt idx="84">
                  <c:v>5.5E-2</c:v>
                </c:pt>
                <c:pt idx="85">
                  <c:v>5.5E-2</c:v>
                </c:pt>
                <c:pt idx="86">
                  <c:v>5.5E-2</c:v>
                </c:pt>
                <c:pt idx="87">
                  <c:v>5.5E-2</c:v>
                </c:pt>
                <c:pt idx="88">
                  <c:v>5.5E-2</c:v>
                </c:pt>
                <c:pt idx="89">
                  <c:v>5.5E-2</c:v>
                </c:pt>
                <c:pt idx="90">
                  <c:v>5.5E-2</c:v>
                </c:pt>
                <c:pt idx="91">
                  <c:v>5.5E-2</c:v>
                </c:pt>
                <c:pt idx="92">
                  <c:v>5.5E-2</c:v>
                </c:pt>
                <c:pt idx="93">
                  <c:v>5.5E-2</c:v>
                </c:pt>
                <c:pt idx="94">
                  <c:v>5.5E-2</c:v>
                </c:pt>
                <c:pt idx="95">
                  <c:v>5.5E-2</c:v>
                </c:pt>
                <c:pt idx="96">
                  <c:v>5.5E-2</c:v>
                </c:pt>
                <c:pt idx="97">
                  <c:v>5.5E-2</c:v>
                </c:pt>
                <c:pt idx="98">
                  <c:v>5.5E-2</c:v>
                </c:pt>
                <c:pt idx="99">
                  <c:v>5.5E-2</c:v>
                </c:pt>
                <c:pt idx="100">
                  <c:v>5.5E-2</c:v>
                </c:pt>
                <c:pt idx="101">
                  <c:v>5.5E-2</c:v>
                </c:pt>
                <c:pt idx="102">
                  <c:v>5.5E-2</c:v>
                </c:pt>
                <c:pt idx="103">
                  <c:v>5.5E-2</c:v>
                </c:pt>
                <c:pt idx="104">
                  <c:v>5.5E-2</c:v>
                </c:pt>
                <c:pt idx="105">
                  <c:v>5.5E-2</c:v>
                </c:pt>
                <c:pt idx="106">
                  <c:v>5.5E-2</c:v>
                </c:pt>
                <c:pt idx="107">
                  <c:v>5.5E-2</c:v>
                </c:pt>
                <c:pt idx="108">
                  <c:v>5.5E-2</c:v>
                </c:pt>
                <c:pt idx="109">
                  <c:v>5.5E-2</c:v>
                </c:pt>
                <c:pt idx="110">
                  <c:v>5.5E-2</c:v>
                </c:pt>
                <c:pt idx="111">
                  <c:v>5.5E-2</c:v>
                </c:pt>
                <c:pt idx="112">
                  <c:v>5.5E-2</c:v>
                </c:pt>
                <c:pt idx="113">
                  <c:v>5.5E-2</c:v>
                </c:pt>
                <c:pt idx="114">
                  <c:v>5.5E-2</c:v>
                </c:pt>
                <c:pt idx="115">
                  <c:v>5.5E-2</c:v>
                </c:pt>
                <c:pt idx="116">
                  <c:v>5.5E-2</c:v>
                </c:pt>
                <c:pt idx="117">
                  <c:v>5.5E-2</c:v>
                </c:pt>
                <c:pt idx="118">
                  <c:v>5.5E-2</c:v>
                </c:pt>
                <c:pt idx="119">
                  <c:v>5.5E-2</c:v>
                </c:pt>
                <c:pt idx="120">
                  <c:v>5.5E-2</c:v>
                </c:pt>
                <c:pt idx="121">
                  <c:v>5.5E-2</c:v>
                </c:pt>
                <c:pt idx="122">
                  <c:v>5.5E-2</c:v>
                </c:pt>
                <c:pt idx="123">
                  <c:v>5.5E-2</c:v>
                </c:pt>
                <c:pt idx="124">
                  <c:v>5.5E-2</c:v>
                </c:pt>
                <c:pt idx="125">
                  <c:v>5.5E-2</c:v>
                </c:pt>
                <c:pt idx="126">
                  <c:v>5.5E-2</c:v>
                </c:pt>
                <c:pt idx="127">
                  <c:v>5.5E-2</c:v>
                </c:pt>
                <c:pt idx="128">
                  <c:v>5.5E-2</c:v>
                </c:pt>
                <c:pt idx="129">
                  <c:v>5.5E-2</c:v>
                </c:pt>
                <c:pt idx="130">
                  <c:v>5.5E-2</c:v>
                </c:pt>
                <c:pt idx="131">
                  <c:v>5.5E-2</c:v>
                </c:pt>
                <c:pt idx="132">
                  <c:v>5.5E-2</c:v>
                </c:pt>
                <c:pt idx="133">
                  <c:v>5.5E-2</c:v>
                </c:pt>
                <c:pt idx="134">
                  <c:v>5.5E-2</c:v>
                </c:pt>
                <c:pt idx="135">
                  <c:v>5.5E-2</c:v>
                </c:pt>
                <c:pt idx="136">
                  <c:v>5.5E-2</c:v>
                </c:pt>
                <c:pt idx="137">
                  <c:v>5.5E-2</c:v>
                </c:pt>
                <c:pt idx="138">
                  <c:v>5.5E-2</c:v>
                </c:pt>
                <c:pt idx="139">
                  <c:v>5.5E-2</c:v>
                </c:pt>
                <c:pt idx="140">
                  <c:v>5.5E-2</c:v>
                </c:pt>
                <c:pt idx="141">
                  <c:v>5.5E-2</c:v>
                </c:pt>
                <c:pt idx="142">
                  <c:v>5.5E-2</c:v>
                </c:pt>
                <c:pt idx="143">
                  <c:v>5.5E-2</c:v>
                </c:pt>
                <c:pt idx="144">
                  <c:v>5.5E-2</c:v>
                </c:pt>
                <c:pt idx="145">
                  <c:v>5.5E-2</c:v>
                </c:pt>
                <c:pt idx="146">
                  <c:v>5.5E-2</c:v>
                </c:pt>
                <c:pt idx="147">
                  <c:v>5.5E-2</c:v>
                </c:pt>
                <c:pt idx="148">
                  <c:v>5.5E-2</c:v>
                </c:pt>
                <c:pt idx="149">
                  <c:v>5.5E-2</c:v>
                </c:pt>
                <c:pt idx="150">
                  <c:v>5.5E-2</c:v>
                </c:pt>
                <c:pt idx="151">
                  <c:v>5.5E-2</c:v>
                </c:pt>
                <c:pt idx="152">
                  <c:v>5.5E-2</c:v>
                </c:pt>
                <c:pt idx="153">
                  <c:v>5.5E-2</c:v>
                </c:pt>
                <c:pt idx="154">
                  <c:v>5.5E-2</c:v>
                </c:pt>
                <c:pt idx="155">
                  <c:v>5.5E-2</c:v>
                </c:pt>
                <c:pt idx="156">
                  <c:v>5.5E-2</c:v>
                </c:pt>
                <c:pt idx="157">
                  <c:v>5.5E-2</c:v>
                </c:pt>
                <c:pt idx="158">
                  <c:v>5.5E-2</c:v>
                </c:pt>
                <c:pt idx="159">
                  <c:v>5.5E-2</c:v>
                </c:pt>
                <c:pt idx="160">
                  <c:v>5.5E-2</c:v>
                </c:pt>
                <c:pt idx="161">
                  <c:v>5.5E-2</c:v>
                </c:pt>
                <c:pt idx="162">
                  <c:v>5.5E-2</c:v>
                </c:pt>
                <c:pt idx="163">
                  <c:v>5.5E-2</c:v>
                </c:pt>
                <c:pt idx="164">
                  <c:v>5.5E-2</c:v>
                </c:pt>
                <c:pt idx="165">
                  <c:v>5.5E-2</c:v>
                </c:pt>
                <c:pt idx="166">
                  <c:v>5.5E-2</c:v>
                </c:pt>
                <c:pt idx="167">
                  <c:v>5.5E-2</c:v>
                </c:pt>
                <c:pt idx="168">
                  <c:v>5.5E-2</c:v>
                </c:pt>
                <c:pt idx="169">
                  <c:v>5.5E-2</c:v>
                </c:pt>
                <c:pt idx="170">
                  <c:v>5.5E-2</c:v>
                </c:pt>
                <c:pt idx="171">
                  <c:v>5.5E-2</c:v>
                </c:pt>
                <c:pt idx="172">
                  <c:v>5.5E-2</c:v>
                </c:pt>
                <c:pt idx="173">
                  <c:v>5.5E-2</c:v>
                </c:pt>
                <c:pt idx="174">
                  <c:v>5.5E-2</c:v>
                </c:pt>
                <c:pt idx="175">
                  <c:v>5.5E-2</c:v>
                </c:pt>
                <c:pt idx="176">
                  <c:v>5.5E-2</c:v>
                </c:pt>
                <c:pt idx="177">
                  <c:v>5.5E-2</c:v>
                </c:pt>
                <c:pt idx="178">
                  <c:v>5.5E-2</c:v>
                </c:pt>
                <c:pt idx="179">
                  <c:v>5.5E-2</c:v>
                </c:pt>
                <c:pt idx="180">
                  <c:v>5.5E-2</c:v>
                </c:pt>
                <c:pt idx="181">
                  <c:v>5.5E-2</c:v>
                </c:pt>
                <c:pt idx="182">
                  <c:v>5.5E-2</c:v>
                </c:pt>
                <c:pt idx="183">
                  <c:v>5.5E-2</c:v>
                </c:pt>
                <c:pt idx="184">
                  <c:v>5.5E-2</c:v>
                </c:pt>
                <c:pt idx="185">
                  <c:v>5.5E-2</c:v>
                </c:pt>
                <c:pt idx="186">
                  <c:v>5.5E-2</c:v>
                </c:pt>
                <c:pt idx="187">
                  <c:v>5.5E-2</c:v>
                </c:pt>
                <c:pt idx="188">
                  <c:v>5.5E-2</c:v>
                </c:pt>
                <c:pt idx="189">
                  <c:v>5.5E-2</c:v>
                </c:pt>
                <c:pt idx="190">
                  <c:v>5.5E-2</c:v>
                </c:pt>
                <c:pt idx="191">
                  <c:v>5.5E-2</c:v>
                </c:pt>
                <c:pt idx="192">
                  <c:v>5.5E-2</c:v>
                </c:pt>
                <c:pt idx="193">
                  <c:v>5.5E-2</c:v>
                </c:pt>
                <c:pt idx="194">
                  <c:v>5.5E-2</c:v>
                </c:pt>
                <c:pt idx="195">
                  <c:v>5.5E-2</c:v>
                </c:pt>
                <c:pt idx="196">
                  <c:v>5.5E-2</c:v>
                </c:pt>
                <c:pt idx="197">
                  <c:v>5.5E-2</c:v>
                </c:pt>
                <c:pt idx="198">
                  <c:v>5.5E-2</c:v>
                </c:pt>
                <c:pt idx="199">
                  <c:v>5.5E-2</c:v>
                </c:pt>
                <c:pt idx="200">
                  <c:v>5.5E-2</c:v>
                </c:pt>
                <c:pt idx="201">
                  <c:v>5.5E-2</c:v>
                </c:pt>
                <c:pt idx="202">
                  <c:v>5.5E-2</c:v>
                </c:pt>
                <c:pt idx="203">
                  <c:v>5.5E-2</c:v>
                </c:pt>
                <c:pt idx="204">
                  <c:v>5.5E-2</c:v>
                </c:pt>
                <c:pt idx="205">
                  <c:v>5.5E-2</c:v>
                </c:pt>
                <c:pt idx="206">
                  <c:v>5.5E-2</c:v>
                </c:pt>
                <c:pt idx="207">
                  <c:v>5.5E-2</c:v>
                </c:pt>
                <c:pt idx="208">
                  <c:v>5.5E-2</c:v>
                </c:pt>
                <c:pt idx="209">
                  <c:v>5.5E-2</c:v>
                </c:pt>
                <c:pt idx="210">
                  <c:v>5.5E-2</c:v>
                </c:pt>
                <c:pt idx="211">
                  <c:v>5.5E-2</c:v>
                </c:pt>
                <c:pt idx="212">
                  <c:v>5.5E-2</c:v>
                </c:pt>
                <c:pt idx="213">
                  <c:v>5.5E-2</c:v>
                </c:pt>
                <c:pt idx="214">
                  <c:v>5.5E-2</c:v>
                </c:pt>
                <c:pt idx="215">
                  <c:v>5.5E-2</c:v>
                </c:pt>
                <c:pt idx="216">
                  <c:v>5.5E-2</c:v>
                </c:pt>
                <c:pt idx="217">
                  <c:v>5.5E-2</c:v>
                </c:pt>
                <c:pt idx="218">
                  <c:v>5.5E-2</c:v>
                </c:pt>
                <c:pt idx="219">
                  <c:v>5.5E-2</c:v>
                </c:pt>
                <c:pt idx="220">
                  <c:v>5.5E-2</c:v>
                </c:pt>
                <c:pt idx="221">
                  <c:v>5.5E-2</c:v>
                </c:pt>
                <c:pt idx="222">
                  <c:v>5.5E-2</c:v>
                </c:pt>
                <c:pt idx="223">
                  <c:v>5.5E-2</c:v>
                </c:pt>
                <c:pt idx="224">
                  <c:v>5.5E-2</c:v>
                </c:pt>
                <c:pt idx="225">
                  <c:v>5.5E-2</c:v>
                </c:pt>
                <c:pt idx="226">
                  <c:v>5.5E-2</c:v>
                </c:pt>
                <c:pt idx="227">
                  <c:v>5.5E-2</c:v>
                </c:pt>
                <c:pt idx="228">
                  <c:v>5.5E-2</c:v>
                </c:pt>
                <c:pt idx="229">
                  <c:v>5.5E-2</c:v>
                </c:pt>
                <c:pt idx="230">
                  <c:v>5.5E-2</c:v>
                </c:pt>
                <c:pt idx="231">
                  <c:v>5.5E-2</c:v>
                </c:pt>
                <c:pt idx="232">
                  <c:v>5.5E-2</c:v>
                </c:pt>
                <c:pt idx="233">
                  <c:v>5.5E-2</c:v>
                </c:pt>
                <c:pt idx="234">
                  <c:v>5.5E-2</c:v>
                </c:pt>
                <c:pt idx="235">
                  <c:v>5.5E-2</c:v>
                </c:pt>
                <c:pt idx="236">
                  <c:v>5.5E-2</c:v>
                </c:pt>
                <c:pt idx="237">
                  <c:v>5.5E-2</c:v>
                </c:pt>
                <c:pt idx="238">
                  <c:v>5.5E-2</c:v>
                </c:pt>
                <c:pt idx="239">
                  <c:v>5.5E-2</c:v>
                </c:pt>
                <c:pt idx="240">
                  <c:v>5.5E-2</c:v>
                </c:pt>
                <c:pt idx="241">
                  <c:v>5.5E-2</c:v>
                </c:pt>
                <c:pt idx="242">
                  <c:v>5.5E-2</c:v>
                </c:pt>
                <c:pt idx="243">
                  <c:v>5.5E-2</c:v>
                </c:pt>
                <c:pt idx="244">
                  <c:v>5.5E-2</c:v>
                </c:pt>
                <c:pt idx="245">
                  <c:v>5.5E-2</c:v>
                </c:pt>
                <c:pt idx="246">
                  <c:v>5.5E-2</c:v>
                </c:pt>
                <c:pt idx="247">
                  <c:v>5.5E-2</c:v>
                </c:pt>
                <c:pt idx="248">
                  <c:v>5.5E-2</c:v>
                </c:pt>
                <c:pt idx="249">
                  <c:v>5.5E-2</c:v>
                </c:pt>
                <c:pt idx="250">
                  <c:v>5.5E-2</c:v>
                </c:pt>
                <c:pt idx="251">
                  <c:v>5.5E-2</c:v>
                </c:pt>
                <c:pt idx="252">
                  <c:v>5.5E-2</c:v>
                </c:pt>
                <c:pt idx="253">
                  <c:v>5.5E-2</c:v>
                </c:pt>
                <c:pt idx="254">
                  <c:v>5.5E-2</c:v>
                </c:pt>
                <c:pt idx="255">
                  <c:v>5.5E-2</c:v>
                </c:pt>
                <c:pt idx="256">
                  <c:v>5.5E-2</c:v>
                </c:pt>
                <c:pt idx="257">
                  <c:v>5.5E-2</c:v>
                </c:pt>
                <c:pt idx="258">
                  <c:v>5.5E-2</c:v>
                </c:pt>
                <c:pt idx="259">
                  <c:v>5.5E-2</c:v>
                </c:pt>
                <c:pt idx="260">
                  <c:v>5.5E-2</c:v>
                </c:pt>
                <c:pt idx="261">
                  <c:v>5.5E-2</c:v>
                </c:pt>
                <c:pt idx="262">
                  <c:v>5.5E-2</c:v>
                </c:pt>
                <c:pt idx="263">
                  <c:v>5.5E-2</c:v>
                </c:pt>
                <c:pt idx="264">
                  <c:v>5.5E-2</c:v>
                </c:pt>
                <c:pt idx="265">
                  <c:v>5.5E-2</c:v>
                </c:pt>
                <c:pt idx="266">
                  <c:v>5.5E-2</c:v>
                </c:pt>
                <c:pt idx="267">
                  <c:v>5.5E-2</c:v>
                </c:pt>
                <c:pt idx="268">
                  <c:v>5.5E-2</c:v>
                </c:pt>
                <c:pt idx="269">
                  <c:v>5.5E-2</c:v>
                </c:pt>
                <c:pt idx="270">
                  <c:v>5.5E-2</c:v>
                </c:pt>
                <c:pt idx="271">
                  <c:v>5.5E-2</c:v>
                </c:pt>
                <c:pt idx="272">
                  <c:v>5.5E-2</c:v>
                </c:pt>
                <c:pt idx="273">
                  <c:v>5.5E-2</c:v>
                </c:pt>
                <c:pt idx="274">
                  <c:v>5.5E-2</c:v>
                </c:pt>
                <c:pt idx="275">
                  <c:v>5.5E-2</c:v>
                </c:pt>
                <c:pt idx="276">
                  <c:v>5.5E-2</c:v>
                </c:pt>
                <c:pt idx="277">
                  <c:v>5.5E-2</c:v>
                </c:pt>
                <c:pt idx="278">
                  <c:v>5.5E-2</c:v>
                </c:pt>
                <c:pt idx="279">
                  <c:v>5.5E-2</c:v>
                </c:pt>
                <c:pt idx="280">
                  <c:v>5.5E-2</c:v>
                </c:pt>
                <c:pt idx="281">
                  <c:v>5.5E-2</c:v>
                </c:pt>
                <c:pt idx="282">
                  <c:v>5.5E-2</c:v>
                </c:pt>
                <c:pt idx="283">
                  <c:v>5.5E-2</c:v>
                </c:pt>
                <c:pt idx="284">
                  <c:v>5.5E-2</c:v>
                </c:pt>
                <c:pt idx="285">
                  <c:v>5.5E-2</c:v>
                </c:pt>
                <c:pt idx="286">
                  <c:v>5.5E-2</c:v>
                </c:pt>
                <c:pt idx="287">
                  <c:v>5.5E-2</c:v>
                </c:pt>
                <c:pt idx="288">
                  <c:v>5.5E-2</c:v>
                </c:pt>
                <c:pt idx="289">
                  <c:v>5.5E-2</c:v>
                </c:pt>
                <c:pt idx="290">
                  <c:v>5.5E-2</c:v>
                </c:pt>
                <c:pt idx="291">
                  <c:v>5.5E-2</c:v>
                </c:pt>
                <c:pt idx="292">
                  <c:v>5.5E-2</c:v>
                </c:pt>
                <c:pt idx="293">
                  <c:v>5.5E-2</c:v>
                </c:pt>
                <c:pt idx="294">
                  <c:v>5.5E-2</c:v>
                </c:pt>
                <c:pt idx="295">
                  <c:v>5.5E-2</c:v>
                </c:pt>
                <c:pt idx="296">
                  <c:v>5.5E-2</c:v>
                </c:pt>
                <c:pt idx="297">
                  <c:v>5.5E-2</c:v>
                </c:pt>
                <c:pt idx="298">
                  <c:v>5.5E-2</c:v>
                </c:pt>
                <c:pt idx="299">
                  <c:v>5.5E-2</c:v>
                </c:pt>
                <c:pt idx="300">
                  <c:v>5.5E-2</c:v>
                </c:pt>
                <c:pt idx="301">
                  <c:v>5.5E-2</c:v>
                </c:pt>
                <c:pt idx="302">
                  <c:v>5.5E-2</c:v>
                </c:pt>
                <c:pt idx="303">
                  <c:v>5.5E-2</c:v>
                </c:pt>
                <c:pt idx="304">
                  <c:v>5.5E-2</c:v>
                </c:pt>
                <c:pt idx="305">
                  <c:v>5.5E-2</c:v>
                </c:pt>
                <c:pt idx="306">
                  <c:v>5.5E-2</c:v>
                </c:pt>
                <c:pt idx="307">
                  <c:v>5.5E-2</c:v>
                </c:pt>
                <c:pt idx="308">
                  <c:v>5.5E-2</c:v>
                </c:pt>
                <c:pt idx="309">
                  <c:v>5.5E-2</c:v>
                </c:pt>
                <c:pt idx="310">
                  <c:v>5.5E-2</c:v>
                </c:pt>
                <c:pt idx="311">
                  <c:v>5.5E-2</c:v>
                </c:pt>
                <c:pt idx="312">
                  <c:v>5.5E-2</c:v>
                </c:pt>
                <c:pt idx="313">
                  <c:v>5.5E-2</c:v>
                </c:pt>
                <c:pt idx="314">
                  <c:v>5.5E-2</c:v>
                </c:pt>
                <c:pt idx="315">
                  <c:v>5.5E-2</c:v>
                </c:pt>
                <c:pt idx="316">
                  <c:v>5.5E-2</c:v>
                </c:pt>
                <c:pt idx="317">
                  <c:v>5.5E-2</c:v>
                </c:pt>
                <c:pt idx="318">
                  <c:v>5.5E-2</c:v>
                </c:pt>
                <c:pt idx="319">
                  <c:v>5.5E-2</c:v>
                </c:pt>
                <c:pt idx="320">
                  <c:v>5.5E-2</c:v>
                </c:pt>
                <c:pt idx="321">
                  <c:v>5.5E-2</c:v>
                </c:pt>
                <c:pt idx="322">
                  <c:v>5.5E-2</c:v>
                </c:pt>
                <c:pt idx="323">
                  <c:v>5.5E-2</c:v>
                </c:pt>
                <c:pt idx="324">
                  <c:v>5.5E-2</c:v>
                </c:pt>
                <c:pt idx="325">
                  <c:v>5.5E-2</c:v>
                </c:pt>
                <c:pt idx="326">
                  <c:v>5.5E-2</c:v>
                </c:pt>
                <c:pt idx="327">
                  <c:v>5.5E-2</c:v>
                </c:pt>
                <c:pt idx="328">
                  <c:v>5.5E-2</c:v>
                </c:pt>
                <c:pt idx="329">
                  <c:v>5.5E-2</c:v>
                </c:pt>
                <c:pt idx="330">
                  <c:v>5.5E-2</c:v>
                </c:pt>
                <c:pt idx="331">
                  <c:v>5.5E-2</c:v>
                </c:pt>
                <c:pt idx="332">
                  <c:v>5.5E-2</c:v>
                </c:pt>
                <c:pt idx="333">
                  <c:v>5.5E-2</c:v>
                </c:pt>
                <c:pt idx="334">
                  <c:v>5.5E-2</c:v>
                </c:pt>
                <c:pt idx="335">
                  <c:v>5.5E-2</c:v>
                </c:pt>
                <c:pt idx="336">
                  <c:v>5.5E-2</c:v>
                </c:pt>
                <c:pt idx="337">
                  <c:v>5.5E-2</c:v>
                </c:pt>
                <c:pt idx="338">
                  <c:v>5.5E-2</c:v>
                </c:pt>
                <c:pt idx="339">
                  <c:v>5.5E-2</c:v>
                </c:pt>
                <c:pt idx="340">
                  <c:v>5.5E-2</c:v>
                </c:pt>
                <c:pt idx="341">
                  <c:v>5.5E-2</c:v>
                </c:pt>
                <c:pt idx="342">
                  <c:v>5.5E-2</c:v>
                </c:pt>
                <c:pt idx="343">
                  <c:v>5.5E-2</c:v>
                </c:pt>
                <c:pt idx="344">
                  <c:v>5.5E-2</c:v>
                </c:pt>
                <c:pt idx="345">
                  <c:v>5.5E-2</c:v>
                </c:pt>
                <c:pt idx="346">
                  <c:v>5.5E-2</c:v>
                </c:pt>
                <c:pt idx="347">
                  <c:v>5.5E-2</c:v>
                </c:pt>
                <c:pt idx="348">
                  <c:v>5.5E-2</c:v>
                </c:pt>
                <c:pt idx="349">
                  <c:v>5.5E-2</c:v>
                </c:pt>
                <c:pt idx="350">
                  <c:v>5.5E-2</c:v>
                </c:pt>
                <c:pt idx="351">
                  <c:v>5.5E-2</c:v>
                </c:pt>
                <c:pt idx="352">
                  <c:v>5.5E-2</c:v>
                </c:pt>
                <c:pt idx="353">
                  <c:v>5.5E-2</c:v>
                </c:pt>
                <c:pt idx="354">
                  <c:v>5.5E-2</c:v>
                </c:pt>
                <c:pt idx="355">
                  <c:v>5.5E-2</c:v>
                </c:pt>
                <c:pt idx="356">
                  <c:v>5.5E-2</c:v>
                </c:pt>
                <c:pt idx="357">
                  <c:v>5.5E-2</c:v>
                </c:pt>
                <c:pt idx="358">
                  <c:v>5.5E-2</c:v>
                </c:pt>
                <c:pt idx="359">
                  <c:v>5.5E-2</c:v>
                </c:pt>
              </c:numCache>
            </c:numRef>
          </c:yVal>
          <c:smooth val="1"/>
          <c:extLst>
            <c:ext xmlns:c16="http://schemas.microsoft.com/office/drawing/2014/chart" uri="{C3380CC4-5D6E-409C-BE32-E72D297353CC}">
              <c16:uniqueId val="{00000000-C947-4E27-8791-C66A6DC0AF4D}"/>
            </c:ext>
          </c:extLst>
        </c:ser>
        <c:dLbls>
          <c:showLegendKey val="0"/>
          <c:showVal val="0"/>
          <c:showCatName val="0"/>
          <c:showSerName val="0"/>
          <c:showPercent val="0"/>
          <c:showBubbleSize val="0"/>
        </c:dLbls>
        <c:axId val="194162688"/>
        <c:axId val="194164608"/>
      </c:scatterChart>
      <c:valAx>
        <c:axId val="194162688"/>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a:t>Payment #</a:t>
                </a:r>
              </a:p>
            </c:rich>
          </c:tx>
          <c:layout>
            <c:manualLayout>
              <c:xMode val="edge"/>
              <c:yMode val="edge"/>
              <c:x val="0.35048231511254019"/>
              <c:y val="0.652782204740429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4164608"/>
        <c:crosses val="autoZero"/>
        <c:crossBetween val="midCat"/>
      </c:valAx>
      <c:valAx>
        <c:axId val="19416460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4162688"/>
        <c:crosses val="autoZero"/>
        <c:crossBetween val="midCat"/>
      </c:valAx>
      <c:spPr>
        <a:noFill/>
        <a:ln w="25400">
          <a:noFill/>
        </a:ln>
      </c:spPr>
    </c:plotArea>
    <c:plotVisOnly val="1"/>
    <c:dispBlanksAs val="gap"/>
    <c:showDLblsOverMax val="0"/>
  </c:chart>
  <c:spPr>
    <a:solidFill>
      <a:srgbClr val="FFFFFF"/>
    </a:solidFill>
    <a:ln w="6350">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29</xdr:row>
      <xdr:rowOff>142875</xdr:rowOff>
    </xdr:from>
    <xdr:to>
      <xdr:col>5</xdr:col>
      <xdr:colOff>241935</xdr:colOff>
      <xdr:row>44</xdr:row>
      <xdr:rowOff>19050</xdr:rowOff>
    </xdr:to>
    <xdr:graphicFrame macro="">
      <xdr:nvGraphicFramePr>
        <xdr:cNvPr id="1030" name="Chart 6">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6</xdr:col>
      <xdr:colOff>0</xdr:colOff>
      <xdr:row>29</xdr:row>
      <xdr:rowOff>85725</xdr:rowOff>
    </xdr:from>
    <xdr:to>
      <xdr:col>9</xdr:col>
      <xdr:colOff>866775</xdr:colOff>
      <xdr:row>38</xdr:row>
      <xdr:rowOff>0</xdr:rowOff>
    </xdr:to>
    <xdr:graphicFrame macro="">
      <xdr:nvGraphicFramePr>
        <xdr:cNvPr id="1050" name="Chart 26">
          <a:extLst>
            <a:ext uri="{FF2B5EF4-FFF2-40B4-BE49-F238E27FC236}">
              <a16:creationId xmlns:a16="http://schemas.microsoft.com/office/drawing/2014/main" id="{00000000-0008-0000-0000-00001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10</xdr:col>
      <xdr:colOff>457200</xdr:colOff>
      <xdr:row>0</xdr:row>
      <xdr:rowOff>22860</xdr:rowOff>
    </xdr:from>
    <xdr:to>
      <xdr:col>12</xdr:col>
      <xdr:colOff>3810</xdr:colOff>
      <xdr:row>0</xdr:row>
      <xdr:rowOff>361950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22860"/>
          <a:ext cx="1356360" cy="339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home-mortgage-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ersonal-budget-spreadshe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Calculators/home-mortgage-calculator.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loan-amortization-schedul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home-mortgage-calculator.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698"/>
  <sheetViews>
    <sheetView showGridLines="0" tabSelected="1" workbookViewId="0">
      <selection activeCell="E8" sqref="E8"/>
    </sheetView>
  </sheetViews>
  <sheetFormatPr defaultColWidth="9.140625" defaultRowHeight="12.75" x14ac:dyDescent="0.2"/>
  <cols>
    <col min="1" max="1" width="5.28515625" style="1" customWidth="1"/>
    <col min="2" max="2" width="9.5703125" style="1" customWidth="1"/>
    <col min="3" max="3" width="5.42578125" style="1" bestFit="1" customWidth="1"/>
    <col min="4" max="4" width="9.5703125" style="1" customWidth="1"/>
    <col min="5" max="5" width="14.7109375" style="1" customWidth="1"/>
    <col min="6" max="6" width="9.5703125" style="1" customWidth="1"/>
    <col min="7" max="8" width="10.7109375" style="1" customWidth="1"/>
    <col min="9" max="9" width="10" style="1" customWidth="1"/>
    <col min="10" max="10" width="14.5703125" style="1" customWidth="1"/>
    <col min="11" max="12" width="13.28515625" style="1" customWidth="1"/>
    <col min="13" max="14" width="9.140625" style="1"/>
    <col min="15" max="20" width="9.140625" style="1" hidden="1" customWidth="1"/>
    <col min="21" max="21" width="11.7109375" style="1" hidden="1" customWidth="1"/>
    <col min="22" max="16384" width="9.140625" style="1"/>
  </cols>
  <sheetData>
    <row r="1" spans="1:12" ht="30" customHeight="1" x14ac:dyDescent="0.2">
      <c r="A1" s="145" t="s">
        <v>0</v>
      </c>
      <c r="B1" s="135"/>
      <c r="C1" s="135"/>
      <c r="D1" s="135"/>
      <c r="E1" s="135"/>
      <c r="F1" s="135"/>
      <c r="G1" s="135"/>
      <c r="H1" s="135"/>
      <c r="I1" s="135"/>
      <c r="J1" s="135"/>
      <c r="K1" s="136"/>
      <c r="L1" s="136"/>
    </row>
    <row r="2" spans="1:12" x14ac:dyDescent="0.2">
      <c r="A2" s="4"/>
      <c r="B2" s="4"/>
      <c r="C2" s="4"/>
      <c r="D2" s="4"/>
      <c r="E2" s="4"/>
      <c r="F2" s="4"/>
      <c r="G2" s="4"/>
      <c r="H2" s="4"/>
      <c r="I2" s="4"/>
      <c r="K2" s="152" t="s">
        <v>97</v>
      </c>
      <c r="L2" s="152"/>
    </row>
    <row r="3" spans="1:12" ht="15" x14ac:dyDescent="0.2">
      <c r="A3" s="26"/>
      <c r="B3" s="141" t="s">
        <v>87</v>
      </c>
      <c r="C3" s="150"/>
      <c r="D3" s="150"/>
      <c r="E3" s="150"/>
      <c r="F3" s="142"/>
      <c r="G3" s="141" t="s">
        <v>90</v>
      </c>
      <c r="H3" s="150"/>
      <c r="I3" s="150"/>
      <c r="J3" s="150"/>
      <c r="K3" s="151" t="s">
        <v>0</v>
      </c>
      <c r="L3" s="151"/>
    </row>
    <row r="4" spans="1:12" x14ac:dyDescent="0.2">
      <c r="A4" s="26"/>
      <c r="C4" s="143" t="s">
        <v>88</v>
      </c>
      <c r="E4" s="142"/>
      <c r="F4" s="142"/>
      <c r="G4" s="142"/>
      <c r="H4" s="143" t="s">
        <v>88</v>
      </c>
      <c r="K4" s="4"/>
      <c r="L4" s="4"/>
    </row>
    <row r="5" spans="1:12" x14ac:dyDescent="0.2">
      <c r="A5" s="26"/>
      <c r="B5" s="142"/>
      <c r="C5" s="144" t="s">
        <v>89</v>
      </c>
      <c r="D5" s="142"/>
      <c r="E5" s="142"/>
      <c r="F5" s="142"/>
      <c r="G5" s="142"/>
      <c r="H5" s="144" t="s">
        <v>89</v>
      </c>
      <c r="K5" s="4"/>
      <c r="L5" s="4"/>
    </row>
    <row r="6" spans="1:12" x14ac:dyDescent="0.2">
      <c r="A6" s="26"/>
      <c r="B6" s="4"/>
      <c r="C6" s="4"/>
      <c r="D6" s="4"/>
      <c r="E6" s="4"/>
      <c r="F6" s="4"/>
      <c r="H6" s="4"/>
      <c r="I6" s="4"/>
      <c r="J6" s="4"/>
      <c r="K6" s="4"/>
      <c r="L6" s="4"/>
    </row>
    <row r="7" spans="1:12" ht="15.75" x14ac:dyDescent="0.2">
      <c r="A7" s="137" t="s">
        <v>1</v>
      </c>
      <c r="B7" s="137"/>
      <c r="C7" s="137"/>
      <c r="D7" s="137"/>
      <c r="E7" s="138"/>
      <c r="F7" s="4"/>
      <c r="G7" s="137" t="s">
        <v>51</v>
      </c>
      <c r="H7" s="137"/>
      <c r="I7" s="137"/>
      <c r="J7" s="138"/>
    </row>
    <row r="8" spans="1:12" ht="14.25" x14ac:dyDescent="0.2">
      <c r="A8" s="98"/>
      <c r="B8" s="98"/>
      <c r="C8" s="98"/>
      <c r="D8" s="99" t="s">
        <v>3</v>
      </c>
      <c r="E8" s="25">
        <v>150000</v>
      </c>
      <c r="F8" s="4"/>
      <c r="G8" s="100"/>
      <c r="H8" s="100"/>
      <c r="I8" s="101" t="s">
        <v>4</v>
      </c>
      <c r="J8" s="24">
        <v>5</v>
      </c>
    </row>
    <row r="9" spans="1:12" ht="14.25" x14ac:dyDescent="0.2">
      <c r="A9" s="98"/>
      <c r="B9" s="98"/>
      <c r="C9" s="98"/>
      <c r="D9" s="99" t="s">
        <v>6</v>
      </c>
      <c r="E9" s="23">
        <v>5.5E-2</v>
      </c>
      <c r="F9" s="4"/>
      <c r="G9" s="98"/>
      <c r="H9" s="98"/>
      <c r="I9" s="99" t="s">
        <v>7</v>
      </c>
      <c r="J9" s="102">
        <f ca="1">OFFSET(B47,1+J8*periods_per_year,0,1,1)</f>
        <v>44896</v>
      </c>
    </row>
    <row r="10" spans="1:12" ht="14.25" x14ac:dyDescent="0.2">
      <c r="A10" s="98"/>
      <c r="B10" s="98"/>
      <c r="C10" s="98"/>
      <c r="D10" s="99" t="s">
        <v>54</v>
      </c>
      <c r="E10" s="24">
        <v>30</v>
      </c>
      <c r="F10" s="4"/>
      <c r="G10" s="98"/>
      <c r="H10" s="98"/>
      <c r="I10" s="101" t="s">
        <v>9</v>
      </c>
      <c r="J10" s="103">
        <f ca="1">SUM(OFFSET(E47,2,0,J8*periods_per_year,1))</f>
        <v>39791.910000000011</v>
      </c>
    </row>
    <row r="11" spans="1:12" ht="14.25" x14ac:dyDescent="0.2">
      <c r="A11" s="98"/>
      <c r="B11" s="98"/>
      <c r="C11" s="98"/>
      <c r="D11" s="99" t="s">
        <v>11</v>
      </c>
      <c r="E11" s="31">
        <v>43101</v>
      </c>
      <c r="F11" s="26"/>
      <c r="G11" s="98"/>
      <c r="H11" s="98"/>
      <c r="I11" s="101" t="s">
        <v>12</v>
      </c>
      <c r="J11" s="103">
        <f ca="1">SUM(OFFSET(I47,2,0,J8*periods_per_year,1))</f>
        <v>11308.889999999996</v>
      </c>
    </row>
    <row r="12" spans="1:12" ht="14.25" x14ac:dyDescent="0.2">
      <c r="A12" s="98"/>
      <c r="B12" s="98"/>
      <c r="C12" s="98"/>
      <c r="D12" s="99" t="s">
        <v>14</v>
      </c>
      <c r="E12" s="32" t="s">
        <v>15</v>
      </c>
      <c r="F12" s="26"/>
      <c r="G12" s="122"/>
      <c r="H12" s="122"/>
      <c r="I12" s="125" t="s">
        <v>16</v>
      </c>
      <c r="J12" s="126">
        <f ca="1">IF(OFFSET(J47,1+J8*periods_per_year,0,1,1)="",0,OFFSET(J47,1+J8*periods_per_year,0,1,1))</f>
        <v>138691.11000000007</v>
      </c>
    </row>
    <row r="13" spans="1:12" ht="14.25" x14ac:dyDescent="0.2">
      <c r="A13" s="98"/>
      <c r="B13" s="98"/>
      <c r="C13" s="98"/>
      <c r="D13" s="99" t="s">
        <v>18</v>
      </c>
      <c r="E13" s="147" t="s">
        <v>15</v>
      </c>
      <c r="F13" s="4"/>
      <c r="J13" s="42" t="s">
        <v>20</v>
      </c>
    </row>
    <row r="14" spans="1:12" ht="15.75" x14ac:dyDescent="0.2">
      <c r="A14" s="122"/>
      <c r="B14" s="122"/>
      <c r="C14" s="122"/>
      <c r="D14" s="123" t="str">
        <f>IF(variable,"Initial ","")&amp;E13&amp;" Payment"</f>
        <v>Monthly Payment</v>
      </c>
      <c r="E14" s="124">
        <f>(IF($E$13="Acc Bi-Weekly",ROUND((-PMT((((1+E9/CP)^(CP/12))-1),term*12,loan_amount))/2,2),IF($E$13="Acc Weekly",ROUND((-PMT((((1+E9/CP)^(CP/12))-1),term*12,loan_amount))/4,2),ROUND(-PMT(((1+E9/CP)^(CP/periods_per_year))-1,nper,loan_amount),2))))</f>
        <v>851.68</v>
      </c>
      <c r="F14" s="4"/>
      <c r="G14" s="137" t="s">
        <v>53</v>
      </c>
      <c r="H14" s="137"/>
      <c r="I14" s="137"/>
      <c r="J14" s="137"/>
    </row>
    <row r="15" spans="1:12" ht="14.25" x14ac:dyDescent="0.2">
      <c r="A15" s="4"/>
      <c r="B15" s="4"/>
      <c r="C15" s="4"/>
      <c r="D15" s="4"/>
      <c r="E15" s="4"/>
      <c r="F15" s="4"/>
      <c r="G15" s="98"/>
      <c r="H15" s="98"/>
      <c r="I15" s="99" t="s">
        <v>33</v>
      </c>
      <c r="J15" s="104">
        <f>ROUND(MAX(A49:A1609)/periods_per_year,2)</f>
        <v>30</v>
      </c>
      <c r="K15" s="29"/>
      <c r="L15" s="29"/>
    </row>
    <row r="16" spans="1:12" ht="14.25" x14ac:dyDescent="0.2">
      <c r="A16" s="98"/>
      <c r="B16" s="98"/>
      <c r="C16" s="98"/>
      <c r="D16" s="99" t="s">
        <v>55</v>
      </c>
      <c r="E16" s="30">
        <f>loan_amount</f>
        <v>150000</v>
      </c>
      <c r="F16" s="4"/>
      <c r="G16" s="98"/>
      <c r="H16" s="98"/>
      <c r="I16" s="99" t="s">
        <v>62</v>
      </c>
      <c r="J16" s="104">
        <f>MAX(A47:A1609)</f>
        <v>360</v>
      </c>
      <c r="K16" s="29"/>
      <c r="L16" s="29"/>
    </row>
    <row r="17" spans="1:12" ht="14.25" x14ac:dyDescent="0.2">
      <c r="A17" s="98"/>
      <c r="B17" s="98"/>
      <c r="C17" s="98"/>
      <c r="D17" s="99" t="s">
        <v>57</v>
      </c>
      <c r="E17" s="108">
        <f>E16*(1.8/100)</f>
        <v>2700.0000000000005</v>
      </c>
      <c r="F17" s="4"/>
      <c r="G17" s="98"/>
      <c r="H17" s="98"/>
      <c r="I17" s="99" t="s">
        <v>56</v>
      </c>
      <c r="J17" s="105">
        <f ca="1">OFFSET(B47,MAX(A49:A1609)+1,0,1,1)</f>
        <v>54027</v>
      </c>
      <c r="K17" s="29"/>
      <c r="L17" s="29"/>
    </row>
    <row r="18" spans="1:12" ht="14.25" x14ac:dyDescent="0.2">
      <c r="A18" s="98"/>
      <c r="B18" s="98"/>
      <c r="C18" s="98"/>
      <c r="D18" s="99" t="s">
        <v>58</v>
      </c>
      <c r="E18" s="109">
        <f>E16*(0.4/100)</f>
        <v>600</v>
      </c>
      <c r="F18" s="4"/>
      <c r="G18" s="98"/>
      <c r="H18" s="98"/>
      <c r="I18" s="99" t="s">
        <v>28</v>
      </c>
      <c r="J18" s="106">
        <f>SUM(E49:E1608)+SUM(I49:I1608)</f>
        <v>306607.75000000006</v>
      </c>
      <c r="K18" s="29"/>
      <c r="L18" s="29"/>
    </row>
    <row r="19" spans="1:12" ht="14.25" x14ac:dyDescent="0.2">
      <c r="A19" s="98"/>
      <c r="B19" s="98"/>
      <c r="C19" s="98"/>
      <c r="D19" s="99" t="s">
        <v>52</v>
      </c>
      <c r="E19" s="30">
        <v>80</v>
      </c>
      <c r="F19" s="4"/>
      <c r="G19" s="122"/>
      <c r="H19" s="122"/>
      <c r="I19" s="125" t="s">
        <v>29</v>
      </c>
      <c r="J19" s="126">
        <f>SUM(E49:E1608)</f>
        <v>156607.74999999988</v>
      </c>
      <c r="K19" s="29"/>
      <c r="L19" s="29"/>
    </row>
    <row r="20" spans="1:12" ht="14.25" x14ac:dyDescent="0.2">
      <c r="A20" s="122"/>
      <c r="B20" s="122"/>
      <c r="C20" s="122"/>
      <c r="D20" s="123" t="str">
        <f>IF(variable,"Initial ","")&amp;"PITI Payment"</f>
        <v>PITI Payment</v>
      </c>
      <c r="E20" s="124">
        <f>$E$14+E17/periods_per_year+E18/periods_per_year+E19*12/periods_per_year</f>
        <v>1206.68</v>
      </c>
      <c r="F20" s="4"/>
      <c r="K20" s="29"/>
      <c r="L20" s="29"/>
    </row>
    <row r="21" spans="1:12" ht="15.75" x14ac:dyDescent="0.2">
      <c r="A21" s="4"/>
      <c r="B21" s="4"/>
      <c r="C21" s="4"/>
      <c r="D21" s="4"/>
      <c r="E21" s="4"/>
      <c r="F21" s="4"/>
      <c r="G21" s="137" t="s">
        <v>2</v>
      </c>
      <c r="H21" s="137"/>
      <c r="I21" s="137"/>
      <c r="J21" s="138"/>
      <c r="K21" s="29"/>
      <c r="L21" s="29"/>
    </row>
    <row r="22" spans="1:12" ht="15.75" x14ac:dyDescent="0.2">
      <c r="A22" s="137" t="s">
        <v>23</v>
      </c>
      <c r="B22" s="137"/>
      <c r="C22" s="137"/>
      <c r="D22" s="137"/>
      <c r="E22" s="138"/>
      <c r="F22" s="4"/>
      <c r="G22" s="98"/>
      <c r="H22" s="98"/>
      <c r="I22" s="110" t="s">
        <v>5</v>
      </c>
      <c r="J22" s="41" t="s">
        <v>96</v>
      </c>
      <c r="K22" s="4"/>
      <c r="L22" s="4"/>
    </row>
    <row r="23" spans="1:12" ht="14.25" x14ac:dyDescent="0.2">
      <c r="A23" s="107"/>
      <c r="B23" s="98"/>
      <c r="C23" s="98"/>
      <c r="D23" s="101" t="s">
        <v>64</v>
      </c>
      <c r="E23" s="43">
        <v>1</v>
      </c>
      <c r="F23" s="4"/>
      <c r="G23" s="127"/>
      <c r="H23" s="127"/>
      <c r="I23" s="128" t="s">
        <v>8</v>
      </c>
      <c r="J23" s="131">
        <v>3</v>
      </c>
      <c r="K23" s="4"/>
      <c r="L23" s="4"/>
    </row>
    <row r="24" spans="1:12" ht="14.25" x14ac:dyDescent="0.2">
      <c r="A24" s="107"/>
      <c r="B24" s="98"/>
      <c r="C24" s="98"/>
      <c r="D24" s="101" t="s">
        <v>24</v>
      </c>
      <c r="E24" s="33">
        <v>0</v>
      </c>
      <c r="F24" s="4"/>
      <c r="G24" s="127"/>
      <c r="H24" s="127"/>
      <c r="I24" s="128" t="s">
        <v>10</v>
      </c>
      <c r="J24" s="132">
        <v>0.12</v>
      </c>
      <c r="K24" s="4"/>
      <c r="L24" s="4"/>
    </row>
    <row r="25" spans="1:12" ht="14.25" x14ac:dyDescent="0.2">
      <c r="A25" s="107"/>
      <c r="B25" s="98"/>
      <c r="C25" s="98"/>
      <c r="D25" s="101" t="s">
        <v>25</v>
      </c>
      <c r="E25" s="24">
        <v>1</v>
      </c>
      <c r="F25" s="4"/>
      <c r="G25" s="127"/>
      <c r="H25" s="127"/>
      <c r="I25" s="128" t="s">
        <v>13</v>
      </c>
      <c r="J25" s="132">
        <v>0.04</v>
      </c>
      <c r="K25" s="4"/>
      <c r="L25" s="4"/>
    </row>
    <row r="26" spans="1:12" ht="14.25" x14ac:dyDescent="0.2">
      <c r="A26" s="107"/>
      <c r="B26" s="98"/>
      <c r="C26" s="98"/>
      <c r="D26" s="101" t="s">
        <v>27</v>
      </c>
      <c r="E26" s="33">
        <v>0</v>
      </c>
      <c r="F26" s="4"/>
      <c r="G26" s="127"/>
      <c r="H26" s="127"/>
      <c r="I26" s="128" t="s">
        <v>17</v>
      </c>
      <c r="J26" s="131">
        <v>12</v>
      </c>
      <c r="K26" s="4"/>
      <c r="L26" s="4"/>
    </row>
    <row r="27" spans="1:12" ht="14.25" x14ac:dyDescent="0.2">
      <c r="A27" s="107"/>
      <c r="B27" s="98"/>
      <c r="C27" s="98"/>
      <c r="D27" s="101" t="str">
        <f>"Payment # (1-"&amp;E37&amp;")"</f>
        <v>Payment # (1-12)</v>
      </c>
      <c r="E27" s="24">
        <v>1</v>
      </c>
      <c r="F27" s="4"/>
      <c r="G27" s="127"/>
      <c r="H27" s="127"/>
      <c r="I27" s="128" t="s">
        <v>19</v>
      </c>
      <c r="J27" s="132">
        <v>2.5000000000000001E-3</v>
      </c>
      <c r="K27" s="4"/>
      <c r="L27" s="4"/>
    </row>
    <row r="28" spans="1:12" ht="14.25" x14ac:dyDescent="0.2">
      <c r="A28" s="98"/>
      <c r="B28" s="98"/>
      <c r="C28" s="98"/>
      <c r="D28" s="99" t="s">
        <v>30</v>
      </c>
      <c r="E28" s="111">
        <f>SUM(G49:H1608)</f>
        <v>0</v>
      </c>
      <c r="F28" s="4"/>
      <c r="G28" s="129"/>
      <c r="H28" s="129"/>
      <c r="I28" s="130" t="s">
        <v>22</v>
      </c>
      <c r="J28" s="133">
        <f>MAX(F49:F1608)</f>
        <v>854.63000000009947</v>
      </c>
      <c r="K28" s="4"/>
      <c r="L28" s="4"/>
    </row>
    <row r="29" spans="1:12" ht="14.25" x14ac:dyDescent="0.2">
      <c r="A29" s="122"/>
      <c r="B29" s="122"/>
      <c r="C29" s="122"/>
      <c r="D29" s="123" t="s">
        <v>34</v>
      </c>
      <c r="E29" s="126">
        <f>IF((E36-J19)&lt;0,0,(E36-J19))</f>
        <v>1.7462298274040222E-10</v>
      </c>
      <c r="F29" s="4"/>
      <c r="K29" s="4"/>
      <c r="L29" s="4"/>
    </row>
    <row r="30" spans="1:12" s="35" customFormat="1" x14ac:dyDescent="0.2">
      <c r="A30" s="34"/>
      <c r="B30" s="34"/>
      <c r="C30" s="34"/>
      <c r="D30" s="34"/>
      <c r="E30" s="34"/>
      <c r="F30" s="34"/>
      <c r="K30" s="34"/>
      <c r="L30" s="34"/>
    </row>
    <row r="31" spans="1:12" s="35" customFormat="1" x14ac:dyDescent="0.2">
      <c r="A31" s="34"/>
      <c r="B31" s="34"/>
      <c r="C31" s="34"/>
      <c r="D31" s="34"/>
      <c r="E31" s="34"/>
      <c r="F31" s="34"/>
      <c r="K31" s="34"/>
      <c r="L31" s="34"/>
    </row>
    <row r="32" spans="1:12" s="36" customFormat="1" x14ac:dyDescent="0.2">
      <c r="A32" s="35"/>
      <c r="B32" s="35"/>
      <c r="D32" s="34"/>
      <c r="E32" s="35"/>
      <c r="F32" s="27"/>
      <c r="J32" s="37"/>
    </row>
    <row r="33" spans="1:21" s="36" customFormat="1" x14ac:dyDescent="0.2">
      <c r="F33" s="28"/>
      <c r="J33" s="37"/>
    </row>
    <row r="34" spans="1:21" s="36" customFormat="1" x14ac:dyDescent="0.2">
      <c r="B34" s="37"/>
      <c r="C34" s="37"/>
      <c r="D34" s="37"/>
      <c r="E34" s="40" t="s">
        <v>26</v>
      </c>
      <c r="F34" s="28"/>
      <c r="J34" s="37"/>
    </row>
    <row r="35" spans="1:21" s="36" customFormat="1" x14ac:dyDescent="0.2">
      <c r="B35" s="37"/>
      <c r="C35" s="37"/>
      <c r="D35" s="39" t="s">
        <v>28</v>
      </c>
      <c r="E35" s="38">
        <f>SUM(R47:R1609)+SUM(T47:T1609)</f>
        <v>306607.75000000006</v>
      </c>
      <c r="F35" s="28"/>
      <c r="J35" s="37"/>
    </row>
    <row r="36" spans="1:21" s="36" customFormat="1" x14ac:dyDescent="0.2">
      <c r="B36" s="37"/>
      <c r="C36" s="37"/>
      <c r="D36" s="39" t="s">
        <v>29</v>
      </c>
      <c r="E36" s="38">
        <f>E35-loan_amount</f>
        <v>156607.75000000006</v>
      </c>
      <c r="F36" s="28"/>
      <c r="J36" s="37"/>
      <c r="K36" s="37"/>
      <c r="L36" s="37"/>
    </row>
    <row r="37" spans="1:21" s="36" customFormat="1" x14ac:dyDescent="0.2">
      <c r="B37" s="37"/>
      <c r="C37" s="37"/>
      <c r="D37" s="39" t="s">
        <v>63</v>
      </c>
      <c r="E37" s="37">
        <f>periods_per_year</f>
        <v>12</v>
      </c>
      <c r="F37" s="37"/>
      <c r="G37" s="37"/>
      <c r="H37" s="37"/>
      <c r="I37" s="37"/>
      <c r="J37" s="37"/>
      <c r="K37" s="37"/>
      <c r="L37" s="37"/>
    </row>
    <row r="38" spans="1:21" s="36" customFormat="1" x14ac:dyDescent="0.2">
      <c r="B38" s="37"/>
      <c r="C38" s="37"/>
      <c r="D38" s="37"/>
      <c r="E38" s="37"/>
      <c r="F38" s="37"/>
      <c r="G38" s="37"/>
      <c r="H38" s="37"/>
      <c r="I38" s="37"/>
      <c r="J38" s="37"/>
      <c r="K38" s="37"/>
      <c r="L38" s="37"/>
    </row>
    <row r="39" spans="1:21" s="36" customFormat="1" x14ac:dyDescent="0.2">
      <c r="A39" s="37"/>
      <c r="B39" s="37"/>
      <c r="C39" s="37"/>
      <c r="D39" s="37"/>
      <c r="E39" s="37"/>
      <c r="F39" s="37"/>
      <c r="G39" s="37"/>
      <c r="H39" s="37"/>
      <c r="I39" s="37"/>
      <c r="J39" s="37"/>
      <c r="K39" s="37"/>
      <c r="L39" s="37"/>
    </row>
    <row r="40" spans="1:21" s="36" customFormat="1" x14ac:dyDescent="0.2">
      <c r="A40" s="37"/>
      <c r="B40" s="37"/>
      <c r="C40" s="37"/>
      <c r="D40" s="37"/>
      <c r="E40" s="37"/>
      <c r="F40" s="37"/>
      <c r="G40" s="37"/>
      <c r="H40" s="37"/>
      <c r="I40" s="37"/>
      <c r="J40" s="37"/>
      <c r="K40" s="37"/>
      <c r="L40" s="37"/>
    </row>
    <row r="41" spans="1:21" s="35" customFormat="1" ht="15.75" x14ac:dyDescent="0.2">
      <c r="A41" s="37"/>
      <c r="B41" s="37"/>
      <c r="C41" s="37"/>
      <c r="D41" s="37"/>
      <c r="E41" s="37"/>
      <c r="F41" s="37"/>
      <c r="G41" s="37"/>
      <c r="H41" s="37"/>
      <c r="I41" s="37"/>
      <c r="J41" s="37"/>
      <c r="K41" s="139"/>
      <c r="L41" s="140" t="s">
        <v>31</v>
      </c>
    </row>
    <row r="42" spans="1:21" s="35" customFormat="1" x14ac:dyDescent="0.2">
      <c r="A42" s="34"/>
      <c r="B42" s="34"/>
      <c r="C42" s="34"/>
      <c r="D42" s="34"/>
      <c r="E42" s="34"/>
      <c r="F42" s="34"/>
      <c r="G42" s="34"/>
      <c r="H42" s="34"/>
      <c r="I42" s="34"/>
      <c r="J42" s="34"/>
      <c r="K42" s="118" t="s">
        <v>32</v>
      </c>
      <c r="L42" s="3">
        <v>0.25</v>
      </c>
    </row>
    <row r="43" spans="1:21" s="35" customFormat="1" x14ac:dyDescent="0.2">
      <c r="A43" s="34"/>
      <c r="B43" s="34"/>
      <c r="C43" s="34"/>
      <c r="D43" s="34"/>
      <c r="E43" s="34"/>
      <c r="F43" s="34"/>
      <c r="G43" s="34"/>
      <c r="H43" s="34"/>
      <c r="I43" s="34"/>
      <c r="J43" s="34"/>
      <c r="K43" s="119" t="s">
        <v>60</v>
      </c>
      <c r="L43" s="120">
        <f>(1-L42)*E9</f>
        <v>4.1250000000000002E-2</v>
      </c>
    </row>
    <row r="44" spans="1:21" s="35" customFormat="1" x14ac:dyDescent="0.2">
      <c r="A44" s="34"/>
      <c r="B44" s="34"/>
      <c r="C44" s="34"/>
      <c r="D44" s="34"/>
      <c r="E44" s="34"/>
      <c r="F44" s="34"/>
      <c r="G44" s="34"/>
      <c r="H44" s="34"/>
      <c r="I44" s="34"/>
      <c r="J44" s="34"/>
      <c r="K44" s="119" t="s">
        <v>61</v>
      </c>
      <c r="L44" s="121">
        <f>SUM(K49:K1608)</f>
        <v>39151.937499999971</v>
      </c>
    </row>
    <row r="45" spans="1:21" s="34" customFormat="1" x14ac:dyDescent="0.2"/>
    <row r="46" spans="1:21" ht="18" x14ac:dyDescent="0.25">
      <c r="A46" s="5" t="s">
        <v>35</v>
      </c>
      <c r="G46" s="4"/>
      <c r="H46" s="4"/>
      <c r="I46" s="4"/>
      <c r="J46" s="4"/>
      <c r="L46" s="6" t="s">
        <v>20</v>
      </c>
      <c r="O46" s="17" t="s">
        <v>47</v>
      </c>
      <c r="P46" s="17"/>
      <c r="Q46" s="17"/>
      <c r="R46"/>
      <c r="S46"/>
      <c r="T46"/>
      <c r="U46"/>
    </row>
    <row r="47" spans="1:21" ht="29.25" thickBot="1" x14ac:dyDescent="0.25">
      <c r="A47" s="116" t="s">
        <v>36</v>
      </c>
      <c r="B47" s="117" t="s">
        <v>37</v>
      </c>
      <c r="C47" s="117" t="s">
        <v>45</v>
      </c>
      <c r="D47" s="117" t="s">
        <v>38</v>
      </c>
      <c r="E47" s="117" t="s">
        <v>39</v>
      </c>
      <c r="F47" s="117" t="s">
        <v>40</v>
      </c>
      <c r="G47" s="117" t="s">
        <v>41</v>
      </c>
      <c r="H47" s="117" t="s">
        <v>42</v>
      </c>
      <c r="I47" s="117" t="s">
        <v>43</v>
      </c>
      <c r="J47" s="117" t="s">
        <v>44</v>
      </c>
      <c r="K47" s="117" t="s">
        <v>46</v>
      </c>
      <c r="L47" s="117" t="s">
        <v>59</v>
      </c>
      <c r="O47" s="7" t="s">
        <v>36</v>
      </c>
      <c r="P47" s="7" t="s">
        <v>7</v>
      </c>
      <c r="Q47" s="7" t="s">
        <v>48</v>
      </c>
      <c r="R47" s="8" t="s">
        <v>49</v>
      </c>
      <c r="S47" s="8" t="s">
        <v>21</v>
      </c>
      <c r="T47" s="8" t="s">
        <v>50</v>
      </c>
      <c r="U47" s="8" t="s">
        <v>44</v>
      </c>
    </row>
    <row r="48" spans="1:21" x14ac:dyDescent="0.2">
      <c r="A48" s="112">
        <v>0</v>
      </c>
      <c r="B48" s="113"/>
      <c r="C48" s="112"/>
      <c r="D48" s="148"/>
      <c r="E48" s="112"/>
      <c r="F48" s="114"/>
      <c r="G48" s="112"/>
      <c r="H48" s="112"/>
      <c r="I48" s="112"/>
      <c r="J48" s="115">
        <f>loan_amount</f>
        <v>150000</v>
      </c>
      <c r="K48" s="112"/>
      <c r="L48" s="112"/>
      <c r="O48" s="9"/>
      <c r="P48" s="9"/>
      <c r="Q48" s="9"/>
      <c r="R48" s="9"/>
      <c r="S48" s="9"/>
      <c r="T48" s="9"/>
      <c r="U48" s="10">
        <f>loan_amount</f>
        <v>150000</v>
      </c>
    </row>
    <row r="49" spans="1:21" x14ac:dyDescent="0.2">
      <c r="A49" s="11">
        <f t="shared" ref="A49:A112" si="0">IF(J48="","",IF(OR(A48&gt;=nper,ROUND(J48,2)&lt;=0),"",A48+1))</f>
        <v>1</v>
      </c>
      <c r="B49" s="12">
        <f t="shared" ref="B49:B112" si="1">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DAY(fpdate)))&lt;&gt;DAY(fpdate),DATE(YEAR(fpdate),MONTH(fpdate)+A49,0),DATE(YEAR(fpdate),MONTH(fpdate)+A49-1,DAY(fpdate))))))</f>
        <v>43101</v>
      </c>
      <c r="C49" s="16" t="str">
        <f t="shared" ref="C49:C112" si="2">IF(A49="","",IF(MOD(A49,periods_per_year)=0,A49/periods_per_year,""))</f>
        <v/>
      </c>
      <c r="D49" s="13">
        <f>IF(A49="","",IF(A49=1,start_rate,IF(variable,IF(OR(A49=1,A49&lt;$J$23*periods_per_year),D48,MIN($J$24,IF(MOD(A49-1,$J$26)=0,MAX($J$25,D48+$J$27),D48))),D48)))</f>
        <v>5.5E-2</v>
      </c>
      <c r="E49" s="14">
        <f t="shared" ref="E49:E112" si="3">IF(A49="","",ROUND((((1+D49/CP)^(CP/periods_per_year))-1)*J48,2))</f>
        <v>687.5</v>
      </c>
      <c r="F49" s="14">
        <f>IF(A49="","",IF(A49=nper,J48+E49,MIN(J48+E49,IF(D49=D48,F48,IF($E$13="Acc Bi-Weekly",ROUND((-PMT(((1+D49/CP)^(CP/12))-1,(nper-A49+1)*12/26,J48))/2,2),IF($E$13="Acc Weekly",ROUND((-PMT(((1+D49/CP)^(CP/12))-1,(nper-A49+1)*12/52,J48))/4,2),ROUND(-PMT(((1+D49/CP)^(CP/periods_per_year))-1,nper-A49+1,J48),2)))))))</f>
        <v>851.68</v>
      </c>
      <c r="G49" s="14">
        <f>IF(OR(A49="",A49&lt;$E$23),"",IF(J48&lt;=F49,0,IF(IF(AND(A49&gt;=$E$23,MOD(A49-$E$23,int)=0),$E$24,0)+F49&gt;=J48+E49,J48+E49-F49,IF(AND(A49&gt;=$E$23,MOD(A49-$E$23,int)=0),$E$24,0)+IF(IF(AND(A49&gt;=$E$23,MOD(A49-$E$23,int)=0),$E$24,0)+IF(MOD(A49-$E$27,periods_per_year)=0,$E$26,0)+F49&lt;J48+E49,IF(MOD(A49-$E$27,periods_per_year)=0,$E$26,0),J48+E49-IF(AND(A49&gt;=$E$23,MOD(A49-$E$23,int)=0),$E$24,0)-F49))))</f>
        <v>0</v>
      </c>
      <c r="H49" s="15"/>
      <c r="I49" s="14">
        <f t="shared" ref="I49:I112" si="4">IF(A49="","",F49-E49+H49+IF(G49="",0,G49))</f>
        <v>164.17999999999995</v>
      </c>
      <c r="J49" s="14">
        <f t="shared" ref="J49:J112" si="5">IF(A49="","",J48-I49)</f>
        <v>149835.82</v>
      </c>
      <c r="K49" s="14">
        <f t="shared" ref="K49:K112" si="6">IF(A49="","",$L$42*E49)</f>
        <v>171.875</v>
      </c>
      <c r="L49" s="14">
        <f>IF(A49="","",SUM($K$49:K49))</f>
        <v>171.875</v>
      </c>
      <c r="O49" s="18">
        <f t="shared" ref="O49:O112" si="7">IF(U48="","",IF(OR(O48&gt;=nper,ROUND(U48,2)&lt;=0),"",O48+1))</f>
        <v>1</v>
      </c>
      <c r="P49" s="19">
        <f>IF(O49="","",IF(OR(periods_per_year=26,periods_per_year=52),IF(periods_per_year=26,IF(O49=1,fpdate,P48+14),IF(periods_per_year=52,IF(O49=1,fpdate,P48+7),"n/a")),IF(periods_per_year=24,DATE(YEAR(fpdate),MONTH(fpdate)+(O49-1)/2+IF(AND(DAY(fpdate)&gt;=15,MOD(O49,2)=0),1,0),IF(MOD(O49,2)=0,IF(DAY(fpdate)&gt;=15,DAY(fpdate)-14,DAY(fpdate)+14),DAY(fpdate))),IF(DAY(DATE(YEAR(fpdate),MONTH(fpdate)+O49-1,DAY(fpdate)))&lt;&gt;DAY(fpdate),DATE(YEAR(fpdate),MONTH(fpdate)+O49,0),DATE(YEAR(fpdate),MONTH(fpdate)+O49-1,DAY(fpdate))))))</f>
        <v>43101</v>
      </c>
      <c r="Q49" s="20">
        <f>IF(O49="","",IF(D49&lt;&gt;"",D49,IF(O49=1,start_rate,IF(variable,IF(OR(O49=1,O49&lt;$J$23*periods_per_year),Q48,MIN($J$24,IF(MOD(O49-1,$J$26)=0,MAX($J$25,Q48+$J$27),Q48))),Q48))))</f>
        <v>5.5E-2</v>
      </c>
      <c r="R49" s="21">
        <f>IF(O49="","",ROUND((((1+Q49/CP)^(CP/periods_per_year))-1)*U48,2))</f>
        <v>687.5</v>
      </c>
      <c r="S49" s="21">
        <f>IF(O49="","",IF(O49=nper,U48+R49,MIN(U48+R49,IF(Q49=Q48,S48,ROUND(-PMT(((1+Q49/CP)^(CP/periods_per_year))-1,nper-O49+1,U48),2)))))</f>
        <v>851.68</v>
      </c>
      <c r="T49" s="21">
        <f t="shared" ref="T49:T112" si="8">IF(O49="","",S49-R49)</f>
        <v>164.17999999999995</v>
      </c>
      <c r="U49" s="21">
        <f t="shared" ref="U49:U112" si="9">IF(O49="","",U48-T49)</f>
        <v>149835.82</v>
      </c>
    </row>
    <row r="50" spans="1:21" x14ac:dyDescent="0.2">
      <c r="A50" s="11">
        <f t="shared" si="0"/>
        <v>2</v>
      </c>
      <c r="B50" s="12">
        <f t="shared" si="1"/>
        <v>43132</v>
      </c>
      <c r="C50" s="16" t="str">
        <f t="shared" si="2"/>
        <v/>
      </c>
      <c r="D50" s="13">
        <f>IF(A50="","",IF(A50=1,start_rate,IF(variable,IF(OR(A50=1,A50&lt;$J$23*periods_per_year),D49,MIN($J$24,IF(MOD(A50-1,$J$26)=0,MAX($J$25,D49+$J$27),D49))),D49)))</f>
        <v>5.5E-2</v>
      </c>
      <c r="E50" s="14">
        <f t="shared" si="3"/>
        <v>686.75</v>
      </c>
      <c r="F50" s="14">
        <f>IF(A50="","",IF(A50=nper,J49+E50,MIN(J49+E50,IF(D50=D49,F49,IF($E$13="Acc Bi-Weekly",ROUND((-PMT(((1+D50/CP)^(CP/12))-1,(nper-A50+1)*12/26,J49))/2,2),IF($E$13="Acc Weekly",ROUND((-PMT(((1+D50/CP)^(CP/12))-1,(nper-A50+1)*12/52,J49))/4,2),ROUND(-PMT(((1+D50/CP)^(CP/periods_per_year))-1,nper-A50+1,J49),2)))))))</f>
        <v>851.68</v>
      </c>
      <c r="G50" s="14">
        <f>IF(OR(A50="",A50&lt;$E$23),"",IF(J49&lt;=F50,0,IF(IF(AND(A50&gt;=$E$23,MOD(A50-$E$23,int)=0),$E$24,0)+F50&gt;=J49+E50,J49+E50-F50,IF(AND(A50&gt;=$E$23,MOD(A50-$E$23,int)=0),$E$24,0)+IF(IF(AND(A50&gt;=$E$23,MOD(A50-$E$23,int)=0),$E$24,0)+IF(MOD(A50-$E$27,periods_per_year)=0,$E$26,0)+F50&lt;J49+E50,IF(MOD(A50-$E$27,periods_per_year)=0,$E$26,0),J49+E50-IF(AND(A50&gt;=$E$23,MOD(A50-$E$23,int)=0),$E$24,0)-F50))))</f>
        <v>0</v>
      </c>
      <c r="H50" s="15"/>
      <c r="I50" s="14">
        <f t="shared" si="4"/>
        <v>164.92999999999995</v>
      </c>
      <c r="J50" s="14">
        <f t="shared" si="5"/>
        <v>149670.89000000001</v>
      </c>
      <c r="K50" s="14">
        <f t="shared" si="6"/>
        <v>171.6875</v>
      </c>
      <c r="L50" s="14">
        <f>IF(A50="","",SUM($K$49:K50))</f>
        <v>343.5625</v>
      </c>
      <c r="O50" s="18">
        <f t="shared" si="7"/>
        <v>2</v>
      </c>
      <c r="P50" s="19">
        <f>IF(O50="","",IF(OR(periods_per_year=26,periods_per_year=52),IF(periods_per_year=26,IF(O50=1,fpdate,P49+14),IF(periods_per_year=52,IF(O50=1,fpdate,P49+7),"n/a")),IF(periods_per_year=24,DATE(YEAR(fpdate),MONTH(fpdate)+(O50-1)/2+IF(AND(DAY(fpdate)&gt;=15,MOD(O50,2)=0),1,0),IF(MOD(O50,2)=0,IF(DAY(fpdate)&gt;=15,DAY(fpdate)-14,DAY(fpdate)+14),DAY(fpdate))),IF(DAY(DATE(YEAR(fpdate),MONTH(fpdate)+O50-1,DAY(fpdate)))&lt;&gt;DAY(fpdate),DATE(YEAR(fpdate),MONTH(fpdate)+O50,0),DATE(YEAR(fpdate),MONTH(fpdate)+O50-1,DAY(fpdate))))))</f>
        <v>43132</v>
      </c>
      <c r="Q50" s="20">
        <f>IF(O50="","",IF(D50&lt;&gt;"",D50,IF(O50=1,start_rate,IF(variable,IF(OR(O50=1,O50&lt;$J$23*periods_per_year),Q49,MIN($J$24,IF(MOD(O50-1,$J$26)=0,MAX($J$25,Q49+$J$27),Q49))),Q49))))</f>
        <v>5.5E-2</v>
      </c>
      <c r="R50" s="21">
        <f>IF(O50="","",ROUND((((1+Q50/CP)^(CP/periods_per_year))-1)*U49,2))</f>
        <v>686.75</v>
      </c>
      <c r="S50" s="21">
        <f>IF(O50="","",IF(O50=nper,U49+R50,MIN(U49+R50,IF(Q50=Q49,S49,ROUND(-PMT(((1+Q50/CP)^(CP/periods_per_year))-1,nper-O50+1,U49),2)))))</f>
        <v>851.68</v>
      </c>
      <c r="T50" s="21">
        <f t="shared" si="8"/>
        <v>164.92999999999995</v>
      </c>
      <c r="U50" s="21">
        <f t="shared" si="9"/>
        <v>149670.89000000001</v>
      </c>
    </row>
    <row r="51" spans="1:21" x14ac:dyDescent="0.2">
      <c r="A51" s="11">
        <f t="shared" si="0"/>
        <v>3</v>
      </c>
      <c r="B51" s="12">
        <f t="shared" si="1"/>
        <v>43160</v>
      </c>
      <c r="C51" s="16" t="str">
        <f t="shared" si="2"/>
        <v/>
      </c>
      <c r="D51" s="13">
        <f>IF(A51="","",IF(A51=1,start_rate,IF(variable,IF(OR(A51=1,A51&lt;$J$23*periods_per_year),D50,MIN($J$24,IF(MOD(A51-1,$J$26)=0,MAX($J$25,D50+$J$27),D50))),D50)))</f>
        <v>5.5E-2</v>
      </c>
      <c r="E51" s="14">
        <f t="shared" si="3"/>
        <v>685.99</v>
      </c>
      <c r="F51" s="14">
        <f>IF(A51="","",IF(A51=nper,J50+E51,MIN(J50+E51,IF(D51=D50,F50,IF($E$13="Acc Bi-Weekly",ROUND((-PMT(((1+D51/CP)^(CP/12))-1,(nper-A51+1)*12/26,J50))/2,2),IF($E$13="Acc Weekly",ROUND((-PMT(((1+D51/CP)^(CP/12))-1,(nper-A51+1)*12/52,J50))/4,2),ROUND(-PMT(((1+D51/CP)^(CP/periods_per_year))-1,nper-A51+1,J50),2)))))))</f>
        <v>851.68</v>
      </c>
      <c r="G51" s="14">
        <f>IF(OR(A51="",A51&lt;$E$23),"",IF(J50&lt;=F51,0,IF(IF(AND(A51&gt;=$E$23,MOD(A51-$E$23,int)=0),$E$24,0)+F51&gt;=J50+E51,J50+E51-F51,IF(AND(A51&gt;=$E$23,MOD(A51-$E$23,int)=0),$E$24,0)+IF(IF(AND(A51&gt;=$E$23,MOD(A51-$E$23,int)=0),$E$24,0)+IF(MOD(A51-$E$27,periods_per_year)=0,$E$26,0)+F51&lt;J50+E51,IF(MOD(A51-$E$27,periods_per_year)=0,$E$26,0),J50+E51-IF(AND(A51&gt;=$E$23,MOD(A51-$E$23,int)=0),$E$24,0)-F51))))</f>
        <v>0</v>
      </c>
      <c r="H51" s="15"/>
      <c r="I51" s="14">
        <f t="shared" si="4"/>
        <v>165.68999999999994</v>
      </c>
      <c r="J51" s="14">
        <f t="shared" si="5"/>
        <v>149505.20000000001</v>
      </c>
      <c r="K51" s="14">
        <f t="shared" si="6"/>
        <v>171.4975</v>
      </c>
      <c r="L51" s="14">
        <f>IF(A51="","",SUM($K$49:K51))</f>
        <v>515.05999999999995</v>
      </c>
      <c r="O51" s="18">
        <f t="shared" si="7"/>
        <v>3</v>
      </c>
      <c r="P51" s="19">
        <f>IF(O51="","",IF(OR(periods_per_year=26,periods_per_year=52),IF(periods_per_year=26,IF(O51=1,fpdate,P50+14),IF(periods_per_year=52,IF(O51=1,fpdate,P50+7),"n/a")),IF(periods_per_year=24,DATE(YEAR(fpdate),MONTH(fpdate)+(O51-1)/2+IF(AND(DAY(fpdate)&gt;=15,MOD(O51,2)=0),1,0),IF(MOD(O51,2)=0,IF(DAY(fpdate)&gt;=15,DAY(fpdate)-14,DAY(fpdate)+14),DAY(fpdate))),IF(DAY(DATE(YEAR(fpdate),MONTH(fpdate)+O51-1,DAY(fpdate)))&lt;&gt;DAY(fpdate),DATE(YEAR(fpdate),MONTH(fpdate)+O51,0),DATE(YEAR(fpdate),MONTH(fpdate)+O51-1,DAY(fpdate))))))</f>
        <v>43160</v>
      </c>
      <c r="Q51" s="20">
        <f>IF(O51="","",IF(D51&lt;&gt;"",D51,IF(O51=1,start_rate,IF(variable,IF(OR(O51=1,O51&lt;$J$23*periods_per_year),Q50,MIN($J$24,IF(MOD(O51-1,$J$26)=0,MAX($J$25,Q50+$J$27),Q50))),Q50))))</f>
        <v>5.5E-2</v>
      </c>
      <c r="R51" s="21">
        <f>IF(O51="","",ROUND((((1+Q51/CP)^(CP/periods_per_year))-1)*U50,2))</f>
        <v>685.99</v>
      </c>
      <c r="S51" s="21">
        <f>IF(O51="","",IF(O51=nper,U50+R51,MIN(U50+R51,IF(Q51=Q50,S50,ROUND(-PMT(((1+Q51/CP)^(CP/periods_per_year))-1,nper-O51+1,U50),2)))))</f>
        <v>851.68</v>
      </c>
      <c r="T51" s="21">
        <f t="shared" si="8"/>
        <v>165.68999999999994</v>
      </c>
      <c r="U51" s="21">
        <f t="shared" si="9"/>
        <v>149505.20000000001</v>
      </c>
    </row>
    <row r="52" spans="1:21" x14ac:dyDescent="0.2">
      <c r="A52" s="11">
        <f t="shared" si="0"/>
        <v>4</v>
      </c>
      <c r="B52" s="12">
        <f t="shared" si="1"/>
        <v>43191</v>
      </c>
      <c r="C52" s="16" t="str">
        <f t="shared" si="2"/>
        <v/>
      </c>
      <c r="D52" s="13">
        <f>IF(A52="","",IF(A52=1,start_rate,IF(variable,IF(OR(A52=1,A52&lt;$J$23*periods_per_year),D51,MIN($J$24,IF(MOD(A52-1,$J$26)=0,MAX($J$25,D51+$J$27),D51))),D51)))</f>
        <v>5.5E-2</v>
      </c>
      <c r="E52" s="14">
        <f t="shared" si="3"/>
        <v>685.23</v>
      </c>
      <c r="F52" s="14">
        <f>IF(A52="","",IF(A52=nper,J51+E52,MIN(J51+E52,IF(D52=D51,F51,IF($E$13="Acc Bi-Weekly",ROUND((-PMT(((1+D52/CP)^(CP/12))-1,(nper-A52+1)*12/26,J51))/2,2),IF($E$13="Acc Weekly",ROUND((-PMT(((1+D52/CP)^(CP/12))-1,(nper-A52+1)*12/52,J51))/4,2),ROUND(-PMT(((1+D52/CP)^(CP/periods_per_year))-1,nper-A52+1,J51),2)))))))</f>
        <v>851.68</v>
      </c>
      <c r="G52" s="14">
        <f>IF(OR(A52="",A52&lt;$E$23),"",IF(J51&lt;=F52,0,IF(IF(AND(A52&gt;=$E$23,MOD(A52-$E$23,int)=0),$E$24,0)+F52&gt;=J51+E52,J51+E52-F52,IF(AND(A52&gt;=$E$23,MOD(A52-$E$23,int)=0),$E$24,0)+IF(IF(AND(A52&gt;=$E$23,MOD(A52-$E$23,int)=0),$E$24,0)+IF(MOD(A52-$E$27,periods_per_year)=0,$E$26,0)+F52&lt;J51+E52,IF(MOD(A52-$E$27,periods_per_year)=0,$E$26,0),J51+E52-IF(AND(A52&gt;=$E$23,MOD(A52-$E$23,int)=0),$E$24,0)-F52))))</f>
        <v>0</v>
      </c>
      <c r="H52" s="15"/>
      <c r="I52" s="14">
        <f t="shared" si="4"/>
        <v>166.44999999999993</v>
      </c>
      <c r="J52" s="14">
        <f t="shared" si="5"/>
        <v>149338.75</v>
      </c>
      <c r="K52" s="14">
        <f t="shared" si="6"/>
        <v>171.3075</v>
      </c>
      <c r="L52" s="14">
        <f>IF(A52="","",SUM($K$49:K52))</f>
        <v>686.36749999999995</v>
      </c>
      <c r="O52" s="18">
        <f t="shared" si="7"/>
        <v>4</v>
      </c>
      <c r="P52" s="19">
        <f>IF(O52="","",IF(OR(periods_per_year=26,periods_per_year=52),IF(periods_per_year=26,IF(O52=1,fpdate,P51+14),IF(periods_per_year=52,IF(O52=1,fpdate,P51+7),"n/a")),IF(periods_per_year=24,DATE(YEAR(fpdate),MONTH(fpdate)+(O52-1)/2+IF(AND(DAY(fpdate)&gt;=15,MOD(O52,2)=0),1,0),IF(MOD(O52,2)=0,IF(DAY(fpdate)&gt;=15,DAY(fpdate)-14,DAY(fpdate)+14),DAY(fpdate))),IF(DAY(DATE(YEAR(fpdate),MONTH(fpdate)+O52-1,DAY(fpdate)))&lt;&gt;DAY(fpdate),DATE(YEAR(fpdate),MONTH(fpdate)+O52,0),DATE(YEAR(fpdate),MONTH(fpdate)+O52-1,DAY(fpdate))))))</f>
        <v>43191</v>
      </c>
      <c r="Q52" s="20">
        <f>IF(O52="","",IF(D52&lt;&gt;"",D52,IF(O52=1,start_rate,IF(variable,IF(OR(O52=1,O52&lt;$J$23*periods_per_year),Q51,MIN($J$24,IF(MOD(O52-1,$J$26)=0,MAX($J$25,Q51+$J$27),Q51))),Q51))))</f>
        <v>5.5E-2</v>
      </c>
      <c r="R52" s="21">
        <f>IF(O52="","",ROUND((((1+Q52/CP)^(CP/periods_per_year))-1)*U51,2))</f>
        <v>685.23</v>
      </c>
      <c r="S52" s="21">
        <f>IF(O52="","",IF(O52=nper,U51+R52,MIN(U51+R52,IF(Q52=Q51,S51,ROUND(-PMT(((1+Q52/CP)^(CP/periods_per_year))-1,nper-O52+1,U51),2)))))</f>
        <v>851.68</v>
      </c>
      <c r="T52" s="21">
        <f t="shared" si="8"/>
        <v>166.44999999999993</v>
      </c>
      <c r="U52" s="21">
        <f t="shared" si="9"/>
        <v>149338.75</v>
      </c>
    </row>
    <row r="53" spans="1:21" x14ac:dyDescent="0.2">
      <c r="A53" s="11">
        <f t="shared" si="0"/>
        <v>5</v>
      </c>
      <c r="B53" s="12">
        <f t="shared" si="1"/>
        <v>43221</v>
      </c>
      <c r="C53" s="16" t="str">
        <f t="shared" si="2"/>
        <v/>
      </c>
      <c r="D53" s="13">
        <f>IF(A53="","",IF(A53=1,start_rate,IF(variable,IF(OR(A53=1,A53&lt;$J$23*periods_per_year),D52,MIN($J$24,IF(MOD(A53-1,$J$26)=0,MAX($J$25,D52+$J$27),D52))),D52)))</f>
        <v>5.5E-2</v>
      </c>
      <c r="E53" s="14">
        <f t="shared" si="3"/>
        <v>684.47</v>
      </c>
      <c r="F53" s="14">
        <f>IF(A53="","",IF(A53=nper,J52+E53,MIN(J52+E53,IF(D53=D52,F52,IF($E$13="Acc Bi-Weekly",ROUND((-PMT(((1+D53/CP)^(CP/12))-1,(nper-A53+1)*12/26,J52))/2,2),IF($E$13="Acc Weekly",ROUND((-PMT(((1+D53/CP)^(CP/12))-1,(nper-A53+1)*12/52,J52))/4,2),ROUND(-PMT(((1+D53/CP)^(CP/periods_per_year))-1,nper-A53+1,J52),2)))))))</f>
        <v>851.68</v>
      </c>
      <c r="G53" s="14">
        <f>IF(OR(A53="",A53&lt;$E$23),"",IF(J52&lt;=F53,0,IF(IF(AND(A53&gt;=$E$23,MOD(A53-$E$23,int)=0),$E$24,0)+F53&gt;=J52+E53,J52+E53-F53,IF(AND(A53&gt;=$E$23,MOD(A53-$E$23,int)=0),$E$24,0)+IF(IF(AND(A53&gt;=$E$23,MOD(A53-$E$23,int)=0),$E$24,0)+IF(MOD(A53-$E$27,periods_per_year)=0,$E$26,0)+F53&lt;J52+E53,IF(MOD(A53-$E$27,periods_per_year)=0,$E$26,0),J52+E53-IF(AND(A53&gt;=$E$23,MOD(A53-$E$23,int)=0),$E$24,0)-F53))))</f>
        <v>0</v>
      </c>
      <c r="H53" s="15"/>
      <c r="I53" s="14">
        <f t="shared" si="4"/>
        <v>167.20999999999992</v>
      </c>
      <c r="J53" s="14">
        <f t="shared" si="5"/>
        <v>149171.54</v>
      </c>
      <c r="K53" s="14">
        <f t="shared" si="6"/>
        <v>171.11750000000001</v>
      </c>
      <c r="L53" s="14">
        <f>IF(A53="","",SUM($K$49:K53))</f>
        <v>857.4849999999999</v>
      </c>
      <c r="O53" s="18">
        <f t="shared" si="7"/>
        <v>5</v>
      </c>
      <c r="P53" s="19">
        <f>IF(O53="","",IF(OR(periods_per_year=26,periods_per_year=52),IF(periods_per_year=26,IF(O53=1,fpdate,P52+14),IF(periods_per_year=52,IF(O53=1,fpdate,P52+7),"n/a")),IF(periods_per_year=24,DATE(YEAR(fpdate),MONTH(fpdate)+(O53-1)/2+IF(AND(DAY(fpdate)&gt;=15,MOD(O53,2)=0),1,0),IF(MOD(O53,2)=0,IF(DAY(fpdate)&gt;=15,DAY(fpdate)-14,DAY(fpdate)+14),DAY(fpdate))),IF(DAY(DATE(YEAR(fpdate),MONTH(fpdate)+O53-1,DAY(fpdate)))&lt;&gt;DAY(fpdate),DATE(YEAR(fpdate),MONTH(fpdate)+O53,0),DATE(YEAR(fpdate),MONTH(fpdate)+O53-1,DAY(fpdate))))))</f>
        <v>43221</v>
      </c>
      <c r="Q53" s="20">
        <f>IF(O53="","",IF(D53&lt;&gt;"",D53,IF(O53=1,start_rate,IF(variable,IF(OR(O53=1,O53&lt;$J$23*periods_per_year),Q52,MIN($J$24,IF(MOD(O53-1,$J$26)=0,MAX($J$25,Q52+$J$27),Q52))),Q52))))</f>
        <v>5.5E-2</v>
      </c>
      <c r="R53" s="21">
        <f>IF(O53="","",ROUND((((1+Q53/CP)^(CP/periods_per_year))-1)*U52,2))</f>
        <v>684.47</v>
      </c>
      <c r="S53" s="21">
        <f>IF(O53="","",IF(O53=nper,U52+R53,MIN(U52+R53,IF(Q53=Q52,S52,ROUND(-PMT(((1+Q53/CP)^(CP/periods_per_year))-1,nper-O53+1,U52),2)))))</f>
        <v>851.68</v>
      </c>
      <c r="T53" s="21">
        <f t="shared" si="8"/>
        <v>167.20999999999992</v>
      </c>
      <c r="U53" s="21">
        <f t="shared" si="9"/>
        <v>149171.54</v>
      </c>
    </row>
    <row r="54" spans="1:21" x14ac:dyDescent="0.2">
      <c r="A54" s="11">
        <f t="shared" si="0"/>
        <v>6</v>
      </c>
      <c r="B54" s="12">
        <f t="shared" si="1"/>
        <v>43252</v>
      </c>
      <c r="C54" s="16" t="str">
        <f t="shared" si="2"/>
        <v/>
      </c>
      <c r="D54" s="13">
        <f>IF(A54="","",IF(A54=1,start_rate,IF(variable,IF(OR(A54=1,A54&lt;$J$23*periods_per_year),D53,MIN($J$24,IF(MOD(A54-1,$J$26)=0,MAX($J$25,D53+$J$27),D53))),D53)))</f>
        <v>5.5E-2</v>
      </c>
      <c r="E54" s="14">
        <f t="shared" si="3"/>
        <v>683.7</v>
      </c>
      <c r="F54" s="14">
        <f>IF(A54="","",IF(A54=nper,J53+E54,MIN(J53+E54,IF(D54=D53,F53,IF($E$13="Acc Bi-Weekly",ROUND((-PMT(((1+D54/CP)^(CP/12))-1,(nper-A54+1)*12/26,J53))/2,2),IF($E$13="Acc Weekly",ROUND((-PMT(((1+D54/CP)^(CP/12))-1,(nper-A54+1)*12/52,J53))/4,2),ROUND(-PMT(((1+D54/CP)^(CP/periods_per_year))-1,nper-A54+1,J53),2)))))))</f>
        <v>851.68</v>
      </c>
      <c r="G54" s="14">
        <f>IF(OR(A54="",A54&lt;$E$23),"",IF(J53&lt;=F54,0,IF(IF(AND(A54&gt;=$E$23,MOD(A54-$E$23,int)=0),$E$24,0)+F54&gt;=J53+E54,J53+E54-F54,IF(AND(A54&gt;=$E$23,MOD(A54-$E$23,int)=0),$E$24,0)+IF(IF(AND(A54&gt;=$E$23,MOD(A54-$E$23,int)=0),$E$24,0)+IF(MOD(A54-$E$27,periods_per_year)=0,$E$26,0)+F54&lt;J53+E54,IF(MOD(A54-$E$27,periods_per_year)=0,$E$26,0),J53+E54-IF(AND(A54&gt;=$E$23,MOD(A54-$E$23,int)=0),$E$24,0)-F54))))</f>
        <v>0</v>
      </c>
      <c r="H54" s="15"/>
      <c r="I54" s="14">
        <f t="shared" si="4"/>
        <v>167.9799999999999</v>
      </c>
      <c r="J54" s="14">
        <f t="shared" si="5"/>
        <v>149003.56</v>
      </c>
      <c r="K54" s="14">
        <f t="shared" si="6"/>
        <v>170.92500000000001</v>
      </c>
      <c r="L54" s="14">
        <f>IF(A54="","",SUM($K$49:K54))</f>
        <v>1028.4099999999999</v>
      </c>
      <c r="O54" s="18">
        <f t="shared" si="7"/>
        <v>6</v>
      </c>
      <c r="P54" s="19">
        <f>IF(O54="","",IF(OR(periods_per_year=26,periods_per_year=52),IF(periods_per_year=26,IF(O54=1,fpdate,P53+14),IF(periods_per_year=52,IF(O54=1,fpdate,P53+7),"n/a")),IF(periods_per_year=24,DATE(YEAR(fpdate),MONTH(fpdate)+(O54-1)/2+IF(AND(DAY(fpdate)&gt;=15,MOD(O54,2)=0),1,0),IF(MOD(O54,2)=0,IF(DAY(fpdate)&gt;=15,DAY(fpdate)-14,DAY(fpdate)+14),DAY(fpdate))),IF(DAY(DATE(YEAR(fpdate),MONTH(fpdate)+O54-1,DAY(fpdate)))&lt;&gt;DAY(fpdate),DATE(YEAR(fpdate),MONTH(fpdate)+O54,0),DATE(YEAR(fpdate),MONTH(fpdate)+O54-1,DAY(fpdate))))))</f>
        <v>43252</v>
      </c>
      <c r="Q54" s="20">
        <f>IF(O54="","",IF(D54&lt;&gt;"",D54,IF(O54=1,start_rate,IF(variable,IF(OR(O54=1,O54&lt;$J$23*periods_per_year),Q53,MIN($J$24,IF(MOD(O54-1,$J$26)=0,MAX($J$25,Q53+$J$27),Q53))),Q53))))</f>
        <v>5.5E-2</v>
      </c>
      <c r="R54" s="21">
        <f>IF(O54="","",ROUND((((1+Q54/CP)^(CP/periods_per_year))-1)*U53,2))</f>
        <v>683.7</v>
      </c>
      <c r="S54" s="21">
        <f>IF(O54="","",IF(O54=nper,U53+R54,MIN(U53+R54,IF(Q54=Q53,S53,ROUND(-PMT(((1+Q54/CP)^(CP/periods_per_year))-1,nper-O54+1,U53),2)))))</f>
        <v>851.68</v>
      </c>
      <c r="T54" s="21">
        <f t="shared" si="8"/>
        <v>167.9799999999999</v>
      </c>
      <c r="U54" s="21">
        <f t="shared" si="9"/>
        <v>149003.56</v>
      </c>
    </row>
    <row r="55" spans="1:21" x14ac:dyDescent="0.2">
      <c r="A55" s="11">
        <f t="shared" si="0"/>
        <v>7</v>
      </c>
      <c r="B55" s="12">
        <f t="shared" si="1"/>
        <v>43282</v>
      </c>
      <c r="C55" s="16" t="str">
        <f t="shared" si="2"/>
        <v/>
      </c>
      <c r="D55" s="13">
        <f>IF(A55="","",IF(A55=1,start_rate,IF(variable,IF(OR(A55=1,A55&lt;$J$23*periods_per_year),D54,MIN($J$24,IF(MOD(A55-1,$J$26)=0,MAX($J$25,D54+$J$27),D54))),D54)))</f>
        <v>5.5E-2</v>
      </c>
      <c r="E55" s="14">
        <f t="shared" si="3"/>
        <v>682.93</v>
      </c>
      <c r="F55" s="14">
        <f>IF(A55="","",IF(A55=nper,J54+E55,MIN(J54+E55,IF(D55=D54,F54,IF($E$13="Acc Bi-Weekly",ROUND((-PMT(((1+D55/CP)^(CP/12))-1,(nper-A55+1)*12/26,J54))/2,2),IF($E$13="Acc Weekly",ROUND((-PMT(((1+D55/CP)^(CP/12))-1,(nper-A55+1)*12/52,J54))/4,2),ROUND(-PMT(((1+D55/CP)^(CP/periods_per_year))-1,nper-A55+1,J54),2)))))))</f>
        <v>851.68</v>
      </c>
      <c r="G55" s="14">
        <f>IF(OR(A55="",A55&lt;$E$23),"",IF(J54&lt;=F55,0,IF(IF(AND(A55&gt;=$E$23,MOD(A55-$E$23,int)=0),$E$24,0)+F55&gt;=J54+E55,J54+E55-F55,IF(AND(A55&gt;=$E$23,MOD(A55-$E$23,int)=0),$E$24,0)+IF(IF(AND(A55&gt;=$E$23,MOD(A55-$E$23,int)=0),$E$24,0)+IF(MOD(A55-$E$27,periods_per_year)=0,$E$26,0)+F55&lt;J54+E55,IF(MOD(A55-$E$27,periods_per_year)=0,$E$26,0),J54+E55-IF(AND(A55&gt;=$E$23,MOD(A55-$E$23,int)=0),$E$24,0)-F55))))</f>
        <v>0</v>
      </c>
      <c r="H55" s="15"/>
      <c r="I55" s="14">
        <f t="shared" si="4"/>
        <v>168.75</v>
      </c>
      <c r="J55" s="14">
        <f t="shared" si="5"/>
        <v>148834.81</v>
      </c>
      <c r="K55" s="14">
        <f t="shared" si="6"/>
        <v>170.73249999999999</v>
      </c>
      <c r="L55" s="14">
        <f>IF(A55="","",SUM($K$49:K55))</f>
        <v>1199.1424999999999</v>
      </c>
      <c r="O55" s="18">
        <f t="shared" si="7"/>
        <v>7</v>
      </c>
      <c r="P55" s="19">
        <f>IF(O55="","",IF(OR(periods_per_year=26,periods_per_year=52),IF(periods_per_year=26,IF(O55=1,fpdate,P54+14),IF(periods_per_year=52,IF(O55=1,fpdate,P54+7),"n/a")),IF(periods_per_year=24,DATE(YEAR(fpdate),MONTH(fpdate)+(O55-1)/2+IF(AND(DAY(fpdate)&gt;=15,MOD(O55,2)=0),1,0),IF(MOD(O55,2)=0,IF(DAY(fpdate)&gt;=15,DAY(fpdate)-14,DAY(fpdate)+14),DAY(fpdate))),IF(DAY(DATE(YEAR(fpdate),MONTH(fpdate)+O55-1,DAY(fpdate)))&lt;&gt;DAY(fpdate),DATE(YEAR(fpdate),MONTH(fpdate)+O55,0),DATE(YEAR(fpdate),MONTH(fpdate)+O55-1,DAY(fpdate))))))</f>
        <v>43282</v>
      </c>
      <c r="Q55" s="20">
        <f>IF(O55="","",IF(D55&lt;&gt;"",D55,IF(O55=1,start_rate,IF(variable,IF(OR(O55=1,O55&lt;$J$23*periods_per_year),Q54,MIN($J$24,IF(MOD(O55-1,$J$26)=0,MAX($J$25,Q54+$J$27),Q54))),Q54))))</f>
        <v>5.5E-2</v>
      </c>
      <c r="R55" s="21">
        <f>IF(O55="","",ROUND((((1+Q55/CP)^(CP/periods_per_year))-1)*U54,2))</f>
        <v>682.93</v>
      </c>
      <c r="S55" s="21">
        <f>IF(O55="","",IF(O55=nper,U54+R55,MIN(U54+R55,IF(Q55=Q54,S54,ROUND(-PMT(((1+Q55/CP)^(CP/periods_per_year))-1,nper-O55+1,U54),2)))))</f>
        <v>851.68</v>
      </c>
      <c r="T55" s="21">
        <f t="shared" si="8"/>
        <v>168.75</v>
      </c>
      <c r="U55" s="21">
        <f t="shared" si="9"/>
        <v>148834.81</v>
      </c>
    </row>
    <row r="56" spans="1:21" x14ac:dyDescent="0.2">
      <c r="A56" s="11">
        <f t="shared" si="0"/>
        <v>8</v>
      </c>
      <c r="B56" s="12">
        <f t="shared" si="1"/>
        <v>43313</v>
      </c>
      <c r="C56" s="16" t="str">
        <f t="shared" si="2"/>
        <v/>
      </c>
      <c r="D56" s="13">
        <f>IF(A56="","",IF(A56=1,start_rate,IF(variable,IF(OR(A56=1,A56&lt;$J$23*periods_per_year),D55,MIN($J$24,IF(MOD(A56-1,$J$26)=0,MAX($J$25,D55+$J$27),D55))),D55)))</f>
        <v>5.5E-2</v>
      </c>
      <c r="E56" s="14">
        <f t="shared" si="3"/>
        <v>682.16</v>
      </c>
      <c r="F56" s="14">
        <f>IF(A56="","",IF(A56=nper,J55+E56,MIN(J55+E56,IF(D56=D55,F55,IF($E$13="Acc Bi-Weekly",ROUND((-PMT(((1+D56/CP)^(CP/12))-1,(nper-A56+1)*12/26,J55))/2,2),IF($E$13="Acc Weekly",ROUND((-PMT(((1+D56/CP)^(CP/12))-1,(nper-A56+1)*12/52,J55))/4,2),ROUND(-PMT(((1+D56/CP)^(CP/periods_per_year))-1,nper-A56+1,J55),2)))))))</f>
        <v>851.68</v>
      </c>
      <c r="G56" s="14">
        <f>IF(OR(A56="",A56&lt;$E$23),"",IF(J55&lt;=F56,0,IF(IF(AND(A56&gt;=$E$23,MOD(A56-$E$23,int)=0),$E$24,0)+F56&gt;=J55+E56,J55+E56-F56,IF(AND(A56&gt;=$E$23,MOD(A56-$E$23,int)=0),$E$24,0)+IF(IF(AND(A56&gt;=$E$23,MOD(A56-$E$23,int)=0),$E$24,0)+IF(MOD(A56-$E$27,periods_per_year)=0,$E$26,0)+F56&lt;J55+E56,IF(MOD(A56-$E$27,periods_per_year)=0,$E$26,0),J55+E56-IF(AND(A56&gt;=$E$23,MOD(A56-$E$23,int)=0),$E$24,0)-F56))))</f>
        <v>0</v>
      </c>
      <c r="H56" s="15"/>
      <c r="I56" s="14">
        <f t="shared" si="4"/>
        <v>169.51999999999998</v>
      </c>
      <c r="J56" s="14">
        <f t="shared" si="5"/>
        <v>148665.29</v>
      </c>
      <c r="K56" s="14">
        <f t="shared" si="6"/>
        <v>170.54</v>
      </c>
      <c r="L56" s="14">
        <f>IF(A56="","",SUM($K$49:K56))</f>
        <v>1369.6824999999999</v>
      </c>
      <c r="O56" s="18">
        <f t="shared" si="7"/>
        <v>8</v>
      </c>
      <c r="P56" s="19">
        <f>IF(O56="","",IF(OR(periods_per_year=26,periods_per_year=52),IF(periods_per_year=26,IF(O56=1,fpdate,P55+14),IF(periods_per_year=52,IF(O56=1,fpdate,P55+7),"n/a")),IF(periods_per_year=24,DATE(YEAR(fpdate),MONTH(fpdate)+(O56-1)/2+IF(AND(DAY(fpdate)&gt;=15,MOD(O56,2)=0),1,0),IF(MOD(O56,2)=0,IF(DAY(fpdate)&gt;=15,DAY(fpdate)-14,DAY(fpdate)+14),DAY(fpdate))),IF(DAY(DATE(YEAR(fpdate),MONTH(fpdate)+O56-1,DAY(fpdate)))&lt;&gt;DAY(fpdate),DATE(YEAR(fpdate),MONTH(fpdate)+O56,0),DATE(YEAR(fpdate),MONTH(fpdate)+O56-1,DAY(fpdate))))))</f>
        <v>43313</v>
      </c>
      <c r="Q56" s="20">
        <f>IF(O56="","",IF(D56&lt;&gt;"",D56,IF(O56=1,start_rate,IF(variable,IF(OR(O56=1,O56&lt;$J$23*periods_per_year),Q55,MIN($J$24,IF(MOD(O56-1,$J$26)=0,MAX($J$25,Q55+$J$27),Q55))),Q55))))</f>
        <v>5.5E-2</v>
      </c>
      <c r="R56" s="21">
        <f>IF(O56="","",ROUND((((1+Q56/CP)^(CP/periods_per_year))-1)*U55,2))</f>
        <v>682.16</v>
      </c>
      <c r="S56" s="21">
        <f>IF(O56="","",IF(O56=nper,U55+R56,MIN(U55+R56,IF(Q56=Q55,S55,ROUND(-PMT(((1+Q56/CP)^(CP/periods_per_year))-1,nper-O56+1,U55),2)))))</f>
        <v>851.68</v>
      </c>
      <c r="T56" s="21">
        <f t="shared" si="8"/>
        <v>169.51999999999998</v>
      </c>
      <c r="U56" s="21">
        <f t="shared" si="9"/>
        <v>148665.29</v>
      </c>
    </row>
    <row r="57" spans="1:21" x14ac:dyDescent="0.2">
      <c r="A57" s="11">
        <f t="shared" si="0"/>
        <v>9</v>
      </c>
      <c r="B57" s="12">
        <f t="shared" si="1"/>
        <v>43344</v>
      </c>
      <c r="C57" s="16" t="str">
        <f t="shared" si="2"/>
        <v/>
      </c>
      <c r="D57" s="13">
        <f>IF(A57="","",IF(A57=1,start_rate,IF(variable,IF(OR(A57=1,A57&lt;$J$23*periods_per_year),D56,MIN($J$24,IF(MOD(A57-1,$J$26)=0,MAX($J$25,D56+$J$27),D56))),D56)))</f>
        <v>5.5E-2</v>
      </c>
      <c r="E57" s="14">
        <f t="shared" si="3"/>
        <v>681.38</v>
      </c>
      <c r="F57" s="14">
        <f>IF(A57="","",IF(A57=nper,J56+E57,MIN(J56+E57,IF(D57=D56,F56,IF($E$13="Acc Bi-Weekly",ROUND((-PMT(((1+D57/CP)^(CP/12))-1,(nper-A57+1)*12/26,J56))/2,2),IF($E$13="Acc Weekly",ROUND((-PMT(((1+D57/CP)^(CP/12))-1,(nper-A57+1)*12/52,J56))/4,2),ROUND(-PMT(((1+D57/CP)^(CP/periods_per_year))-1,nper-A57+1,J56),2)))))))</f>
        <v>851.68</v>
      </c>
      <c r="G57" s="14">
        <f>IF(OR(A57="",A57&lt;$E$23),"",IF(J56&lt;=F57,0,IF(IF(AND(A57&gt;=$E$23,MOD(A57-$E$23,int)=0),$E$24,0)+F57&gt;=J56+E57,J56+E57-F57,IF(AND(A57&gt;=$E$23,MOD(A57-$E$23,int)=0),$E$24,0)+IF(IF(AND(A57&gt;=$E$23,MOD(A57-$E$23,int)=0),$E$24,0)+IF(MOD(A57-$E$27,periods_per_year)=0,$E$26,0)+F57&lt;J56+E57,IF(MOD(A57-$E$27,periods_per_year)=0,$E$26,0),J56+E57-IF(AND(A57&gt;=$E$23,MOD(A57-$E$23,int)=0),$E$24,0)-F57))))</f>
        <v>0</v>
      </c>
      <c r="H57" s="15"/>
      <c r="I57" s="14">
        <f t="shared" si="4"/>
        <v>170.29999999999995</v>
      </c>
      <c r="J57" s="14">
        <f t="shared" si="5"/>
        <v>148494.99000000002</v>
      </c>
      <c r="K57" s="14">
        <f t="shared" si="6"/>
        <v>170.345</v>
      </c>
      <c r="L57" s="14">
        <f>IF(A57="","",SUM($K$49:K57))</f>
        <v>1540.0274999999999</v>
      </c>
      <c r="O57" s="18">
        <f t="shared" si="7"/>
        <v>9</v>
      </c>
      <c r="P57" s="19">
        <f>IF(O57="","",IF(OR(periods_per_year=26,periods_per_year=52),IF(periods_per_year=26,IF(O57=1,fpdate,P56+14),IF(periods_per_year=52,IF(O57=1,fpdate,P56+7),"n/a")),IF(periods_per_year=24,DATE(YEAR(fpdate),MONTH(fpdate)+(O57-1)/2+IF(AND(DAY(fpdate)&gt;=15,MOD(O57,2)=0),1,0),IF(MOD(O57,2)=0,IF(DAY(fpdate)&gt;=15,DAY(fpdate)-14,DAY(fpdate)+14),DAY(fpdate))),IF(DAY(DATE(YEAR(fpdate),MONTH(fpdate)+O57-1,DAY(fpdate)))&lt;&gt;DAY(fpdate),DATE(YEAR(fpdate),MONTH(fpdate)+O57,0),DATE(YEAR(fpdate),MONTH(fpdate)+O57-1,DAY(fpdate))))))</f>
        <v>43344</v>
      </c>
      <c r="Q57" s="20">
        <f>IF(O57="","",IF(D57&lt;&gt;"",D57,IF(O57=1,start_rate,IF(variable,IF(OR(O57=1,O57&lt;$J$23*periods_per_year),Q56,MIN($J$24,IF(MOD(O57-1,$J$26)=0,MAX($J$25,Q56+$J$27),Q56))),Q56))))</f>
        <v>5.5E-2</v>
      </c>
      <c r="R57" s="21">
        <f>IF(O57="","",ROUND((((1+Q57/CP)^(CP/periods_per_year))-1)*U56,2))</f>
        <v>681.38</v>
      </c>
      <c r="S57" s="21">
        <f>IF(O57="","",IF(O57=nper,U56+R57,MIN(U56+R57,IF(Q57=Q56,S56,ROUND(-PMT(((1+Q57/CP)^(CP/periods_per_year))-1,nper-O57+1,U56),2)))))</f>
        <v>851.68</v>
      </c>
      <c r="T57" s="21">
        <f t="shared" si="8"/>
        <v>170.29999999999995</v>
      </c>
      <c r="U57" s="21">
        <f t="shared" si="9"/>
        <v>148494.99000000002</v>
      </c>
    </row>
    <row r="58" spans="1:21" x14ac:dyDescent="0.2">
      <c r="A58" s="11">
        <f t="shared" si="0"/>
        <v>10</v>
      </c>
      <c r="B58" s="12">
        <f t="shared" si="1"/>
        <v>43374</v>
      </c>
      <c r="C58" s="16" t="str">
        <f t="shared" si="2"/>
        <v/>
      </c>
      <c r="D58" s="13">
        <f>IF(A58="","",IF(A58=1,start_rate,IF(variable,IF(OR(A58=1,A58&lt;$J$23*periods_per_year),D57,MIN($J$24,IF(MOD(A58-1,$J$26)=0,MAX($J$25,D57+$J$27),D57))),D57)))</f>
        <v>5.5E-2</v>
      </c>
      <c r="E58" s="14">
        <f t="shared" si="3"/>
        <v>680.6</v>
      </c>
      <c r="F58" s="14">
        <f>IF(A58="","",IF(A58=nper,J57+E58,MIN(J57+E58,IF(D58=D57,F57,IF($E$13="Acc Bi-Weekly",ROUND((-PMT(((1+D58/CP)^(CP/12))-1,(nper-A58+1)*12/26,J57))/2,2),IF($E$13="Acc Weekly",ROUND((-PMT(((1+D58/CP)^(CP/12))-1,(nper-A58+1)*12/52,J57))/4,2),ROUND(-PMT(((1+D58/CP)^(CP/periods_per_year))-1,nper-A58+1,J57),2)))))))</f>
        <v>851.68</v>
      </c>
      <c r="G58" s="14">
        <f>IF(OR(A58="",A58&lt;$E$23),"",IF(J57&lt;=F58,0,IF(IF(AND(A58&gt;=$E$23,MOD(A58-$E$23,int)=0),$E$24,0)+F58&gt;=J57+E58,J57+E58-F58,IF(AND(A58&gt;=$E$23,MOD(A58-$E$23,int)=0),$E$24,0)+IF(IF(AND(A58&gt;=$E$23,MOD(A58-$E$23,int)=0),$E$24,0)+IF(MOD(A58-$E$27,periods_per_year)=0,$E$26,0)+F58&lt;J57+E58,IF(MOD(A58-$E$27,periods_per_year)=0,$E$26,0),J57+E58-IF(AND(A58&gt;=$E$23,MOD(A58-$E$23,int)=0),$E$24,0)-F58))))</f>
        <v>0</v>
      </c>
      <c r="H58" s="15"/>
      <c r="I58" s="14">
        <f t="shared" si="4"/>
        <v>171.07999999999993</v>
      </c>
      <c r="J58" s="14">
        <f t="shared" si="5"/>
        <v>148323.91000000003</v>
      </c>
      <c r="K58" s="14">
        <f t="shared" si="6"/>
        <v>170.15</v>
      </c>
      <c r="L58" s="14">
        <f>IF(A58="","",SUM($K$49:K58))</f>
        <v>1710.1775</v>
      </c>
      <c r="O58" s="18">
        <f t="shared" si="7"/>
        <v>10</v>
      </c>
      <c r="P58" s="19">
        <f>IF(O58="","",IF(OR(periods_per_year=26,periods_per_year=52),IF(periods_per_year=26,IF(O58=1,fpdate,P57+14),IF(periods_per_year=52,IF(O58=1,fpdate,P57+7),"n/a")),IF(periods_per_year=24,DATE(YEAR(fpdate),MONTH(fpdate)+(O58-1)/2+IF(AND(DAY(fpdate)&gt;=15,MOD(O58,2)=0),1,0),IF(MOD(O58,2)=0,IF(DAY(fpdate)&gt;=15,DAY(fpdate)-14,DAY(fpdate)+14),DAY(fpdate))),IF(DAY(DATE(YEAR(fpdate),MONTH(fpdate)+O58-1,DAY(fpdate)))&lt;&gt;DAY(fpdate),DATE(YEAR(fpdate),MONTH(fpdate)+O58,0),DATE(YEAR(fpdate),MONTH(fpdate)+O58-1,DAY(fpdate))))))</f>
        <v>43374</v>
      </c>
      <c r="Q58" s="20">
        <f>IF(O58="","",IF(D58&lt;&gt;"",D58,IF(O58=1,start_rate,IF(variable,IF(OR(O58=1,O58&lt;$J$23*periods_per_year),Q57,MIN($J$24,IF(MOD(O58-1,$J$26)=0,MAX($J$25,Q57+$J$27),Q57))),Q57))))</f>
        <v>5.5E-2</v>
      </c>
      <c r="R58" s="21">
        <f>IF(O58="","",ROUND((((1+Q58/CP)^(CP/periods_per_year))-1)*U57,2))</f>
        <v>680.6</v>
      </c>
      <c r="S58" s="21">
        <f>IF(O58="","",IF(O58=nper,U57+R58,MIN(U57+R58,IF(Q58=Q57,S57,ROUND(-PMT(((1+Q58/CP)^(CP/periods_per_year))-1,nper-O58+1,U57),2)))))</f>
        <v>851.68</v>
      </c>
      <c r="T58" s="21">
        <f t="shared" si="8"/>
        <v>171.07999999999993</v>
      </c>
      <c r="U58" s="21">
        <f t="shared" si="9"/>
        <v>148323.91000000003</v>
      </c>
    </row>
    <row r="59" spans="1:21" x14ac:dyDescent="0.2">
      <c r="A59" s="11">
        <f t="shared" si="0"/>
        <v>11</v>
      </c>
      <c r="B59" s="12">
        <f t="shared" si="1"/>
        <v>43405</v>
      </c>
      <c r="C59" s="16" t="str">
        <f t="shared" si="2"/>
        <v/>
      </c>
      <c r="D59" s="13">
        <f>IF(A59="","",IF(A59=1,start_rate,IF(variable,IF(OR(A59=1,A59&lt;$J$23*periods_per_year),D58,MIN($J$24,IF(MOD(A59-1,$J$26)=0,MAX($J$25,D58+$J$27),D58))),D58)))</f>
        <v>5.5E-2</v>
      </c>
      <c r="E59" s="14">
        <f t="shared" si="3"/>
        <v>679.82</v>
      </c>
      <c r="F59" s="14">
        <f>IF(A59="","",IF(A59=nper,J58+E59,MIN(J58+E59,IF(D59=D58,F58,IF($E$13="Acc Bi-Weekly",ROUND((-PMT(((1+D59/CP)^(CP/12))-1,(nper-A59+1)*12/26,J58))/2,2),IF($E$13="Acc Weekly",ROUND((-PMT(((1+D59/CP)^(CP/12))-1,(nper-A59+1)*12/52,J58))/4,2),ROUND(-PMT(((1+D59/CP)^(CP/periods_per_year))-1,nper-A59+1,J58),2)))))))</f>
        <v>851.68</v>
      </c>
      <c r="G59" s="14">
        <f>IF(OR(A59="",A59&lt;$E$23),"",IF(J58&lt;=F59,0,IF(IF(AND(A59&gt;=$E$23,MOD(A59-$E$23,int)=0),$E$24,0)+F59&gt;=J58+E59,J58+E59-F59,IF(AND(A59&gt;=$E$23,MOD(A59-$E$23,int)=0),$E$24,0)+IF(IF(AND(A59&gt;=$E$23,MOD(A59-$E$23,int)=0),$E$24,0)+IF(MOD(A59-$E$27,periods_per_year)=0,$E$26,0)+F59&lt;J58+E59,IF(MOD(A59-$E$27,periods_per_year)=0,$E$26,0),J58+E59-IF(AND(A59&gt;=$E$23,MOD(A59-$E$23,int)=0),$E$24,0)-F59))))</f>
        <v>0</v>
      </c>
      <c r="H59" s="15"/>
      <c r="I59" s="14">
        <f t="shared" si="4"/>
        <v>171.8599999999999</v>
      </c>
      <c r="J59" s="14">
        <f t="shared" si="5"/>
        <v>148152.05000000005</v>
      </c>
      <c r="K59" s="14">
        <f t="shared" si="6"/>
        <v>169.95500000000001</v>
      </c>
      <c r="L59" s="14">
        <f>IF(A59="","",SUM($K$49:K59))</f>
        <v>1880.1324999999999</v>
      </c>
      <c r="O59" s="18">
        <f t="shared" si="7"/>
        <v>11</v>
      </c>
      <c r="P59" s="19">
        <f>IF(O59="","",IF(OR(periods_per_year=26,periods_per_year=52),IF(periods_per_year=26,IF(O59=1,fpdate,P58+14),IF(periods_per_year=52,IF(O59=1,fpdate,P58+7),"n/a")),IF(periods_per_year=24,DATE(YEAR(fpdate),MONTH(fpdate)+(O59-1)/2+IF(AND(DAY(fpdate)&gt;=15,MOD(O59,2)=0),1,0),IF(MOD(O59,2)=0,IF(DAY(fpdate)&gt;=15,DAY(fpdate)-14,DAY(fpdate)+14),DAY(fpdate))),IF(DAY(DATE(YEAR(fpdate),MONTH(fpdate)+O59-1,DAY(fpdate)))&lt;&gt;DAY(fpdate),DATE(YEAR(fpdate),MONTH(fpdate)+O59,0),DATE(YEAR(fpdate),MONTH(fpdate)+O59-1,DAY(fpdate))))))</f>
        <v>43405</v>
      </c>
      <c r="Q59" s="20">
        <f>IF(O59="","",IF(D59&lt;&gt;"",D59,IF(O59=1,start_rate,IF(variable,IF(OR(O59=1,O59&lt;$J$23*periods_per_year),Q58,MIN($J$24,IF(MOD(O59-1,$J$26)=0,MAX($J$25,Q58+$J$27),Q58))),Q58))))</f>
        <v>5.5E-2</v>
      </c>
      <c r="R59" s="21">
        <f>IF(O59="","",ROUND((((1+Q59/CP)^(CP/periods_per_year))-1)*U58,2))</f>
        <v>679.82</v>
      </c>
      <c r="S59" s="21">
        <f>IF(O59="","",IF(O59=nper,U58+R59,MIN(U58+R59,IF(Q59=Q58,S58,ROUND(-PMT(((1+Q59/CP)^(CP/periods_per_year))-1,nper-O59+1,U58),2)))))</f>
        <v>851.68</v>
      </c>
      <c r="T59" s="21">
        <f t="shared" si="8"/>
        <v>171.8599999999999</v>
      </c>
      <c r="U59" s="21">
        <f t="shared" si="9"/>
        <v>148152.05000000005</v>
      </c>
    </row>
    <row r="60" spans="1:21" x14ac:dyDescent="0.2">
      <c r="A60" s="11">
        <f t="shared" si="0"/>
        <v>12</v>
      </c>
      <c r="B60" s="12">
        <f t="shared" si="1"/>
        <v>43435</v>
      </c>
      <c r="C60" s="16">
        <f t="shared" si="2"/>
        <v>1</v>
      </c>
      <c r="D60" s="13">
        <f>IF(A60="","",IF(A60=1,start_rate,IF(variable,IF(OR(A60=1,A60&lt;$J$23*periods_per_year),D59,MIN($J$24,IF(MOD(A60-1,$J$26)=0,MAX($J$25,D59+$J$27),D59))),D59)))</f>
        <v>5.5E-2</v>
      </c>
      <c r="E60" s="14">
        <f t="shared" si="3"/>
        <v>679.03</v>
      </c>
      <c r="F60" s="14">
        <f>IF(A60="","",IF(A60=nper,J59+E60,MIN(J59+E60,IF(D60=D59,F59,IF($E$13="Acc Bi-Weekly",ROUND((-PMT(((1+D60/CP)^(CP/12))-1,(nper-A60+1)*12/26,J59))/2,2),IF($E$13="Acc Weekly",ROUND((-PMT(((1+D60/CP)^(CP/12))-1,(nper-A60+1)*12/52,J59))/4,2),ROUND(-PMT(((1+D60/CP)^(CP/periods_per_year))-1,nper-A60+1,J59),2)))))))</f>
        <v>851.68</v>
      </c>
      <c r="G60" s="14">
        <f>IF(OR(A60="",A60&lt;$E$23),"",IF(J59&lt;=F60,0,IF(IF(AND(A60&gt;=$E$23,MOD(A60-$E$23,int)=0),$E$24,0)+F60&gt;=J59+E60,J59+E60-F60,IF(AND(A60&gt;=$E$23,MOD(A60-$E$23,int)=0),$E$24,0)+IF(IF(AND(A60&gt;=$E$23,MOD(A60-$E$23,int)=0),$E$24,0)+IF(MOD(A60-$E$27,periods_per_year)=0,$E$26,0)+F60&lt;J59+E60,IF(MOD(A60-$E$27,periods_per_year)=0,$E$26,0),J59+E60-IF(AND(A60&gt;=$E$23,MOD(A60-$E$23,int)=0),$E$24,0)-F60))))</f>
        <v>0</v>
      </c>
      <c r="H60" s="15"/>
      <c r="I60" s="14">
        <f t="shared" si="4"/>
        <v>172.64999999999998</v>
      </c>
      <c r="J60" s="14">
        <f t="shared" si="5"/>
        <v>147979.40000000005</v>
      </c>
      <c r="K60" s="14">
        <f t="shared" si="6"/>
        <v>169.75749999999999</v>
      </c>
      <c r="L60" s="14">
        <f>IF(A60="","",SUM($K$49:K60))</f>
        <v>2049.89</v>
      </c>
      <c r="O60" s="18">
        <f t="shared" si="7"/>
        <v>12</v>
      </c>
      <c r="P60" s="19">
        <f>IF(O60="","",IF(OR(periods_per_year=26,periods_per_year=52),IF(periods_per_year=26,IF(O60=1,fpdate,P59+14),IF(periods_per_year=52,IF(O60=1,fpdate,P59+7),"n/a")),IF(periods_per_year=24,DATE(YEAR(fpdate),MONTH(fpdate)+(O60-1)/2+IF(AND(DAY(fpdate)&gt;=15,MOD(O60,2)=0),1,0),IF(MOD(O60,2)=0,IF(DAY(fpdate)&gt;=15,DAY(fpdate)-14,DAY(fpdate)+14),DAY(fpdate))),IF(DAY(DATE(YEAR(fpdate),MONTH(fpdate)+O60-1,DAY(fpdate)))&lt;&gt;DAY(fpdate),DATE(YEAR(fpdate),MONTH(fpdate)+O60,0),DATE(YEAR(fpdate),MONTH(fpdate)+O60-1,DAY(fpdate))))))</f>
        <v>43435</v>
      </c>
      <c r="Q60" s="20">
        <f>IF(O60="","",IF(D60&lt;&gt;"",D60,IF(O60=1,start_rate,IF(variable,IF(OR(O60=1,O60&lt;$J$23*periods_per_year),Q59,MIN($J$24,IF(MOD(O60-1,$J$26)=0,MAX($J$25,Q59+$J$27),Q59))),Q59))))</f>
        <v>5.5E-2</v>
      </c>
      <c r="R60" s="21">
        <f>IF(O60="","",ROUND((((1+Q60/CP)^(CP/periods_per_year))-1)*U59,2))</f>
        <v>679.03</v>
      </c>
      <c r="S60" s="21">
        <f>IF(O60="","",IF(O60=nper,U59+R60,MIN(U59+R60,IF(Q60=Q59,S59,ROUND(-PMT(((1+Q60/CP)^(CP/periods_per_year))-1,nper-O60+1,U59),2)))))</f>
        <v>851.68</v>
      </c>
      <c r="T60" s="21">
        <f t="shared" si="8"/>
        <v>172.64999999999998</v>
      </c>
      <c r="U60" s="21">
        <f t="shared" si="9"/>
        <v>147979.40000000005</v>
      </c>
    </row>
    <row r="61" spans="1:21" x14ac:dyDescent="0.2">
      <c r="A61" s="11">
        <f t="shared" si="0"/>
        <v>13</v>
      </c>
      <c r="B61" s="12">
        <f t="shared" si="1"/>
        <v>43466</v>
      </c>
      <c r="C61" s="16" t="str">
        <f t="shared" si="2"/>
        <v/>
      </c>
      <c r="D61" s="13">
        <f>IF(A61="","",IF(A61=1,start_rate,IF(variable,IF(OR(A61=1,A61&lt;$J$23*periods_per_year),D60,MIN($J$24,IF(MOD(A61-1,$J$26)=0,MAX($J$25,D60+$J$27),D60))),D60)))</f>
        <v>5.5E-2</v>
      </c>
      <c r="E61" s="14">
        <f t="shared" si="3"/>
        <v>678.24</v>
      </c>
      <c r="F61" s="14">
        <f>IF(A61="","",IF(A61=nper,J60+E61,MIN(J60+E61,IF(D61=D60,F60,IF($E$13="Acc Bi-Weekly",ROUND((-PMT(((1+D61/CP)^(CP/12))-1,(nper-A61+1)*12/26,J60))/2,2),IF($E$13="Acc Weekly",ROUND((-PMT(((1+D61/CP)^(CP/12))-1,(nper-A61+1)*12/52,J60))/4,2),ROUND(-PMT(((1+D61/CP)^(CP/periods_per_year))-1,nper-A61+1,J60),2)))))))</f>
        <v>851.68</v>
      </c>
      <c r="G61" s="14">
        <f>IF(OR(A61="",A61&lt;$E$23),"",IF(J60&lt;=F61,0,IF(IF(AND(A61&gt;=$E$23,MOD(A61-$E$23,int)=0),$E$24,0)+F61&gt;=J60+E61,J60+E61-F61,IF(AND(A61&gt;=$E$23,MOD(A61-$E$23,int)=0),$E$24,0)+IF(IF(AND(A61&gt;=$E$23,MOD(A61-$E$23,int)=0),$E$24,0)+IF(MOD(A61-$E$27,periods_per_year)=0,$E$26,0)+F61&lt;J60+E61,IF(MOD(A61-$E$27,periods_per_year)=0,$E$26,0),J60+E61-IF(AND(A61&gt;=$E$23,MOD(A61-$E$23,int)=0),$E$24,0)-F61))))</f>
        <v>0</v>
      </c>
      <c r="H61" s="15"/>
      <c r="I61" s="14">
        <f t="shared" si="4"/>
        <v>173.43999999999994</v>
      </c>
      <c r="J61" s="14">
        <f t="shared" si="5"/>
        <v>147805.96000000005</v>
      </c>
      <c r="K61" s="14">
        <f t="shared" si="6"/>
        <v>169.56</v>
      </c>
      <c r="L61" s="14">
        <f>IF(A61="","",SUM($K$49:K61))</f>
        <v>2219.4499999999998</v>
      </c>
      <c r="O61" s="18">
        <f t="shared" si="7"/>
        <v>13</v>
      </c>
      <c r="P61" s="19">
        <f>IF(O61="","",IF(OR(periods_per_year=26,periods_per_year=52),IF(periods_per_year=26,IF(O61=1,fpdate,P60+14),IF(periods_per_year=52,IF(O61=1,fpdate,P60+7),"n/a")),IF(periods_per_year=24,DATE(YEAR(fpdate),MONTH(fpdate)+(O61-1)/2+IF(AND(DAY(fpdate)&gt;=15,MOD(O61,2)=0),1,0),IF(MOD(O61,2)=0,IF(DAY(fpdate)&gt;=15,DAY(fpdate)-14,DAY(fpdate)+14),DAY(fpdate))),IF(DAY(DATE(YEAR(fpdate),MONTH(fpdate)+O61-1,DAY(fpdate)))&lt;&gt;DAY(fpdate),DATE(YEAR(fpdate),MONTH(fpdate)+O61,0),DATE(YEAR(fpdate),MONTH(fpdate)+O61-1,DAY(fpdate))))))</f>
        <v>43466</v>
      </c>
      <c r="Q61" s="20">
        <f>IF(O61="","",IF(D61&lt;&gt;"",D61,IF(O61=1,start_rate,IF(variable,IF(OR(O61=1,O61&lt;$J$23*periods_per_year),Q60,MIN($J$24,IF(MOD(O61-1,$J$26)=0,MAX($J$25,Q60+$J$27),Q60))),Q60))))</f>
        <v>5.5E-2</v>
      </c>
      <c r="R61" s="21">
        <f>IF(O61="","",ROUND((((1+Q61/CP)^(CP/periods_per_year))-1)*U60,2))</f>
        <v>678.24</v>
      </c>
      <c r="S61" s="21">
        <f>IF(O61="","",IF(O61=nper,U60+R61,MIN(U60+R61,IF(Q61=Q60,S60,ROUND(-PMT(((1+Q61/CP)^(CP/periods_per_year))-1,nper-O61+1,U60),2)))))</f>
        <v>851.68</v>
      </c>
      <c r="T61" s="21">
        <f t="shared" si="8"/>
        <v>173.43999999999994</v>
      </c>
      <c r="U61" s="21">
        <f t="shared" si="9"/>
        <v>147805.96000000005</v>
      </c>
    </row>
    <row r="62" spans="1:21" x14ac:dyDescent="0.2">
      <c r="A62" s="11">
        <f t="shared" si="0"/>
        <v>14</v>
      </c>
      <c r="B62" s="12">
        <f t="shared" si="1"/>
        <v>43497</v>
      </c>
      <c r="C62" s="16" t="str">
        <f t="shared" si="2"/>
        <v/>
      </c>
      <c r="D62" s="13">
        <f>IF(A62="","",IF(A62=1,start_rate,IF(variable,IF(OR(A62=1,A62&lt;$J$23*periods_per_year),D61,MIN($J$24,IF(MOD(A62-1,$J$26)=0,MAX($J$25,D61+$J$27),D61))),D61)))</f>
        <v>5.5E-2</v>
      </c>
      <c r="E62" s="14">
        <f t="shared" si="3"/>
        <v>677.44</v>
      </c>
      <c r="F62" s="14">
        <f>IF(A62="","",IF(A62=nper,J61+E62,MIN(J61+E62,IF(D62=D61,F61,IF($E$13="Acc Bi-Weekly",ROUND((-PMT(((1+D62/CP)^(CP/12))-1,(nper-A62+1)*12/26,J61))/2,2),IF($E$13="Acc Weekly",ROUND((-PMT(((1+D62/CP)^(CP/12))-1,(nper-A62+1)*12/52,J61))/4,2),ROUND(-PMT(((1+D62/CP)^(CP/periods_per_year))-1,nper-A62+1,J61),2)))))))</f>
        <v>851.68</v>
      </c>
      <c r="G62" s="14">
        <f>IF(OR(A62="",A62&lt;$E$23),"",IF(J61&lt;=F62,0,IF(IF(AND(A62&gt;=$E$23,MOD(A62-$E$23,int)=0),$E$24,0)+F62&gt;=J61+E62,J61+E62-F62,IF(AND(A62&gt;=$E$23,MOD(A62-$E$23,int)=0),$E$24,0)+IF(IF(AND(A62&gt;=$E$23,MOD(A62-$E$23,int)=0),$E$24,0)+IF(MOD(A62-$E$27,periods_per_year)=0,$E$26,0)+F62&lt;J61+E62,IF(MOD(A62-$E$27,periods_per_year)=0,$E$26,0),J61+E62-IF(AND(A62&gt;=$E$23,MOD(A62-$E$23,int)=0),$E$24,0)-F62))))</f>
        <v>0</v>
      </c>
      <c r="H62" s="15"/>
      <c r="I62" s="14">
        <f t="shared" si="4"/>
        <v>174.2399999999999</v>
      </c>
      <c r="J62" s="14">
        <f t="shared" si="5"/>
        <v>147631.72000000006</v>
      </c>
      <c r="K62" s="14">
        <f t="shared" si="6"/>
        <v>169.36</v>
      </c>
      <c r="L62" s="14">
        <f>IF(A62="","",SUM($K$49:K62))</f>
        <v>2388.81</v>
      </c>
      <c r="O62" s="18">
        <f t="shared" si="7"/>
        <v>14</v>
      </c>
      <c r="P62" s="19">
        <f>IF(O62="","",IF(OR(periods_per_year=26,periods_per_year=52),IF(periods_per_year=26,IF(O62=1,fpdate,P61+14),IF(periods_per_year=52,IF(O62=1,fpdate,P61+7),"n/a")),IF(periods_per_year=24,DATE(YEAR(fpdate),MONTH(fpdate)+(O62-1)/2+IF(AND(DAY(fpdate)&gt;=15,MOD(O62,2)=0),1,0),IF(MOD(O62,2)=0,IF(DAY(fpdate)&gt;=15,DAY(fpdate)-14,DAY(fpdate)+14),DAY(fpdate))),IF(DAY(DATE(YEAR(fpdate),MONTH(fpdate)+O62-1,DAY(fpdate)))&lt;&gt;DAY(fpdate),DATE(YEAR(fpdate),MONTH(fpdate)+O62,0),DATE(YEAR(fpdate),MONTH(fpdate)+O62-1,DAY(fpdate))))))</f>
        <v>43497</v>
      </c>
      <c r="Q62" s="20">
        <f>IF(O62="","",IF(D62&lt;&gt;"",D62,IF(O62=1,start_rate,IF(variable,IF(OR(O62=1,O62&lt;$J$23*periods_per_year),Q61,MIN($J$24,IF(MOD(O62-1,$J$26)=0,MAX($J$25,Q61+$J$27),Q61))),Q61))))</f>
        <v>5.5E-2</v>
      </c>
      <c r="R62" s="21">
        <f>IF(O62="","",ROUND((((1+Q62/CP)^(CP/periods_per_year))-1)*U61,2))</f>
        <v>677.44</v>
      </c>
      <c r="S62" s="21">
        <f>IF(O62="","",IF(O62=nper,U61+R62,MIN(U61+R62,IF(Q62=Q61,S61,ROUND(-PMT(((1+Q62/CP)^(CP/periods_per_year))-1,nper-O62+1,U61),2)))))</f>
        <v>851.68</v>
      </c>
      <c r="T62" s="21">
        <f t="shared" si="8"/>
        <v>174.2399999999999</v>
      </c>
      <c r="U62" s="21">
        <f t="shared" si="9"/>
        <v>147631.72000000006</v>
      </c>
    </row>
    <row r="63" spans="1:21" x14ac:dyDescent="0.2">
      <c r="A63" s="11">
        <f t="shared" si="0"/>
        <v>15</v>
      </c>
      <c r="B63" s="12">
        <f t="shared" si="1"/>
        <v>43525</v>
      </c>
      <c r="C63" s="16" t="str">
        <f t="shared" si="2"/>
        <v/>
      </c>
      <c r="D63" s="13">
        <f>IF(A63="","",IF(A63=1,start_rate,IF(variable,IF(OR(A63=1,A63&lt;$J$23*periods_per_year),D62,MIN($J$24,IF(MOD(A63-1,$J$26)=0,MAX($J$25,D62+$J$27),D62))),D62)))</f>
        <v>5.5E-2</v>
      </c>
      <c r="E63" s="14">
        <f t="shared" si="3"/>
        <v>676.65</v>
      </c>
      <c r="F63" s="14">
        <f>IF(A63="","",IF(A63=nper,J62+E63,MIN(J62+E63,IF(D63=D62,F62,IF($E$13="Acc Bi-Weekly",ROUND((-PMT(((1+D63/CP)^(CP/12))-1,(nper-A63+1)*12/26,J62))/2,2),IF($E$13="Acc Weekly",ROUND((-PMT(((1+D63/CP)^(CP/12))-1,(nper-A63+1)*12/52,J62))/4,2),ROUND(-PMT(((1+D63/CP)^(CP/periods_per_year))-1,nper-A63+1,J62),2)))))))</f>
        <v>851.68</v>
      </c>
      <c r="G63" s="14">
        <f>IF(OR(A63="",A63&lt;$E$23),"",IF(J62&lt;=F63,0,IF(IF(AND(A63&gt;=$E$23,MOD(A63-$E$23,int)=0),$E$24,0)+F63&gt;=J62+E63,J62+E63-F63,IF(AND(A63&gt;=$E$23,MOD(A63-$E$23,int)=0),$E$24,0)+IF(IF(AND(A63&gt;=$E$23,MOD(A63-$E$23,int)=0),$E$24,0)+IF(MOD(A63-$E$27,periods_per_year)=0,$E$26,0)+F63&lt;J62+E63,IF(MOD(A63-$E$27,periods_per_year)=0,$E$26,0),J62+E63-IF(AND(A63&gt;=$E$23,MOD(A63-$E$23,int)=0),$E$24,0)-F63))))</f>
        <v>0</v>
      </c>
      <c r="H63" s="15"/>
      <c r="I63" s="14">
        <f t="shared" si="4"/>
        <v>175.02999999999997</v>
      </c>
      <c r="J63" s="14">
        <f t="shared" si="5"/>
        <v>147456.69000000006</v>
      </c>
      <c r="K63" s="14">
        <f t="shared" si="6"/>
        <v>169.16249999999999</v>
      </c>
      <c r="L63" s="14">
        <f>IF(A63="","",SUM($K$49:K63))</f>
        <v>2557.9724999999999</v>
      </c>
      <c r="O63" s="18">
        <f t="shared" si="7"/>
        <v>15</v>
      </c>
      <c r="P63" s="19">
        <f>IF(O63="","",IF(OR(periods_per_year=26,periods_per_year=52),IF(periods_per_year=26,IF(O63=1,fpdate,P62+14),IF(periods_per_year=52,IF(O63=1,fpdate,P62+7),"n/a")),IF(periods_per_year=24,DATE(YEAR(fpdate),MONTH(fpdate)+(O63-1)/2+IF(AND(DAY(fpdate)&gt;=15,MOD(O63,2)=0),1,0),IF(MOD(O63,2)=0,IF(DAY(fpdate)&gt;=15,DAY(fpdate)-14,DAY(fpdate)+14),DAY(fpdate))),IF(DAY(DATE(YEAR(fpdate),MONTH(fpdate)+O63-1,DAY(fpdate)))&lt;&gt;DAY(fpdate),DATE(YEAR(fpdate),MONTH(fpdate)+O63,0),DATE(YEAR(fpdate),MONTH(fpdate)+O63-1,DAY(fpdate))))))</f>
        <v>43525</v>
      </c>
      <c r="Q63" s="20">
        <f>IF(O63="","",IF(D63&lt;&gt;"",D63,IF(O63=1,start_rate,IF(variable,IF(OR(O63=1,O63&lt;$J$23*periods_per_year),Q62,MIN($J$24,IF(MOD(O63-1,$J$26)=0,MAX($J$25,Q62+$J$27),Q62))),Q62))))</f>
        <v>5.5E-2</v>
      </c>
      <c r="R63" s="21">
        <f>IF(O63="","",ROUND((((1+Q63/CP)^(CP/periods_per_year))-1)*U62,2))</f>
        <v>676.65</v>
      </c>
      <c r="S63" s="21">
        <f>IF(O63="","",IF(O63=nper,U62+R63,MIN(U62+R63,IF(Q63=Q62,S62,ROUND(-PMT(((1+Q63/CP)^(CP/periods_per_year))-1,nper-O63+1,U62),2)))))</f>
        <v>851.68</v>
      </c>
      <c r="T63" s="21">
        <f t="shared" si="8"/>
        <v>175.02999999999997</v>
      </c>
      <c r="U63" s="21">
        <f t="shared" si="9"/>
        <v>147456.69000000006</v>
      </c>
    </row>
    <row r="64" spans="1:21" x14ac:dyDescent="0.2">
      <c r="A64" s="11">
        <f t="shared" si="0"/>
        <v>16</v>
      </c>
      <c r="B64" s="12">
        <f t="shared" si="1"/>
        <v>43556</v>
      </c>
      <c r="C64" s="16" t="str">
        <f t="shared" si="2"/>
        <v/>
      </c>
      <c r="D64" s="13">
        <f>IF(A64="","",IF(A64=1,start_rate,IF(variable,IF(OR(A64=1,A64&lt;$J$23*periods_per_year),D63,MIN($J$24,IF(MOD(A64-1,$J$26)=0,MAX($J$25,D63+$J$27),D63))),D63)))</f>
        <v>5.5E-2</v>
      </c>
      <c r="E64" s="14">
        <f t="shared" si="3"/>
        <v>675.84</v>
      </c>
      <c r="F64" s="14">
        <f>IF(A64="","",IF(A64=nper,J63+E64,MIN(J63+E64,IF(D64=D63,F63,IF($E$13="Acc Bi-Weekly",ROUND((-PMT(((1+D64/CP)^(CP/12))-1,(nper-A64+1)*12/26,J63))/2,2),IF($E$13="Acc Weekly",ROUND((-PMT(((1+D64/CP)^(CP/12))-1,(nper-A64+1)*12/52,J63))/4,2),ROUND(-PMT(((1+D64/CP)^(CP/periods_per_year))-1,nper-A64+1,J63),2)))))))</f>
        <v>851.68</v>
      </c>
      <c r="G64" s="14">
        <f>IF(OR(A64="",A64&lt;$E$23),"",IF(J63&lt;=F64,0,IF(IF(AND(A64&gt;=$E$23,MOD(A64-$E$23,int)=0),$E$24,0)+F64&gt;=J63+E64,J63+E64-F64,IF(AND(A64&gt;=$E$23,MOD(A64-$E$23,int)=0),$E$24,0)+IF(IF(AND(A64&gt;=$E$23,MOD(A64-$E$23,int)=0),$E$24,0)+IF(MOD(A64-$E$27,periods_per_year)=0,$E$26,0)+F64&lt;J63+E64,IF(MOD(A64-$E$27,periods_per_year)=0,$E$26,0),J63+E64-IF(AND(A64&gt;=$E$23,MOD(A64-$E$23,int)=0),$E$24,0)-F64))))</f>
        <v>0</v>
      </c>
      <c r="H64" s="15"/>
      <c r="I64" s="14">
        <f t="shared" si="4"/>
        <v>175.83999999999992</v>
      </c>
      <c r="J64" s="14">
        <f t="shared" si="5"/>
        <v>147280.85000000006</v>
      </c>
      <c r="K64" s="14">
        <f t="shared" si="6"/>
        <v>168.96</v>
      </c>
      <c r="L64" s="14">
        <f>IF(A64="","",SUM($K$49:K64))</f>
        <v>2726.9324999999999</v>
      </c>
      <c r="O64" s="18">
        <f t="shared" si="7"/>
        <v>16</v>
      </c>
      <c r="P64" s="19">
        <f>IF(O64="","",IF(OR(periods_per_year=26,periods_per_year=52),IF(periods_per_year=26,IF(O64=1,fpdate,P63+14),IF(periods_per_year=52,IF(O64=1,fpdate,P63+7),"n/a")),IF(periods_per_year=24,DATE(YEAR(fpdate),MONTH(fpdate)+(O64-1)/2+IF(AND(DAY(fpdate)&gt;=15,MOD(O64,2)=0),1,0),IF(MOD(O64,2)=0,IF(DAY(fpdate)&gt;=15,DAY(fpdate)-14,DAY(fpdate)+14),DAY(fpdate))),IF(DAY(DATE(YEAR(fpdate),MONTH(fpdate)+O64-1,DAY(fpdate)))&lt;&gt;DAY(fpdate),DATE(YEAR(fpdate),MONTH(fpdate)+O64,0),DATE(YEAR(fpdate),MONTH(fpdate)+O64-1,DAY(fpdate))))))</f>
        <v>43556</v>
      </c>
      <c r="Q64" s="20">
        <f>IF(O64="","",IF(D64&lt;&gt;"",D64,IF(O64=1,start_rate,IF(variable,IF(OR(O64=1,O64&lt;$J$23*periods_per_year),Q63,MIN($J$24,IF(MOD(O64-1,$J$26)=0,MAX($J$25,Q63+$J$27),Q63))),Q63))))</f>
        <v>5.5E-2</v>
      </c>
      <c r="R64" s="21">
        <f>IF(O64="","",ROUND((((1+Q64/CP)^(CP/periods_per_year))-1)*U63,2))</f>
        <v>675.84</v>
      </c>
      <c r="S64" s="21">
        <f>IF(O64="","",IF(O64=nper,U63+R64,MIN(U63+R64,IF(Q64=Q63,S63,ROUND(-PMT(((1+Q64/CP)^(CP/periods_per_year))-1,nper-O64+1,U63),2)))))</f>
        <v>851.68</v>
      </c>
      <c r="T64" s="21">
        <f t="shared" si="8"/>
        <v>175.83999999999992</v>
      </c>
      <c r="U64" s="21">
        <f t="shared" si="9"/>
        <v>147280.85000000006</v>
      </c>
    </row>
    <row r="65" spans="1:21" x14ac:dyDescent="0.2">
      <c r="A65" s="11">
        <f t="shared" si="0"/>
        <v>17</v>
      </c>
      <c r="B65" s="12">
        <f t="shared" si="1"/>
        <v>43586</v>
      </c>
      <c r="C65" s="16" t="str">
        <f t="shared" si="2"/>
        <v/>
      </c>
      <c r="D65" s="13">
        <f>IF(A65="","",IF(A65=1,start_rate,IF(variable,IF(OR(A65=1,A65&lt;$J$23*periods_per_year),D64,MIN($J$24,IF(MOD(A65-1,$J$26)=0,MAX($J$25,D64+$J$27),D64))),D64)))</f>
        <v>5.5E-2</v>
      </c>
      <c r="E65" s="14">
        <f t="shared" si="3"/>
        <v>675.04</v>
      </c>
      <c r="F65" s="14">
        <f>IF(A65="","",IF(A65=nper,J64+E65,MIN(J64+E65,IF(D65=D64,F64,IF($E$13="Acc Bi-Weekly",ROUND((-PMT(((1+D65/CP)^(CP/12))-1,(nper-A65+1)*12/26,J64))/2,2),IF($E$13="Acc Weekly",ROUND((-PMT(((1+D65/CP)^(CP/12))-1,(nper-A65+1)*12/52,J64))/4,2),ROUND(-PMT(((1+D65/CP)^(CP/periods_per_year))-1,nper-A65+1,J64),2)))))))</f>
        <v>851.68</v>
      </c>
      <c r="G65" s="14">
        <f>IF(OR(A65="",A65&lt;$E$23),"",IF(J64&lt;=F65,0,IF(IF(AND(A65&gt;=$E$23,MOD(A65-$E$23,int)=0),$E$24,0)+F65&gt;=J64+E65,J64+E65-F65,IF(AND(A65&gt;=$E$23,MOD(A65-$E$23,int)=0),$E$24,0)+IF(IF(AND(A65&gt;=$E$23,MOD(A65-$E$23,int)=0),$E$24,0)+IF(MOD(A65-$E$27,periods_per_year)=0,$E$26,0)+F65&lt;J64+E65,IF(MOD(A65-$E$27,periods_per_year)=0,$E$26,0),J64+E65-IF(AND(A65&gt;=$E$23,MOD(A65-$E$23,int)=0),$E$24,0)-F65))))</f>
        <v>0</v>
      </c>
      <c r="H65" s="15"/>
      <c r="I65" s="14">
        <f t="shared" si="4"/>
        <v>176.64</v>
      </c>
      <c r="J65" s="14">
        <f t="shared" si="5"/>
        <v>147104.21000000005</v>
      </c>
      <c r="K65" s="14">
        <f t="shared" si="6"/>
        <v>168.76</v>
      </c>
      <c r="L65" s="14">
        <f>IF(A65="","",SUM($K$49:K65))</f>
        <v>2895.6925000000001</v>
      </c>
      <c r="O65" s="18">
        <f t="shared" si="7"/>
        <v>17</v>
      </c>
      <c r="P65" s="19">
        <f>IF(O65="","",IF(OR(periods_per_year=26,periods_per_year=52),IF(periods_per_year=26,IF(O65=1,fpdate,P64+14),IF(periods_per_year=52,IF(O65=1,fpdate,P64+7),"n/a")),IF(periods_per_year=24,DATE(YEAR(fpdate),MONTH(fpdate)+(O65-1)/2+IF(AND(DAY(fpdate)&gt;=15,MOD(O65,2)=0),1,0),IF(MOD(O65,2)=0,IF(DAY(fpdate)&gt;=15,DAY(fpdate)-14,DAY(fpdate)+14),DAY(fpdate))),IF(DAY(DATE(YEAR(fpdate),MONTH(fpdate)+O65-1,DAY(fpdate)))&lt;&gt;DAY(fpdate),DATE(YEAR(fpdate),MONTH(fpdate)+O65,0),DATE(YEAR(fpdate),MONTH(fpdate)+O65-1,DAY(fpdate))))))</f>
        <v>43586</v>
      </c>
      <c r="Q65" s="20">
        <f>IF(O65="","",IF(D65&lt;&gt;"",D65,IF(O65=1,start_rate,IF(variable,IF(OR(O65=1,O65&lt;$J$23*periods_per_year),Q64,MIN($J$24,IF(MOD(O65-1,$J$26)=0,MAX($J$25,Q64+$J$27),Q64))),Q64))))</f>
        <v>5.5E-2</v>
      </c>
      <c r="R65" s="21">
        <f>IF(O65="","",ROUND((((1+Q65/CP)^(CP/periods_per_year))-1)*U64,2))</f>
        <v>675.04</v>
      </c>
      <c r="S65" s="21">
        <f>IF(O65="","",IF(O65=nper,U64+R65,MIN(U64+R65,IF(Q65=Q64,S64,ROUND(-PMT(((1+Q65/CP)^(CP/periods_per_year))-1,nper-O65+1,U64),2)))))</f>
        <v>851.68</v>
      </c>
      <c r="T65" s="21">
        <f t="shared" si="8"/>
        <v>176.64</v>
      </c>
      <c r="U65" s="21">
        <f t="shared" si="9"/>
        <v>147104.21000000005</v>
      </c>
    </row>
    <row r="66" spans="1:21" x14ac:dyDescent="0.2">
      <c r="A66" s="11">
        <f t="shared" si="0"/>
        <v>18</v>
      </c>
      <c r="B66" s="12">
        <f t="shared" si="1"/>
        <v>43617</v>
      </c>
      <c r="C66" s="16" t="str">
        <f t="shared" si="2"/>
        <v/>
      </c>
      <c r="D66" s="13">
        <f>IF(A66="","",IF(A66=1,start_rate,IF(variable,IF(OR(A66=1,A66&lt;$J$23*periods_per_year),D65,MIN($J$24,IF(MOD(A66-1,$J$26)=0,MAX($J$25,D65+$J$27),D65))),D65)))</f>
        <v>5.5E-2</v>
      </c>
      <c r="E66" s="14">
        <f t="shared" si="3"/>
        <v>674.23</v>
      </c>
      <c r="F66" s="14">
        <f>IF(A66="","",IF(A66=nper,J65+E66,MIN(J65+E66,IF(D66=D65,F65,IF($E$13="Acc Bi-Weekly",ROUND((-PMT(((1+D66/CP)^(CP/12))-1,(nper-A66+1)*12/26,J65))/2,2),IF($E$13="Acc Weekly",ROUND((-PMT(((1+D66/CP)^(CP/12))-1,(nper-A66+1)*12/52,J65))/4,2),ROUND(-PMT(((1+D66/CP)^(CP/periods_per_year))-1,nper-A66+1,J65),2)))))))</f>
        <v>851.68</v>
      </c>
      <c r="G66" s="14">
        <f>IF(OR(A66="",A66&lt;$E$23),"",IF(J65&lt;=F66,0,IF(IF(AND(A66&gt;=$E$23,MOD(A66-$E$23,int)=0),$E$24,0)+F66&gt;=J65+E66,J65+E66-F66,IF(AND(A66&gt;=$E$23,MOD(A66-$E$23,int)=0),$E$24,0)+IF(IF(AND(A66&gt;=$E$23,MOD(A66-$E$23,int)=0),$E$24,0)+IF(MOD(A66-$E$27,periods_per_year)=0,$E$26,0)+F66&lt;J65+E66,IF(MOD(A66-$E$27,periods_per_year)=0,$E$26,0),J65+E66-IF(AND(A66&gt;=$E$23,MOD(A66-$E$23,int)=0),$E$24,0)-F66))))</f>
        <v>0</v>
      </c>
      <c r="H66" s="15"/>
      <c r="I66" s="14">
        <f t="shared" si="4"/>
        <v>177.44999999999993</v>
      </c>
      <c r="J66" s="14">
        <f t="shared" si="5"/>
        <v>146926.76000000004</v>
      </c>
      <c r="K66" s="14">
        <f t="shared" si="6"/>
        <v>168.5575</v>
      </c>
      <c r="L66" s="14">
        <f>IF(A66="","",SUM($K$49:K66))</f>
        <v>3064.25</v>
      </c>
      <c r="O66" s="18">
        <f t="shared" si="7"/>
        <v>18</v>
      </c>
      <c r="P66" s="19">
        <f>IF(O66="","",IF(OR(periods_per_year=26,periods_per_year=52),IF(periods_per_year=26,IF(O66=1,fpdate,P65+14),IF(periods_per_year=52,IF(O66=1,fpdate,P65+7),"n/a")),IF(periods_per_year=24,DATE(YEAR(fpdate),MONTH(fpdate)+(O66-1)/2+IF(AND(DAY(fpdate)&gt;=15,MOD(O66,2)=0),1,0),IF(MOD(O66,2)=0,IF(DAY(fpdate)&gt;=15,DAY(fpdate)-14,DAY(fpdate)+14),DAY(fpdate))),IF(DAY(DATE(YEAR(fpdate),MONTH(fpdate)+O66-1,DAY(fpdate)))&lt;&gt;DAY(fpdate),DATE(YEAR(fpdate),MONTH(fpdate)+O66,0),DATE(YEAR(fpdate),MONTH(fpdate)+O66-1,DAY(fpdate))))))</f>
        <v>43617</v>
      </c>
      <c r="Q66" s="20">
        <f>IF(O66="","",IF(D66&lt;&gt;"",D66,IF(O66=1,start_rate,IF(variable,IF(OR(O66=1,O66&lt;$J$23*periods_per_year),Q65,MIN($J$24,IF(MOD(O66-1,$J$26)=0,MAX($J$25,Q65+$J$27),Q65))),Q65))))</f>
        <v>5.5E-2</v>
      </c>
      <c r="R66" s="21">
        <f>IF(O66="","",ROUND((((1+Q66/CP)^(CP/periods_per_year))-1)*U65,2))</f>
        <v>674.23</v>
      </c>
      <c r="S66" s="21">
        <f>IF(O66="","",IF(O66=nper,U65+R66,MIN(U65+R66,IF(Q66=Q65,S65,ROUND(-PMT(((1+Q66/CP)^(CP/periods_per_year))-1,nper-O66+1,U65),2)))))</f>
        <v>851.68</v>
      </c>
      <c r="T66" s="21">
        <f t="shared" si="8"/>
        <v>177.44999999999993</v>
      </c>
      <c r="U66" s="21">
        <f t="shared" si="9"/>
        <v>146926.76000000004</v>
      </c>
    </row>
    <row r="67" spans="1:21" x14ac:dyDescent="0.2">
      <c r="A67" s="11">
        <f t="shared" si="0"/>
        <v>19</v>
      </c>
      <c r="B67" s="12">
        <f t="shared" si="1"/>
        <v>43647</v>
      </c>
      <c r="C67" s="16" t="str">
        <f t="shared" si="2"/>
        <v/>
      </c>
      <c r="D67" s="13">
        <f>IF(A67="","",IF(A67=1,start_rate,IF(variable,IF(OR(A67=1,A67&lt;$J$23*periods_per_year),D66,MIN($J$24,IF(MOD(A67-1,$J$26)=0,MAX($J$25,D66+$J$27),D66))),D66)))</f>
        <v>5.5E-2</v>
      </c>
      <c r="E67" s="14">
        <f t="shared" si="3"/>
        <v>673.41</v>
      </c>
      <c r="F67" s="14">
        <f>IF(A67="","",IF(A67=nper,J66+E67,MIN(J66+E67,IF(D67=D66,F66,IF($E$13="Acc Bi-Weekly",ROUND((-PMT(((1+D67/CP)^(CP/12))-1,(nper-A67+1)*12/26,J66))/2,2),IF($E$13="Acc Weekly",ROUND((-PMT(((1+D67/CP)^(CP/12))-1,(nper-A67+1)*12/52,J66))/4,2),ROUND(-PMT(((1+D67/CP)^(CP/periods_per_year))-1,nper-A67+1,J66),2)))))))</f>
        <v>851.68</v>
      </c>
      <c r="G67" s="14">
        <f>IF(OR(A67="",A67&lt;$E$23),"",IF(J66&lt;=F67,0,IF(IF(AND(A67&gt;=$E$23,MOD(A67-$E$23,int)=0),$E$24,0)+F67&gt;=J66+E67,J66+E67-F67,IF(AND(A67&gt;=$E$23,MOD(A67-$E$23,int)=0),$E$24,0)+IF(IF(AND(A67&gt;=$E$23,MOD(A67-$E$23,int)=0),$E$24,0)+IF(MOD(A67-$E$27,periods_per_year)=0,$E$26,0)+F67&lt;J66+E67,IF(MOD(A67-$E$27,periods_per_year)=0,$E$26,0),J66+E67-IF(AND(A67&gt;=$E$23,MOD(A67-$E$23,int)=0),$E$24,0)-F67))))</f>
        <v>0</v>
      </c>
      <c r="H67" s="15"/>
      <c r="I67" s="14">
        <f t="shared" si="4"/>
        <v>178.26999999999998</v>
      </c>
      <c r="J67" s="14">
        <f t="shared" si="5"/>
        <v>146748.49000000005</v>
      </c>
      <c r="K67" s="14">
        <f t="shared" si="6"/>
        <v>168.35249999999999</v>
      </c>
      <c r="L67" s="14">
        <f>IF(A67="","",SUM($K$49:K67))</f>
        <v>3232.6025</v>
      </c>
      <c r="O67" s="18">
        <f t="shared" si="7"/>
        <v>19</v>
      </c>
      <c r="P67" s="19">
        <f>IF(O67="","",IF(OR(periods_per_year=26,periods_per_year=52),IF(periods_per_year=26,IF(O67=1,fpdate,P66+14),IF(periods_per_year=52,IF(O67=1,fpdate,P66+7),"n/a")),IF(periods_per_year=24,DATE(YEAR(fpdate),MONTH(fpdate)+(O67-1)/2+IF(AND(DAY(fpdate)&gt;=15,MOD(O67,2)=0),1,0),IF(MOD(O67,2)=0,IF(DAY(fpdate)&gt;=15,DAY(fpdate)-14,DAY(fpdate)+14),DAY(fpdate))),IF(DAY(DATE(YEAR(fpdate),MONTH(fpdate)+O67-1,DAY(fpdate)))&lt;&gt;DAY(fpdate),DATE(YEAR(fpdate),MONTH(fpdate)+O67,0),DATE(YEAR(fpdate),MONTH(fpdate)+O67-1,DAY(fpdate))))))</f>
        <v>43647</v>
      </c>
      <c r="Q67" s="20">
        <f>IF(O67="","",IF(D67&lt;&gt;"",D67,IF(O67=1,start_rate,IF(variable,IF(OR(O67=1,O67&lt;$J$23*periods_per_year),Q66,MIN($J$24,IF(MOD(O67-1,$J$26)=0,MAX($J$25,Q66+$J$27),Q66))),Q66))))</f>
        <v>5.5E-2</v>
      </c>
      <c r="R67" s="21">
        <f>IF(O67="","",ROUND((((1+Q67/CP)^(CP/periods_per_year))-1)*U66,2))</f>
        <v>673.41</v>
      </c>
      <c r="S67" s="21">
        <f>IF(O67="","",IF(O67=nper,U66+R67,MIN(U66+R67,IF(Q67=Q66,S66,ROUND(-PMT(((1+Q67/CP)^(CP/periods_per_year))-1,nper-O67+1,U66),2)))))</f>
        <v>851.68</v>
      </c>
      <c r="T67" s="21">
        <f t="shared" si="8"/>
        <v>178.26999999999998</v>
      </c>
      <c r="U67" s="21">
        <f t="shared" si="9"/>
        <v>146748.49000000005</v>
      </c>
    </row>
    <row r="68" spans="1:21" x14ac:dyDescent="0.2">
      <c r="A68" s="11">
        <f t="shared" si="0"/>
        <v>20</v>
      </c>
      <c r="B68" s="12">
        <f t="shared" si="1"/>
        <v>43678</v>
      </c>
      <c r="C68" s="16" t="str">
        <f t="shared" si="2"/>
        <v/>
      </c>
      <c r="D68" s="13">
        <f>IF(A68="","",IF(A68=1,start_rate,IF(variable,IF(OR(A68=1,A68&lt;$J$23*periods_per_year),D67,MIN($J$24,IF(MOD(A68-1,$J$26)=0,MAX($J$25,D67+$J$27),D67))),D67)))</f>
        <v>5.5E-2</v>
      </c>
      <c r="E68" s="14">
        <f t="shared" si="3"/>
        <v>672.6</v>
      </c>
      <c r="F68" s="14">
        <f>IF(A68="","",IF(A68=nper,J67+E68,MIN(J67+E68,IF(D68=D67,F67,IF($E$13="Acc Bi-Weekly",ROUND((-PMT(((1+D68/CP)^(CP/12))-1,(nper-A68+1)*12/26,J67))/2,2),IF($E$13="Acc Weekly",ROUND((-PMT(((1+D68/CP)^(CP/12))-1,(nper-A68+1)*12/52,J67))/4,2),ROUND(-PMT(((1+D68/CP)^(CP/periods_per_year))-1,nper-A68+1,J67),2)))))))</f>
        <v>851.68</v>
      </c>
      <c r="G68" s="14">
        <f>IF(OR(A68="",A68&lt;$E$23),"",IF(J67&lt;=F68,0,IF(IF(AND(A68&gt;=$E$23,MOD(A68-$E$23,int)=0),$E$24,0)+F68&gt;=J67+E68,J67+E68-F68,IF(AND(A68&gt;=$E$23,MOD(A68-$E$23,int)=0),$E$24,0)+IF(IF(AND(A68&gt;=$E$23,MOD(A68-$E$23,int)=0),$E$24,0)+IF(MOD(A68-$E$27,periods_per_year)=0,$E$26,0)+F68&lt;J67+E68,IF(MOD(A68-$E$27,periods_per_year)=0,$E$26,0),J67+E68-IF(AND(A68&gt;=$E$23,MOD(A68-$E$23,int)=0),$E$24,0)-F68))))</f>
        <v>0</v>
      </c>
      <c r="H68" s="15"/>
      <c r="I68" s="14">
        <f t="shared" si="4"/>
        <v>179.07999999999993</v>
      </c>
      <c r="J68" s="14">
        <f t="shared" si="5"/>
        <v>146569.41000000006</v>
      </c>
      <c r="K68" s="14">
        <f t="shared" si="6"/>
        <v>168.15</v>
      </c>
      <c r="L68" s="14">
        <f>IF(A68="","",SUM($K$49:K68))</f>
        <v>3400.7525000000001</v>
      </c>
      <c r="O68" s="18">
        <f t="shared" si="7"/>
        <v>20</v>
      </c>
      <c r="P68" s="19">
        <f>IF(O68="","",IF(OR(periods_per_year=26,periods_per_year=52),IF(periods_per_year=26,IF(O68=1,fpdate,P67+14),IF(periods_per_year=52,IF(O68=1,fpdate,P67+7),"n/a")),IF(periods_per_year=24,DATE(YEAR(fpdate),MONTH(fpdate)+(O68-1)/2+IF(AND(DAY(fpdate)&gt;=15,MOD(O68,2)=0),1,0),IF(MOD(O68,2)=0,IF(DAY(fpdate)&gt;=15,DAY(fpdate)-14,DAY(fpdate)+14),DAY(fpdate))),IF(DAY(DATE(YEAR(fpdate),MONTH(fpdate)+O68-1,DAY(fpdate)))&lt;&gt;DAY(fpdate),DATE(YEAR(fpdate),MONTH(fpdate)+O68,0),DATE(YEAR(fpdate),MONTH(fpdate)+O68-1,DAY(fpdate))))))</f>
        <v>43678</v>
      </c>
      <c r="Q68" s="20">
        <f>IF(O68="","",IF(D68&lt;&gt;"",D68,IF(O68=1,start_rate,IF(variable,IF(OR(O68=1,O68&lt;$J$23*periods_per_year),Q67,MIN($J$24,IF(MOD(O68-1,$J$26)=0,MAX($J$25,Q67+$J$27),Q67))),Q67))))</f>
        <v>5.5E-2</v>
      </c>
      <c r="R68" s="21">
        <f>IF(O68="","",ROUND((((1+Q68/CP)^(CP/periods_per_year))-1)*U67,2))</f>
        <v>672.6</v>
      </c>
      <c r="S68" s="21">
        <f>IF(O68="","",IF(O68=nper,U67+R68,MIN(U67+R68,IF(Q68=Q67,S67,ROUND(-PMT(((1+Q68/CP)^(CP/periods_per_year))-1,nper-O68+1,U67),2)))))</f>
        <v>851.68</v>
      </c>
      <c r="T68" s="21">
        <f t="shared" si="8"/>
        <v>179.07999999999993</v>
      </c>
      <c r="U68" s="21">
        <f t="shared" si="9"/>
        <v>146569.41000000006</v>
      </c>
    </row>
    <row r="69" spans="1:21" x14ac:dyDescent="0.2">
      <c r="A69" s="11">
        <f t="shared" si="0"/>
        <v>21</v>
      </c>
      <c r="B69" s="12">
        <f t="shared" si="1"/>
        <v>43709</v>
      </c>
      <c r="C69" s="16" t="str">
        <f t="shared" si="2"/>
        <v/>
      </c>
      <c r="D69" s="13">
        <f>IF(A69="","",IF(A69=1,start_rate,IF(variable,IF(OR(A69=1,A69&lt;$J$23*periods_per_year),D68,MIN($J$24,IF(MOD(A69-1,$J$26)=0,MAX($J$25,D68+$J$27),D68))),D68)))</f>
        <v>5.5E-2</v>
      </c>
      <c r="E69" s="14">
        <f t="shared" si="3"/>
        <v>671.78</v>
      </c>
      <c r="F69" s="14">
        <f>IF(A69="","",IF(A69=nper,J68+E69,MIN(J68+E69,IF(D69=D68,F68,IF($E$13="Acc Bi-Weekly",ROUND((-PMT(((1+D69/CP)^(CP/12))-1,(nper-A69+1)*12/26,J68))/2,2),IF($E$13="Acc Weekly",ROUND((-PMT(((1+D69/CP)^(CP/12))-1,(nper-A69+1)*12/52,J68))/4,2),ROUND(-PMT(((1+D69/CP)^(CP/periods_per_year))-1,nper-A69+1,J68),2)))))))</f>
        <v>851.68</v>
      </c>
      <c r="G69" s="14">
        <f>IF(OR(A69="",A69&lt;$E$23),"",IF(J68&lt;=F69,0,IF(IF(AND(A69&gt;=$E$23,MOD(A69-$E$23,int)=0),$E$24,0)+F69&gt;=J68+E69,J68+E69-F69,IF(AND(A69&gt;=$E$23,MOD(A69-$E$23,int)=0),$E$24,0)+IF(IF(AND(A69&gt;=$E$23,MOD(A69-$E$23,int)=0),$E$24,0)+IF(MOD(A69-$E$27,periods_per_year)=0,$E$26,0)+F69&lt;J68+E69,IF(MOD(A69-$E$27,periods_per_year)=0,$E$26,0),J68+E69-IF(AND(A69&gt;=$E$23,MOD(A69-$E$23,int)=0),$E$24,0)-F69))))</f>
        <v>0</v>
      </c>
      <c r="H69" s="15"/>
      <c r="I69" s="14">
        <f t="shared" si="4"/>
        <v>179.89999999999998</v>
      </c>
      <c r="J69" s="14">
        <f t="shared" si="5"/>
        <v>146389.51000000007</v>
      </c>
      <c r="K69" s="14">
        <f t="shared" si="6"/>
        <v>167.94499999999999</v>
      </c>
      <c r="L69" s="14">
        <f>IF(A69="","",SUM($K$49:K69))</f>
        <v>3568.6975000000002</v>
      </c>
      <c r="O69" s="18">
        <f t="shared" si="7"/>
        <v>21</v>
      </c>
      <c r="P69" s="19">
        <f>IF(O69="","",IF(OR(periods_per_year=26,periods_per_year=52),IF(periods_per_year=26,IF(O69=1,fpdate,P68+14),IF(periods_per_year=52,IF(O69=1,fpdate,P68+7),"n/a")),IF(periods_per_year=24,DATE(YEAR(fpdate),MONTH(fpdate)+(O69-1)/2+IF(AND(DAY(fpdate)&gt;=15,MOD(O69,2)=0),1,0),IF(MOD(O69,2)=0,IF(DAY(fpdate)&gt;=15,DAY(fpdate)-14,DAY(fpdate)+14),DAY(fpdate))),IF(DAY(DATE(YEAR(fpdate),MONTH(fpdate)+O69-1,DAY(fpdate)))&lt;&gt;DAY(fpdate),DATE(YEAR(fpdate),MONTH(fpdate)+O69,0),DATE(YEAR(fpdate),MONTH(fpdate)+O69-1,DAY(fpdate))))))</f>
        <v>43709</v>
      </c>
      <c r="Q69" s="20">
        <f>IF(O69="","",IF(D69&lt;&gt;"",D69,IF(O69=1,start_rate,IF(variable,IF(OR(O69=1,O69&lt;$J$23*periods_per_year),Q68,MIN($J$24,IF(MOD(O69-1,$J$26)=0,MAX($J$25,Q68+$J$27),Q68))),Q68))))</f>
        <v>5.5E-2</v>
      </c>
      <c r="R69" s="21">
        <f>IF(O69="","",ROUND((((1+Q69/CP)^(CP/periods_per_year))-1)*U68,2))</f>
        <v>671.78</v>
      </c>
      <c r="S69" s="21">
        <f>IF(O69="","",IF(O69=nper,U68+R69,MIN(U68+R69,IF(Q69=Q68,S68,ROUND(-PMT(((1+Q69/CP)^(CP/periods_per_year))-1,nper-O69+1,U68),2)))))</f>
        <v>851.68</v>
      </c>
      <c r="T69" s="21">
        <f t="shared" si="8"/>
        <v>179.89999999999998</v>
      </c>
      <c r="U69" s="21">
        <f t="shared" si="9"/>
        <v>146389.51000000007</v>
      </c>
    </row>
    <row r="70" spans="1:21" x14ac:dyDescent="0.2">
      <c r="A70" s="11">
        <f t="shared" si="0"/>
        <v>22</v>
      </c>
      <c r="B70" s="12">
        <f t="shared" si="1"/>
        <v>43739</v>
      </c>
      <c r="C70" s="16" t="str">
        <f t="shared" si="2"/>
        <v/>
      </c>
      <c r="D70" s="13">
        <f>IF(A70="","",IF(A70=1,start_rate,IF(variable,IF(OR(A70=1,A70&lt;$J$23*periods_per_year),D69,MIN($J$24,IF(MOD(A70-1,$J$26)=0,MAX($J$25,D69+$J$27),D69))),D69)))</f>
        <v>5.5E-2</v>
      </c>
      <c r="E70" s="14">
        <f t="shared" si="3"/>
        <v>670.95</v>
      </c>
      <c r="F70" s="14">
        <f>IF(A70="","",IF(A70=nper,J69+E70,MIN(J69+E70,IF(D70=D69,F69,IF($E$13="Acc Bi-Weekly",ROUND((-PMT(((1+D70/CP)^(CP/12))-1,(nper-A70+1)*12/26,J69))/2,2),IF($E$13="Acc Weekly",ROUND((-PMT(((1+D70/CP)^(CP/12))-1,(nper-A70+1)*12/52,J69))/4,2),ROUND(-PMT(((1+D70/CP)^(CP/periods_per_year))-1,nper-A70+1,J69),2)))))))</f>
        <v>851.68</v>
      </c>
      <c r="G70" s="14">
        <f>IF(OR(A70="",A70&lt;$E$23),"",IF(J69&lt;=F70,0,IF(IF(AND(A70&gt;=$E$23,MOD(A70-$E$23,int)=0),$E$24,0)+F70&gt;=J69+E70,J69+E70-F70,IF(AND(A70&gt;=$E$23,MOD(A70-$E$23,int)=0),$E$24,0)+IF(IF(AND(A70&gt;=$E$23,MOD(A70-$E$23,int)=0),$E$24,0)+IF(MOD(A70-$E$27,periods_per_year)=0,$E$26,0)+F70&lt;J69+E70,IF(MOD(A70-$E$27,periods_per_year)=0,$E$26,0),J69+E70-IF(AND(A70&gt;=$E$23,MOD(A70-$E$23,int)=0),$E$24,0)-F70))))</f>
        <v>0</v>
      </c>
      <c r="H70" s="15"/>
      <c r="I70" s="14">
        <f t="shared" si="4"/>
        <v>180.7299999999999</v>
      </c>
      <c r="J70" s="14">
        <f t="shared" si="5"/>
        <v>146208.78000000006</v>
      </c>
      <c r="K70" s="14">
        <f t="shared" si="6"/>
        <v>167.73750000000001</v>
      </c>
      <c r="L70" s="14">
        <f>IF(A70="","",SUM($K$49:K70))</f>
        <v>3736.4350000000004</v>
      </c>
      <c r="O70" s="18">
        <f t="shared" si="7"/>
        <v>22</v>
      </c>
      <c r="P70" s="19">
        <f>IF(O70="","",IF(OR(periods_per_year=26,periods_per_year=52),IF(periods_per_year=26,IF(O70=1,fpdate,P69+14),IF(periods_per_year=52,IF(O70=1,fpdate,P69+7),"n/a")),IF(periods_per_year=24,DATE(YEAR(fpdate),MONTH(fpdate)+(O70-1)/2+IF(AND(DAY(fpdate)&gt;=15,MOD(O70,2)=0),1,0),IF(MOD(O70,2)=0,IF(DAY(fpdate)&gt;=15,DAY(fpdate)-14,DAY(fpdate)+14),DAY(fpdate))),IF(DAY(DATE(YEAR(fpdate),MONTH(fpdate)+O70-1,DAY(fpdate)))&lt;&gt;DAY(fpdate),DATE(YEAR(fpdate),MONTH(fpdate)+O70,0),DATE(YEAR(fpdate),MONTH(fpdate)+O70-1,DAY(fpdate))))))</f>
        <v>43739</v>
      </c>
      <c r="Q70" s="20">
        <f>IF(O70="","",IF(D70&lt;&gt;"",D70,IF(O70=1,start_rate,IF(variable,IF(OR(O70=1,O70&lt;$J$23*periods_per_year),Q69,MIN($J$24,IF(MOD(O70-1,$J$26)=0,MAX($J$25,Q69+$J$27),Q69))),Q69))))</f>
        <v>5.5E-2</v>
      </c>
      <c r="R70" s="21">
        <f>IF(O70="","",ROUND((((1+Q70/CP)^(CP/periods_per_year))-1)*U69,2))</f>
        <v>670.95</v>
      </c>
      <c r="S70" s="21">
        <f>IF(O70="","",IF(O70=nper,U69+R70,MIN(U69+R70,IF(Q70=Q69,S69,ROUND(-PMT(((1+Q70/CP)^(CP/periods_per_year))-1,nper-O70+1,U69),2)))))</f>
        <v>851.68</v>
      </c>
      <c r="T70" s="21">
        <f t="shared" si="8"/>
        <v>180.7299999999999</v>
      </c>
      <c r="U70" s="21">
        <f t="shared" si="9"/>
        <v>146208.78000000006</v>
      </c>
    </row>
    <row r="71" spans="1:21" x14ac:dyDescent="0.2">
      <c r="A71" s="11">
        <f t="shared" si="0"/>
        <v>23</v>
      </c>
      <c r="B71" s="12">
        <f t="shared" si="1"/>
        <v>43770</v>
      </c>
      <c r="C71" s="16" t="str">
        <f t="shared" si="2"/>
        <v/>
      </c>
      <c r="D71" s="13">
        <f>IF(A71="","",IF(A71=1,start_rate,IF(variable,IF(OR(A71=1,A71&lt;$J$23*periods_per_year),D70,MIN($J$24,IF(MOD(A71-1,$J$26)=0,MAX($J$25,D70+$J$27),D70))),D70)))</f>
        <v>5.5E-2</v>
      </c>
      <c r="E71" s="14">
        <f t="shared" si="3"/>
        <v>670.12</v>
      </c>
      <c r="F71" s="14">
        <f>IF(A71="","",IF(A71=nper,J70+E71,MIN(J70+E71,IF(D71=D70,F70,IF($E$13="Acc Bi-Weekly",ROUND((-PMT(((1+D71/CP)^(CP/12))-1,(nper-A71+1)*12/26,J70))/2,2),IF($E$13="Acc Weekly",ROUND((-PMT(((1+D71/CP)^(CP/12))-1,(nper-A71+1)*12/52,J70))/4,2),ROUND(-PMT(((1+D71/CP)^(CP/periods_per_year))-1,nper-A71+1,J70),2)))))))</f>
        <v>851.68</v>
      </c>
      <c r="G71" s="14">
        <f>IF(OR(A71="",A71&lt;$E$23),"",IF(J70&lt;=F71,0,IF(IF(AND(A71&gt;=$E$23,MOD(A71-$E$23,int)=0),$E$24,0)+F71&gt;=J70+E71,J70+E71-F71,IF(AND(A71&gt;=$E$23,MOD(A71-$E$23,int)=0),$E$24,0)+IF(IF(AND(A71&gt;=$E$23,MOD(A71-$E$23,int)=0),$E$24,0)+IF(MOD(A71-$E$27,periods_per_year)=0,$E$26,0)+F71&lt;J70+E71,IF(MOD(A71-$E$27,periods_per_year)=0,$E$26,0),J70+E71-IF(AND(A71&gt;=$E$23,MOD(A71-$E$23,int)=0),$E$24,0)-F71))))</f>
        <v>0</v>
      </c>
      <c r="H71" s="15"/>
      <c r="I71" s="14">
        <f t="shared" si="4"/>
        <v>181.55999999999995</v>
      </c>
      <c r="J71" s="14">
        <f t="shared" si="5"/>
        <v>146027.22000000006</v>
      </c>
      <c r="K71" s="14">
        <f t="shared" si="6"/>
        <v>167.53</v>
      </c>
      <c r="L71" s="14">
        <f>IF(A71="","",SUM($K$49:K71))</f>
        <v>3903.9650000000006</v>
      </c>
      <c r="O71" s="18">
        <f t="shared" si="7"/>
        <v>23</v>
      </c>
      <c r="P71" s="19">
        <f>IF(O71="","",IF(OR(periods_per_year=26,periods_per_year=52),IF(periods_per_year=26,IF(O71=1,fpdate,P70+14),IF(periods_per_year=52,IF(O71=1,fpdate,P70+7),"n/a")),IF(periods_per_year=24,DATE(YEAR(fpdate),MONTH(fpdate)+(O71-1)/2+IF(AND(DAY(fpdate)&gt;=15,MOD(O71,2)=0),1,0),IF(MOD(O71,2)=0,IF(DAY(fpdate)&gt;=15,DAY(fpdate)-14,DAY(fpdate)+14),DAY(fpdate))),IF(DAY(DATE(YEAR(fpdate),MONTH(fpdate)+O71-1,DAY(fpdate)))&lt;&gt;DAY(fpdate),DATE(YEAR(fpdate),MONTH(fpdate)+O71,0),DATE(YEAR(fpdate),MONTH(fpdate)+O71-1,DAY(fpdate))))))</f>
        <v>43770</v>
      </c>
      <c r="Q71" s="20">
        <f>IF(O71="","",IF(D71&lt;&gt;"",D71,IF(O71=1,start_rate,IF(variable,IF(OR(O71=1,O71&lt;$J$23*periods_per_year),Q70,MIN($J$24,IF(MOD(O71-1,$J$26)=0,MAX($J$25,Q70+$J$27),Q70))),Q70))))</f>
        <v>5.5E-2</v>
      </c>
      <c r="R71" s="21">
        <f>IF(O71="","",ROUND((((1+Q71/CP)^(CP/periods_per_year))-1)*U70,2))</f>
        <v>670.12</v>
      </c>
      <c r="S71" s="21">
        <f>IF(O71="","",IF(O71=nper,U70+R71,MIN(U70+R71,IF(Q71=Q70,S70,ROUND(-PMT(((1+Q71/CP)^(CP/periods_per_year))-1,nper-O71+1,U70),2)))))</f>
        <v>851.68</v>
      </c>
      <c r="T71" s="21">
        <f t="shared" si="8"/>
        <v>181.55999999999995</v>
      </c>
      <c r="U71" s="21">
        <f t="shared" si="9"/>
        <v>146027.22000000006</v>
      </c>
    </row>
    <row r="72" spans="1:21" x14ac:dyDescent="0.2">
      <c r="A72" s="11">
        <f t="shared" si="0"/>
        <v>24</v>
      </c>
      <c r="B72" s="12">
        <f t="shared" si="1"/>
        <v>43800</v>
      </c>
      <c r="C72" s="16">
        <f t="shared" si="2"/>
        <v>2</v>
      </c>
      <c r="D72" s="13">
        <f>IF(A72="","",IF(A72=1,start_rate,IF(variable,IF(OR(A72=1,A72&lt;$J$23*periods_per_year),D71,MIN($J$24,IF(MOD(A72-1,$J$26)=0,MAX($J$25,D71+$J$27),D71))),D71)))</f>
        <v>5.5E-2</v>
      </c>
      <c r="E72" s="14">
        <f t="shared" si="3"/>
        <v>669.29</v>
      </c>
      <c r="F72" s="14">
        <f>IF(A72="","",IF(A72=nper,J71+E72,MIN(J71+E72,IF(D72=D71,F71,IF($E$13="Acc Bi-Weekly",ROUND((-PMT(((1+D72/CP)^(CP/12))-1,(nper-A72+1)*12/26,J71))/2,2),IF($E$13="Acc Weekly",ROUND((-PMT(((1+D72/CP)^(CP/12))-1,(nper-A72+1)*12/52,J71))/4,2),ROUND(-PMT(((1+D72/CP)^(CP/periods_per_year))-1,nper-A72+1,J71),2)))))))</f>
        <v>851.68</v>
      </c>
      <c r="G72" s="14">
        <f>IF(OR(A72="",A72&lt;$E$23),"",IF(J71&lt;=F72,0,IF(IF(AND(A72&gt;=$E$23,MOD(A72-$E$23,int)=0),$E$24,0)+F72&gt;=J71+E72,J71+E72-F72,IF(AND(A72&gt;=$E$23,MOD(A72-$E$23,int)=0),$E$24,0)+IF(IF(AND(A72&gt;=$E$23,MOD(A72-$E$23,int)=0),$E$24,0)+IF(MOD(A72-$E$27,periods_per_year)=0,$E$26,0)+F72&lt;J71+E72,IF(MOD(A72-$E$27,periods_per_year)=0,$E$26,0),J71+E72-IF(AND(A72&gt;=$E$23,MOD(A72-$E$23,int)=0),$E$24,0)-F72))))</f>
        <v>0</v>
      </c>
      <c r="H72" s="15"/>
      <c r="I72" s="14">
        <f t="shared" si="4"/>
        <v>182.39</v>
      </c>
      <c r="J72" s="14">
        <f t="shared" si="5"/>
        <v>145844.83000000005</v>
      </c>
      <c r="K72" s="14">
        <f t="shared" si="6"/>
        <v>167.32249999999999</v>
      </c>
      <c r="L72" s="14">
        <f>IF(A72="","",SUM($K$49:K72))</f>
        <v>4071.2875000000004</v>
      </c>
      <c r="O72" s="18">
        <f t="shared" si="7"/>
        <v>24</v>
      </c>
      <c r="P72" s="19">
        <f>IF(O72="","",IF(OR(periods_per_year=26,periods_per_year=52),IF(periods_per_year=26,IF(O72=1,fpdate,P71+14),IF(periods_per_year=52,IF(O72=1,fpdate,P71+7),"n/a")),IF(periods_per_year=24,DATE(YEAR(fpdate),MONTH(fpdate)+(O72-1)/2+IF(AND(DAY(fpdate)&gt;=15,MOD(O72,2)=0),1,0),IF(MOD(O72,2)=0,IF(DAY(fpdate)&gt;=15,DAY(fpdate)-14,DAY(fpdate)+14),DAY(fpdate))),IF(DAY(DATE(YEAR(fpdate),MONTH(fpdate)+O72-1,DAY(fpdate)))&lt;&gt;DAY(fpdate),DATE(YEAR(fpdate),MONTH(fpdate)+O72,0),DATE(YEAR(fpdate),MONTH(fpdate)+O72-1,DAY(fpdate))))))</f>
        <v>43800</v>
      </c>
      <c r="Q72" s="20">
        <f>IF(O72="","",IF(D72&lt;&gt;"",D72,IF(O72=1,start_rate,IF(variable,IF(OR(O72=1,O72&lt;$J$23*periods_per_year),Q71,MIN($J$24,IF(MOD(O72-1,$J$26)=0,MAX($J$25,Q71+$J$27),Q71))),Q71))))</f>
        <v>5.5E-2</v>
      </c>
      <c r="R72" s="21">
        <f>IF(O72="","",ROUND((((1+Q72/CP)^(CP/periods_per_year))-1)*U71,2))</f>
        <v>669.29</v>
      </c>
      <c r="S72" s="21">
        <f>IF(O72="","",IF(O72=nper,U71+R72,MIN(U71+R72,IF(Q72=Q71,S71,ROUND(-PMT(((1+Q72/CP)^(CP/periods_per_year))-1,nper-O72+1,U71),2)))))</f>
        <v>851.68</v>
      </c>
      <c r="T72" s="21">
        <f t="shared" si="8"/>
        <v>182.39</v>
      </c>
      <c r="U72" s="21">
        <f t="shared" si="9"/>
        <v>145844.83000000005</v>
      </c>
    </row>
    <row r="73" spans="1:21" x14ac:dyDescent="0.2">
      <c r="A73" s="11">
        <f t="shared" si="0"/>
        <v>25</v>
      </c>
      <c r="B73" s="12">
        <f t="shared" si="1"/>
        <v>43831</v>
      </c>
      <c r="C73" s="16" t="str">
        <f t="shared" si="2"/>
        <v/>
      </c>
      <c r="D73" s="13">
        <f>IF(A73="","",IF(A73=1,start_rate,IF(variable,IF(OR(A73=1,A73&lt;$J$23*periods_per_year),D72,MIN($J$24,IF(MOD(A73-1,$J$26)=0,MAX($J$25,D72+$J$27),D72))),D72)))</f>
        <v>5.5E-2</v>
      </c>
      <c r="E73" s="14">
        <f t="shared" si="3"/>
        <v>668.46</v>
      </c>
      <c r="F73" s="14">
        <f>IF(A73="","",IF(A73=nper,J72+E73,MIN(J72+E73,IF(D73=D72,F72,IF($E$13="Acc Bi-Weekly",ROUND((-PMT(((1+D73/CP)^(CP/12))-1,(nper-A73+1)*12/26,J72))/2,2),IF($E$13="Acc Weekly",ROUND((-PMT(((1+D73/CP)^(CP/12))-1,(nper-A73+1)*12/52,J72))/4,2),ROUND(-PMT(((1+D73/CP)^(CP/periods_per_year))-1,nper-A73+1,J72),2)))))))</f>
        <v>851.68</v>
      </c>
      <c r="G73" s="14">
        <f>IF(OR(A73="",A73&lt;$E$23),"",IF(J72&lt;=F73,0,IF(IF(AND(A73&gt;=$E$23,MOD(A73-$E$23,int)=0),$E$24,0)+F73&gt;=J72+E73,J72+E73-F73,IF(AND(A73&gt;=$E$23,MOD(A73-$E$23,int)=0),$E$24,0)+IF(IF(AND(A73&gt;=$E$23,MOD(A73-$E$23,int)=0),$E$24,0)+IF(MOD(A73-$E$27,periods_per_year)=0,$E$26,0)+F73&lt;J72+E73,IF(MOD(A73-$E$27,periods_per_year)=0,$E$26,0),J72+E73-IF(AND(A73&gt;=$E$23,MOD(A73-$E$23,int)=0),$E$24,0)-F73))))</f>
        <v>0</v>
      </c>
      <c r="H73" s="15"/>
      <c r="I73" s="14">
        <f t="shared" si="4"/>
        <v>183.21999999999991</v>
      </c>
      <c r="J73" s="14">
        <f t="shared" si="5"/>
        <v>145661.61000000004</v>
      </c>
      <c r="K73" s="14">
        <f t="shared" si="6"/>
        <v>167.11500000000001</v>
      </c>
      <c r="L73" s="14">
        <f>IF(A73="","",SUM($K$49:K73))</f>
        <v>4238.4025000000001</v>
      </c>
      <c r="O73" s="18">
        <f t="shared" si="7"/>
        <v>25</v>
      </c>
      <c r="P73" s="19">
        <f>IF(O73="","",IF(OR(periods_per_year=26,periods_per_year=52),IF(periods_per_year=26,IF(O73=1,fpdate,P72+14),IF(periods_per_year=52,IF(O73=1,fpdate,P72+7),"n/a")),IF(periods_per_year=24,DATE(YEAR(fpdate),MONTH(fpdate)+(O73-1)/2+IF(AND(DAY(fpdate)&gt;=15,MOD(O73,2)=0),1,0),IF(MOD(O73,2)=0,IF(DAY(fpdate)&gt;=15,DAY(fpdate)-14,DAY(fpdate)+14),DAY(fpdate))),IF(DAY(DATE(YEAR(fpdate),MONTH(fpdate)+O73-1,DAY(fpdate)))&lt;&gt;DAY(fpdate),DATE(YEAR(fpdate),MONTH(fpdate)+O73,0),DATE(YEAR(fpdate),MONTH(fpdate)+O73-1,DAY(fpdate))))))</f>
        <v>43831</v>
      </c>
      <c r="Q73" s="20">
        <f>IF(O73="","",IF(D73&lt;&gt;"",D73,IF(O73=1,start_rate,IF(variable,IF(OR(O73=1,O73&lt;$J$23*periods_per_year),Q72,MIN($J$24,IF(MOD(O73-1,$J$26)=0,MAX($J$25,Q72+$J$27),Q72))),Q72))))</f>
        <v>5.5E-2</v>
      </c>
      <c r="R73" s="21">
        <f>IF(O73="","",ROUND((((1+Q73/CP)^(CP/periods_per_year))-1)*U72,2))</f>
        <v>668.46</v>
      </c>
      <c r="S73" s="21">
        <f>IF(O73="","",IF(O73=nper,U72+R73,MIN(U72+R73,IF(Q73=Q72,S72,ROUND(-PMT(((1+Q73/CP)^(CP/periods_per_year))-1,nper-O73+1,U72),2)))))</f>
        <v>851.68</v>
      </c>
      <c r="T73" s="21">
        <f t="shared" si="8"/>
        <v>183.21999999999991</v>
      </c>
      <c r="U73" s="21">
        <f t="shared" si="9"/>
        <v>145661.61000000004</v>
      </c>
    </row>
    <row r="74" spans="1:21" x14ac:dyDescent="0.2">
      <c r="A74" s="11">
        <f t="shared" si="0"/>
        <v>26</v>
      </c>
      <c r="B74" s="12">
        <f t="shared" si="1"/>
        <v>43862</v>
      </c>
      <c r="C74" s="16" t="str">
        <f t="shared" si="2"/>
        <v/>
      </c>
      <c r="D74" s="13">
        <f>IF(A74="","",IF(A74=1,start_rate,IF(variable,IF(OR(A74=1,A74&lt;$J$23*periods_per_year),D73,MIN($J$24,IF(MOD(A74-1,$J$26)=0,MAX($J$25,D73+$J$27),D73))),D73)))</f>
        <v>5.5E-2</v>
      </c>
      <c r="E74" s="14">
        <f t="shared" si="3"/>
        <v>667.62</v>
      </c>
      <c r="F74" s="14">
        <f>IF(A74="","",IF(A74=nper,J73+E74,MIN(J73+E74,IF(D74=D73,F73,IF($E$13="Acc Bi-Weekly",ROUND((-PMT(((1+D74/CP)^(CP/12))-1,(nper-A74+1)*12/26,J73))/2,2),IF($E$13="Acc Weekly",ROUND((-PMT(((1+D74/CP)^(CP/12))-1,(nper-A74+1)*12/52,J73))/4,2),ROUND(-PMT(((1+D74/CP)^(CP/periods_per_year))-1,nper-A74+1,J73),2)))))))</f>
        <v>851.68</v>
      </c>
      <c r="G74" s="14">
        <f>IF(OR(A74="",A74&lt;$E$23),"",IF(J73&lt;=F74,0,IF(IF(AND(A74&gt;=$E$23,MOD(A74-$E$23,int)=0),$E$24,0)+F74&gt;=J73+E74,J73+E74-F74,IF(AND(A74&gt;=$E$23,MOD(A74-$E$23,int)=0),$E$24,0)+IF(IF(AND(A74&gt;=$E$23,MOD(A74-$E$23,int)=0),$E$24,0)+IF(MOD(A74-$E$27,periods_per_year)=0,$E$26,0)+F74&lt;J73+E74,IF(MOD(A74-$E$27,periods_per_year)=0,$E$26,0),J73+E74-IF(AND(A74&gt;=$E$23,MOD(A74-$E$23,int)=0),$E$24,0)-F74))))</f>
        <v>0</v>
      </c>
      <c r="H74" s="15"/>
      <c r="I74" s="14">
        <f t="shared" si="4"/>
        <v>184.05999999999995</v>
      </c>
      <c r="J74" s="14">
        <f t="shared" si="5"/>
        <v>145477.55000000005</v>
      </c>
      <c r="K74" s="14">
        <f t="shared" si="6"/>
        <v>166.905</v>
      </c>
      <c r="L74" s="14">
        <f>IF(A74="","",SUM($K$49:K74))</f>
        <v>4405.3074999999999</v>
      </c>
      <c r="O74" s="18">
        <f t="shared" si="7"/>
        <v>26</v>
      </c>
      <c r="P74" s="19">
        <f>IF(O74="","",IF(OR(periods_per_year=26,periods_per_year=52),IF(periods_per_year=26,IF(O74=1,fpdate,P73+14),IF(periods_per_year=52,IF(O74=1,fpdate,P73+7),"n/a")),IF(periods_per_year=24,DATE(YEAR(fpdate),MONTH(fpdate)+(O74-1)/2+IF(AND(DAY(fpdate)&gt;=15,MOD(O74,2)=0),1,0),IF(MOD(O74,2)=0,IF(DAY(fpdate)&gt;=15,DAY(fpdate)-14,DAY(fpdate)+14),DAY(fpdate))),IF(DAY(DATE(YEAR(fpdate),MONTH(fpdate)+O74-1,DAY(fpdate)))&lt;&gt;DAY(fpdate),DATE(YEAR(fpdate),MONTH(fpdate)+O74,0),DATE(YEAR(fpdate),MONTH(fpdate)+O74-1,DAY(fpdate))))))</f>
        <v>43862</v>
      </c>
      <c r="Q74" s="20">
        <f>IF(O74="","",IF(D74&lt;&gt;"",D74,IF(O74=1,start_rate,IF(variable,IF(OR(O74=1,O74&lt;$J$23*periods_per_year),Q73,MIN($J$24,IF(MOD(O74-1,$J$26)=0,MAX($J$25,Q73+$J$27),Q73))),Q73))))</f>
        <v>5.5E-2</v>
      </c>
      <c r="R74" s="21">
        <f>IF(O74="","",ROUND((((1+Q74/CP)^(CP/periods_per_year))-1)*U73,2))</f>
        <v>667.62</v>
      </c>
      <c r="S74" s="21">
        <f>IF(O74="","",IF(O74=nper,U73+R74,MIN(U73+R74,IF(Q74=Q73,S73,ROUND(-PMT(((1+Q74/CP)^(CP/periods_per_year))-1,nper-O74+1,U73),2)))))</f>
        <v>851.68</v>
      </c>
      <c r="T74" s="21">
        <f t="shared" si="8"/>
        <v>184.05999999999995</v>
      </c>
      <c r="U74" s="21">
        <f t="shared" si="9"/>
        <v>145477.55000000005</v>
      </c>
    </row>
    <row r="75" spans="1:21" x14ac:dyDescent="0.2">
      <c r="A75" s="11">
        <f t="shared" si="0"/>
        <v>27</v>
      </c>
      <c r="B75" s="12">
        <f t="shared" si="1"/>
        <v>43891</v>
      </c>
      <c r="C75" s="16" t="str">
        <f t="shared" si="2"/>
        <v/>
      </c>
      <c r="D75" s="13">
        <f>IF(A75="","",IF(A75=1,start_rate,IF(variable,IF(OR(A75=1,A75&lt;$J$23*periods_per_year),D74,MIN($J$24,IF(MOD(A75-1,$J$26)=0,MAX($J$25,D74+$J$27),D74))),D74)))</f>
        <v>5.5E-2</v>
      </c>
      <c r="E75" s="14">
        <f t="shared" si="3"/>
        <v>666.77</v>
      </c>
      <c r="F75" s="14">
        <f>IF(A75="","",IF(A75=nper,J74+E75,MIN(J74+E75,IF(D75=D74,F74,IF($E$13="Acc Bi-Weekly",ROUND((-PMT(((1+D75/CP)^(CP/12))-1,(nper-A75+1)*12/26,J74))/2,2),IF($E$13="Acc Weekly",ROUND((-PMT(((1+D75/CP)^(CP/12))-1,(nper-A75+1)*12/52,J74))/4,2),ROUND(-PMT(((1+D75/CP)^(CP/periods_per_year))-1,nper-A75+1,J74),2)))))))</f>
        <v>851.68</v>
      </c>
      <c r="G75" s="14">
        <f>IF(OR(A75="",A75&lt;$E$23),"",IF(J74&lt;=F75,0,IF(IF(AND(A75&gt;=$E$23,MOD(A75-$E$23,int)=0),$E$24,0)+F75&gt;=J74+E75,J74+E75-F75,IF(AND(A75&gt;=$E$23,MOD(A75-$E$23,int)=0),$E$24,0)+IF(IF(AND(A75&gt;=$E$23,MOD(A75-$E$23,int)=0),$E$24,0)+IF(MOD(A75-$E$27,periods_per_year)=0,$E$26,0)+F75&lt;J74+E75,IF(MOD(A75-$E$27,periods_per_year)=0,$E$26,0),J74+E75-IF(AND(A75&gt;=$E$23,MOD(A75-$E$23,int)=0),$E$24,0)-F75))))</f>
        <v>0</v>
      </c>
      <c r="H75" s="15"/>
      <c r="I75" s="14">
        <f t="shared" si="4"/>
        <v>184.90999999999997</v>
      </c>
      <c r="J75" s="14">
        <f t="shared" si="5"/>
        <v>145292.64000000004</v>
      </c>
      <c r="K75" s="14">
        <f t="shared" si="6"/>
        <v>166.6925</v>
      </c>
      <c r="L75" s="14">
        <f>IF(A75="","",SUM($K$49:K75))</f>
        <v>4572</v>
      </c>
      <c r="O75" s="18">
        <f t="shared" si="7"/>
        <v>27</v>
      </c>
      <c r="P75" s="19">
        <f>IF(O75="","",IF(OR(periods_per_year=26,periods_per_year=52),IF(periods_per_year=26,IF(O75=1,fpdate,P74+14),IF(periods_per_year=52,IF(O75=1,fpdate,P74+7),"n/a")),IF(periods_per_year=24,DATE(YEAR(fpdate),MONTH(fpdate)+(O75-1)/2+IF(AND(DAY(fpdate)&gt;=15,MOD(O75,2)=0),1,0),IF(MOD(O75,2)=0,IF(DAY(fpdate)&gt;=15,DAY(fpdate)-14,DAY(fpdate)+14),DAY(fpdate))),IF(DAY(DATE(YEAR(fpdate),MONTH(fpdate)+O75-1,DAY(fpdate)))&lt;&gt;DAY(fpdate),DATE(YEAR(fpdate),MONTH(fpdate)+O75,0),DATE(YEAR(fpdate),MONTH(fpdate)+O75-1,DAY(fpdate))))))</f>
        <v>43891</v>
      </c>
      <c r="Q75" s="20">
        <f>IF(O75="","",IF(D75&lt;&gt;"",D75,IF(O75=1,start_rate,IF(variable,IF(OR(O75=1,O75&lt;$J$23*periods_per_year),Q74,MIN($J$24,IF(MOD(O75-1,$J$26)=0,MAX($J$25,Q74+$J$27),Q74))),Q74))))</f>
        <v>5.5E-2</v>
      </c>
      <c r="R75" s="21">
        <f>IF(O75="","",ROUND((((1+Q75/CP)^(CP/periods_per_year))-1)*U74,2))</f>
        <v>666.77</v>
      </c>
      <c r="S75" s="21">
        <f>IF(O75="","",IF(O75=nper,U74+R75,MIN(U74+R75,IF(Q75=Q74,S74,ROUND(-PMT(((1+Q75/CP)^(CP/periods_per_year))-1,nper-O75+1,U74),2)))))</f>
        <v>851.68</v>
      </c>
      <c r="T75" s="21">
        <f t="shared" si="8"/>
        <v>184.90999999999997</v>
      </c>
      <c r="U75" s="21">
        <f t="shared" si="9"/>
        <v>145292.64000000004</v>
      </c>
    </row>
    <row r="76" spans="1:21" x14ac:dyDescent="0.2">
      <c r="A76" s="11">
        <f t="shared" si="0"/>
        <v>28</v>
      </c>
      <c r="B76" s="12">
        <f t="shared" si="1"/>
        <v>43922</v>
      </c>
      <c r="C76" s="16" t="str">
        <f t="shared" si="2"/>
        <v/>
      </c>
      <c r="D76" s="13">
        <f>IF(A76="","",IF(A76=1,start_rate,IF(variable,IF(OR(A76=1,A76&lt;$J$23*periods_per_year),D75,MIN($J$24,IF(MOD(A76-1,$J$26)=0,MAX($J$25,D75+$J$27),D75))),D75)))</f>
        <v>5.5E-2</v>
      </c>
      <c r="E76" s="14">
        <f t="shared" si="3"/>
        <v>665.92</v>
      </c>
      <c r="F76" s="14">
        <f>IF(A76="","",IF(A76=nper,J75+E76,MIN(J75+E76,IF(D76=D75,F75,IF($E$13="Acc Bi-Weekly",ROUND((-PMT(((1+D76/CP)^(CP/12))-1,(nper-A76+1)*12/26,J75))/2,2),IF($E$13="Acc Weekly",ROUND((-PMT(((1+D76/CP)^(CP/12))-1,(nper-A76+1)*12/52,J75))/4,2),ROUND(-PMT(((1+D76/CP)^(CP/periods_per_year))-1,nper-A76+1,J75),2)))))))</f>
        <v>851.68</v>
      </c>
      <c r="G76" s="14">
        <f>IF(OR(A76="",A76&lt;$E$23),"",IF(J75&lt;=F76,0,IF(IF(AND(A76&gt;=$E$23,MOD(A76-$E$23,int)=0),$E$24,0)+F76&gt;=J75+E76,J75+E76-F76,IF(AND(A76&gt;=$E$23,MOD(A76-$E$23,int)=0),$E$24,0)+IF(IF(AND(A76&gt;=$E$23,MOD(A76-$E$23,int)=0),$E$24,0)+IF(MOD(A76-$E$27,periods_per_year)=0,$E$26,0)+F76&lt;J75+E76,IF(MOD(A76-$E$27,periods_per_year)=0,$E$26,0),J75+E76-IF(AND(A76&gt;=$E$23,MOD(A76-$E$23,int)=0),$E$24,0)-F76))))</f>
        <v>0</v>
      </c>
      <c r="H76" s="15"/>
      <c r="I76" s="14">
        <f t="shared" si="4"/>
        <v>185.76</v>
      </c>
      <c r="J76" s="14">
        <f t="shared" si="5"/>
        <v>145106.88000000003</v>
      </c>
      <c r="K76" s="14">
        <f t="shared" si="6"/>
        <v>166.48</v>
      </c>
      <c r="L76" s="14">
        <f>IF(A76="","",SUM($K$49:K76))</f>
        <v>4738.4799999999996</v>
      </c>
      <c r="O76" s="18">
        <f t="shared" si="7"/>
        <v>28</v>
      </c>
      <c r="P76" s="19">
        <f>IF(O76="","",IF(OR(periods_per_year=26,periods_per_year=52),IF(periods_per_year=26,IF(O76=1,fpdate,P75+14),IF(periods_per_year=52,IF(O76=1,fpdate,P75+7),"n/a")),IF(periods_per_year=24,DATE(YEAR(fpdate),MONTH(fpdate)+(O76-1)/2+IF(AND(DAY(fpdate)&gt;=15,MOD(O76,2)=0),1,0),IF(MOD(O76,2)=0,IF(DAY(fpdate)&gt;=15,DAY(fpdate)-14,DAY(fpdate)+14),DAY(fpdate))),IF(DAY(DATE(YEAR(fpdate),MONTH(fpdate)+O76-1,DAY(fpdate)))&lt;&gt;DAY(fpdate),DATE(YEAR(fpdate),MONTH(fpdate)+O76,0),DATE(YEAR(fpdate),MONTH(fpdate)+O76-1,DAY(fpdate))))))</f>
        <v>43922</v>
      </c>
      <c r="Q76" s="20">
        <f>IF(O76="","",IF(D76&lt;&gt;"",D76,IF(O76=1,start_rate,IF(variable,IF(OR(O76=1,O76&lt;$J$23*periods_per_year),Q75,MIN($J$24,IF(MOD(O76-1,$J$26)=0,MAX($J$25,Q75+$J$27),Q75))),Q75))))</f>
        <v>5.5E-2</v>
      </c>
      <c r="R76" s="21">
        <f>IF(O76="","",ROUND((((1+Q76/CP)^(CP/periods_per_year))-1)*U75,2))</f>
        <v>665.92</v>
      </c>
      <c r="S76" s="21">
        <f>IF(O76="","",IF(O76=nper,U75+R76,MIN(U75+R76,IF(Q76=Q75,S75,ROUND(-PMT(((1+Q76/CP)^(CP/periods_per_year))-1,nper-O76+1,U75),2)))))</f>
        <v>851.68</v>
      </c>
      <c r="T76" s="21">
        <f t="shared" si="8"/>
        <v>185.76</v>
      </c>
      <c r="U76" s="21">
        <f t="shared" si="9"/>
        <v>145106.88000000003</v>
      </c>
    </row>
    <row r="77" spans="1:21" x14ac:dyDescent="0.2">
      <c r="A77" s="11">
        <f t="shared" si="0"/>
        <v>29</v>
      </c>
      <c r="B77" s="12">
        <f t="shared" si="1"/>
        <v>43952</v>
      </c>
      <c r="C77" s="16" t="str">
        <f t="shared" si="2"/>
        <v/>
      </c>
      <c r="D77" s="13">
        <f>IF(A77="","",IF(A77=1,start_rate,IF(variable,IF(OR(A77=1,A77&lt;$J$23*periods_per_year),D76,MIN($J$24,IF(MOD(A77-1,$J$26)=0,MAX($J$25,D76+$J$27),D76))),D76)))</f>
        <v>5.5E-2</v>
      </c>
      <c r="E77" s="14">
        <f t="shared" si="3"/>
        <v>665.07</v>
      </c>
      <c r="F77" s="14">
        <f>IF(A77="","",IF(A77=nper,J76+E77,MIN(J76+E77,IF(D77=D76,F76,IF($E$13="Acc Bi-Weekly",ROUND((-PMT(((1+D77/CP)^(CP/12))-1,(nper-A77+1)*12/26,J76))/2,2),IF($E$13="Acc Weekly",ROUND((-PMT(((1+D77/CP)^(CP/12))-1,(nper-A77+1)*12/52,J76))/4,2),ROUND(-PMT(((1+D77/CP)^(CP/periods_per_year))-1,nper-A77+1,J76),2)))))))</f>
        <v>851.68</v>
      </c>
      <c r="G77" s="14">
        <f>IF(OR(A77="",A77&lt;$E$23),"",IF(J76&lt;=F77,0,IF(IF(AND(A77&gt;=$E$23,MOD(A77-$E$23,int)=0),$E$24,0)+F77&gt;=J76+E77,J76+E77-F77,IF(AND(A77&gt;=$E$23,MOD(A77-$E$23,int)=0),$E$24,0)+IF(IF(AND(A77&gt;=$E$23,MOD(A77-$E$23,int)=0),$E$24,0)+IF(MOD(A77-$E$27,periods_per_year)=0,$E$26,0)+F77&lt;J76+E77,IF(MOD(A77-$E$27,periods_per_year)=0,$E$26,0),J76+E77-IF(AND(A77&gt;=$E$23,MOD(A77-$E$23,int)=0),$E$24,0)-F77))))</f>
        <v>0</v>
      </c>
      <c r="H77" s="15"/>
      <c r="I77" s="14">
        <f t="shared" si="4"/>
        <v>186.6099999999999</v>
      </c>
      <c r="J77" s="14">
        <f t="shared" si="5"/>
        <v>144920.27000000005</v>
      </c>
      <c r="K77" s="14">
        <f t="shared" si="6"/>
        <v>166.26750000000001</v>
      </c>
      <c r="L77" s="14">
        <f>IF(A77="","",SUM($K$49:K77))</f>
        <v>4904.7474999999995</v>
      </c>
      <c r="O77" s="18">
        <f t="shared" si="7"/>
        <v>29</v>
      </c>
      <c r="P77" s="19">
        <f>IF(O77="","",IF(OR(periods_per_year=26,periods_per_year=52),IF(periods_per_year=26,IF(O77=1,fpdate,P76+14),IF(periods_per_year=52,IF(O77=1,fpdate,P76+7),"n/a")),IF(periods_per_year=24,DATE(YEAR(fpdate),MONTH(fpdate)+(O77-1)/2+IF(AND(DAY(fpdate)&gt;=15,MOD(O77,2)=0),1,0),IF(MOD(O77,2)=0,IF(DAY(fpdate)&gt;=15,DAY(fpdate)-14,DAY(fpdate)+14),DAY(fpdate))),IF(DAY(DATE(YEAR(fpdate),MONTH(fpdate)+O77-1,DAY(fpdate)))&lt;&gt;DAY(fpdate),DATE(YEAR(fpdate),MONTH(fpdate)+O77,0),DATE(YEAR(fpdate),MONTH(fpdate)+O77-1,DAY(fpdate))))))</f>
        <v>43952</v>
      </c>
      <c r="Q77" s="20">
        <f>IF(O77="","",IF(D77&lt;&gt;"",D77,IF(O77=1,start_rate,IF(variable,IF(OR(O77=1,O77&lt;$J$23*periods_per_year),Q76,MIN($J$24,IF(MOD(O77-1,$J$26)=0,MAX($J$25,Q76+$J$27),Q76))),Q76))))</f>
        <v>5.5E-2</v>
      </c>
      <c r="R77" s="21">
        <f>IF(O77="","",ROUND((((1+Q77/CP)^(CP/periods_per_year))-1)*U76,2))</f>
        <v>665.07</v>
      </c>
      <c r="S77" s="21">
        <f>IF(O77="","",IF(O77=nper,U76+R77,MIN(U76+R77,IF(Q77=Q76,S76,ROUND(-PMT(((1+Q77/CP)^(CP/periods_per_year))-1,nper-O77+1,U76),2)))))</f>
        <v>851.68</v>
      </c>
      <c r="T77" s="21">
        <f t="shared" si="8"/>
        <v>186.6099999999999</v>
      </c>
      <c r="U77" s="21">
        <f t="shared" si="9"/>
        <v>144920.27000000005</v>
      </c>
    </row>
    <row r="78" spans="1:21" x14ac:dyDescent="0.2">
      <c r="A78" s="11">
        <f t="shared" si="0"/>
        <v>30</v>
      </c>
      <c r="B78" s="12">
        <f t="shared" si="1"/>
        <v>43983</v>
      </c>
      <c r="C78" s="16" t="str">
        <f t="shared" si="2"/>
        <v/>
      </c>
      <c r="D78" s="13">
        <f>IF(A78="","",IF(A78=1,start_rate,IF(variable,IF(OR(A78=1,A78&lt;$J$23*periods_per_year),D77,MIN($J$24,IF(MOD(A78-1,$J$26)=0,MAX($J$25,D77+$J$27),D77))),D77)))</f>
        <v>5.5E-2</v>
      </c>
      <c r="E78" s="14">
        <f t="shared" si="3"/>
        <v>664.22</v>
      </c>
      <c r="F78" s="14">
        <f>IF(A78="","",IF(A78=nper,J77+E78,MIN(J77+E78,IF(D78=D77,F77,IF($E$13="Acc Bi-Weekly",ROUND((-PMT(((1+D78/CP)^(CP/12))-1,(nper-A78+1)*12/26,J77))/2,2),IF($E$13="Acc Weekly",ROUND((-PMT(((1+D78/CP)^(CP/12))-1,(nper-A78+1)*12/52,J77))/4,2),ROUND(-PMT(((1+D78/CP)^(CP/periods_per_year))-1,nper-A78+1,J77),2)))))))</f>
        <v>851.68</v>
      </c>
      <c r="G78" s="14">
        <f>IF(OR(A78="",A78&lt;$E$23),"",IF(J77&lt;=F78,0,IF(IF(AND(A78&gt;=$E$23,MOD(A78-$E$23,int)=0),$E$24,0)+F78&gt;=J77+E78,J77+E78-F78,IF(AND(A78&gt;=$E$23,MOD(A78-$E$23,int)=0),$E$24,0)+IF(IF(AND(A78&gt;=$E$23,MOD(A78-$E$23,int)=0),$E$24,0)+IF(MOD(A78-$E$27,periods_per_year)=0,$E$26,0)+F78&lt;J77+E78,IF(MOD(A78-$E$27,periods_per_year)=0,$E$26,0),J77+E78-IF(AND(A78&gt;=$E$23,MOD(A78-$E$23,int)=0),$E$24,0)-F78))))</f>
        <v>0</v>
      </c>
      <c r="H78" s="15"/>
      <c r="I78" s="14">
        <f t="shared" si="4"/>
        <v>187.45999999999992</v>
      </c>
      <c r="J78" s="14">
        <f t="shared" si="5"/>
        <v>144732.81000000006</v>
      </c>
      <c r="K78" s="14">
        <f t="shared" si="6"/>
        <v>166.05500000000001</v>
      </c>
      <c r="L78" s="14">
        <f>IF(A78="","",SUM($K$49:K78))</f>
        <v>5070.8024999999998</v>
      </c>
      <c r="O78" s="18">
        <f t="shared" si="7"/>
        <v>30</v>
      </c>
      <c r="P78" s="19">
        <f>IF(O78="","",IF(OR(periods_per_year=26,periods_per_year=52),IF(periods_per_year=26,IF(O78=1,fpdate,P77+14),IF(periods_per_year=52,IF(O78=1,fpdate,P77+7),"n/a")),IF(periods_per_year=24,DATE(YEAR(fpdate),MONTH(fpdate)+(O78-1)/2+IF(AND(DAY(fpdate)&gt;=15,MOD(O78,2)=0),1,0),IF(MOD(O78,2)=0,IF(DAY(fpdate)&gt;=15,DAY(fpdate)-14,DAY(fpdate)+14),DAY(fpdate))),IF(DAY(DATE(YEAR(fpdate),MONTH(fpdate)+O78-1,DAY(fpdate)))&lt;&gt;DAY(fpdate),DATE(YEAR(fpdate),MONTH(fpdate)+O78,0),DATE(YEAR(fpdate),MONTH(fpdate)+O78-1,DAY(fpdate))))))</f>
        <v>43983</v>
      </c>
      <c r="Q78" s="20">
        <f>IF(O78="","",IF(D78&lt;&gt;"",D78,IF(O78=1,start_rate,IF(variable,IF(OR(O78=1,O78&lt;$J$23*periods_per_year),Q77,MIN($J$24,IF(MOD(O78-1,$J$26)=0,MAX($J$25,Q77+$J$27),Q77))),Q77))))</f>
        <v>5.5E-2</v>
      </c>
      <c r="R78" s="21">
        <f>IF(O78="","",ROUND((((1+Q78/CP)^(CP/periods_per_year))-1)*U77,2))</f>
        <v>664.22</v>
      </c>
      <c r="S78" s="21">
        <f>IF(O78="","",IF(O78=nper,U77+R78,MIN(U77+R78,IF(Q78=Q77,S77,ROUND(-PMT(((1+Q78/CP)^(CP/periods_per_year))-1,nper-O78+1,U77),2)))))</f>
        <v>851.68</v>
      </c>
      <c r="T78" s="21">
        <f t="shared" si="8"/>
        <v>187.45999999999992</v>
      </c>
      <c r="U78" s="21">
        <f t="shared" si="9"/>
        <v>144732.81000000006</v>
      </c>
    </row>
    <row r="79" spans="1:21" x14ac:dyDescent="0.2">
      <c r="A79" s="11">
        <f t="shared" si="0"/>
        <v>31</v>
      </c>
      <c r="B79" s="12">
        <f t="shared" si="1"/>
        <v>44013</v>
      </c>
      <c r="C79" s="16" t="str">
        <f t="shared" si="2"/>
        <v/>
      </c>
      <c r="D79" s="13">
        <f>IF(A79="","",IF(A79=1,start_rate,IF(variable,IF(OR(A79=1,A79&lt;$J$23*periods_per_year),D78,MIN($J$24,IF(MOD(A79-1,$J$26)=0,MAX($J$25,D78+$J$27),D78))),D78)))</f>
        <v>5.5E-2</v>
      </c>
      <c r="E79" s="14">
        <f t="shared" si="3"/>
        <v>663.36</v>
      </c>
      <c r="F79" s="14">
        <f>IF(A79="","",IF(A79=nper,J78+E79,MIN(J78+E79,IF(D79=D78,F78,IF($E$13="Acc Bi-Weekly",ROUND((-PMT(((1+D79/CP)^(CP/12))-1,(nper-A79+1)*12/26,J78))/2,2),IF($E$13="Acc Weekly",ROUND((-PMT(((1+D79/CP)^(CP/12))-1,(nper-A79+1)*12/52,J78))/4,2),ROUND(-PMT(((1+D79/CP)^(CP/periods_per_year))-1,nper-A79+1,J78),2)))))))</f>
        <v>851.68</v>
      </c>
      <c r="G79" s="14">
        <f>IF(OR(A79="",A79&lt;$E$23),"",IF(J78&lt;=F79,0,IF(IF(AND(A79&gt;=$E$23,MOD(A79-$E$23,int)=0),$E$24,0)+F79&gt;=J78+E79,J78+E79-F79,IF(AND(A79&gt;=$E$23,MOD(A79-$E$23,int)=0),$E$24,0)+IF(IF(AND(A79&gt;=$E$23,MOD(A79-$E$23,int)=0),$E$24,0)+IF(MOD(A79-$E$27,periods_per_year)=0,$E$26,0)+F79&lt;J78+E79,IF(MOD(A79-$E$27,periods_per_year)=0,$E$26,0),J78+E79-IF(AND(A79&gt;=$E$23,MOD(A79-$E$23,int)=0),$E$24,0)-F79))))</f>
        <v>0</v>
      </c>
      <c r="H79" s="15"/>
      <c r="I79" s="14">
        <f t="shared" si="4"/>
        <v>188.31999999999994</v>
      </c>
      <c r="J79" s="14">
        <f t="shared" si="5"/>
        <v>144544.49000000005</v>
      </c>
      <c r="K79" s="14">
        <f t="shared" si="6"/>
        <v>165.84</v>
      </c>
      <c r="L79" s="14">
        <f>IF(A79="","",SUM($K$49:K79))</f>
        <v>5236.6424999999999</v>
      </c>
      <c r="O79" s="18">
        <f t="shared" si="7"/>
        <v>31</v>
      </c>
      <c r="P79" s="19">
        <f>IF(O79="","",IF(OR(periods_per_year=26,periods_per_year=52),IF(periods_per_year=26,IF(O79=1,fpdate,P78+14),IF(periods_per_year=52,IF(O79=1,fpdate,P78+7),"n/a")),IF(periods_per_year=24,DATE(YEAR(fpdate),MONTH(fpdate)+(O79-1)/2+IF(AND(DAY(fpdate)&gt;=15,MOD(O79,2)=0),1,0),IF(MOD(O79,2)=0,IF(DAY(fpdate)&gt;=15,DAY(fpdate)-14,DAY(fpdate)+14),DAY(fpdate))),IF(DAY(DATE(YEAR(fpdate),MONTH(fpdate)+O79-1,DAY(fpdate)))&lt;&gt;DAY(fpdate),DATE(YEAR(fpdate),MONTH(fpdate)+O79,0),DATE(YEAR(fpdate),MONTH(fpdate)+O79-1,DAY(fpdate))))))</f>
        <v>44013</v>
      </c>
      <c r="Q79" s="20">
        <f>IF(O79="","",IF(D79&lt;&gt;"",D79,IF(O79=1,start_rate,IF(variable,IF(OR(O79=1,O79&lt;$J$23*periods_per_year),Q78,MIN($J$24,IF(MOD(O79-1,$J$26)=0,MAX($J$25,Q78+$J$27),Q78))),Q78))))</f>
        <v>5.5E-2</v>
      </c>
      <c r="R79" s="21">
        <f>IF(O79="","",ROUND((((1+Q79/CP)^(CP/periods_per_year))-1)*U78,2))</f>
        <v>663.36</v>
      </c>
      <c r="S79" s="21">
        <f>IF(O79="","",IF(O79=nper,U78+R79,MIN(U78+R79,IF(Q79=Q78,S78,ROUND(-PMT(((1+Q79/CP)^(CP/periods_per_year))-1,nper-O79+1,U78),2)))))</f>
        <v>851.68</v>
      </c>
      <c r="T79" s="21">
        <f t="shared" si="8"/>
        <v>188.31999999999994</v>
      </c>
      <c r="U79" s="21">
        <f t="shared" si="9"/>
        <v>144544.49000000005</v>
      </c>
    </row>
    <row r="80" spans="1:21" x14ac:dyDescent="0.2">
      <c r="A80" s="11">
        <f t="shared" si="0"/>
        <v>32</v>
      </c>
      <c r="B80" s="12">
        <f t="shared" si="1"/>
        <v>44044</v>
      </c>
      <c r="C80" s="16" t="str">
        <f t="shared" si="2"/>
        <v/>
      </c>
      <c r="D80" s="13">
        <f>IF(A80="","",IF(A80=1,start_rate,IF(variable,IF(OR(A80=1,A80&lt;$J$23*periods_per_year),D79,MIN($J$24,IF(MOD(A80-1,$J$26)=0,MAX($J$25,D79+$J$27),D79))),D79)))</f>
        <v>5.5E-2</v>
      </c>
      <c r="E80" s="14">
        <f t="shared" si="3"/>
        <v>662.5</v>
      </c>
      <c r="F80" s="14">
        <f>IF(A80="","",IF(A80=nper,J79+E80,MIN(J79+E80,IF(D80=D79,F79,IF($E$13="Acc Bi-Weekly",ROUND((-PMT(((1+D80/CP)^(CP/12))-1,(nper-A80+1)*12/26,J79))/2,2),IF($E$13="Acc Weekly",ROUND((-PMT(((1+D80/CP)^(CP/12))-1,(nper-A80+1)*12/52,J79))/4,2),ROUND(-PMT(((1+D80/CP)^(CP/periods_per_year))-1,nper-A80+1,J79),2)))))))</f>
        <v>851.68</v>
      </c>
      <c r="G80" s="14">
        <f>IF(OR(A80="",A80&lt;$E$23),"",IF(J79&lt;=F80,0,IF(IF(AND(A80&gt;=$E$23,MOD(A80-$E$23,int)=0),$E$24,0)+F80&gt;=J79+E80,J79+E80-F80,IF(AND(A80&gt;=$E$23,MOD(A80-$E$23,int)=0),$E$24,0)+IF(IF(AND(A80&gt;=$E$23,MOD(A80-$E$23,int)=0),$E$24,0)+IF(MOD(A80-$E$27,periods_per_year)=0,$E$26,0)+F80&lt;J79+E80,IF(MOD(A80-$E$27,periods_per_year)=0,$E$26,0),J79+E80-IF(AND(A80&gt;=$E$23,MOD(A80-$E$23,int)=0),$E$24,0)-F80))))</f>
        <v>0</v>
      </c>
      <c r="H80" s="15"/>
      <c r="I80" s="14">
        <f t="shared" si="4"/>
        <v>189.17999999999995</v>
      </c>
      <c r="J80" s="14">
        <f t="shared" si="5"/>
        <v>144355.31000000006</v>
      </c>
      <c r="K80" s="14">
        <f t="shared" si="6"/>
        <v>165.625</v>
      </c>
      <c r="L80" s="14">
        <f>IF(A80="","",SUM($K$49:K80))</f>
        <v>5402.2674999999999</v>
      </c>
      <c r="O80" s="18">
        <f t="shared" si="7"/>
        <v>32</v>
      </c>
      <c r="P80" s="19">
        <f>IF(O80="","",IF(OR(periods_per_year=26,periods_per_year=52),IF(periods_per_year=26,IF(O80=1,fpdate,P79+14),IF(periods_per_year=52,IF(O80=1,fpdate,P79+7),"n/a")),IF(periods_per_year=24,DATE(YEAR(fpdate),MONTH(fpdate)+(O80-1)/2+IF(AND(DAY(fpdate)&gt;=15,MOD(O80,2)=0),1,0),IF(MOD(O80,2)=0,IF(DAY(fpdate)&gt;=15,DAY(fpdate)-14,DAY(fpdate)+14),DAY(fpdate))),IF(DAY(DATE(YEAR(fpdate),MONTH(fpdate)+O80-1,DAY(fpdate)))&lt;&gt;DAY(fpdate),DATE(YEAR(fpdate),MONTH(fpdate)+O80,0),DATE(YEAR(fpdate),MONTH(fpdate)+O80-1,DAY(fpdate))))))</f>
        <v>44044</v>
      </c>
      <c r="Q80" s="20">
        <f>IF(O80="","",IF(D80&lt;&gt;"",D80,IF(O80=1,start_rate,IF(variable,IF(OR(O80=1,O80&lt;$J$23*periods_per_year),Q79,MIN($J$24,IF(MOD(O80-1,$J$26)=0,MAX($J$25,Q79+$J$27),Q79))),Q79))))</f>
        <v>5.5E-2</v>
      </c>
      <c r="R80" s="21">
        <f>IF(O80="","",ROUND((((1+Q80/CP)^(CP/periods_per_year))-1)*U79,2))</f>
        <v>662.5</v>
      </c>
      <c r="S80" s="21">
        <f>IF(O80="","",IF(O80=nper,U79+R80,MIN(U79+R80,IF(Q80=Q79,S79,ROUND(-PMT(((1+Q80/CP)^(CP/periods_per_year))-1,nper-O80+1,U79),2)))))</f>
        <v>851.68</v>
      </c>
      <c r="T80" s="21">
        <f t="shared" si="8"/>
        <v>189.17999999999995</v>
      </c>
      <c r="U80" s="21">
        <f t="shared" si="9"/>
        <v>144355.31000000006</v>
      </c>
    </row>
    <row r="81" spans="1:21" x14ac:dyDescent="0.2">
      <c r="A81" s="11">
        <f t="shared" si="0"/>
        <v>33</v>
      </c>
      <c r="B81" s="12">
        <f t="shared" si="1"/>
        <v>44075</v>
      </c>
      <c r="C81" s="16" t="str">
        <f t="shared" si="2"/>
        <v/>
      </c>
      <c r="D81" s="13">
        <f>IF(A81="","",IF(A81=1,start_rate,IF(variable,IF(OR(A81=1,A81&lt;$J$23*periods_per_year),D80,MIN($J$24,IF(MOD(A81-1,$J$26)=0,MAX($J$25,D80+$J$27),D80))),D80)))</f>
        <v>5.5E-2</v>
      </c>
      <c r="E81" s="14">
        <f t="shared" si="3"/>
        <v>661.63</v>
      </c>
      <c r="F81" s="14">
        <f>IF(A81="","",IF(A81=nper,J80+E81,MIN(J80+E81,IF(D81=D80,F80,IF($E$13="Acc Bi-Weekly",ROUND((-PMT(((1+D81/CP)^(CP/12))-1,(nper-A81+1)*12/26,J80))/2,2),IF($E$13="Acc Weekly",ROUND((-PMT(((1+D81/CP)^(CP/12))-1,(nper-A81+1)*12/52,J80))/4,2),ROUND(-PMT(((1+D81/CP)^(CP/periods_per_year))-1,nper-A81+1,J80),2)))))))</f>
        <v>851.68</v>
      </c>
      <c r="G81" s="14">
        <f>IF(OR(A81="",A81&lt;$E$23),"",IF(J80&lt;=F81,0,IF(IF(AND(A81&gt;=$E$23,MOD(A81-$E$23,int)=0),$E$24,0)+F81&gt;=J80+E81,J80+E81-F81,IF(AND(A81&gt;=$E$23,MOD(A81-$E$23,int)=0),$E$24,0)+IF(IF(AND(A81&gt;=$E$23,MOD(A81-$E$23,int)=0),$E$24,0)+IF(MOD(A81-$E$27,periods_per_year)=0,$E$26,0)+F81&lt;J80+E81,IF(MOD(A81-$E$27,periods_per_year)=0,$E$26,0),J80+E81-IF(AND(A81&gt;=$E$23,MOD(A81-$E$23,int)=0),$E$24,0)-F81))))</f>
        <v>0</v>
      </c>
      <c r="H81" s="15"/>
      <c r="I81" s="14">
        <f t="shared" si="4"/>
        <v>190.04999999999995</v>
      </c>
      <c r="J81" s="14">
        <f t="shared" si="5"/>
        <v>144165.26000000007</v>
      </c>
      <c r="K81" s="14">
        <f t="shared" si="6"/>
        <v>165.4075</v>
      </c>
      <c r="L81" s="14">
        <f>IF(A81="","",SUM($K$49:K81))</f>
        <v>5567.6750000000002</v>
      </c>
      <c r="O81" s="18">
        <f t="shared" si="7"/>
        <v>33</v>
      </c>
      <c r="P81" s="19">
        <f>IF(O81="","",IF(OR(periods_per_year=26,periods_per_year=52),IF(periods_per_year=26,IF(O81=1,fpdate,P80+14),IF(periods_per_year=52,IF(O81=1,fpdate,P80+7),"n/a")),IF(periods_per_year=24,DATE(YEAR(fpdate),MONTH(fpdate)+(O81-1)/2+IF(AND(DAY(fpdate)&gt;=15,MOD(O81,2)=0),1,0),IF(MOD(O81,2)=0,IF(DAY(fpdate)&gt;=15,DAY(fpdate)-14,DAY(fpdate)+14),DAY(fpdate))),IF(DAY(DATE(YEAR(fpdate),MONTH(fpdate)+O81-1,DAY(fpdate)))&lt;&gt;DAY(fpdate),DATE(YEAR(fpdate),MONTH(fpdate)+O81,0),DATE(YEAR(fpdate),MONTH(fpdate)+O81-1,DAY(fpdate))))))</f>
        <v>44075</v>
      </c>
      <c r="Q81" s="20">
        <f>IF(O81="","",IF(D81&lt;&gt;"",D81,IF(O81=1,start_rate,IF(variable,IF(OR(O81=1,O81&lt;$J$23*periods_per_year),Q80,MIN($J$24,IF(MOD(O81-1,$J$26)=0,MAX($J$25,Q80+$J$27),Q80))),Q80))))</f>
        <v>5.5E-2</v>
      </c>
      <c r="R81" s="21">
        <f>IF(O81="","",ROUND((((1+Q81/CP)^(CP/periods_per_year))-1)*U80,2))</f>
        <v>661.63</v>
      </c>
      <c r="S81" s="21">
        <f>IF(O81="","",IF(O81=nper,U80+R81,MIN(U80+R81,IF(Q81=Q80,S80,ROUND(-PMT(((1+Q81/CP)^(CP/periods_per_year))-1,nper-O81+1,U80),2)))))</f>
        <v>851.68</v>
      </c>
      <c r="T81" s="21">
        <f t="shared" si="8"/>
        <v>190.04999999999995</v>
      </c>
      <c r="U81" s="21">
        <f t="shared" si="9"/>
        <v>144165.26000000007</v>
      </c>
    </row>
    <row r="82" spans="1:21" x14ac:dyDescent="0.2">
      <c r="A82" s="11">
        <f t="shared" si="0"/>
        <v>34</v>
      </c>
      <c r="B82" s="12">
        <f t="shared" si="1"/>
        <v>44105</v>
      </c>
      <c r="C82" s="16" t="str">
        <f t="shared" si="2"/>
        <v/>
      </c>
      <c r="D82" s="13">
        <f>IF(A82="","",IF(A82=1,start_rate,IF(variable,IF(OR(A82=1,A82&lt;$J$23*periods_per_year),D81,MIN($J$24,IF(MOD(A82-1,$J$26)=0,MAX($J$25,D81+$J$27),D81))),D81)))</f>
        <v>5.5E-2</v>
      </c>
      <c r="E82" s="14">
        <f t="shared" si="3"/>
        <v>660.76</v>
      </c>
      <c r="F82" s="14">
        <f>IF(A82="","",IF(A82=nper,J81+E82,MIN(J81+E82,IF(D82=D81,F81,IF($E$13="Acc Bi-Weekly",ROUND((-PMT(((1+D82/CP)^(CP/12))-1,(nper-A82+1)*12/26,J81))/2,2),IF($E$13="Acc Weekly",ROUND((-PMT(((1+D82/CP)^(CP/12))-1,(nper-A82+1)*12/52,J81))/4,2),ROUND(-PMT(((1+D82/CP)^(CP/periods_per_year))-1,nper-A82+1,J81),2)))))))</f>
        <v>851.68</v>
      </c>
      <c r="G82" s="14">
        <f>IF(OR(A82="",A82&lt;$E$23),"",IF(J81&lt;=F82,0,IF(IF(AND(A82&gt;=$E$23,MOD(A82-$E$23,int)=0),$E$24,0)+F82&gt;=J81+E82,J81+E82-F82,IF(AND(A82&gt;=$E$23,MOD(A82-$E$23,int)=0),$E$24,0)+IF(IF(AND(A82&gt;=$E$23,MOD(A82-$E$23,int)=0),$E$24,0)+IF(MOD(A82-$E$27,periods_per_year)=0,$E$26,0)+F82&lt;J81+E82,IF(MOD(A82-$E$27,periods_per_year)=0,$E$26,0),J81+E82-IF(AND(A82&gt;=$E$23,MOD(A82-$E$23,int)=0),$E$24,0)-F82))))</f>
        <v>0</v>
      </c>
      <c r="H82" s="15"/>
      <c r="I82" s="14">
        <f t="shared" si="4"/>
        <v>190.91999999999996</v>
      </c>
      <c r="J82" s="14">
        <f t="shared" si="5"/>
        <v>143974.34000000005</v>
      </c>
      <c r="K82" s="14">
        <f t="shared" si="6"/>
        <v>165.19</v>
      </c>
      <c r="L82" s="14">
        <f>IF(A82="","",SUM($K$49:K82))</f>
        <v>5732.8649999999998</v>
      </c>
      <c r="O82" s="18">
        <f t="shared" si="7"/>
        <v>34</v>
      </c>
      <c r="P82" s="19">
        <f>IF(O82="","",IF(OR(periods_per_year=26,periods_per_year=52),IF(periods_per_year=26,IF(O82=1,fpdate,P81+14),IF(periods_per_year=52,IF(O82=1,fpdate,P81+7),"n/a")),IF(periods_per_year=24,DATE(YEAR(fpdate),MONTH(fpdate)+(O82-1)/2+IF(AND(DAY(fpdate)&gt;=15,MOD(O82,2)=0),1,0),IF(MOD(O82,2)=0,IF(DAY(fpdate)&gt;=15,DAY(fpdate)-14,DAY(fpdate)+14),DAY(fpdate))),IF(DAY(DATE(YEAR(fpdate),MONTH(fpdate)+O82-1,DAY(fpdate)))&lt;&gt;DAY(fpdate),DATE(YEAR(fpdate),MONTH(fpdate)+O82,0),DATE(YEAR(fpdate),MONTH(fpdate)+O82-1,DAY(fpdate))))))</f>
        <v>44105</v>
      </c>
      <c r="Q82" s="20">
        <f>IF(O82="","",IF(D82&lt;&gt;"",D82,IF(O82=1,start_rate,IF(variable,IF(OR(O82=1,O82&lt;$J$23*periods_per_year),Q81,MIN($J$24,IF(MOD(O82-1,$J$26)=0,MAX($J$25,Q81+$J$27),Q81))),Q81))))</f>
        <v>5.5E-2</v>
      </c>
      <c r="R82" s="21">
        <f>IF(O82="","",ROUND((((1+Q82/CP)^(CP/periods_per_year))-1)*U81,2))</f>
        <v>660.76</v>
      </c>
      <c r="S82" s="21">
        <f>IF(O82="","",IF(O82=nper,U81+R82,MIN(U81+R82,IF(Q82=Q81,S81,ROUND(-PMT(((1+Q82/CP)^(CP/periods_per_year))-1,nper-O82+1,U81),2)))))</f>
        <v>851.68</v>
      </c>
      <c r="T82" s="21">
        <f t="shared" si="8"/>
        <v>190.91999999999996</v>
      </c>
      <c r="U82" s="21">
        <f t="shared" si="9"/>
        <v>143974.34000000005</v>
      </c>
    </row>
    <row r="83" spans="1:21" x14ac:dyDescent="0.2">
      <c r="A83" s="11">
        <f t="shared" si="0"/>
        <v>35</v>
      </c>
      <c r="B83" s="12">
        <f t="shared" si="1"/>
        <v>44136</v>
      </c>
      <c r="C83" s="16" t="str">
        <f t="shared" si="2"/>
        <v/>
      </c>
      <c r="D83" s="13">
        <f>IF(A83="","",IF(A83=1,start_rate,IF(variable,IF(OR(A83=1,A83&lt;$J$23*periods_per_year),D82,MIN($J$24,IF(MOD(A83-1,$J$26)=0,MAX($J$25,D82+$J$27),D82))),D82)))</f>
        <v>5.5E-2</v>
      </c>
      <c r="E83" s="14">
        <f t="shared" si="3"/>
        <v>659.88</v>
      </c>
      <c r="F83" s="14">
        <f>IF(A83="","",IF(A83=nper,J82+E83,MIN(J82+E83,IF(D83=D82,F82,IF($E$13="Acc Bi-Weekly",ROUND((-PMT(((1+D83/CP)^(CP/12))-1,(nper-A83+1)*12/26,J82))/2,2),IF($E$13="Acc Weekly",ROUND((-PMT(((1+D83/CP)^(CP/12))-1,(nper-A83+1)*12/52,J82))/4,2),ROUND(-PMT(((1+D83/CP)^(CP/periods_per_year))-1,nper-A83+1,J82),2)))))))</f>
        <v>851.68</v>
      </c>
      <c r="G83" s="14">
        <f>IF(OR(A83="",A83&lt;$E$23),"",IF(J82&lt;=F83,0,IF(IF(AND(A83&gt;=$E$23,MOD(A83-$E$23,int)=0),$E$24,0)+F83&gt;=J82+E83,J82+E83-F83,IF(AND(A83&gt;=$E$23,MOD(A83-$E$23,int)=0),$E$24,0)+IF(IF(AND(A83&gt;=$E$23,MOD(A83-$E$23,int)=0),$E$24,0)+IF(MOD(A83-$E$27,periods_per_year)=0,$E$26,0)+F83&lt;J82+E83,IF(MOD(A83-$E$27,periods_per_year)=0,$E$26,0),J82+E83-IF(AND(A83&gt;=$E$23,MOD(A83-$E$23,int)=0),$E$24,0)-F83))))</f>
        <v>0</v>
      </c>
      <c r="H83" s="15"/>
      <c r="I83" s="14">
        <f t="shared" si="4"/>
        <v>191.79999999999995</v>
      </c>
      <c r="J83" s="14">
        <f t="shared" si="5"/>
        <v>143782.54000000007</v>
      </c>
      <c r="K83" s="14">
        <f t="shared" si="6"/>
        <v>164.97</v>
      </c>
      <c r="L83" s="14">
        <f>IF(A83="","",SUM($K$49:K83))</f>
        <v>5897.835</v>
      </c>
      <c r="O83" s="18">
        <f t="shared" si="7"/>
        <v>35</v>
      </c>
      <c r="P83" s="19">
        <f>IF(O83="","",IF(OR(periods_per_year=26,periods_per_year=52),IF(periods_per_year=26,IF(O83=1,fpdate,P82+14),IF(periods_per_year=52,IF(O83=1,fpdate,P82+7),"n/a")),IF(periods_per_year=24,DATE(YEAR(fpdate),MONTH(fpdate)+(O83-1)/2+IF(AND(DAY(fpdate)&gt;=15,MOD(O83,2)=0),1,0),IF(MOD(O83,2)=0,IF(DAY(fpdate)&gt;=15,DAY(fpdate)-14,DAY(fpdate)+14),DAY(fpdate))),IF(DAY(DATE(YEAR(fpdate),MONTH(fpdate)+O83-1,DAY(fpdate)))&lt;&gt;DAY(fpdate),DATE(YEAR(fpdate),MONTH(fpdate)+O83,0),DATE(YEAR(fpdate),MONTH(fpdate)+O83-1,DAY(fpdate))))))</f>
        <v>44136</v>
      </c>
      <c r="Q83" s="20">
        <f>IF(O83="","",IF(D83&lt;&gt;"",D83,IF(O83=1,start_rate,IF(variable,IF(OR(O83=1,O83&lt;$J$23*periods_per_year),Q82,MIN($J$24,IF(MOD(O83-1,$J$26)=0,MAX($J$25,Q82+$J$27),Q82))),Q82))))</f>
        <v>5.5E-2</v>
      </c>
      <c r="R83" s="21">
        <f>IF(O83="","",ROUND((((1+Q83/CP)^(CP/periods_per_year))-1)*U82,2))</f>
        <v>659.88</v>
      </c>
      <c r="S83" s="21">
        <f>IF(O83="","",IF(O83=nper,U82+R83,MIN(U82+R83,IF(Q83=Q82,S82,ROUND(-PMT(((1+Q83/CP)^(CP/periods_per_year))-1,nper-O83+1,U82),2)))))</f>
        <v>851.68</v>
      </c>
      <c r="T83" s="21">
        <f t="shared" si="8"/>
        <v>191.79999999999995</v>
      </c>
      <c r="U83" s="21">
        <f t="shared" si="9"/>
        <v>143782.54000000007</v>
      </c>
    </row>
    <row r="84" spans="1:21" x14ac:dyDescent="0.2">
      <c r="A84" s="11">
        <f t="shared" si="0"/>
        <v>36</v>
      </c>
      <c r="B84" s="12">
        <f t="shared" si="1"/>
        <v>44166</v>
      </c>
      <c r="C84" s="16">
        <f t="shared" si="2"/>
        <v>3</v>
      </c>
      <c r="D84" s="13">
        <f>IF(A84="","",IF(A84=1,start_rate,IF(variable,IF(OR(A84=1,A84&lt;$J$23*periods_per_year),D83,MIN($J$24,IF(MOD(A84-1,$J$26)=0,MAX($J$25,D83+$J$27),D83))),D83)))</f>
        <v>5.5E-2</v>
      </c>
      <c r="E84" s="14">
        <f t="shared" si="3"/>
        <v>659</v>
      </c>
      <c r="F84" s="14">
        <f>IF(A84="","",IF(A84=nper,J83+E84,MIN(J83+E84,IF(D84=D83,F83,IF($E$13="Acc Bi-Weekly",ROUND((-PMT(((1+D84/CP)^(CP/12))-1,(nper-A84+1)*12/26,J83))/2,2),IF($E$13="Acc Weekly",ROUND((-PMT(((1+D84/CP)^(CP/12))-1,(nper-A84+1)*12/52,J83))/4,2),ROUND(-PMT(((1+D84/CP)^(CP/periods_per_year))-1,nper-A84+1,J83),2)))))))</f>
        <v>851.68</v>
      </c>
      <c r="G84" s="14">
        <f>IF(OR(A84="",A84&lt;$E$23),"",IF(J83&lt;=F84,0,IF(IF(AND(A84&gt;=$E$23,MOD(A84-$E$23,int)=0),$E$24,0)+F84&gt;=J83+E84,J83+E84-F84,IF(AND(A84&gt;=$E$23,MOD(A84-$E$23,int)=0),$E$24,0)+IF(IF(AND(A84&gt;=$E$23,MOD(A84-$E$23,int)=0),$E$24,0)+IF(MOD(A84-$E$27,periods_per_year)=0,$E$26,0)+F84&lt;J83+E84,IF(MOD(A84-$E$27,periods_per_year)=0,$E$26,0),J83+E84-IF(AND(A84&gt;=$E$23,MOD(A84-$E$23,int)=0),$E$24,0)-F84))))</f>
        <v>0</v>
      </c>
      <c r="H84" s="15"/>
      <c r="I84" s="14">
        <f t="shared" si="4"/>
        <v>192.67999999999995</v>
      </c>
      <c r="J84" s="14">
        <f t="shared" si="5"/>
        <v>143589.86000000007</v>
      </c>
      <c r="K84" s="14">
        <f t="shared" si="6"/>
        <v>164.75</v>
      </c>
      <c r="L84" s="14">
        <f>IF(A84="","",SUM($K$49:K84))</f>
        <v>6062.585</v>
      </c>
      <c r="O84" s="18">
        <f t="shared" si="7"/>
        <v>36</v>
      </c>
      <c r="P84" s="19">
        <f>IF(O84="","",IF(OR(periods_per_year=26,periods_per_year=52),IF(periods_per_year=26,IF(O84=1,fpdate,P83+14),IF(periods_per_year=52,IF(O84=1,fpdate,P83+7),"n/a")),IF(periods_per_year=24,DATE(YEAR(fpdate),MONTH(fpdate)+(O84-1)/2+IF(AND(DAY(fpdate)&gt;=15,MOD(O84,2)=0),1,0),IF(MOD(O84,2)=0,IF(DAY(fpdate)&gt;=15,DAY(fpdate)-14,DAY(fpdate)+14),DAY(fpdate))),IF(DAY(DATE(YEAR(fpdate),MONTH(fpdate)+O84-1,DAY(fpdate)))&lt;&gt;DAY(fpdate),DATE(YEAR(fpdate),MONTH(fpdate)+O84,0),DATE(YEAR(fpdate),MONTH(fpdate)+O84-1,DAY(fpdate))))))</f>
        <v>44166</v>
      </c>
      <c r="Q84" s="20">
        <f>IF(O84="","",IF(D84&lt;&gt;"",D84,IF(O84=1,start_rate,IF(variable,IF(OR(O84=1,O84&lt;$J$23*periods_per_year),Q83,MIN($J$24,IF(MOD(O84-1,$J$26)=0,MAX($J$25,Q83+$J$27),Q83))),Q83))))</f>
        <v>5.5E-2</v>
      </c>
      <c r="R84" s="21">
        <f>IF(O84="","",ROUND((((1+Q84/CP)^(CP/periods_per_year))-1)*U83,2))</f>
        <v>659</v>
      </c>
      <c r="S84" s="21">
        <f>IF(O84="","",IF(O84=nper,U83+R84,MIN(U83+R84,IF(Q84=Q83,S83,ROUND(-PMT(((1+Q84/CP)^(CP/periods_per_year))-1,nper-O84+1,U83),2)))))</f>
        <v>851.68</v>
      </c>
      <c r="T84" s="21">
        <f t="shared" si="8"/>
        <v>192.67999999999995</v>
      </c>
      <c r="U84" s="21">
        <f t="shared" si="9"/>
        <v>143589.86000000007</v>
      </c>
    </row>
    <row r="85" spans="1:21" x14ac:dyDescent="0.2">
      <c r="A85" s="11">
        <f t="shared" si="0"/>
        <v>37</v>
      </c>
      <c r="B85" s="12">
        <f t="shared" si="1"/>
        <v>44197</v>
      </c>
      <c r="C85" s="16" t="str">
        <f t="shared" si="2"/>
        <v/>
      </c>
      <c r="D85" s="13">
        <f>IF(A85="","",IF(A85=1,start_rate,IF(variable,IF(OR(A85=1,A85&lt;$J$23*periods_per_year),D84,MIN($J$24,IF(MOD(A85-1,$J$26)=0,MAX($J$25,D84+$J$27),D84))),D84)))</f>
        <v>5.5E-2</v>
      </c>
      <c r="E85" s="14">
        <f t="shared" si="3"/>
        <v>658.12</v>
      </c>
      <c r="F85" s="14">
        <f>IF(A85="","",IF(A85=nper,J84+E85,MIN(J84+E85,IF(D85=D84,F84,IF($E$13="Acc Bi-Weekly",ROUND((-PMT(((1+D85/CP)^(CP/12))-1,(nper-A85+1)*12/26,J84))/2,2),IF($E$13="Acc Weekly",ROUND((-PMT(((1+D85/CP)^(CP/12))-1,(nper-A85+1)*12/52,J84))/4,2),ROUND(-PMT(((1+D85/CP)^(CP/periods_per_year))-1,nper-A85+1,J84),2)))))))</f>
        <v>851.68</v>
      </c>
      <c r="G85" s="14">
        <f>IF(OR(A85="",A85&lt;$E$23),"",IF(J84&lt;=F85,0,IF(IF(AND(A85&gt;=$E$23,MOD(A85-$E$23,int)=0),$E$24,0)+F85&gt;=J84+E85,J84+E85-F85,IF(AND(A85&gt;=$E$23,MOD(A85-$E$23,int)=0),$E$24,0)+IF(IF(AND(A85&gt;=$E$23,MOD(A85-$E$23,int)=0),$E$24,0)+IF(MOD(A85-$E$27,periods_per_year)=0,$E$26,0)+F85&lt;J84+E85,IF(MOD(A85-$E$27,periods_per_year)=0,$E$26,0),J84+E85-IF(AND(A85&gt;=$E$23,MOD(A85-$E$23,int)=0),$E$24,0)-F85))))</f>
        <v>0</v>
      </c>
      <c r="H85" s="15"/>
      <c r="I85" s="14">
        <f t="shared" si="4"/>
        <v>193.55999999999995</v>
      </c>
      <c r="J85" s="14">
        <f t="shared" si="5"/>
        <v>143396.30000000008</v>
      </c>
      <c r="K85" s="14">
        <f t="shared" si="6"/>
        <v>164.53</v>
      </c>
      <c r="L85" s="14">
        <f>IF(A85="","",SUM($K$49:K85))</f>
        <v>6227.1149999999998</v>
      </c>
      <c r="O85" s="18">
        <f t="shared" si="7"/>
        <v>37</v>
      </c>
      <c r="P85" s="19">
        <f>IF(O85="","",IF(OR(periods_per_year=26,periods_per_year=52),IF(periods_per_year=26,IF(O85=1,fpdate,P84+14),IF(periods_per_year=52,IF(O85=1,fpdate,P84+7),"n/a")),IF(periods_per_year=24,DATE(YEAR(fpdate),MONTH(fpdate)+(O85-1)/2+IF(AND(DAY(fpdate)&gt;=15,MOD(O85,2)=0),1,0),IF(MOD(O85,2)=0,IF(DAY(fpdate)&gt;=15,DAY(fpdate)-14,DAY(fpdate)+14),DAY(fpdate))),IF(DAY(DATE(YEAR(fpdate),MONTH(fpdate)+O85-1,DAY(fpdate)))&lt;&gt;DAY(fpdate),DATE(YEAR(fpdate),MONTH(fpdate)+O85,0),DATE(YEAR(fpdate),MONTH(fpdate)+O85-1,DAY(fpdate))))))</f>
        <v>44197</v>
      </c>
      <c r="Q85" s="20">
        <f>IF(O85="","",IF(D85&lt;&gt;"",D85,IF(O85=1,start_rate,IF(variable,IF(OR(O85=1,O85&lt;$J$23*periods_per_year),Q84,MIN($J$24,IF(MOD(O85-1,$J$26)=0,MAX($J$25,Q84+$J$27),Q84))),Q84))))</f>
        <v>5.5E-2</v>
      </c>
      <c r="R85" s="21">
        <f>IF(O85="","",ROUND((((1+Q85/CP)^(CP/periods_per_year))-1)*U84,2))</f>
        <v>658.12</v>
      </c>
      <c r="S85" s="21">
        <f>IF(O85="","",IF(O85=nper,U84+R85,MIN(U84+R85,IF(Q85=Q84,S84,ROUND(-PMT(((1+Q85/CP)^(CP/periods_per_year))-1,nper-O85+1,U84),2)))))</f>
        <v>851.68</v>
      </c>
      <c r="T85" s="21">
        <f t="shared" si="8"/>
        <v>193.55999999999995</v>
      </c>
      <c r="U85" s="21">
        <f t="shared" si="9"/>
        <v>143396.30000000008</v>
      </c>
    </row>
    <row r="86" spans="1:21" x14ac:dyDescent="0.2">
      <c r="A86" s="11">
        <f t="shared" si="0"/>
        <v>38</v>
      </c>
      <c r="B86" s="12">
        <f t="shared" si="1"/>
        <v>44228</v>
      </c>
      <c r="C86" s="16" t="str">
        <f t="shared" si="2"/>
        <v/>
      </c>
      <c r="D86" s="13">
        <f>IF(A86="","",IF(A86=1,start_rate,IF(variable,IF(OR(A86=1,A86&lt;$J$23*periods_per_year),D85,MIN($J$24,IF(MOD(A86-1,$J$26)=0,MAX($J$25,D85+$J$27),D85))),D85)))</f>
        <v>5.5E-2</v>
      </c>
      <c r="E86" s="14">
        <f t="shared" si="3"/>
        <v>657.23</v>
      </c>
      <c r="F86" s="14">
        <f>IF(A86="","",IF(A86=nper,J85+E86,MIN(J85+E86,IF(D86=D85,F85,IF($E$13="Acc Bi-Weekly",ROUND((-PMT(((1+D86/CP)^(CP/12))-1,(nper-A86+1)*12/26,J85))/2,2),IF($E$13="Acc Weekly",ROUND((-PMT(((1+D86/CP)^(CP/12))-1,(nper-A86+1)*12/52,J85))/4,2),ROUND(-PMT(((1+D86/CP)^(CP/periods_per_year))-1,nper-A86+1,J85),2)))))))</f>
        <v>851.68</v>
      </c>
      <c r="G86" s="14">
        <f>IF(OR(A86="",A86&lt;$E$23),"",IF(J85&lt;=F86,0,IF(IF(AND(A86&gt;=$E$23,MOD(A86-$E$23,int)=0),$E$24,0)+F86&gt;=J85+E86,J85+E86-F86,IF(AND(A86&gt;=$E$23,MOD(A86-$E$23,int)=0),$E$24,0)+IF(IF(AND(A86&gt;=$E$23,MOD(A86-$E$23,int)=0),$E$24,0)+IF(MOD(A86-$E$27,periods_per_year)=0,$E$26,0)+F86&lt;J85+E86,IF(MOD(A86-$E$27,periods_per_year)=0,$E$26,0),J85+E86-IF(AND(A86&gt;=$E$23,MOD(A86-$E$23,int)=0),$E$24,0)-F86))))</f>
        <v>0</v>
      </c>
      <c r="H86" s="15"/>
      <c r="I86" s="14">
        <f t="shared" si="4"/>
        <v>194.44999999999993</v>
      </c>
      <c r="J86" s="14">
        <f t="shared" si="5"/>
        <v>143201.85000000006</v>
      </c>
      <c r="K86" s="14">
        <f t="shared" si="6"/>
        <v>164.3075</v>
      </c>
      <c r="L86" s="14">
        <f>IF(A86="","",SUM($K$49:K86))</f>
        <v>6391.4224999999997</v>
      </c>
      <c r="O86" s="18">
        <f t="shared" si="7"/>
        <v>38</v>
      </c>
      <c r="P86" s="19">
        <f>IF(O86="","",IF(OR(periods_per_year=26,periods_per_year=52),IF(periods_per_year=26,IF(O86=1,fpdate,P85+14),IF(periods_per_year=52,IF(O86=1,fpdate,P85+7),"n/a")),IF(periods_per_year=24,DATE(YEAR(fpdate),MONTH(fpdate)+(O86-1)/2+IF(AND(DAY(fpdate)&gt;=15,MOD(O86,2)=0),1,0),IF(MOD(O86,2)=0,IF(DAY(fpdate)&gt;=15,DAY(fpdate)-14,DAY(fpdate)+14),DAY(fpdate))),IF(DAY(DATE(YEAR(fpdate),MONTH(fpdate)+O86-1,DAY(fpdate)))&lt;&gt;DAY(fpdate),DATE(YEAR(fpdate),MONTH(fpdate)+O86,0),DATE(YEAR(fpdate),MONTH(fpdate)+O86-1,DAY(fpdate))))))</f>
        <v>44228</v>
      </c>
      <c r="Q86" s="20">
        <f>IF(O86="","",IF(D86&lt;&gt;"",D86,IF(O86=1,start_rate,IF(variable,IF(OR(O86=1,O86&lt;$J$23*periods_per_year),Q85,MIN($J$24,IF(MOD(O86-1,$J$26)=0,MAX($J$25,Q85+$J$27),Q85))),Q85))))</f>
        <v>5.5E-2</v>
      </c>
      <c r="R86" s="21">
        <f>IF(O86="","",ROUND((((1+Q86/CP)^(CP/periods_per_year))-1)*U85,2))</f>
        <v>657.23</v>
      </c>
      <c r="S86" s="21">
        <f>IF(O86="","",IF(O86=nper,U85+R86,MIN(U85+R86,IF(Q86=Q85,S85,ROUND(-PMT(((1+Q86/CP)^(CP/periods_per_year))-1,nper-O86+1,U85),2)))))</f>
        <v>851.68</v>
      </c>
      <c r="T86" s="21">
        <f t="shared" si="8"/>
        <v>194.44999999999993</v>
      </c>
      <c r="U86" s="21">
        <f t="shared" si="9"/>
        <v>143201.85000000006</v>
      </c>
    </row>
    <row r="87" spans="1:21" x14ac:dyDescent="0.2">
      <c r="A87" s="11">
        <f t="shared" si="0"/>
        <v>39</v>
      </c>
      <c r="B87" s="12">
        <f t="shared" si="1"/>
        <v>44256</v>
      </c>
      <c r="C87" s="16" t="str">
        <f t="shared" si="2"/>
        <v/>
      </c>
      <c r="D87" s="13">
        <f>IF(A87="","",IF(A87=1,start_rate,IF(variable,IF(OR(A87=1,A87&lt;$J$23*periods_per_year),D86,MIN($J$24,IF(MOD(A87-1,$J$26)=0,MAX($J$25,D86+$J$27),D86))),D86)))</f>
        <v>5.5E-2</v>
      </c>
      <c r="E87" s="14">
        <f t="shared" si="3"/>
        <v>656.34</v>
      </c>
      <c r="F87" s="14">
        <f>IF(A87="","",IF(A87=nper,J86+E87,MIN(J86+E87,IF(D87=D86,F86,IF($E$13="Acc Bi-Weekly",ROUND((-PMT(((1+D87/CP)^(CP/12))-1,(nper-A87+1)*12/26,J86))/2,2),IF($E$13="Acc Weekly",ROUND((-PMT(((1+D87/CP)^(CP/12))-1,(nper-A87+1)*12/52,J86))/4,2),ROUND(-PMT(((1+D87/CP)^(CP/periods_per_year))-1,nper-A87+1,J86),2)))))))</f>
        <v>851.68</v>
      </c>
      <c r="G87" s="14">
        <f>IF(OR(A87="",A87&lt;$E$23),"",IF(J86&lt;=F87,0,IF(IF(AND(A87&gt;=$E$23,MOD(A87-$E$23,int)=0),$E$24,0)+F87&gt;=J86+E87,J86+E87-F87,IF(AND(A87&gt;=$E$23,MOD(A87-$E$23,int)=0),$E$24,0)+IF(IF(AND(A87&gt;=$E$23,MOD(A87-$E$23,int)=0),$E$24,0)+IF(MOD(A87-$E$27,periods_per_year)=0,$E$26,0)+F87&lt;J86+E87,IF(MOD(A87-$E$27,periods_per_year)=0,$E$26,0),J86+E87-IF(AND(A87&gt;=$E$23,MOD(A87-$E$23,int)=0),$E$24,0)-F87))))</f>
        <v>0</v>
      </c>
      <c r="H87" s="15"/>
      <c r="I87" s="14">
        <f t="shared" si="4"/>
        <v>195.33999999999992</v>
      </c>
      <c r="J87" s="14">
        <f t="shared" si="5"/>
        <v>143006.51000000007</v>
      </c>
      <c r="K87" s="14">
        <f t="shared" si="6"/>
        <v>164.08500000000001</v>
      </c>
      <c r="L87" s="14">
        <f>IF(A87="","",SUM($K$49:K87))</f>
        <v>6555.5074999999997</v>
      </c>
      <c r="O87" s="18">
        <f t="shared" si="7"/>
        <v>39</v>
      </c>
      <c r="P87" s="19">
        <f>IF(O87="","",IF(OR(periods_per_year=26,periods_per_year=52),IF(periods_per_year=26,IF(O87=1,fpdate,P86+14),IF(periods_per_year=52,IF(O87=1,fpdate,P86+7),"n/a")),IF(periods_per_year=24,DATE(YEAR(fpdate),MONTH(fpdate)+(O87-1)/2+IF(AND(DAY(fpdate)&gt;=15,MOD(O87,2)=0),1,0),IF(MOD(O87,2)=0,IF(DAY(fpdate)&gt;=15,DAY(fpdate)-14,DAY(fpdate)+14),DAY(fpdate))),IF(DAY(DATE(YEAR(fpdate),MONTH(fpdate)+O87-1,DAY(fpdate)))&lt;&gt;DAY(fpdate),DATE(YEAR(fpdate),MONTH(fpdate)+O87,0),DATE(YEAR(fpdate),MONTH(fpdate)+O87-1,DAY(fpdate))))))</f>
        <v>44256</v>
      </c>
      <c r="Q87" s="20">
        <f>IF(O87="","",IF(D87&lt;&gt;"",D87,IF(O87=1,start_rate,IF(variable,IF(OR(O87=1,O87&lt;$J$23*periods_per_year),Q86,MIN($J$24,IF(MOD(O87-1,$J$26)=0,MAX($J$25,Q86+$J$27),Q86))),Q86))))</f>
        <v>5.5E-2</v>
      </c>
      <c r="R87" s="21">
        <f>IF(O87="","",ROUND((((1+Q87/CP)^(CP/periods_per_year))-1)*U86,2))</f>
        <v>656.34</v>
      </c>
      <c r="S87" s="21">
        <f>IF(O87="","",IF(O87=nper,U86+R87,MIN(U86+R87,IF(Q87=Q86,S86,ROUND(-PMT(((1+Q87/CP)^(CP/periods_per_year))-1,nper-O87+1,U86),2)))))</f>
        <v>851.68</v>
      </c>
      <c r="T87" s="21">
        <f t="shared" si="8"/>
        <v>195.33999999999992</v>
      </c>
      <c r="U87" s="21">
        <f t="shared" si="9"/>
        <v>143006.51000000007</v>
      </c>
    </row>
    <row r="88" spans="1:21" x14ac:dyDescent="0.2">
      <c r="A88" s="11">
        <f t="shared" si="0"/>
        <v>40</v>
      </c>
      <c r="B88" s="12">
        <f t="shared" si="1"/>
        <v>44287</v>
      </c>
      <c r="C88" s="16" t="str">
        <f t="shared" si="2"/>
        <v/>
      </c>
      <c r="D88" s="13">
        <f>IF(A88="","",IF(A88=1,start_rate,IF(variable,IF(OR(A88=1,A88&lt;$J$23*periods_per_year),D87,MIN($J$24,IF(MOD(A88-1,$J$26)=0,MAX($J$25,D87+$J$27),D87))),D87)))</f>
        <v>5.5E-2</v>
      </c>
      <c r="E88" s="14">
        <f t="shared" si="3"/>
        <v>655.45</v>
      </c>
      <c r="F88" s="14">
        <f>IF(A88="","",IF(A88=nper,J87+E88,MIN(J87+E88,IF(D88=D87,F87,IF($E$13="Acc Bi-Weekly",ROUND((-PMT(((1+D88/CP)^(CP/12))-1,(nper-A88+1)*12/26,J87))/2,2),IF($E$13="Acc Weekly",ROUND((-PMT(((1+D88/CP)^(CP/12))-1,(nper-A88+1)*12/52,J87))/4,2),ROUND(-PMT(((1+D88/CP)^(CP/periods_per_year))-1,nper-A88+1,J87),2)))))))</f>
        <v>851.68</v>
      </c>
      <c r="G88" s="14">
        <f>IF(OR(A88="",A88&lt;$E$23),"",IF(J87&lt;=F88,0,IF(IF(AND(A88&gt;=$E$23,MOD(A88-$E$23,int)=0),$E$24,0)+F88&gt;=J87+E88,J87+E88-F88,IF(AND(A88&gt;=$E$23,MOD(A88-$E$23,int)=0),$E$24,0)+IF(IF(AND(A88&gt;=$E$23,MOD(A88-$E$23,int)=0),$E$24,0)+IF(MOD(A88-$E$27,periods_per_year)=0,$E$26,0)+F88&lt;J87+E88,IF(MOD(A88-$E$27,periods_per_year)=0,$E$26,0),J87+E88-IF(AND(A88&gt;=$E$23,MOD(A88-$E$23,int)=0),$E$24,0)-F88))))</f>
        <v>0</v>
      </c>
      <c r="H88" s="15"/>
      <c r="I88" s="14">
        <f t="shared" si="4"/>
        <v>196.2299999999999</v>
      </c>
      <c r="J88" s="14">
        <f t="shared" si="5"/>
        <v>142810.28000000006</v>
      </c>
      <c r="K88" s="14">
        <f t="shared" si="6"/>
        <v>163.86250000000001</v>
      </c>
      <c r="L88" s="14">
        <f>IF(A88="","",SUM($K$49:K88))</f>
        <v>6719.37</v>
      </c>
      <c r="O88" s="18">
        <f t="shared" si="7"/>
        <v>40</v>
      </c>
      <c r="P88" s="19">
        <f>IF(O88="","",IF(OR(periods_per_year=26,periods_per_year=52),IF(periods_per_year=26,IF(O88=1,fpdate,P87+14),IF(periods_per_year=52,IF(O88=1,fpdate,P87+7),"n/a")),IF(periods_per_year=24,DATE(YEAR(fpdate),MONTH(fpdate)+(O88-1)/2+IF(AND(DAY(fpdate)&gt;=15,MOD(O88,2)=0),1,0),IF(MOD(O88,2)=0,IF(DAY(fpdate)&gt;=15,DAY(fpdate)-14,DAY(fpdate)+14),DAY(fpdate))),IF(DAY(DATE(YEAR(fpdate),MONTH(fpdate)+O88-1,DAY(fpdate)))&lt;&gt;DAY(fpdate),DATE(YEAR(fpdate),MONTH(fpdate)+O88,0),DATE(YEAR(fpdate),MONTH(fpdate)+O88-1,DAY(fpdate))))))</f>
        <v>44287</v>
      </c>
      <c r="Q88" s="20">
        <f>IF(O88="","",IF(D88&lt;&gt;"",D88,IF(O88=1,start_rate,IF(variable,IF(OR(O88=1,O88&lt;$J$23*periods_per_year),Q87,MIN($J$24,IF(MOD(O88-1,$J$26)=0,MAX($J$25,Q87+$J$27),Q87))),Q87))))</f>
        <v>5.5E-2</v>
      </c>
      <c r="R88" s="21">
        <f>IF(O88="","",ROUND((((1+Q88/CP)^(CP/periods_per_year))-1)*U87,2))</f>
        <v>655.45</v>
      </c>
      <c r="S88" s="21">
        <f>IF(O88="","",IF(O88=nper,U87+R88,MIN(U87+R88,IF(Q88=Q87,S87,ROUND(-PMT(((1+Q88/CP)^(CP/periods_per_year))-1,nper-O88+1,U87),2)))))</f>
        <v>851.68</v>
      </c>
      <c r="T88" s="21">
        <f t="shared" si="8"/>
        <v>196.2299999999999</v>
      </c>
      <c r="U88" s="21">
        <f t="shared" si="9"/>
        <v>142810.28000000006</v>
      </c>
    </row>
    <row r="89" spans="1:21" x14ac:dyDescent="0.2">
      <c r="A89" s="11">
        <f t="shared" si="0"/>
        <v>41</v>
      </c>
      <c r="B89" s="12">
        <f t="shared" si="1"/>
        <v>44317</v>
      </c>
      <c r="C89" s="16" t="str">
        <f t="shared" si="2"/>
        <v/>
      </c>
      <c r="D89" s="13">
        <f>IF(A89="","",IF(A89=1,start_rate,IF(variable,IF(OR(A89=1,A89&lt;$J$23*periods_per_year),D88,MIN($J$24,IF(MOD(A89-1,$J$26)=0,MAX($J$25,D88+$J$27),D88))),D88)))</f>
        <v>5.5E-2</v>
      </c>
      <c r="E89" s="14">
        <f t="shared" si="3"/>
        <v>654.54999999999995</v>
      </c>
      <c r="F89" s="14">
        <f>IF(A89="","",IF(A89=nper,J88+E89,MIN(J88+E89,IF(D89=D88,F88,IF($E$13="Acc Bi-Weekly",ROUND((-PMT(((1+D89/CP)^(CP/12))-1,(nper-A89+1)*12/26,J88))/2,2),IF($E$13="Acc Weekly",ROUND((-PMT(((1+D89/CP)^(CP/12))-1,(nper-A89+1)*12/52,J88))/4,2),ROUND(-PMT(((1+D89/CP)^(CP/periods_per_year))-1,nper-A89+1,J88),2)))))))</f>
        <v>851.68</v>
      </c>
      <c r="G89" s="14">
        <f>IF(OR(A89="",A89&lt;$E$23),"",IF(J88&lt;=F89,0,IF(IF(AND(A89&gt;=$E$23,MOD(A89-$E$23,int)=0),$E$24,0)+F89&gt;=J88+E89,J88+E89-F89,IF(AND(A89&gt;=$E$23,MOD(A89-$E$23,int)=0),$E$24,0)+IF(IF(AND(A89&gt;=$E$23,MOD(A89-$E$23,int)=0),$E$24,0)+IF(MOD(A89-$E$27,periods_per_year)=0,$E$26,0)+F89&lt;J88+E89,IF(MOD(A89-$E$27,periods_per_year)=0,$E$26,0),J88+E89-IF(AND(A89&gt;=$E$23,MOD(A89-$E$23,int)=0),$E$24,0)-F89))))</f>
        <v>0</v>
      </c>
      <c r="H89" s="15"/>
      <c r="I89" s="14">
        <f t="shared" si="4"/>
        <v>197.13</v>
      </c>
      <c r="J89" s="14">
        <f t="shared" si="5"/>
        <v>142613.15000000005</v>
      </c>
      <c r="K89" s="14">
        <f t="shared" si="6"/>
        <v>163.63749999999999</v>
      </c>
      <c r="L89" s="14">
        <f>IF(A89="","",SUM($K$49:K89))</f>
        <v>6883.0074999999997</v>
      </c>
      <c r="O89" s="18">
        <f t="shared" si="7"/>
        <v>41</v>
      </c>
      <c r="P89" s="19">
        <f>IF(O89="","",IF(OR(periods_per_year=26,periods_per_year=52),IF(periods_per_year=26,IF(O89=1,fpdate,P88+14),IF(periods_per_year=52,IF(O89=1,fpdate,P88+7),"n/a")),IF(periods_per_year=24,DATE(YEAR(fpdate),MONTH(fpdate)+(O89-1)/2+IF(AND(DAY(fpdate)&gt;=15,MOD(O89,2)=0),1,0),IF(MOD(O89,2)=0,IF(DAY(fpdate)&gt;=15,DAY(fpdate)-14,DAY(fpdate)+14),DAY(fpdate))),IF(DAY(DATE(YEAR(fpdate),MONTH(fpdate)+O89-1,DAY(fpdate)))&lt;&gt;DAY(fpdate),DATE(YEAR(fpdate),MONTH(fpdate)+O89,0),DATE(YEAR(fpdate),MONTH(fpdate)+O89-1,DAY(fpdate))))))</f>
        <v>44317</v>
      </c>
      <c r="Q89" s="20">
        <f>IF(O89="","",IF(D89&lt;&gt;"",D89,IF(O89=1,start_rate,IF(variable,IF(OR(O89=1,O89&lt;$J$23*periods_per_year),Q88,MIN($J$24,IF(MOD(O89-1,$J$26)=0,MAX($J$25,Q88+$J$27),Q88))),Q88))))</f>
        <v>5.5E-2</v>
      </c>
      <c r="R89" s="21">
        <f>IF(O89="","",ROUND((((1+Q89/CP)^(CP/periods_per_year))-1)*U88,2))</f>
        <v>654.54999999999995</v>
      </c>
      <c r="S89" s="21">
        <f>IF(O89="","",IF(O89=nper,U88+R89,MIN(U88+R89,IF(Q89=Q88,S88,ROUND(-PMT(((1+Q89/CP)^(CP/periods_per_year))-1,nper-O89+1,U88),2)))))</f>
        <v>851.68</v>
      </c>
      <c r="T89" s="21">
        <f t="shared" si="8"/>
        <v>197.13</v>
      </c>
      <c r="U89" s="21">
        <f t="shared" si="9"/>
        <v>142613.15000000005</v>
      </c>
    </row>
    <row r="90" spans="1:21" x14ac:dyDescent="0.2">
      <c r="A90" s="11">
        <f t="shared" si="0"/>
        <v>42</v>
      </c>
      <c r="B90" s="12">
        <f t="shared" si="1"/>
        <v>44348</v>
      </c>
      <c r="C90" s="16" t="str">
        <f t="shared" si="2"/>
        <v/>
      </c>
      <c r="D90" s="13">
        <f>IF(A90="","",IF(A90=1,start_rate,IF(variable,IF(OR(A90=1,A90&lt;$J$23*periods_per_year),D89,MIN($J$24,IF(MOD(A90-1,$J$26)=0,MAX($J$25,D89+$J$27),D89))),D89)))</f>
        <v>5.5E-2</v>
      </c>
      <c r="E90" s="14">
        <f t="shared" si="3"/>
        <v>653.64</v>
      </c>
      <c r="F90" s="14">
        <f>IF(A90="","",IF(A90=nper,J89+E90,MIN(J89+E90,IF(D90=D89,F89,IF($E$13="Acc Bi-Weekly",ROUND((-PMT(((1+D90/CP)^(CP/12))-1,(nper-A90+1)*12/26,J89))/2,2),IF($E$13="Acc Weekly",ROUND((-PMT(((1+D90/CP)^(CP/12))-1,(nper-A90+1)*12/52,J89))/4,2),ROUND(-PMT(((1+D90/CP)^(CP/periods_per_year))-1,nper-A90+1,J89),2)))))))</f>
        <v>851.68</v>
      </c>
      <c r="G90" s="14">
        <f>IF(OR(A90="",A90&lt;$E$23),"",IF(J89&lt;=F90,0,IF(IF(AND(A90&gt;=$E$23,MOD(A90-$E$23,int)=0),$E$24,0)+F90&gt;=J89+E90,J89+E90-F90,IF(AND(A90&gt;=$E$23,MOD(A90-$E$23,int)=0),$E$24,0)+IF(IF(AND(A90&gt;=$E$23,MOD(A90-$E$23,int)=0),$E$24,0)+IF(MOD(A90-$E$27,periods_per_year)=0,$E$26,0)+F90&lt;J89+E90,IF(MOD(A90-$E$27,periods_per_year)=0,$E$26,0),J89+E90-IF(AND(A90&gt;=$E$23,MOD(A90-$E$23,int)=0),$E$24,0)-F90))))</f>
        <v>0</v>
      </c>
      <c r="H90" s="15"/>
      <c r="I90" s="14">
        <f t="shared" si="4"/>
        <v>198.03999999999996</v>
      </c>
      <c r="J90" s="14">
        <f t="shared" si="5"/>
        <v>142415.11000000004</v>
      </c>
      <c r="K90" s="14">
        <f t="shared" si="6"/>
        <v>163.41</v>
      </c>
      <c r="L90" s="14">
        <f>IF(A90="","",SUM($K$49:K90))</f>
        <v>7046.4174999999996</v>
      </c>
      <c r="O90" s="18">
        <f t="shared" si="7"/>
        <v>42</v>
      </c>
      <c r="P90" s="19">
        <f>IF(O90="","",IF(OR(periods_per_year=26,periods_per_year=52),IF(periods_per_year=26,IF(O90=1,fpdate,P89+14),IF(periods_per_year=52,IF(O90=1,fpdate,P89+7),"n/a")),IF(periods_per_year=24,DATE(YEAR(fpdate),MONTH(fpdate)+(O90-1)/2+IF(AND(DAY(fpdate)&gt;=15,MOD(O90,2)=0),1,0),IF(MOD(O90,2)=0,IF(DAY(fpdate)&gt;=15,DAY(fpdate)-14,DAY(fpdate)+14),DAY(fpdate))),IF(DAY(DATE(YEAR(fpdate),MONTH(fpdate)+O90-1,DAY(fpdate)))&lt;&gt;DAY(fpdate),DATE(YEAR(fpdate),MONTH(fpdate)+O90,0),DATE(YEAR(fpdate),MONTH(fpdate)+O90-1,DAY(fpdate))))))</f>
        <v>44348</v>
      </c>
      <c r="Q90" s="20">
        <f>IF(O90="","",IF(D90&lt;&gt;"",D90,IF(O90=1,start_rate,IF(variable,IF(OR(O90=1,O90&lt;$J$23*periods_per_year),Q89,MIN($J$24,IF(MOD(O90-1,$J$26)=0,MAX($J$25,Q89+$J$27),Q89))),Q89))))</f>
        <v>5.5E-2</v>
      </c>
      <c r="R90" s="21">
        <f>IF(O90="","",ROUND((((1+Q90/CP)^(CP/periods_per_year))-1)*U89,2))</f>
        <v>653.64</v>
      </c>
      <c r="S90" s="21">
        <f>IF(O90="","",IF(O90=nper,U89+R90,MIN(U89+R90,IF(Q90=Q89,S89,ROUND(-PMT(((1+Q90/CP)^(CP/periods_per_year))-1,nper-O90+1,U89),2)))))</f>
        <v>851.68</v>
      </c>
      <c r="T90" s="21">
        <f t="shared" si="8"/>
        <v>198.03999999999996</v>
      </c>
      <c r="U90" s="21">
        <f t="shared" si="9"/>
        <v>142415.11000000004</v>
      </c>
    </row>
    <row r="91" spans="1:21" x14ac:dyDescent="0.2">
      <c r="A91" s="11">
        <f t="shared" si="0"/>
        <v>43</v>
      </c>
      <c r="B91" s="12">
        <f t="shared" si="1"/>
        <v>44378</v>
      </c>
      <c r="C91" s="16" t="str">
        <f t="shared" si="2"/>
        <v/>
      </c>
      <c r="D91" s="13">
        <f>IF(A91="","",IF(A91=1,start_rate,IF(variable,IF(OR(A91=1,A91&lt;$J$23*periods_per_year),D90,MIN($J$24,IF(MOD(A91-1,$J$26)=0,MAX($J$25,D90+$J$27),D90))),D90)))</f>
        <v>5.5E-2</v>
      </c>
      <c r="E91" s="14">
        <f t="shared" si="3"/>
        <v>652.74</v>
      </c>
      <c r="F91" s="14">
        <f>IF(A91="","",IF(A91=nper,J90+E91,MIN(J90+E91,IF(D91=D90,F90,IF($E$13="Acc Bi-Weekly",ROUND((-PMT(((1+D91/CP)^(CP/12))-1,(nper-A91+1)*12/26,J90))/2,2),IF($E$13="Acc Weekly",ROUND((-PMT(((1+D91/CP)^(CP/12))-1,(nper-A91+1)*12/52,J90))/4,2),ROUND(-PMT(((1+D91/CP)^(CP/periods_per_year))-1,nper-A91+1,J90),2)))))))</f>
        <v>851.68</v>
      </c>
      <c r="G91" s="14">
        <f>IF(OR(A91="",A91&lt;$E$23),"",IF(J90&lt;=F91,0,IF(IF(AND(A91&gt;=$E$23,MOD(A91-$E$23,int)=0),$E$24,0)+F91&gt;=J90+E91,J90+E91-F91,IF(AND(A91&gt;=$E$23,MOD(A91-$E$23,int)=0),$E$24,0)+IF(IF(AND(A91&gt;=$E$23,MOD(A91-$E$23,int)=0),$E$24,0)+IF(MOD(A91-$E$27,periods_per_year)=0,$E$26,0)+F91&lt;J90+E91,IF(MOD(A91-$E$27,periods_per_year)=0,$E$26,0),J90+E91-IF(AND(A91&gt;=$E$23,MOD(A91-$E$23,int)=0),$E$24,0)-F91))))</f>
        <v>0</v>
      </c>
      <c r="H91" s="15"/>
      <c r="I91" s="14">
        <f t="shared" si="4"/>
        <v>198.93999999999994</v>
      </c>
      <c r="J91" s="14">
        <f t="shared" si="5"/>
        <v>142216.17000000004</v>
      </c>
      <c r="K91" s="14">
        <f t="shared" si="6"/>
        <v>163.185</v>
      </c>
      <c r="L91" s="14">
        <f>IF(A91="","",SUM($K$49:K91))</f>
        <v>7209.6025</v>
      </c>
      <c r="O91" s="18">
        <f t="shared" si="7"/>
        <v>43</v>
      </c>
      <c r="P91" s="19">
        <f>IF(O91="","",IF(OR(periods_per_year=26,periods_per_year=52),IF(periods_per_year=26,IF(O91=1,fpdate,P90+14),IF(periods_per_year=52,IF(O91=1,fpdate,P90+7),"n/a")),IF(periods_per_year=24,DATE(YEAR(fpdate),MONTH(fpdate)+(O91-1)/2+IF(AND(DAY(fpdate)&gt;=15,MOD(O91,2)=0),1,0),IF(MOD(O91,2)=0,IF(DAY(fpdate)&gt;=15,DAY(fpdate)-14,DAY(fpdate)+14),DAY(fpdate))),IF(DAY(DATE(YEAR(fpdate),MONTH(fpdate)+O91-1,DAY(fpdate)))&lt;&gt;DAY(fpdate),DATE(YEAR(fpdate),MONTH(fpdate)+O91,0),DATE(YEAR(fpdate),MONTH(fpdate)+O91-1,DAY(fpdate))))))</f>
        <v>44378</v>
      </c>
      <c r="Q91" s="20">
        <f>IF(O91="","",IF(D91&lt;&gt;"",D91,IF(O91=1,start_rate,IF(variable,IF(OR(O91=1,O91&lt;$J$23*periods_per_year),Q90,MIN($J$24,IF(MOD(O91-1,$J$26)=0,MAX($J$25,Q90+$J$27),Q90))),Q90))))</f>
        <v>5.5E-2</v>
      </c>
      <c r="R91" s="21">
        <f>IF(O91="","",ROUND((((1+Q91/CP)^(CP/periods_per_year))-1)*U90,2))</f>
        <v>652.74</v>
      </c>
      <c r="S91" s="21">
        <f>IF(O91="","",IF(O91=nper,U90+R91,MIN(U90+R91,IF(Q91=Q90,S90,ROUND(-PMT(((1+Q91/CP)^(CP/periods_per_year))-1,nper-O91+1,U90),2)))))</f>
        <v>851.68</v>
      </c>
      <c r="T91" s="21">
        <f t="shared" si="8"/>
        <v>198.93999999999994</v>
      </c>
      <c r="U91" s="21">
        <f t="shared" si="9"/>
        <v>142216.17000000004</v>
      </c>
    </row>
    <row r="92" spans="1:21" x14ac:dyDescent="0.2">
      <c r="A92" s="11">
        <f t="shared" si="0"/>
        <v>44</v>
      </c>
      <c r="B92" s="12">
        <f t="shared" si="1"/>
        <v>44409</v>
      </c>
      <c r="C92" s="16" t="str">
        <f t="shared" si="2"/>
        <v/>
      </c>
      <c r="D92" s="13">
        <f>IF(A92="","",IF(A92=1,start_rate,IF(variable,IF(OR(A92=1,A92&lt;$J$23*periods_per_year),D91,MIN($J$24,IF(MOD(A92-1,$J$26)=0,MAX($J$25,D91+$J$27),D91))),D91)))</f>
        <v>5.5E-2</v>
      </c>
      <c r="E92" s="14">
        <f t="shared" si="3"/>
        <v>651.82000000000005</v>
      </c>
      <c r="F92" s="14">
        <f>IF(A92="","",IF(A92=nper,J91+E92,MIN(J91+E92,IF(D92=D91,F91,IF($E$13="Acc Bi-Weekly",ROUND((-PMT(((1+D92/CP)^(CP/12))-1,(nper-A92+1)*12/26,J91))/2,2),IF($E$13="Acc Weekly",ROUND((-PMT(((1+D92/CP)^(CP/12))-1,(nper-A92+1)*12/52,J91))/4,2),ROUND(-PMT(((1+D92/CP)^(CP/periods_per_year))-1,nper-A92+1,J91),2)))))))</f>
        <v>851.68</v>
      </c>
      <c r="G92" s="14">
        <f>IF(OR(A92="",A92&lt;$E$23),"",IF(J91&lt;=F92,0,IF(IF(AND(A92&gt;=$E$23,MOD(A92-$E$23,int)=0),$E$24,0)+F92&gt;=J91+E92,J91+E92-F92,IF(AND(A92&gt;=$E$23,MOD(A92-$E$23,int)=0),$E$24,0)+IF(IF(AND(A92&gt;=$E$23,MOD(A92-$E$23,int)=0),$E$24,0)+IF(MOD(A92-$E$27,periods_per_year)=0,$E$26,0)+F92&lt;J91+E92,IF(MOD(A92-$E$27,periods_per_year)=0,$E$26,0),J91+E92-IF(AND(A92&gt;=$E$23,MOD(A92-$E$23,int)=0),$E$24,0)-F92))))</f>
        <v>0</v>
      </c>
      <c r="H92" s="15"/>
      <c r="I92" s="14">
        <f t="shared" si="4"/>
        <v>199.8599999999999</v>
      </c>
      <c r="J92" s="14">
        <f t="shared" si="5"/>
        <v>142016.31000000006</v>
      </c>
      <c r="K92" s="14">
        <f t="shared" si="6"/>
        <v>162.95500000000001</v>
      </c>
      <c r="L92" s="14">
        <f>IF(A92="","",SUM($K$49:K92))</f>
        <v>7372.5574999999999</v>
      </c>
      <c r="O92" s="18">
        <f t="shared" si="7"/>
        <v>44</v>
      </c>
      <c r="P92" s="19">
        <f>IF(O92="","",IF(OR(periods_per_year=26,periods_per_year=52),IF(periods_per_year=26,IF(O92=1,fpdate,P91+14),IF(periods_per_year=52,IF(O92=1,fpdate,P91+7),"n/a")),IF(periods_per_year=24,DATE(YEAR(fpdate),MONTH(fpdate)+(O92-1)/2+IF(AND(DAY(fpdate)&gt;=15,MOD(O92,2)=0),1,0),IF(MOD(O92,2)=0,IF(DAY(fpdate)&gt;=15,DAY(fpdate)-14,DAY(fpdate)+14),DAY(fpdate))),IF(DAY(DATE(YEAR(fpdate),MONTH(fpdate)+O92-1,DAY(fpdate)))&lt;&gt;DAY(fpdate),DATE(YEAR(fpdate),MONTH(fpdate)+O92,0),DATE(YEAR(fpdate),MONTH(fpdate)+O92-1,DAY(fpdate))))))</f>
        <v>44409</v>
      </c>
      <c r="Q92" s="20">
        <f>IF(O92="","",IF(D92&lt;&gt;"",D92,IF(O92=1,start_rate,IF(variable,IF(OR(O92=1,O92&lt;$J$23*periods_per_year),Q91,MIN($J$24,IF(MOD(O92-1,$J$26)=0,MAX($J$25,Q91+$J$27),Q91))),Q91))))</f>
        <v>5.5E-2</v>
      </c>
      <c r="R92" s="21">
        <f>IF(O92="","",ROUND((((1+Q92/CP)^(CP/periods_per_year))-1)*U91,2))</f>
        <v>651.82000000000005</v>
      </c>
      <c r="S92" s="21">
        <f>IF(O92="","",IF(O92=nper,U91+R92,MIN(U91+R92,IF(Q92=Q91,S91,ROUND(-PMT(((1+Q92/CP)^(CP/periods_per_year))-1,nper-O92+1,U91),2)))))</f>
        <v>851.68</v>
      </c>
      <c r="T92" s="21">
        <f t="shared" si="8"/>
        <v>199.8599999999999</v>
      </c>
      <c r="U92" s="21">
        <f t="shared" si="9"/>
        <v>142016.31000000006</v>
      </c>
    </row>
    <row r="93" spans="1:21" x14ac:dyDescent="0.2">
      <c r="A93" s="11">
        <f t="shared" si="0"/>
        <v>45</v>
      </c>
      <c r="B93" s="12">
        <f t="shared" si="1"/>
        <v>44440</v>
      </c>
      <c r="C93" s="16" t="str">
        <f t="shared" si="2"/>
        <v/>
      </c>
      <c r="D93" s="13">
        <f>IF(A93="","",IF(A93=1,start_rate,IF(variable,IF(OR(A93=1,A93&lt;$J$23*periods_per_year),D92,MIN($J$24,IF(MOD(A93-1,$J$26)=0,MAX($J$25,D92+$J$27),D92))),D92)))</f>
        <v>5.5E-2</v>
      </c>
      <c r="E93" s="14">
        <f t="shared" si="3"/>
        <v>650.91</v>
      </c>
      <c r="F93" s="14">
        <f>IF(A93="","",IF(A93=nper,J92+E93,MIN(J92+E93,IF(D93=D92,F92,IF($E$13="Acc Bi-Weekly",ROUND((-PMT(((1+D93/CP)^(CP/12))-1,(nper-A93+1)*12/26,J92))/2,2),IF($E$13="Acc Weekly",ROUND((-PMT(((1+D93/CP)^(CP/12))-1,(nper-A93+1)*12/52,J92))/4,2),ROUND(-PMT(((1+D93/CP)^(CP/periods_per_year))-1,nper-A93+1,J92),2)))))))</f>
        <v>851.68</v>
      </c>
      <c r="G93" s="14">
        <f>IF(OR(A93="",A93&lt;$E$23),"",IF(J92&lt;=F93,0,IF(IF(AND(A93&gt;=$E$23,MOD(A93-$E$23,int)=0),$E$24,0)+F93&gt;=J92+E93,J92+E93-F93,IF(AND(A93&gt;=$E$23,MOD(A93-$E$23,int)=0),$E$24,0)+IF(IF(AND(A93&gt;=$E$23,MOD(A93-$E$23,int)=0),$E$24,0)+IF(MOD(A93-$E$27,periods_per_year)=0,$E$26,0)+F93&lt;J92+E93,IF(MOD(A93-$E$27,periods_per_year)=0,$E$26,0),J92+E93-IF(AND(A93&gt;=$E$23,MOD(A93-$E$23,int)=0),$E$24,0)-F93))))</f>
        <v>0</v>
      </c>
      <c r="H93" s="15"/>
      <c r="I93" s="14">
        <f t="shared" si="4"/>
        <v>200.76999999999998</v>
      </c>
      <c r="J93" s="14">
        <f t="shared" si="5"/>
        <v>141815.54000000007</v>
      </c>
      <c r="K93" s="14">
        <f t="shared" si="6"/>
        <v>162.72749999999999</v>
      </c>
      <c r="L93" s="14">
        <f>IF(A93="","",SUM($K$49:K93))</f>
        <v>7535.2849999999999</v>
      </c>
      <c r="O93" s="18">
        <f t="shared" si="7"/>
        <v>45</v>
      </c>
      <c r="P93" s="19">
        <f>IF(O93="","",IF(OR(periods_per_year=26,periods_per_year=52),IF(periods_per_year=26,IF(O93=1,fpdate,P92+14),IF(periods_per_year=52,IF(O93=1,fpdate,P92+7),"n/a")),IF(periods_per_year=24,DATE(YEAR(fpdate),MONTH(fpdate)+(O93-1)/2+IF(AND(DAY(fpdate)&gt;=15,MOD(O93,2)=0),1,0),IF(MOD(O93,2)=0,IF(DAY(fpdate)&gt;=15,DAY(fpdate)-14,DAY(fpdate)+14),DAY(fpdate))),IF(DAY(DATE(YEAR(fpdate),MONTH(fpdate)+O93-1,DAY(fpdate)))&lt;&gt;DAY(fpdate),DATE(YEAR(fpdate),MONTH(fpdate)+O93,0),DATE(YEAR(fpdate),MONTH(fpdate)+O93-1,DAY(fpdate))))))</f>
        <v>44440</v>
      </c>
      <c r="Q93" s="20">
        <f>IF(O93="","",IF(D93&lt;&gt;"",D93,IF(O93=1,start_rate,IF(variable,IF(OR(O93=1,O93&lt;$J$23*periods_per_year),Q92,MIN($J$24,IF(MOD(O93-1,$J$26)=0,MAX($J$25,Q92+$J$27),Q92))),Q92))))</f>
        <v>5.5E-2</v>
      </c>
      <c r="R93" s="21">
        <f>IF(O93="","",ROUND((((1+Q93/CP)^(CP/periods_per_year))-1)*U92,2))</f>
        <v>650.91</v>
      </c>
      <c r="S93" s="21">
        <f>IF(O93="","",IF(O93=nper,U92+R93,MIN(U92+R93,IF(Q93=Q92,S92,ROUND(-PMT(((1+Q93/CP)^(CP/periods_per_year))-1,nper-O93+1,U92),2)))))</f>
        <v>851.68</v>
      </c>
      <c r="T93" s="21">
        <f t="shared" si="8"/>
        <v>200.76999999999998</v>
      </c>
      <c r="U93" s="21">
        <f t="shared" si="9"/>
        <v>141815.54000000007</v>
      </c>
    </row>
    <row r="94" spans="1:21" x14ac:dyDescent="0.2">
      <c r="A94" s="11">
        <f t="shared" si="0"/>
        <v>46</v>
      </c>
      <c r="B94" s="12">
        <f t="shared" si="1"/>
        <v>44470</v>
      </c>
      <c r="C94" s="16" t="str">
        <f t="shared" si="2"/>
        <v/>
      </c>
      <c r="D94" s="13">
        <f>IF(A94="","",IF(A94=1,start_rate,IF(variable,IF(OR(A94=1,A94&lt;$J$23*periods_per_year),D93,MIN($J$24,IF(MOD(A94-1,$J$26)=0,MAX($J$25,D93+$J$27),D93))),D93)))</f>
        <v>5.5E-2</v>
      </c>
      <c r="E94" s="14">
        <f t="shared" si="3"/>
        <v>649.99</v>
      </c>
      <c r="F94" s="14">
        <f>IF(A94="","",IF(A94=nper,J93+E94,MIN(J93+E94,IF(D94=D93,F93,IF($E$13="Acc Bi-Weekly",ROUND((-PMT(((1+D94/CP)^(CP/12))-1,(nper-A94+1)*12/26,J93))/2,2),IF($E$13="Acc Weekly",ROUND((-PMT(((1+D94/CP)^(CP/12))-1,(nper-A94+1)*12/52,J93))/4,2),ROUND(-PMT(((1+D94/CP)^(CP/periods_per_year))-1,nper-A94+1,J93),2)))))))</f>
        <v>851.68</v>
      </c>
      <c r="G94" s="14">
        <f>IF(OR(A94="",A94&lt;$E$23),"",IF(J93&lt;=F94,0,IF(IF(AND(A94&gt;=$E$23,MOD(A94-$E$23,int)=0),$E$24,0)+F94&gt;=J93+E94,J93+E94-F94,IF(AND(A94&gt;=$E$23,MOD(A94-$E$23,int)=0),$E$24,0)+IF(IF(AND(A94&gt;=$E$23,MOD(A94-$E$23,int)=0),$E$24,0)+IF(MOD(A94-$E$27,periods_per_year)=0,$E$26,0)+F94&lt;J93+E94,IF(MOD(A94-$E$27,periods_per_year)=0,$E$26,0),J93+E94-IF(AND(A94&gt;=$E$23,MOD(A94-$E$23,int)=0),$E$24,0)-F94))))</f>
        <v>0</v>
      </c>
      <c r="H94" s="15"/>
      <c r="I94" s="14">
        <f t="shared" si="4"/>
        <v>201.68999999999994</v>
      </c>
      <c r="J94" s="14">
        <f t="shared" si="5"/>
        <v>141613.85000000006</v>
      </c>
      <c r="K94" s="14">
        <f t="shared" si="6"/>
        <v>162.4975</v>
      </c>
      <c r="L94" s="14">
        <f>IF(A94="","",SUM($K$49:K94))</f>
        <v>7697.7825000000003</v>
      </c>
      <c r="O94" s="18">
        <f t="shared" si="7"/>
        <v>46</v>
      </c>
      <c r="P94" s="19">
        <f>IF(O94="","",IF(OR(periods_per_year=26,periods_per_year=52),IF(periods_per_year=26,IF(O94=1,fpdate,P93+14),IF(periods_per_year=52,IF(O94=1,fpdate,P93+7),"n/a")),IF(periods_per_year=24,DATE(YEAR(fpdate),MONTH(fpdate)+(O94-1)/2+IF(AND(DAY(fpdate)&gt;=15,MOD(O94,2)=0),1,0),IF(MOD(O94,2)=0,IF(DAY(fpdate)&gt;=15,DAY(fpdate)-14,DAY(fpdate)+14),DAY(fpdate))),IF(DAY(DATE(YEAR(fpdate),MONTH(fpdate)+O94-1,DAY(fpdate)))&lt;&gt;DAY(fpdate),DATE(YEAR(fpdate),MONTH(fpdate)+O94,0),DATE(YEAR(fpdate),MONTH(fpdate)+O94-1,DAY(fpdate))))))</f>
        <v>44470</v>
      </c>
      <c r="Q94" s="20">
        <f>IF(O94="","",IF(D94&lt;&gt;"",D94,IF(O94=1,start_rate,IF(variable,IF(OR(O94=1,O94&lt;$J$23*periods_per_year),Q93,MIN($J$24,IF(MOD(O94-1,$J$26)=0,MAX($J$25,Q93+$J$27),Q93))),Q93))))</f>
        <v>5.5E-2</v>
      </c>
      <c r="R94" s="21">
        <f>IF(O94="","",ROUND((((1+Q94/CP)^(CP/periods_per_year))-1)*U93,2))</f>
        <v>649.99</v>
      </c>
      <c r="S94" s="21">
        <f>IF(O94="","",IF(O94=nper,U93+R94,MIN(U93+R94,IF(Q94=Q93,S93,ROUND(-PMT(((1+Q94/CP)^(CP/periods_per_year))-1,nper-O94+1,U93),2)))))</f>
        <v>851.68</v>
      </c>
      <c r="T94" s="21">
        <f t="shared" si="8"/>
        <v>201.68999999999994</v>
      </c>
      <c r="U94" s="21">
        <f t="shared" si="9"/>
        <v>141613.85000000006</v>
      </c>
    </row>
    <row r="95" spans="1:21" x14ac:dyDescent="0.2">
      <c r="A95" s="11">
        <f t="shared" si="0"/>
        <v>47</v>
      </c>
      <c r="B95" s="12">
        <f t="shared" si="1"/>
        <v>44501</v>
      </c>
      <c r="C95" s="16" t="str">
        <f t="shared" si="2"/>
        <v/>
      </c>
      <c r="D95" s="13">
        <f>IF(A95="","",IF(A95=1,start_rate,IF(variable,IF(OR(A95=1,A95&lt;$J$23*periods_per_year),D94,MIN($J$24,IF(MOD(A95-1,$J$26)=0,MAX($J$25,D94+$J$27),D94))),D94)))</f>
        <v>5.5E-2</v>
      </c>
      <c r="E95" s="14">
        <f t="shared" si="3"/>
        <v>649.05999999999995</v>
      </c>
      <c r="F95" s="14">
        <f>IF(A95="","",IF(A95=nper,J94+E95,MIN(J94+E95,IF(D95=D94,F94,IF($E$13="Acc Bi-Weekly",ROUND((-PMT(((1+D95/CP)^(CP/12))-1,(nper-A95+1)*12/26,J94))/2,2),IF($E$13="Acc Weekly",ROUND((-PMT(((1+D95/CP)^(CP/12))-1,(nper-A95+1)*12/52,J94))/4,2),ROUND(-PMT(((1+D95/CP)^(CP/periods_per_year))-1,nper-A95+1,J94),2)))))))</f>
        <v>851.68</v>
      </c>
      <c r="G95" s="14">
        <f>IF(OR(A95="",A95&lt;$E$23),"",IF(J94&lt;=F95,0,IF(IF(AND(A95&gt;=$E$23,MOD(A95-$E$23,int)=0),$E$24,0)+F95&gt;=J94+E95,J94+E95-F95,IF(AND(A95&gt;=$E$23,MOD(A95-$E$23,int)=0),$E$24,0)+IF(IF(AND(A95&gt;=$E$23,MOD(A95-$E$23,int)=0),$E$24,0)+IF(MOD(A95-$E$27,periods_per_year)=0,$E$26,0)+F95&lt;J94+E95,IF(MOD(A95-$E$27,periods_per_year)=0,$E$26,0),J94+E95-IF(AND(A95&gt;=$E$23,MOD(A95-$E$23,int)=0),$E$24,0)-F95))))</f>
        <v>0</v>
      </c>
      <c r="H95" s="15"/>
      <c r="I95" s="14">
        <f t="shared" si="4"/>
        <v>202.62</v>
      </c>
      <c r="J95" s="14">
        <f t="shared" si="5"/>
        <v>141411.23000000007</v>
      </c>
      <c r="K95" s="14">
        <f t="shared" si="6"/>
        <v>162.26499999999999</v>
      </c>
      <c r="L95" s="14">
        <f>IF(A95="","",SUM($K$49:K95))</f>
        <v>7860.0475000000006</v>
      </c>
      <c r="O95" s="18">
        <f t="shared" si="7"/>
        <v>47</v>
      </c>
      <c r="P95" s="19">
        <f>IF(O95="","",IF(OR(periods_per_year=26,periods_per_year=52),IF(periods_per_year=26,IF(O95=1,fpdate,P94+14),IF(periods_per_year=52,IF(O95=1,fpdate,P94+7),"n/a")),IF(periods_per_year=24,DATE(YEAR(fpdate),MONTH(fpdate)+(O95-1)/2+IF(AND(DAY(fpdate)&gt;=15,MOD(O95,2)=0),1,0),IF(MOD(O95,2)=0,IF(DAY(fpdate)&gt;=15,DAY(fpdate)-14,DAY(fpdate)+14),DAY(fpdate))),IF(DAY(DATE(YEAR(fpdate),MONTH(fpdate)+O95-1,DAY(fpdate)))&lt;&gt;DAY(fpdate),DATE(YEAR(fpdate),MONTH(fpdate)+O95,0),DATE(YEAR(fpdate),MONTH(fpdate)+O95-1,DAY(fpdate))))))</f>
        <v>44501</v>
      </c>
      <c r="Q95" s="20">
        <f>IF(O95="","",IF(D95&lt;&gt;"",D95,IF(O95=1,start_rate,IF(variable,IF(OR(O95=1,O95&lt;$J$23*periods_per_year),Q94,MIN($J$24,IF(MOD(O95-1,$J$26)=0,MAX($J$25,Q94+$J$27),Q94))),Q94))))</f>
        <v>5.5E-2</v>
      </c>
      <c r="R95" s="21">
        <f>IF(O95="","",ROUND((((1+Q95/CP)^(CP/periods_per_year))-1)*U94,2))</f>
        <v>649.05999999999995</v>
      </c>
      <c r="S95" s="21">
        <f>IF(O95="","",IF(O95=nper,U94+R95,MIN(U94+R95,IF(Q95=Q94,S94,ROUND(-PMT(((1+Q95/CP)^(CP/periods_per_year))-1,nper-O95+1,U94),2)))))</f>
        <v>851.68</v>
      </c>
      <c r="T95" s="21">
        <f t="shared" si="8"/>
        <v>202.62</v>
      </c>
      <c r="U95" s="21">
        <f t="shared" si="9"/>
        <v>141411.23000000007</v>
      </c>
    </row>
    <row r="96" spans="1:21" x14ac:dyDescent="0.2">
      <c r="A96" s="11">
        <f t="shared" si="0"/>
        <v>48</v>
      </c>
      <c r="B96" s="12">
        <f t="shared" si="1"/>
        <v>44531</v>
      </c>
      <c r="C96" s="16">
        <f t="shared" si="2"/>
        <v>4</v>
      </c>
      <c r="D96" s="13">
        <f>IF(A96="","",IF(A96=1,start_rate,IF(variable,IF(OR(A96=1,A96&lt;$J$23*periods_per_year),D95,MIN($J$24,IF(MOD(A96-1,$J$26)=0,MAX($J$25,D95+$J$27),D95))),D95)))</f>
        <v>5.5E-2</v>
      </c>
      <c r="E96" s="14">
        <f t="shared" si="3"/>
        <v>648.13</v>
      </c>
      <c r="F96" s="14">
        <f>IF(A96="","",IF(A96=nper,J95+E96,MIN(J95+E96,IF(D96=D95,F95,IF($E$13="Acc Bi-Weekly",ROUND((-PMT(((1+D96/CP)^(CP/12))-1,(nper-A96+1)*12/26,J95))/2,2),IF($E$13="Acc Weekly",ROUND((-PMT(((1+D96/CP)^(CP/12))-1,(nper-A96+1)*12/52,J95))/4,2),ROUND(-PMT(((1+D96/CP)^(CP/periods_per_year))-1,nper-A96+1,J95),2)))))))</f>
        <v>851.68</v>
      </c>
      <c r="G96" s="14">
        <f>IF(OR(A96="",A96&lt;$E$23),"",IF(J95&lt;=F96,0,IF(IF(AND(A96&gt;=$E$23,MOD(A96-$E$23,int)=0),$E$24,0)+F96&gt;=J95+E96,J95+E96-F96,IF(AND(A96&gt;=$E$23,MOD(A96-$E$23,int)=0),$E$24,0)+IF(IF(AND(A96&gt;=$E$23,MOD(A96-$E$23,int)=0),$E$24,0)+IF(MOD(A96-$E$27,periods_per_year)=0,$E$26,0)+F96&lt;J95+E96,IF(MOD(A96-$E$27,periods_per_year)=0,$E$26,0),J95+E96-IF(AND(A96&gt;=$E$23,MOD(A96-$E$23,int)=0),$E$24,0)-F96))))</f>
        <v>0</v>
      </c>
      <c r="H96" s="15"/>
      <c r="I96" s="14">
        <f t="shared" si="4"/>
        <v>203.54999999999995</v>
      </c>
      <c r="J96" s="14">
        <f t="shared" si="5"/>
        <v>141207.68000000008</v>
      </c>
      <c r="K96" s="14">
        <f t="shared" si="6"/>
        <v>162.0325</v>
      </c>
      <c r="L96" s="14">
        <f>IF(A96="","",SUM($K$49:K96))</f>
        <v>8022.0800000000008</v>
      </c>
      <c r="O96" s="18">
        <f t="shared" si="7"/>
        <v>48</v>
      </c>
      <c r="P96" s="19">
        <f>IF(O96="","",IF(OR(periods_per_year=26,periods_per_year=52),IF(periods_per_year=26,IF(O96=1,fpdate,P95+14),IF(periods_per_year=52,IF(O96=1,fpdate,P95+7),"n/a")),IF(periods_per_year=24,DATE(YEAR(fpdate),MONTH(fpdate)+(O96-1)/2+IF(AND(DAY(fpdate)&gt;=15,MOD(O96,2)=0),1,0),IF(MOD(O96,2)=0,IF(DAY(fpdate)&gt;=15,DAY(fpdate)-14,DAY(fpdate)+14),DAY(fpdate))),IF(DAY(DATE(YEAR(fpdate),MONTH(fpdate)+O96-1,DAY(fpdate)))&lt;&gt;DAY(fpdate),DATE(YEAR(fpdate),MONTH(fpdate)+O96,0),DATE(YEAR(fpdate),MONTH(fpdate)+O96-1,DAY(fpdate))))))</f>
        <v>44531</v>
      </c>
      <c r="Q96" s="20">
        <f>IF(O96="","",IF(D96&lt;&gt;"",D96,IF(O96=1,start_rate,IF(variable,IF(OR(O96=1,O96&lt;$J$23*periods_per_year),Q95,MIN($J$24,IF(MOD(O96-1,$J$26)=0,MAX($J$25,Q95+$J$27),Q95))),Q95))))</f>
        <v>5.5E-2</v>
      </c>
      <c r="R96" s="21">
        <f>IF(O96="","",ROUND((((1+Q96/CP)^(CP/periods_per_year))-1)*U95,2))</f>
        <v>648.13</v>
      </c>
      <c r="S96" s="21">
        <f>IF(O96="","",IF(O96=nper,U95+R96,MIN(U95+R96,IF(Q96=Q95,S95,ROUND(-PMT(((1+Q96/CP)^(CP/periods_per_year))-1,nper-O96+1,U95),2)))))</f>
        <v>851.68</v>
      </c>
      <c r="T96" s="21">
        <f t="shared" si="8"/>
        <v>203.54999999999995</v>
      </c>
      <c r="U96" s="21">
        <f t="shared" si="9"/>
        <v>141207.68000000008</v>
      </c>
    </row>
    <row r="97" spans="1:21" x14ac:dyDescent="0.2">
      <c r="A97" s="11">
        <f t="shared" si="0"/>
        <v>49</v>
      </c>
      <c r="B97" s="12">
        <f t="shared" si="1"/>
        <v>44562</v>
      </c>
      <c r="C97" s="16" t="str">
        <f t="shared" si="2"/>
        <v/>
      </c>
      <c r="D97" s="13">
        <f>IF(A97="","",IF(A97=1,start_rate,IF(variable,IF(OR(A97=1,A97&lt;$J$23*periods_per_year),D96,MIN($J$24,IF(MOD(A97-1,$J$26)=0,MAX($J$25,D96+$J$27),D96))),D96)))</f>
        <v>5.5E-2</v>
      </c>
      <c r="E97" s="14">
        <f t="shared" si="3"/>
        <v>647.20000000000005</v>
      </c>
      <c r="F97" s="14">
        <f>IF(A97="","",IF(A97=nper,J96+E97,MIN(J96+E97,IF(D97=D96,F96,IF($E$13="Acc Bi-Weekly",ROUND((-PMT(((1+D97/CP)^(CP/12))-1,(nper-A97+1)*12/26,J96))/2,2),IF($E$13="Acc Weekly",ROUND((-PMT(((1+D97/CP)^(CP/12))-1,(nper-A97+1)*12/52,J96))/4,2),ROUND(-PMT(((1+D97/CP)^(CP/periods_per_year))-1,nper-A97+1,J96),2)))))))</f>
        <v>851.68</v>
      </c>
      <c r="G97" s="14">
        <f>IF(OR(A97="",A97&lt;$E$23),"",IF(J96&lt;=F97,0,IF(IF(AND(A97&gt;=$E$23,MOD(A97-$E$23,int)=0),$E$24,0)+F97&gt;=J96+E97,J96+E97-F97,IF(AND(A97&gt;=$E$23,MOD(A97-$E$23,int)=0),$E$24,0)+IF(IF(AND(A97&gt;=$E$23,MOD(A97-$E$23,int)=0),$E$24,0)+IF(MOD(A97-$E$27,periods_per_year)=0,$E$26,0)+F97&lt;J96+E97,IF(MOD(A97-$E$27,periods_per_year)=0,$E$26,0),J96+E97-IF(AND(A97&gt;=$E$23,MOD(A97-$E$23,int)=0),$E$24,0)-F97))))</f>
        <v>0</v>
      </c>
      <c r="H97" s="15"/>
      <c r="I97" s="14">
        <f t="shared" si="4"/>
        <v>204.4799999999999</v>
      </c>
      <c r="J97" s="14">
        <f t="shared" si="5"/>
        <v>141003.20000000007</v>
      </c>
      <c r="K97" s="14">
        <f t="shared" si="6"/>
        <v>161.80000000000001</v>
      </c>
      <c r="L97" s="14">
        <f>IF(A97="","",SUM($K$49:K97))</f>
        <v>8183.880000000001</v>
      </c>
      <c r="O97" s="18">
        <f t="shared" si="7"/>
        <v>49</v>
      </c>
      <c r="P97" s="19">
        <f>IF(O97="","",IF(OR(periods_per_year=26,periods_per_year=52),IF(periods_per_year=26,IF(O97=1,fpdate,P96+14),IF(periods_per_year=52,IF(O97=1,fpdate,P96+7),"n/a")),IF(periods_per_year=24,DATE(YEAR(fpdate),MONTH(fpdate)+(O97-1)/2+IF(AND(DAY(fpdate)&gt;=15,MOD(O97,2)=0),1,0),IF(MOD(O97,2)=0,IF(DAY(fpdate)&gt;=15,DAY(fpdate)-14,DAY(fpdate)+14),DAY(fpdate))),IF(DAY(DATE(YEAR(fpdate),MONTH(fpdate)+O97-1,DAY(fpdate)))&lt;&gt;DAY(fpdate),DATE(YEAR(fpdate),MONTH(fpdate)+O97,0),DATE(YEAR(fpdate),MONTH(fpdate)+O97-1,DAY(fpdate))))))</f>
        <v>44562</v>
      </c>
      <c r="Q97" s="20">
        <f>IF(O97="","",IF(D97&lt;&gt;"",D97,IF(O97=1,start_rate,IF(variable,IF(OR(O97=1,O97&lt;$J$23*periods_per_year),Q96,MIN($J$24,IF(MOD(O97-1,$J$26)=0,MAX($J$25,Q96+$J$27),Q96))),Q96))))</f>
        <v>5.5E-2</v>
      </c>
      <c r="R97" s="21">
        <f>IF(O97="","",ROUND((((1+Q97/CP)^(CP/periods_per_year))-1)*U96,2))</f>
        <v>647.20000000000005</v>
      </c>
      <c r="S97" s="21">
        <f>IF(O97="","",IF(O97=nper,U96+R97,MIN(U96+R97,IF(Q97=Q96,S96,ROUND(-PMT(((1+Q97/CP)^(CP/periods_per_year))-1,nper-O97+1,U96),2)))))</f>
        <v>851.68</v>
      </c>
      <c r="T97" s="21">
        <f t="shared" si="8"/>
        <v>204.4799999999999</v>
      </c>
      <c r="U97" s="21">
        <f t="shared" si="9"/>
        <v>141003.20000000007</v>
      </c>
    </row>
    <row r="98" spans="1:21" x14ac:dyDescent="0.2">
      <c r="A98" s="11">
        <f t="shared" si="0"/>
        <v>50</v>
      </c>
      <c r="B98" s="12">
        <f t="shared" si="1"/>
        <v>44593</v>
      </c>
      <c r="C98" s="16" t="str">
        <f t="shared" si="2"/>
        <v/>
      </c>
      <c r="D98" s="13">
        <f>IF(A98="","",IF(A98=1,start_rate,IF(variable,IF(OR(A98=1,A98&lt;$J$23*periods_per_year),D97,MIN($J$24,IF(MOD(A98-1,$J$26)=0,MAX($J$25,D97+$J$27),D97))),D97)))</f>
        <v>5.5E-2</v>
      </c>
      <c r="E98" s="14">
        <f t="shared" si="3"/>
        <v>646.26</v>
      </c>
      <c r="F98" s="14">
        <f>IF(A98="","",IF(A98=nper,J97+E98,MIN(J97+E98,IF(D98=D97,F97,IF($E$13="Acc Bi-Weekly",ROUND((-PMT(((1+D98/CP)^(CP/12))-1,(nper-A98+1)*12/26,J97))/2,2),IF($E$13="Acc Weekly",ROUND((-PMT(((1+D98/CP)^(CP/12))-1,(nper-A98+1)*12/52,J97))/4,2),ROUND(-PMT(((1+D98/CP)^(CP/periods_per_year))-1,nper-A98+1,J97),2)))))))</f>
        <v>851.68</v>
      </c>
      <c r="G98" s="14">
        <f>IF(OR(A98="",A98&lt;$E$23),"",IF(J97&lt;=F98,0,IF(IF(AND(A98&gt;=$E$23,MOD(A98-$E$23,int)=0),$E$24,0)+F98&gt;=J97+E98,J97+E98-F98,IF(AND(A98&gt;=$E$23,MOD(A98-$E$23,int)=0),$E$24,0)+IF(IF(AND(A98&gt;=$E$23,MOD(A98-$E$23,int)=0),$E$24,0)+IF(MOD(A98-$E$27,periods_per_year)=0,$E$26,0)+F98&lt;J97+E98,IF(MOD(A98-$E$27,periods_per_year)=0,$E$26,0),J97+E98-IF(AND(A98&gt;=$E$23,MOD(A98-$E$23,int)=0),$E$24,0)-F98))))</f>
        <v>0</v>
      </c>
      <c r="H98" s="15"/>
      <c r="I98" s="14">
        <f t="shared" si="4"/>
        <v>205.41999999999996</v>
      </c>
      <c r="J98" s="14">
        <f t="shared" si="5"/>
        <v>140797.78000000006</v>
      </c>
      <c r="K98" s="14">
        <f t="shared" si="6"/>
        <v>161.565</v>
      </c>
      <c r="L98" s="14">
        <f>IF(A98="","",SUM($K$49:K98))</f>
        <v>8345.4450000000015</v>
      </c>
      <c r="O98" s="18">
        <f t="shared" si="7"/>
        <v>50</v>
      </c>
      <c r="P98" s="19">
        <f>IF(O98="","",IF(OR(periods_per_year=26,periods_per_year=52),IF(periods_per_year=26,IF(O98=1,fpdate,P97+14),IF(periods_per_year=52,IF(O98=1,fpdate,P97+7),"n/a")),IF(periods_per_year=24,DATE(YEAR(fpdate),MONTH(fpdate)+(O98-1)/2+IF(AND(DAY(fpdate)&gt;=15,MOD(O98,2)=0),1,0),IF(MOD(O98,2)=0,IF(DAY(fpdate)&gt;=15,DAY(fpdate)-14,DAY(fpdate)+14),DAY(fpdate))),IF(DAY(DATE(YEAR(fpdate),MONTH(fpdate)+O98-1,DAY(fpdate)))&lt;&gt;DAY(fpdate),DATE(YEAR(fpdate),MONTH(fpdate)+O98,0),DATE(YEAR(fpdate),MONTH(fpdate)+O98-1,DAY(fpdate))))))</f>
        <v>44593</v>
      </c>
      <c r="Q98" s="20">
        <f>IF(O98="","",IF(D98&lt;&gt;"",D98,IF(O98=1,start_rate,IF(variable,IF(OR(O98=1,O98&lt;$J$23*periods_per_year),Q97,MIN($J$24,IF(MOD(O98-1,$J$26)=0,MAX($J$25,Q97+$J$27),Q97))),Q97))))</f>
        <v>5.5E-2</v>
      </c>
      <c r="R98" s="21">
        <f>IF(O98="","",ROUND((((1+Q98/CP)^(CP/periods_per_year))-1)*U97,2))</f>
        <v>646.26</v>
      </c>
      <c r="S98" s="21">
        <f>IF(O98="","",IF(O98=nper,U97+R98,MIN(U97+R98,IF(Q98=Q97,S97,ROUND(-PMT(((1+Q98/CP)^(CP/periods_per_year))-1,nper-O98+1,U97),2)))))</f>
        <v>851.68</v>
      </c>
      <c r="T98" s="21">
        <f t="shared" si="8"/>
        <v>205.41999999999996</v>
      </c>
      <c r="U98" s="21">
        <f t="shared" si="9"/>
        <v>140797.78000000006</v>
      </c>
    </row>
    <row r="99" spans="1:21" x14ac:dyDescent="0.2">
      <c r="A99" s="11">
        <f t="shared" si="0"/>
        <v>51</v>
      </c>
      <c r="B99" s="12">
        <f t="shared" si="1"/>
        <v>44621</v>
      </c>
      <c r="C99" s="16" t="str">
        <f t="shared" si="2"/>
        <v/>
      </c>
      <c r="D99" s="13">
        <f>IF(A99="","",IF(A99=1,start_rate,IF(variable,IF(OR(A99=1,A99&lt;$J$23*periods_per_year),D98,MIN($J$24,IF(MOD(A99-1,$J$26)=0,MAX($J$25,D98+$J$27),D98))),D98)))</f>
        <v>5.5E-2</v>
      </c>
      <c r="E99" s="14">
        <f t="shared" si="3"/>
        <v>645.32000000000005</v>
      </c>
      <c r="F99" s="14">
        <f>IF(A99="","",IF(A99=nper,J98+E99,MIN(J98+E99,IF(D99=D98,F98,IF($E$13="Acc Bi-Weekly",ROUND((-PMT(((1+D99/CP)^(CP/12))-1,(nper-A99+1)*12/26,J98))/2,2),IF($E$13="Acc Weekly",ROUND((-PMT(((1+D99/CP)^(CP/12))-1,(nper-A99+1)*12/52,J98))/4,2),ROUND(-PMT(((1+D99/CP)^(CP/periods_per_year))-1,nper-A99+1,J98),2)))))))</f>
        <v>851.68</v>
      </c>
      <c r="G99" s="14">
        <f>IF(OR(A99="",A99&lt;$E$23),"",IF(J98&lt;=F99,0,IF(IF(AND(A99&gt;=$E$23,MOD(A99-$E$23,int)=0),$E$24,0)+F99&gt;=J98+E99,J98+E99-F99,IF(AND(A99&gt;=$E$23,MOD(A99-$E$23,int)=0),$E$24,0)+IF(IF(AND(A99&gt;=$E$23,MOD(A99-$E$23,int)=0),$E$24,0)+IF(MOD(A99-$E$27,periods_per_year)=0,$E$26,0)+F99&lt;J98+E99,IF(MOD(A99-$E$27,periods_per_year)=0,$E$26,0),J98+E99-IF(AND(A99&gt;=$E$23,MOD(A99-$E$23,int)=0),$E$24,0)-F99))))</f>
        <v>0</v>
      </c>
      <c r="H99" s="15"/>
      <c r="I99" s="14">
        <f t="shared" si="4"/>
        <v>206.3599999999999</v>
      </c>
      <c r="J99" s="14">
        <f t="shared" si="5"/>
        <v>140591.42000000007</v>
      </c>
      <c r="K99" s="14">
        <f t="shared" si="6"/>
        <v>161.33000000000001</v>
      </c>
      <c r="L99" s="14">
        <f>IF(A99="","",SUM($K$49:K99))</f>
        <v>8506.7750000000015</v>
      </c>
      <c r="O99" s="18">
        <f t="shared" si="7"/>
        <v>51</v>
      </c>
      <c r="P99" s="19">
        <f>IF(O99="","",IF(OR(periods_per_year=26,periods_per_year=52),IF(periods_per_year=26,IF(O99=1,fpdate,P98+14),IF(periods_per_year=52,IF(O99=1,fpdate,P98+7),"n/a")),IF(periods_per_year=24,DATE(YEAR(fpdate),MONTH(fpdate)+(O99-1)/2+IF(AND(DAY(fpdate)&gt;=15,MOD(O99,2)=0),1,0),IF(MOD(O99,2)=0,IF(DAY(fpdate)&gt;=15,DAY(fpdate)-14,DAY(fpdate)+14),DAY(fpdate))),IF(DAY(DATE(YEAR(fpdate),MONTH(fpdate)+O99-1,DAY(fpdate)))&lt;&gt;DAY(fpdate),DATE(YEAR(fpdate),MONTH(fpdate)+O99,0),DATE(YEAR(fpdate),MONTH(fpdate)+O99-1,DAY(fpdate))))))</f>
        <v>44621</v>
      </c>
      <c r="Q99" s="20">
        <f>IF(O99="","",IF(D99&lt;&gt;"",D99,IF(O99=1,start_rate,IF(variable,IF(OR(O99=1,O99&lt;$J$23*periods_per_year),Q98,MIN($J$24,IF(MOD(O99-1,$J$26)=0,MAX($J$25,Q98+$J$27),Q98))),Q98))))</f>
        <v>5.5E-2</v>
      </c>
      <c r="R99" s="21">
        <f>IF(O99="","",ROUND((((1+Q99/CP)^(CP/periods_per_year))-1)*U98,2))</f>
        <v>645.32000000000005</v>
      </c>
      <c r="S99" s="21">
        <f>IF(O99="","",IF(O99=nper,U98+R99,MIN(U98+R99,IF(Q99=Q98,S98,ROUND(-PMT(((1+Q99/CP)^(CP/periods_per_year))-1,nper-O99+1,U98),2)))))</f>
        <v>851.68</v>
      </c>
      <c r="T99" s="21">
        <f t="shared" si="8"/>
        <v>206.3599999999999</v>
      </c>
      <c r="U99" s="21">
        <f t="shared" si="9"/>
        <v>140591.42000000007</v>
      </c>
    </row>
    <row r="100" spans="1:21" x14ac:dyDescent="0.2">
      <c r="A100" s="11">
        <f t="shared" si="0"/>
        <v>52</v>
      </c>
      <c r="B100" s="12">
        <f t="shared" si="1"/>
        <v>44652</v>
      </c>
      <c r="C100" s="16" t="str">
        <f t="shared" si="2"/>
        <v/>
      </c>
      <c r="D100" s="13">
        <f>IF(A100="","",IF(A100=1,start_rate,IF(variable,IF(OR(A100=1,A100&lt;$J$23*periods_per_year),D99,MIN($J$24,IF(MOD(A100-1,$J$26)=0,MAX($J$25,D99+$J$27),D99))),D99)))</f>
        <v>5.5E-2</v>
      </c>
      <c r="E100" s="14">
        <f t="shared" si="3"/>
        <v>644.38</v>
      </c>
      <c r="F100" s="14">
        <f>IF(A100="","",IF(A100=nper,J99+E100,MIN(J99+E100,IF(D100=D99,F99,IF($E$13="Acc Bi-Weekly",ROUND((-PMT(((1+D100/CP)^(CP/12))-1,(nper-A100+1)*12/26,J99))/2,2),IF($E$13="Acc Weekly",ROUND((-PMT(((1+D100/CP)^(CP/12))-1,(nper-A100+1)*12/52,J99))/4,2),ROUND(-PMT(((1+D100/CP)^(CP/periods_per_year))-1,nper-A100+1,J99),2)))))))</f>
        <v>851.68</v>
      </c>
      <c r="G100" s="14">
        <f>IF(OR(A100="",A100&lt;$E$23),"",IF(J99&lt;=F100,0,IF(IF(AND(A100&gt;=$E$23,MOD(A100-$E$23,int)=0),$E$24,0)+F100&gt;=J99+E100,J99+E100-F100,IF(AND(A100&gt;=$E$23,MOD(A100-$E$23,int)=0),$E$24,0)+IF(IF(AND(A100&gt;=$E$23,MOD(A100-$E$23,int)=0),$E$24,0)+IF(MOD(A100-$E$27,periods_per_year)=0,$E$26,0)+F100&lt;J99+E100,IF(MOD(A100-$E$27,periods_per_year)=0,$E$26,0),J99+E100-IF(AND(A100&gt;=$E$23,MOD(A100-$E$23,int)=0),$E$24,0)-F100))))</f>
        <v>0</v>
      </c>
      <c r="H100" s="15"/>
      <c r="I100" s="14">
        <f t="shared" si="4"/>
        <v>207.29999999999995</v>
      </c>
      <c r="J100" s="14">
        <f t="shared" si="5"/>
        <v>140384.12000000008</v>
      </c>
      <c r="K100" s="14">
        <f t="shared" si="6"/>
        <v>161.095</v>
      </c>
      <c r="L100" s="14">
        <f>IF(A100="","",SUM($K$49:K100))</f>
        <v>8667.8700000000008</v>
      </c>
      <c r="O100" s="18">
        <f t="shared" si="7"/>
        <v>52</v>
      </c>
      <c r="P100" s="19">
        <f>IF(O100="","",IF(OR(periods_per_year=26,periods_per_year=52),IF(periods_per_year=26,IF(O100=1,fpdate,P99+14),IF(periods_per_year=52,IF(O100=1,fpdate,P99+7),"n/a")),IF(periods_per_year=24,DATE(YEAR(fpdate),MONTH(fpdate)+(O100-1)/2+IF(AND(DAY(fpdate)&gt;=15,MOD(O100,2)=0),1,0),IF(MOD(O100,2)=0,IF(DAY(fpdate)&gt;=15,DAY(fpdate)-14,DAY(fpdate)+14),DAY(fpdate))),IF(DAY(DATE(YEAR(fpdate),MONTH(fpdate)+O100-1,DAY(fpdate)))&lt;&gt;DAY(fpdate),DATE(YEAR(fpdate),MONTH(fpdate)+O100,0),DATE(YEAR(fpdate),MONTH(fpdate)+O100-1,DAY(fpdate))))))</f>
        <v>44652</v>
      </c>
      <c r="Q100" s="20">
        <f>IF(O100="","",IF(D100&lt;&gt;"",D100,IF(O100=1,start_rate,IF(variable,IF(OR(O100=1,O100&lt;$J$23*periods_per_year),Q99,MIN($J$24,IF(MOD(O100-1,$J$26)=0,MAX($J$25,Q99+$J$27),Q99))),Q99))))</f>
        <v>5.5E-2</v>
      </c>
      <c r="R100" s="21">
        <f>IF(O100="","",ROUND((((1+Q100/CP)^(CP/periods_per_year))-1)*U99,2))</f>
        <v>644.38</v>
      </c>
      <c r="S100" s="21">
        <f>IF(O100="","",IF(O100=nper,U99+R100,MIN(U99+R100,IF(Q100=Q99,S99,ROUND(-PMT(((1+Q100/CP)^(CP/periods_per_year))-1,nper-O100+1,U99),2)))))</f>
        <v>851.68</v>
      </c>
      <c r="T100" s="21">
        <f t="shared" si="8"/>
        <v>207.29999999999995</v>
      </c>
      <c r="U100" s="21">
        <f t="shared" si="9"/>
        <v>140384.12000000008</v>
      </c>
    </row>
    <row r="101" spans="1:21" x14ac:dyDescent="0.2">
      <c r="A101" s="11">
        <f t="shared" si="0"/>
        <v>53</v>
      </c>
      <c r="B101" s="12">
        <f t="shared" si="1"/>
        <v>44682</v>
      </c>
      <c r="C101" s="16" t="str">
        <f t="shared" si="2"/>
        <v/>
      </c>
      <c r="D101" s="13">
        <f>IF(A101="","",IF(A101=1,start_rate,IF(variable,IF(OR(A101=1,A101&lt;$J$23*periods_per_year),D100,MIN($J$24,IF(MOD(A101-1,$J$26)=0,MAX($J$25,D100+$J$27),D100))),D100)))</f>
        <v>5.5E-2</v>
      </c>
      <c r="E101" s="14">
        <f t="shared" si="3"/>
        <v>643.42999999999995</v>
      </c>
      <c r="F101" s="14">
        <f>IF(A101="","",IF(A101=nper,J100+E101,MIN(J100+E101,IF(D101=D100,F100,IF($E$13="Acc Bi-Weekly",ROUND((-PMT(((1+D101/CP)^(CP/12))-1,(nper-A101+1)*12/26,J100))/2,2),IF($E$13="Acc Weekly",ROUND((-PMT(((1+D101/CP)^(CP/12))-1,(nper-A101+1)*12/52,J100))/4,2),ROUND(-PMT(((1+D101/CP)^(CP/periods_per_year))-1,nper-A101+1,J100),2)))))))</f>
        <v>851.68</v>
      </c>
      <c r="G101" s="14">
        <f>IF(OR(A101="",A101&lt;$E$23),"",IF(J100&lt;=F101,0,IF(IF(AND(A101&gt;=$E$23,MOD(A101-$E$23,int)=0),$E$24,0)+F101&gt;=J100+E101,J100+E101-F101,IF(AND(A101&gt;=$E$23,MOD(A101-$E$23,int)=0),$E$24,0)+IF(IF(AND(A101&gt;=$E$23,MOD(A101-$E$23,int)=0),$E$24,0)+IF(MOD(A101-$E$27,periods_per_year)=0,$E$26,0)+F101&lt;J100+E101,IF(MOD(A101-$E$27,periods_per_year)=0,$E$26,0),J100+E101-IF(AND(A101&gt;=$E$23,MOD(A101-$E$23,int)=0),$E$24,0)-F101))))</f>
        <v>0</v>
      </c>
      <c r="H101" s="15"/>
      <c r="I101" s="14">
        <f t="shared" si="4"/>
        <v>208.25</v>
      </c>
      <c r="J101" s="14">
        <f t="shared" si="5"/>
        <v>140175.87000000008</v>
      </c>
      <c r="K101" s="14">
        <f t="shared" si="6"/>
        <v>160.85749999999999</v>
      </c>
      <c r="L101" s="14">
        <f>IF(A101="","",SUM($K$49:K101))</f>
        <v>8828.7275000000009</v>
      </c>
      <c r="O101" s="18">
        <f t="shared" si="7"/>
        <v>53</v>
      </c>
      <c r="P101" s="19">
        <f>IF(O101="","",IF(OR(periods_per_year=26,periods_per_year=52),IF(periods_per_year=26,IF(O101=1,fpdate,P100+14),IF(periods_per_year=52,IF(O101=1,fpdate,P100+7),"n/a")),IF(periods_per_year=24,DATE(YEAR(fpdate),MONTH(fpdate)+(O101-1)/2+IF(AND(DAY(fpdate)&gt;=15,MOD(O101,2)=0),1,0),IF(MOD(O101,2)=0,IF(DAY(fpdate)&gt;=15,DAY(fpdate)-14,DAY(fpdate)+14),DAY(fpdate))),IF(DAY(DATE(YEAR(fpdate),MONTH(fpdate)+O101-1,DAY(fpdate)))&lt;&gt;DAY(fpdate),DATE(YEAR(fpdate),MONTH(fpdate)+O101,0),DATE(YEAR(fpdate),MONTH(fpdate)+O101-1,DAY(fpdate))))))</f>
        <v>44682</v>
      </c>
      <c r="Q101" s="20">
        <f>IF(O101="","",IF(D101&lt;&gt;"",D101,IF(O101=1,start_rate,IF(variable,IF(OR(O101=1,O101&lt;$J$23*periods_per_year),Q100,MIN($J$24,IF(MOD(O101-1,$J$26)=0,MAX($J$25,Q100+$J$27),Q100))),Q100))))</f>
        <v>5.5E-2</v>
      </c>
      <c r="R101" s="21">
        <f>IF(O101="","",ROUND((((1+Q101/CP)^(CP/periods_per_year))-1)*U100,2))</f>
        <v>643.42999999999995</v>
      </c>
      <c r="S101" s="21">
        <f>IF(O101="","",IF(O101=nper,U100+R101,MIN(U100+R101,IF(Q101=Q100,S100,ROUND(-PMT(((1+Q101/CP)^(CP/periods_per_year))-1,nper-O101+1,U100),2)))))</f>
        <v>851.68</v>
      </c>
      <c r="T101" s="21">
        <f t="shared" si="8"/>
        <v>208.25</v>
      </c>
      <c r="U101" s="21">
        <f t="shared" si="9"/>
        <v>140175.87000000008</v>
      </c>
    </row>
    <row r="102" spans="1:21" x14ac:dyDescent="0.2">
      <c r="A102" s="11">
        <f t="shared" si="0"/>
        <v>54</v>
      </c>
      <c r="B102" s="12">
        <f t="shared" si="1"/>
        <v>44713</v>
      </c>
      <c r="C102" s="16" t="str">
        <f t="shared" si="2"/>
        <v/>
      </c>
      <c r="D102" s="13">
        <f>IF(A102="","",IF(A102=1,start_rate,IF(variable,IF(OR(A102=1,A102&lt;$J$23*periods_per_year),D101,MIN($J$24,IF(MOD(A102-1,$J$26)=0,MAX($J$25,D101+$J$27),D101))),D101)))</f>
        <v>5.5E-2</v>
      </c>
      <c r="E102" s="14">
        <f t="shared" si="3"/>
        <v>642.47</v>
      </c>
      <c r="F102" s="14">
        <f>IF(A102="","",IF(A102=nper,J101+E102,MIN(J101+E102,IF(D102=D101,F101,IF($E$13="Acc Bi-Weekly",ROUND((-PMT(((1+D102/CP)^(CP/12))-1,(nper-A102+1)*12/26,J101))/2,2),IF($E$13="Acc Weekly",ROUND((-PMT(((1+D102/CP)^(CP/12))-1,(nper-A102+1)*12/52,J101))/4,2),ROUND(-PMT(((1+D102/CP)^(CP/periods_per_year))-1,nper-A102+1,J101),2)))))))</f>
        <v>851.68</v>
      </c>
      <c r="G102" s="14">
        <f>IF(OR(A102="",A102&lt;$E$23),"",IF(J101&lt;=F102,0,IF(IF(AND(A102&gt;=$E$23,MOD(A102-$E$23,int)=0),$E$24,0)+F102&gt;=J101+E102,J101+E102-F102,IF(AND(A102&gt;=$E$23,MOD(A102-$E$23,int)=0),$E$24,0)+IF(IF(AND(A102&gt;=$E$23,MOD(A102-$E$23,int)=0),$E$24,0)+IF(MOD(A102-$E$27,periods_per_year)=0,$E$26,0)+F102&lt;J101+E102,IF(MOD(A102-$E$27,periods_per_year)=0,$E$26,0),J101+E102-IF(AND(A102&gt;=$E$23,MOD(A102-$E$23,int)=0),$E$24,0)-F102))))</f>
        <v>0</v>
      </c>
      <c r="H102" s="15"/>
      <c r="I102" s="14">
        <f t="shared" si="4"/>
        <v>209.20999999999992</v>
      </c>
      <c r="J102" s="14">
        <f t="shared" si="5"/>
        <v>139966.66000000009</v>
      </c>
      <c r="K102" s="14">
        <f t="shared" si="6"/>
        <v>160.61750000000001</v>
      </c>
      <c r="L102" s="14">
        <f>IF(A102="","",SUM($K$49:K102))</f>
        <v>8989.3450000000012</v>
      </c>
      <c r="O102" s="18">
        <f t="shared" si="7"/>
        <v>54</v>
      </c>
      <c r="P102" s="19">
        <f>IF(O102="","",IF(OR(periods_per_year=26,periods_per_year=52),IF(periods_per_year=26,IF(O102=1,fpdate,P101+14),IF(periods_per_year=52,IF(O102=1,fpdate,P101+7),"n/a")),IF(periods_per_year=24,DATE(YEAR(fpdate),MONTH(fpdate)+(O102-1)/2+IF(AND(DAY(fpdate)&gt;=15,MOD(O102,2)=0),1,0),IF(MOD(O102,2)=0,IF(DAY(fpdate)&gt;=15,DAY(fpdate)-14,DAY(fpdate)+14),DAY(fpdate))),IF(DAY(DATE(YEAR(fpdate),MONTH(fpdate)+O102-1,DAY(fpdate)))&lt;&gt;DAY(fpdate),DATE(YEAR(fpdate),MONTH(fpdate)+O102,0),DATE(YEAR(fpdate),MONTH(fpdate)+O102-1,DAY(fpdate))))))</f>
        <v>44713</v>
      </c>
      <c r="Q102" s="20">
        <f>IF(O102="","",IF(D102&lt;&gt;"",D102,IF(O102=1,start_rate,IF(variable,IF(OR(O102=1,O102&lt;$J$23*periods_per_year),Q101,MIN($J$24,IF(MOD(O102-1,$J$26)=0,MAX($J$25,Q101+$J$27),Q101))),Q101))))</f>
        <v>5.5E-2</v>
      </c>
      <c r="R102" s="21">
        <f>IF(O102="","",ROUND((((1+Q102/CP)^(CP/periods_per_year))-1)*U101,2))</f>
        <v>642.47</v>
      </c>
      <c r="S102" s="21">
        <f>IF(O102="","",IF(O102=nper,U101+R102,MIN(U101+R102,IF(Q102=Q101,S101,ROUND(-PMT(((1+Q102/CP)^(CP/periods_per_year))-1,nper-O102+1,U101),2)))))</f>
        <v>851.68</v>
      </c>
      <c r="T102" s="21">
        <f t="shared" si="8"/>
        <v>209.20999999999992</v>
      </c>
      <c r="U102" s="21">
        <f t="shared" si="9"/>
        <v>139966.66000000009</v>
      </c>
    </row>
    <row r="103" spans="1:21" x14ac:dyDescent="0.2">
      <c r="A103" s="11">
        <f t="shared" si="0"/>
        <v>55</v>
      </c>
      <c r="B103" s="12">
        <f t="shared" si="1"/>
        <v>44743</v>
      </c>
      <c r="C103" s="16" t="str">
        <f t="shared" si="2"/>
        <v/>
      </c>
      <c r="D103" s="13">
        <f>IF(A103="","",IF(A103=1,start_rate,IF(variable,IF(OR(A103=1,A103&lt;$J$23*periods_per_year),D102,MIN($J$24,IF(MOD(A103-1,$J$26)=0,MAX($J$25,D102+$J$27),D102))),D102)))</f>
        <v>5.5E-2</v>
      </c>
      <c r="E103" s="14">
        <f t="shared" si="3"/>
        <v>641.51</v>
      </c>
      <c r="F103" s="14">
        <f>IF(A103="","",IF(A103=nper,J102+E103,MIN(J102+E103,IF(D103=D102,F102,IF($E$13="Acc Bi-Weekly",ROUND((-PMT(((1+D103/CP)^(CP/12))-1,(nper-A103+1)*12/26,J102))/2,2),IF($E$13="Acc Weekly",ROUND((-PMT(((1+D103/CP)^(CP/12))-1,(nper-A103+1)*12/52,J102))/4,2),ROUND(-PMT(((1+D103/CP)^(CP/periods_per_year))-1,nper-A103+1,J102),2)))))))</f>
        <v>851.68</v>
      </c>
      <c r="G103" s="14">
        <f>IF(OR(A103="",A103&lt;$E$23),"",IF(J102&lt;=F103,0,IF(IF(AND(A103&gt;=$E$23,MOD(A103-$E$23,int)=0),$E$24,0)+F103&gt;=J102+E103,J102+E103-F103,IF(AND(A103&gt;=$E$23,MOD(A103-$E$23,int)=0),$E$24,0)+IF(IF(AND(A103&gt;=$E$23,MOD(A103-$E$23,int)=0),$E$24,0)+IF(MOD(A103-$E$27,periods_per_year)=0,$E$26,0)+F103&lt;J102+E103,IF(MOD(A103-$E$27,periods_per_year)=0,$E$26,0),J102+E103-IF(AND(A103&gt;=$E$23,MOD(A103-$E$23,int)=0),$E$24,0)-F103))))</f>
        <v>0</v>
      </c>
      <c r="H103" s="15"/>
      <c r="I103" s="14">
        <f t="shared" si="4"/>
        <v>210.16999999999996</v>
      </c>
      <c r="J103" s="14">
        <f t="shared" si="5"/>
        <v>139756.49000000008</v>
      </c>
      <c r="K103" s="14">
        <f t="shared" si="6"/>
        <v>160.3775</v>
      </c>
      <c r="L103" s="14">
        <f>IF(A103="","",SUM($K$49:K103))</f>
        <v>9149.7225000000017</v>
      </c>
      <c r="O103" s="18">
        <f t="shared" si="7"/>
        <v>55</v>
      </c>
      <c r="P103" s="19">
        <f>IF(O103="","",IF(OR(periods_per_year=26,periods_per_year=52),IF(periods_per_year=26,IF(O103=1,fpdate,P102+14),IF(periods_per_year=52,IF(O103=1,fpdate,P102+7),"n/a")),IF(periods_per_year=24,DATE(YEAR(fpdate),MONTH(fpdate)+(O103-1)/2+IF(AND(DAY(fpdate)&gt;=15,MOD(O103,2)=0),1,0),IF(MOD(O103,2)=0,IF(DAY(fpdate)&gt;=15,DAY(fpdate)-14,DAY(fpdate)+14),DAY(fpdate))),IF(DAY(DATE(YEAR(fpdate),MONTH(fpdate)+O103-1,DAY(fpdate)))&lt;&gt;DAY(fpdate),DATE(YEAR(fpdate),MONTH(fpdate)+O103,0),DATE(YEAR(fpdate),MONTH(fpdate)+O103-1,DAY(fpdate))))))</f>
        <v>44743</v>
      </c>
      <c r="Q103" s="20">
        <f>IF(O103="","",IF(D103&lt;&gt;"",D103,IF(O103=1,start_rate,IF(variable,IF(OR(O103=1,O103&lt;$J$23*periods_per_year),Q102,MIN($J$24,IF(MOD(O103-1,$J$26)=0,MAX($J$25,Q102+$J$27),Q102))),Q102))))</f>
        <v>5.5E-2</v>
      </c>
      <c r="R103" s="21">
        <f>IF(O103="","",ROUND((((1+Q103/CP)^(CP/periods_per_year))-1)*U102,2))</f>
        <v>641.51</v>
      </c>
      <c r="S103" s="21">
        <f>IF(O103="","",IF(O103=nper,U102+R103,MIN(U102+R103,IF(Q103=Q102,S102,ROUND(-PMT(((1+Q103/CP)^(CP/periods_per_year))-1,nper-O103+1,U102),2)))))</f>
        <v>851.68</v>
      </c>
      <c r="T103" s="21">
        <f t="shared" si="8"/>
        <v>210.16999999999996</v>
      </c>
      <c r="U103" s="21">
        <f t="shared" si="9"/>
        <v>139756.49000000008</v>
      </c>
    </row>
    <row r="104" spans="1:21" x14ac:dyDescent="0.2">
      <c r="A104" s="11">
        <f t="shared" si="0"/>
        <v>56</v>
      </c>
      <c r="B104" s="12">
        <f t="shared" si="1"/>
        <v>44774</v>
      </c>
      <c r="C104" s="16" t="str">
        <f t="shared" si="2"/>
        <v/>
      </c>
      <c r="D104" s="13">
        <f>IF(A104="","",IF(A104=1,start_rate,IF(variable,IF(OR(A104=1,A104&lt;$J$23*periods_per_year),D103,MIN($J$24,IF(MOD(A104-1,$J$26)=0,MAX($J$25,D103+$J$27),D103))),D103)))</f>
        <v>5.5E-2</v>
      </c>
      <c r="E104" s="14">
        <f t="shared" si="3"/>
        <v>640.54999999999995</v>
      </c>
      <c r="F104" s="14">
        <f>IF(A104="","",IF(A104=nper,J103+E104,MIN(J103+E104,IF(D104=D103,F103,IF($E$13="Acc Bi-Weekly",ROUND((-PMT(((1+D104/CP)^(CP/12))-1,(nper-A104+1)*12/26,J103))/2,2),IF($E$13="Acc Weekly",ROUND((-PMT(((1+D104/CP)^(CP/12))-1,(nper-A104+1)*12/52,J103))/4,2),ROUND(-PMT(((1+D104/CP)^(CP/periods_per_year))-1,nper-A104+1,J103),2)))))))</f>
        <v>851.68</v>
      </c>
      <c r="G104" s="14">
        <f>IF(OR(A104="",A104&lt;$E$23),"",IF(J103&lt;=F104,0,IF(IF(AND(A104&gt;=$E$23,MOD(A104-$E$23,int)=0),$E$24,0)+F104&gt;=J103+E104,J103+E104-F104,IF(AND(A104&gt;=$E$23,MOD(A104-$E$23,int)=0),$E$24,0)+IF(IF(AND(A104&gt;=$E$23,MOD(A104-$E$23,int)=0),$E$24,0)+IF(MOD(A104-$E$27,periods_per_year)=0,$E$26,0)+F104&lt;J103+E104,IF(MOD(A104-$E$27,periods_per_year)=0,$E$26,0),J103+E104-IF(AND(A104&gt;=$E$23,MOD(A104-$E$23,int)=0),$E$24,0)-F104))))</f>
        <v>0</v>
      </c>
      <c r="H104" s="15"/>
      <c r="I104" s="14">
        <f t="shared" si="4"/>
        <v>211.13</v>
      </c>
      <c r="J104" s="14">
        <f t="shared" si="5"/>
        <v>139545.36000000007</v>
      </c>
      <c r="K104" s="14">
        <f t="shared" si="6"/>
        <v>160.13749999999999</v>
      </c>
      <c r="L104" s="14">
        <f>IF(A104="","",SUM($K$49:K104))</f>
        <v>9309.8600000000024</v>
      </c>
      <c r="O104" s="18">
        <f t="shared" si="7"/>
        <v>56</v>
      </c>
      <c r="P104" s="19">
        <f>IF(O104="","",IF(OR(periods_per_year=26,periods_per_year=52),IF(periods_per_year=26,IF(O104=1,fpdate,P103+14),IF(periods_per_year=52,IF(O104=1,fpdate,P103+7),"n/a")),IF(periods_per_year=24,DATE(YEAR(fpdate),MONTH(fpdate)+(O104-1)/2+IF(AND(DAY(fpdate)&gt;=15,MOD(O104,2)=0),1,0),IF(MOD(O104,2)=0,IF(DAY(fpdate)&gt;=15,DAY(fpdate)-14,DAY(fpdate)+14),DAY(fpdate))),IF(DAY(DATE(YEAR(fpdate),MONTH(fpdate)+O104-1,DAY(fpdate)))&lt;&gt;DAY(fpdate),DATE(YEAR(fpdate),MONTH(fpdate)+O104,0),DATE(YEAR(fpdate),MONTH(fpdate)+O104-1,DAY(fpdate))))))</f>
        <v>44774</v>
      </c>
      <c r="Q104" s="20">
        <f>IF(O104="","",IF(D104&lt;&gt;"",D104,IF(O104=1,start_rate,IF(variable,IF(OR(O104=1,O104&lt;$J$23*periods_per_year),Q103,MIN($J$24,IF(MOD(O104-1,$J$26)=0,MAX($J$25,Q103+$J$27),Q103))),Q103))))</f>
        <v>5.5E-2</v>
      </c>
      <c r="R104" s="21">
        <f>IF(O104="","",ROUND((((1+Q104/CP)^(CP/periods_per_year))-1)*U103,2))</f>
        <v>640.54999999999995</v>
      </c>
      <c r="S104" s="21">
        <f>IF(O104="","",IF(O104=nper,U103+R104,MIN(U103+R104,IF(Q104=Q103,S103,ROUND(-PMT(((1+Q104/CP)^(CP/periods_per_year))-1,nper-O104+1,U103),2)))))</f>
        <v>851.68</v>
      </c>
      <c r="T104" s="21">
        <f t="shared" si="8"/>
        <v>211.13</v>
      </c>
      <c r="U104" s="21">
        <f t="shared" si="9"/>
        <v>139545.36000000007</v>
      </c>
    </row>
    <row r="105" spans="1:21" x14ac:dyDescent="0.2">
      <c r="A105" s="11">
        <f t="shared" si="0"/>
        <v>57</v>
      </c>
      <c r="B105" s="12">
        <f t="shared" si="1"/>
        <v>44805</v>
      </c>
      <c r="C105" s="16" t="str">
        <f t="shared" si="2"/>
        <v/>
      </c>
      <c r="D105" s="13">
        <f>IF(A105="","",IF(A105=1,start_rate,IF(variable,IF(OR(A105=1,A105&lt;$J$23*periods_per_year),D104,MIN($J$24,IF(MOD(A105-1,$J$26)=0,MAX($J$25,D104+$J$27),D104))),D104)))</f>
        <v>5.5E-2</v>
      </c>
      <c r="E105" s="14">
        <f t="shared" si="3"/>
        <v>639.58000000000004</v>
      </c>
      <c r="F105" s="14">
        <f>IF(A105="","",IF(A105=nper,J104+E105,MIN(J104+E105,IF(D105=D104,F104,IF($E$13="Acc Bi-Weekly",ROUND((-PMT(((1+D105/CP)^(CP/12))-1,(nper-A105+1)*12/26,J104))/2,2),IF($E$13="Acc Weekly",ROUND((-PMT(((1+D105/CP)^(CP/12))-1,(nper-A105+1)*12/52,J104))/4,2),ROUND(-PMT(((1+D105/CP)^(CP/periods_per_year))-1,nper-A105+1,J104),2)))))))</f>
        <v>851.68</v>
      </c>
      <c r="G105" s="14">
        <f>IF(OR(A105="",A105&lt;$E$23),"",IF(J104&lt;=F105,0,IF(IF(AND(A105&gt;=$E$23,MOD(A105-$E$23,int)=0),$E$24,0)+F105&gt;=J104+E105,J104+E105-F105,IF(AND(A105&gt;=$E$23,MOD(A105-$E$23,int)=0),$E$24,0)+IF(IF(AND(A105&gt;=$E$23,MOD(A105-$E$23,int)=0),$E$24,0)+IF(MOD(A105-$E$27,periods_per_year)=0,$E$26,0)+F105&lt;J104+E105,IF(MOD(A105-$E$27,periods_per_year)=0,$E$26,0),J104+E105-IF(AND(A105&gt;=$E$23,MOD(A105-$E$23,int)=0),$E$24,0)-F105))))</f>
        <v>0</v>
      </c>
      <c r="H105" s="15"/>
      <c r="I105" s="14">
        <f t="shared" si="4"/>
        <v>212.09999999999991</v>
      </c>
      <c r="J105" s="14">
        <f t="shared" si="5"/>
        <v>139333.26000000007</v>
      </c>
      <c r="K105" s="14">
        <f t="shared" si="6"/>
        <v>159.89500000000001</v>
      </c>
      <c r="L105" s="14">
        <f>IF(A105="","",SUM($K$49:K105))</f>
        <v>9469.7550000000028</v>
      </c>
      <c r="O105" s="18">
        <f t="shared" si="7"/>
        <v>57</v>
      </c>
      <c r="P105" s="19">
        <f>IF(O105="","",IF(OR(periods_per_year=26,periods_per_year=52),IF(periods_per_year=26,IF(O105=1,fpdate,P104+14),IF(periods_per_year=52,IF(O105=1,fpdate,P104+7),"n/a")),IF(periods_per_year=24,DATE(YEAR(fpdate),MONTH(fpdate)+(O105-1)/2+IF(AND(DAY(fpdate)&gt;=15,MOD(O105,2)=0),1,0),IF(MOD(O105,2)=0,IF(DAY(fpdate)&gt;=15,DAY(fpdate)-14,DAY(fpdate)+14),DAY(fpdate))),IF(DAY(DATE(YEAR(fpdate),MONTH(fpdate)+O105-1,DAY(fpdate)))&lt;&gt;DAY(fpdate),DATE(YEAR(fpdate),MONTH(fpdate)+O105,0),DATE(YEAR(fpdate),MONTH(fpdate)+O105-1,DAY(fpdate))))))</f>
        <v>44805</v>
      </c>
      <c r="Q105" s="20">
        <f>IF(O105="","",IF(D105&lt;&gt;"",D105,IF(O105=1,start_rate,IF(variable,IF(OR(O105=1,O105&lt;$J$23*periods_per_year),Q104,MIN($J$24,IF(MOD(O105-1,$J$26)=0,MAX($J$25,Q104+$J$27),Q104))),Q104))))</f>
        <v>5.5E-2</v>
      </c>
      <c r="R105" s="21">
        <f>IF(O105="","",ROUND((((1+Q105/CP)^(CP/periods_per_year))-1)*U104,2))</f>
        <v>639.58000000000004</v>
      </c>
      <c r="S105" s="21">
        <f>IF(O105="","",IF(O105=nper,U104+R105,MIN(U104+R105,IF(Q105=Q104,S104,ROUND(-PMT(((1+Q105/CP)^(CP/periods_per_year))-1,nper-O105+1,U104),2)))))</f>
        <v>851.68</v>
      </c>
      <c r="T105" s="21">
        <f t="shared" si="8"/>
        <v>212.09999999999991</v>
      </c>
      <c r="U105" s="21">
        <f t="shared" si="9"/>
        <v>139333.26000000007</v>
      </c>
    </row>
    <row r="106" spans="1:21" x14ac:dyDescent="0.2">
      <c r="A106" s="11">
        <f t="shared" si="0"/>
        <v>58</v>
      </c>
      <c r="B106" s="12">
        <f t="shared" si="1"/>
        <v>44835</v>
      </c>
      <c r="C106" s="16" t="str">
        <f t="shared" si="2"/>
        <v/>
      </c>
      <c r="D106" s="13">
        <f>IF(A106="","",IF(A106=1,start_rate,IF(variable,IF(OR(A106=1,A106&lt;$J$23*periods_per_year),D105,MIN($J$24,IF(MOD(A106-1,$J$26)=0,MAX($J$25,D105+$J$27),D105))),D105)))</f>
        <v>5.5E-2</v>
      </c>
      <c r="E106" s="14">
        <f t="shared" si="3"/>
        <v>638.61</v>
      </c>
      <c r="F106" s="14">
        <f>IF(A106="","",IF(A106=nper,J105+E106,MIN(J105+E106,IF(D106=D105,F105,IF($E$13="Acc Bi-Weekly",ROUND((-PMT(((1+D106/CP)^(CP/12))-1,(nper-A106+1)*12/26,J105))/2,2),IF($E$13="Acc Weekly",ROUND((-PMT(((1+D106/CP)^(CP/12))-1,(nper-A106+1)*12/52,J105))/4,2),ROUND(-PMT(((1+D106/CP)^(CP/periods_per_year))-1,nper-A106+1,J105),2)))))))</f>
        <v>851.68</v>
      </c>
      <c r="G106" s="14">
        <f>IF(OR(A106="",A106&lt;$E$23),"",IF(J105&lt;=F106,0,IF(IF(AND(A106&gt;=$E$23,MOD(A106-$E$23,int)=0),$E$24,0)+F106&gt;=J105+E106,J105+E106-F106,IF(AND(A106&gt;=$E$23,MOD(A106-$E$23,int)=0),$E$24,0)+IF(IF(AND(A106&gt;=$E$23,MOD(A106-$E$23,int)=0),$E$24,0)+IF(MOD(A106-$E$27,periods_per_year)=0,$E$26,0)+F106&lt;J105+E106,IF(MOD(A106-$E$27,periods_per_year)=0,$E$26,0),J105+E106-IF(AND(A106&gt;=$E$23,MOD(A106-$E$23,int)=0),$E$24,0)-F106))))</f>
        <v>0</v>
      </c>
      <c r="H106" s="15"/>
      <c r="I106" s="14">
        <f t="shared" si="4"/>
        <v>213.06999999999994</v>
      </c>
      <c r="J106" s="14">
        <f t="shared" si="5"/>
        <v>139120.19000000006</v>
      </c>
      <c r="K106" s="14">
        <f t="shared" si="6"/>
        <v>159.6525</v>
      </c>
      <c r="L106" s="14">
        <f>IF(A106="","",SUM($K$49:K106))</f>
        <v>9629.407500000003</v>
      </c>
      <c r="O106" s="18">
        <f t="shared" si="7"/>
        <v>58</v>
      </c>
      <c r="P106" s="19">
        <f>IF(O106="","",IF(OR(periods_per_year=26,periods_per_year=52),IF(periods_per_year=26,IF(O106=1,fpdate,P105+14),IF(periods_per_year=52,IF(O106=1,fpdate,P105+7),"n/a")),IF(periods_per_year=24,DATE(YEAR(fpdate),MONTH(fpdate)+(O106-1)/2+IF(AND(DAY(fpdate)&gt;=15,MOD(O106,2)=0),1,0),IF(MOD(O106,2)=0,IF(DAY(fpdate)&gt;=15,DAY(fpdate)-14,DAY(fpdate)+14),DAY(fpdate))),IF(DAY(DATE(YEAR(fpdate),MONTH(fpdate)+O106-1,DAY(fpdate)))&lt;&gt;DAY(fpdate),DATE(YEAR(fpdate),MONTH(fpdate)+O106,0),DATE(YEAR(fpdate),MONTH(fpdate)+O106-1,DAY(fpdate))))))</f>
        <v>44835</v>
      </c>
      <c r="Q106" s="20">
        <f>IF(O106="","",IF(D106&lt;&gt;"",D106,IF(O106=1,start_rate,IF(variable,IF(OR(O106=1,O106&lt;$J$23*periods_per_year),Q105,MIN($J$24,IF(MOD(O106-1,$J$26)=0,MAX($J$25,Q105+$J$27),Q105))),Q105))))</f>
        <v>5.5E-2</v>
      </c>
      <c r="R106" s="21">
        <f>IF(O106="","",ROUND((((1+Q106/CP)^(CP/periods_per_year))-1)*U105,2))</f>
        <v>638.61</v>
      </c>
      <c r="S106" s="21">
        <f>IF(O106="","",IF(O106=nper,U105+R106,MIN(U105+R106,IF(Q106=Q105,S105,ROUND(-PMT(((1+Q106/CP)^(CP/periods_per_year))-1,nper-O106+1,U105),2)))))</f>
        <v>851.68</v>
      </c>
      <c r="T106" s="21">
        <f t="shared" si="8"/>
        <v>213.06999999999994</v>
      </c>
      <c r="U106" s="21">
        <f t="shared" si="9"/>
        <v>139120.19000000006</v>
      </c>
    </row>
    <row r="107" spans="1:21" x14ac:dyDescent="0.2">
      <c r="A107" s="11">
        <f t="shared" si="0"/>
        <v>59</v>
      </c>
      <c r="B107" s="12">
        <f t="shared" si="1"/>
        <v>44866</v>
      </c>
      <c r="C107" s="16" t="str">
        <f t="shared" si="2"/>
        <v/>
      </c>
      <c r="D107" s="13">
        <f>IF(A107="","",IF(A107=1,start_rate,IF(variable,IF(OR(A107=1,A107&lt;$J$23*periods_per_year),D106,MIN($J$24,IF(MOD(A107-1,$J$26)=0,MAX($J$25,D106+$J$27),D106))),D106)))</f>
        <v>5.5E-2</v>
      </c>
      <c r="E107" s="14">
        <f t="shared" si="3"/>
        <v>637.63</v>
      </c>
      <c r="F107" s="14">
        <f>IF(A107="","",IF(A107=nper,J106+E107,MIN(J106+E107,IF(D107=D106,F106,IF($E$13="Acc Bi-Weekly",ROUND((-PMT(((1+D107/CP)^(CP/12))-1,(nper-A107+1)*12/26,J106))/2,2),IF($E$13="Acc Weekly",ROUND((-PMT(((1+D107/CP)^(CP/12))-1,(nper-A107+1)*12/52,J106))/4,2),ROUND(-PMT(((1+D107/CP)^(CP/periods_per_year))-1,nper-A107+1,J106),2)))))))</f>
        <v>851.68</v>
      </c>
      <c r="G107" s="14">
        <f>IF(OR(A107="",A107&lt;$E$23),"",IF(J106&lt;=F107,0,IF(IF(AND(A107&gt;=$E$23,MOD(A107-$E$23,int)=0),$E$24,0)+F107&gt;=J106+E107,J106+E107-F107,IF(AND(A107&gt;=$E$23,MOD(A107-$E$23,int)=0),$E$24,0)+IF(IF(AND(A107&gt;=$E$23,MOD(A107-$E$23,int)=0),$E$24,0)+IF(MOD(A107-$E$27,periods_per_year)=0,$E$26,0)+F107&lt;J106+E107,IF(MOD(A107-$E$27,periods_per_year)=0,$E$26,0),J106+E107-IF(AND(A107&gt;=$E$23,MOD(A107-$E$23,int)=0),$E$24,0)-F107))))</f>
        <v>0</v>
      </c>
      <c r="H107" s="15"/>
      <c r="I107" s="14">
        <f t="shared" si="4"/>
        <v>214.04999999999995</v>
      </c>
      <c r="J107" s="14">
        <f t="shared" si="5"/>
        <v>138906.14000000007</v>
      </c>
      <c r="K107" s="14">
        <f t="shared" si="6"/>
        <v>159.4075</v>
      </c>
      <c r="L107" s="14">
        <f>IF(A107="","",SUM($K$49:K107))</f>
        <v>9788.8150000000023</v>
      </c>
      <c r="O107" s="18">
        <f t="shared" si="7"/>
        <v>59</v>
      </c>
      <c r="P107" s="19">
        <f>IF(O107="","",IF(OR(periods_per_year=26,periods_per_year=52),IF(periods_per_year=26,IF(O107=1,fpdate,P106+14),IF(periods_per_year=52,IF(O107=1,fpdate,P106+7),"n/a")),IF(periods_per_year=24,DATE(YEAR(fpdate),MONTH(fpdate)+(O107-1)/2+IF(AND(DAY(fpdate)&gt;=15,MOD(O107,2)=0),1,0),IF(MOD(O107,2)=0,IF(DAY(fpdate)&gt;=15,DAY(fpdate)-14,DAY(fpdate)+14),DAY(fpdate))),IF(DAY(DATE(YEAR(fpdate),MONTH(fpdate)+O107-1,DAY(fpdate)))&lt;&gt;DAY(fpdate),DATE(YEAR(fpdate),MONTH(fpdate)+O107,0),DATE(YEAR(fpdate),MONTH(fpdate)+O107-1,DAY(fpdate))))))</f>
        <v>44866</v>
      </c>
      <c r="Q107" s="20">
        <f>IF(O107="","",IF(D107&lt;&gt;"",D107,IF(O107=1,start_rate,IF(variable,IF(OR(O107=1,O107&lt;$J$23*periods_per_year),Q106,MIN($J$24,IF(MOD(O107-1,$J$26)=0,MAX($J$25,Q106+$J$27),Q106))),Q106))))</f>
        <v>5.5E-2</v>
      </c>
      <c r="R107" s="21">
        <f>IF(O107="","",ROUND((((1+Q107/CP)^(CP/periods_per_year))-1)*U106,2))</f>
        <v>637.63</v>
      </c>
      <c r="S107" s="21">
        <f>IF(O107="","",IF(O107=nper,U106+R107,MIN(U106+R107,IF(Q107=Q106,S106,ROUND(-PMT(((1+Q107/CP)^(CP/periods_per_year))-1,nper-O107+1,U106),2)))))</f>
        <v>851.68</v>
      </c>
      <c r="T107" s="21">
        <f t="shared" si="8"/>
        <v>214.04999999999995</v>
      </c>
      <c r="U107" s="21">
        <f t="shared" si="9"/>
        <v>138906.14000000007</v>
      </c>
    </row>
    <row r="108" spans="1:21" x14ac:dyDescent="0.2">
      <c r="A108" s="11">
        <f t="shared" si="0"/>
        <v>60</v>
      </c>
      <c r="B108" s="12">
        <f t="shared" si="1"/>
        <v>44896</v>
      </c>
      <c r="C108" s="16">
        <f t="shared" si="2"/>
        <v>5</v>
      </c>
      <c r="D108" s="13">
        <f>IF(A108="","",IF(A108=1,start_rate,IF(variable,IF(OR(A108=1,A108&lt;$J$23*periods_per_year),D107,MIN($J$24,IF(MOD(A108-1,$J$26)=0,MAX($J$25,D107+$J$27),D107))),D107)))</f>
        <v>5.5E-2</v>
      </c>
      <c r="E108" s="14">
        <f t="shared" si="3"/>
        <v>636.65</v>
      </c>
      <c r="F108" s="14">
        <f>IF(A108="","",IF(A108=nper,J107+E108,MIN(J107+E108,IF(D108=D107,F107,IF($E$13="Acc Bi-Weekly",ROUND((-PMT(((1+D108/CP)^(CP/12))-1,(nper-A108+1)*12/26,J107))/2,2),IF($E$13="Acc Weekly",ROUND((-PMT(((1+D108/CP)^(CP/12))-1,(nper-A108+1)*12/52,J107))/4,2),ROUND(-PMT(((1+D108/CP)^(CP/periods_per_year))-1,nper-A108+1,J107),2)))))))</f>
        <v>851.68</v>
      </c>
      <c r="G108" s="14">
        <f>IF(OR(A108="",A108&lt;$E$23),"",IF(J107&lt;=F108,0,IF(IF(AND(A108&gt;=$E$23,MOD(A108-$E$23,int)=0),$E$24,0)+F108&gt;=J107+E108,J107+E108-F108,IF(AND(A108&gt;=$E$23,MOD(A108-$E$23,int)=0),$E$24,0)+IF(IF(AND(A108&gt;=$E$23,MOD(A108-$E$23,int)=0),$E$24,0)+IF(MOD(A108-$E$27,periods_per_year)=0,$E$26,0)+F108&lt;J107+E108,IF(MOD(A108-$E$27,periods_per_year)=0,$E$26,0),J107+E108-IF(AND(A108&gt;=$E$23,MOD(A108-$E$23,int)=0),$E$24,0)-F108))))</f>
        <v>0</v>
      </c>
      <c r="H108" s="15"/>
      <c r="I108" s="14">
        <f t="shared" si="4"/>
        <v>215.02999999999997</v>
      </c>
      <c r="J108" s="14">
        <f t="shared" si="5"/>
        <v>138691.11000000007</v>
      </c>
      <c r="K108" s="14">
        <f t="shared" si="6"/>
        <v>159.16249999999999</v>
      </c>
      <c r="L108" s="14">
        <f>IF(A108="","",SUM($K$49:K108))</f>
        <v>9947.9775000000027</v>
      </c>
      <c r="O108" s="18">
        <f t="shared" si="7"/>
        <v>60</v>
      </c>
      <c r="P108" s="19">
        <f>IF(O108="","",IF(OR(periods_per_year=26,periods_per_year=52),IF(periods_per_year=26,IF(O108=1,fpdate,P107+14),IF(periods_per_year=52,IF(O108=1,fpdate,P107+7),"n/a")),IF(periods_per_year=24,DATE(YEAR(fpdate),MONTH(fpdate)+(O108-1)/2+IF(AND(DAY(fpdate)&gt;=15,MOD(O108,2)=0),1,0),IF(MOD(O108,2)=0,IF(DAY(fpdate)&gt;=15,DAY(fpdate)-14,DAY(fpdate)+14),DAY(fpdate))),IF(DAY(DATE(YEAR(fpdate),MONTH(fpdate)+O108-1,DAY(fpdate)))&lt;&gt;DAY(fpdate),DATE(YEAR(fpdate),MONTH(fpdate)+O108,0),DATE(YEAR(fpdate),MONTH(fpdate)+O108-1,DAY(fpdate))))))</f>
        <v>44896</v>
      </c>
      <c r="Q108" s="20">
        <f>IF(O108="","",IF(D108&lt;&gt;"",D108,IF(O108=1,start_rate,IF(variable,IF(OR(O108=1,O108&lt;$J$23*periods_per_year),Q107,MIN($J$24,IF(MOD(O108-1,$J$26)=0,MAX($J$25,Q107+$J$27),Q107))),Q107))))</f>
        <v>5.5E-2</v>
      </c>
      <c r="R108" s="21">
        <f>IF(O108="","",ROUND((((1+Q108/CP)^(CP/periods_per_year))-1)*U107,2))</f>
        <v>636.65</v>
      </c>
      <c r="S108" s="21">
        <f>IF(O108="","",IF(O108=nper,U107+R108,MIN(U107+R108,IF(Q108=Q107,S107,ROUND(-PMT(((1+Q108/CP)^(CP/periods_per_year))-1,nper-O108+1,U107),2)))))</f>
        <v>851.68</v>
      </c>
      <c r="T108" s="21">
        <f t="shared" si="8"/>
        <v>215.02999999999997</v>
      </c>
      <c r="U108" s="21">
        <f t="shared" si="9"/>
        <v>138691.11000000007</v>
      </c>
    </row>
    <row r="109" spans="1:21" x14ac:dyDescent="0.2">
      <c r="A109" s="11">
        <f t="shared" si="0"/>
        <v>61</v>
      </c>
      <c r="B109" s="12">
        <f t="shared" si="1"/>
        <v>44927</v>
      </c>
      <c r="C109" s="16" t="str">
        <f t="shared" si="2"/>
        <v/>
      </c>
      <c r="D109" s="13">
        <f>IF(A109="","",IF(A109=1,start_rate,IF(variable,IF(OR(A109=1,A109&lt;$J$23*periods_per_year),D108,MIN($J$24,IF(MOD(A109-1,$J$26)=0,MAX($J$25,D108+$J$27),D108))),D108)))</f>
        <v>5.5E-2</v>
      </c>
      <c r="E109" s="14">
        <f t="shared" si="3"/>
        <v>635.66999999999996</v>
      </c>
      <c r="F109" s="14">
        <f>IF(A109="","",IF(A109=nper,J108+E109,MIN(J108+E109,IF(D109=D108,F108,IF($E$13="Acc Bi-Weekly",ROUND((-PMT(((1+D109/CP)^(CP/12))-1,(nper-A109+1)*12/26,J108))/2,2),IF($E$13="Acc Weekly",ROUND((-PMT(((1+D109/CP)^(CP/12))-1,(nper-A109+1)*12/52,J108))/4,2),ROUND(-PMT(((1+D109/CP)^(CP/periods_per_year))-1,nper-A109+1,J108),2)))))))</f>
        <v>851.68</v>
      </c>
      <c r="G109" s="14">
        <f>IF(OR(A109="",A109&lt;$E$23),"",IF(J108&lt;=F109,0,IF(IF(AND(A109&gt;=$E$23,MOD(A109-$E$23,int)=0),$E$24,0)+F109&gt;=J108+E109,J108+E109-F109,IF(AND(A109&gt;=$E$23,MOD(A109-$E$23,int)=0),$E$24,0)+IF(IF(AND(A109&gt;=$E$23,MOD(A109-$E$23,int)=0),$E$24,0)+IF(MOD(A109-$E$27,periods_per_year)=0,$E$26,0)+F109&lt;J108+E109,IF(MOD(A109-$E$27,periods_per_year)=0,$E$26,0),J108+E109-IF(AND(A109&gt;=$E$23,MOD(A109-$E$23,int)=0),$E$24,0)-F109))))</f>
        <v>0</v>
      </c>
      <c r="H109" s="15"/>
      <c r="I109" s="14">
        <f t="shared" si="4"/>
        <v>216.01</v>
      </c>
      <c r="J109" s="14">
        <f t="shared" si="5"/>
        <v>138475.10000000006</v>
      </c>
      <c r="K109" s="14">
        <f t="shared" si="6"/>
        <v>158.91749999999999</v>
      </c>
      <c r="L109" s="14">
        <f>IF(A109="","",SUM($K$49:K109))</f>
        <v>10106.895000000002</v>
      </c>
      <c r="O109" s="18">
        <f t="shared" si="7"/>
        <v>61</v>
      </c>
      <c r="P109" s="19">
        <f>IF(O109="","",IF(OR(periods_per_year=26,periods_per_year=52),IF(periods_per_year=26,IF(O109=1,fpdate,P108+14),IF(periods_per_year=52,IF(O109=1,fpdate,P108+7),"n/a")),IF(periods_per_year=24,DATE(YEAR(fpdate),MONTH(fpdate)+(O109-1)/2+IF(AND(DAY(fpdate)&gt;=15,MOD(O109,2)=0),1,0),IF(MOD(O109,2)=0,IF(DAY(fpdate)&gt;=15,DAY(fpdate)-14,DAY(fpdate)+14),DAY(fpdate))),IF(DAY(DATE(YEAR(fpdate),MONTH(fpdate)+O109-1,DAY(fpdate)))&lt;&gt;DAY(fpdate),DATE(YEAR(fpdate),MONTH(fpdate)+O109,0),DATE(YEAR(fpdate),MONTH(fpdate)+O109-1,DAY(fpdate))))))</f>
        <v>44927</v>
      </c>
      <c r="Q109" s="20">
        <f>IF(O109="","",IF(D109&lt;&gt;"",D109,IF(O109=1,start_rate,IF(variable,IF(OR(O109=1,O109&lt;$J$23*periods_per_year),Q108,MIN($J$24,IF(MOD(O109-1,$J$26)=0,MAX($J$25,Q108+$J$27),Q108))),Q108))))</f>
        <v>5.5E-2</v>
      </c>
      <c r="R109" s="21">
        <f>IF(O109="","",ROUND((((1+Q109/CP)^(CP/periods_per_year))-1)*U108,2))</f>
        <v>635.66999999999996</v>
      </c>
      <c r="S109" s="21">
        <f>IF(O109="","",IF(O109=nper,U108+R109,MIN(U108+R109,IF(Q109=Q108,S108,ROUND(-PMT(((1+Q109/CP)^(CP/periods_per_year))-1,nper-O109+1,U108),2)))))</f>
        <v>851.68</v>
      </c>
      <c r="T109" s="21">
        <f t="shared" si="8"/>
        <v>216.01</v>
      </c>
      <c r="U109" s="21">
        <f t="shared" si="9"/>
        <v>138475.10000000006</v>
      </c>
    </row>
    <row r="110" spans="1:21" x14ac:dyDescent="0.2">
      <c r="A110" s="11">
        <f t="shared" si="0"/>
        <v>62</v>
      </c>
      <c r="B110" s="12">
        <f t="shared" si="1"/>
        <v>44958</v>
      </c>
      <c r="C110" s="16" t="str">
        <f t="shared" si="2"/>
        <v/>
      </c>
      <c r="D110" s="13">
        <f>IF(A110="","",IF(A110=1,start_rate,IF(variable,IF(OR(A110=1,A110&lt;$J$23*periods_per_year),D109,MIN($J$24,IF(MOD(A110-1,$J$26)=0,MAX($J$25,D109+$J$27),D109))),D109)))</f>
        <v>5.5E-2</v>
      </c>
      <c r="E110" s="14">
        <f t="shared" si="3"/>
        <v>634.67999999999995</v>
      </c>
      <c r="F110" s="14">
        <f>IF(A110="","",IF(A110=nper,J109+E110,MIN(J109+E110,IF(D110=D109,F109,IF($E$13="Acc Bi-Weekly",ROUND((-PMT(((1+D110/CP)^(CP/12))-1,(nper-A110+1)*12/26,J109))/2,2),IF($E$13="Acc Weekly",ROUND((-PMT(((1+D110/CP)^(CP/12))-1,(nper-A110+1)*12/52,J109))/4,2),ROUND(-PMT(((1+D110/CP)^(CP/periods_per_year))-1,nper-A110+1,J109),2)))))))</f>
        <v>851.68</v>
      </c>
      <c r="G110" s="14">
        <f>IF(OR(A110="",A110&lt;$E$23),"",IF(J109&lt;=F110,0,IF(IF(AND(A110&gt;=$E$23,MOD(A110-$E$23,int)=0),$E$24,0)+F110&gt;=J109+E110,J109+E110-F110,IF(AND(A110&gt;=$E$23,MOD(A110-$E$23,int)=0),$E$24,0)+IF(IF(AND(A110&gt;=$E$23,MOD(A110-$E$23,int)=0),$E$24,0)+IF(MOD(A110-$E$27,periods_per_year)=0,$E$26,0)+F110&lt;J109+E110,IF(MOD(A110-$E$27,periods_per_year)=0,$E$26,0),J109+E110-IF(AND(A110&gt;=$E$23,MOD(A110-$E$23,int)=0),$E$24,0)-F110))))</f>
        <v>0</v>
      </c>
      <c r="H110" s="15"/>
      <c r="I110" s="14">
        <f t="shared" si="4"/>
        <v>217</v>
      </c>
      <c r="J110" s="14">
        <f t="shared" si="5"/>
        <v>138258.10000000006</v>
      </c>
      <c r="K110" s="14">
        <f t="shared" si="6"/>
        <v>158.66999999999999</v>
      </c>
      <c r="L110" s="14">
        <f>IF(A110="","",SUM($K$49:K110))</f>
        <v>10265.565000000002</v>
      </c>
      <c r="O110" s="18">
        <f t="shared" si="7"/>
        <v>62</v>
      </c>
      <c r="P110" s="19">
        <f>IF(O110="","",IF(OR(periods_per_year=26,periods_per_year=52),IF(periods_per_year=26,IF(O110=1,fpdate,P109+14),IF(periods_per_year=52,IF(O110=1,fpdate,P109+7),"n/a")),IF(periods_per_year=24,DATE(YEAR(fpdate),MONTH(fpdate)+(O110-1)/2+IF(AND(DAY(fpdate)&gt;=15,MOD(O110,2)=0),1,0),IF(MOD(O110,2)=0,IF(DAY(fpdate)&gt;=15,DAY(fpdate)-14,DAY(fpdate)+14),DAY(fpdate))),IF(DAY(DATE(YEAR(fpdate),MONTH(fpdate)+O110-1,DAY(fpdate)))&lt;&gt;DAY(fpdate),DATE(YEAR(fpdate),MONTH(fpdate)+O110,0),DATE(YEAR(fpdate),MONTH(fpdate)+O110-1,DAY(fpdate))))))</f>
        <v>44958</v>
      </c>
      <c r="Q110" s="20">
        <f>IF(O110="","",IF(D110&lt;&gt;"",D110,IF(O110=1,start_rate,IF(variable,IF(OR(O110=1,O110&lt;$J$23*periods_per_year),Q109,MIN($J$24,IF(MOD(O110-1,$J$26)=0,MAX($J$25,Q109+$J$27),Q109))),Q109))))</f>
        <v>5.5E-2</v>
      </c>
      <c r="R110" s="21">
        <f>IF(O110="","",ROUND((((1+Q110/CP)^(CP/periods_per_year))-1)*U109,2))</f>
        <v>634.67999999999995</v>
      </c>
      <c r="S110" s="21">
        <f>IF(O110="","",IF(O110=nper,U109+R110,MIN(U109+R110,IF(Q110=Q109,S109,ROUND(-PMT(((1+Q110/CP)^(CP/periods_per_year))-1,nper-O110+1,U109),2)))))</f>
        <v>851.68</v>
      </c>
      <c r="T110" s="21">
        <f t="shared" si="8"/>
        <v>217</v>
      </c>
      <c r="U110" s="21">
        <f t="shared" si="9"/>
        <v>138258.10000000006</v>
      </c>
    </row>
    <row r="111" spans="1:21" x14ac:dyDescent="0.2">
      <c r="A111" s="11">
        <f t="shared" si="0"/>
        <v>63</v>
      </c>
      <c r="B111" s="12">
        <f t="shared" si="1"/>
        <v>44986</v>
      </c>
      <c r="C111" s="16" t="str">
        <f t="shared" si="2"/>
        <v/>
      </c>
      <c r="D111" s="13">
        <f>IF(A111="","",IF(A111=1,start_rate,IF(variable,IF(OR(A111=1,A111&lt;$J$23*periods_per_year),D110,MIN($J$24,IF(MOD(A111-1,$J$26)=0,MAX($J$25,D110+$J$27),D110))),D110)))</f>
        <v>5.5E-2</v>
      </c>
      <c r="E111" s="14">
        <f t="shared" si="3"/>
        <v>633.67999999999995</v>
      </c>
      <c r="F111" s="14">
        <f>IF(A111="","",IF(A111=nper,J110+E111,MIN(J110+E111,IF(D111=D110,F110,IF($E$13="Acc Bi-Weekly",ROUND((-PMT(((1+D111/CP)^(CP/12))-1,(nper-A111+1)*12/26,J110))/2,2),IF($E$13="Acc Weekly",ROUND((-PMT(((1+D111/CP)^(CP/12))-1,(nper-A111+1)*12/52,J110))/4,2),ROUND(-PMT(((1+D111/CP)^(CP/periods_per_year))-1,nper-A111+1,J110),2)))))))</f>
        <v>851.68</v>
      </c>
      <c r="G111" s="14">
        <f>IF(OR(A111="",A111&lt;$E$23),"",IF(J110&lt;=F111,0,IF(IF(AND(A111&gt;=$E$23,MOD(A111-$E$23,int)=0),$E$24,0)+F111&gt;=J110+E111,J110+E111-F111,IF(AND(A111&gt;=$E$23,MOD(A111-$E$23,int)=0),$E$24,0)+IF(IF(AND(A111&gt;=$E$23,MOD(A111-$E$23,int)=0),$E$24,0)+IF(MOD(A111-$E$27,periods_per_year)=0,$E$26,0)+F111&lt;J110+E111,IF(MOD(A111-$E$27,periods_per_year)=0,$E$26,0),J110+E111-IF(AND(A111&gt;=$E$23,MOD(A111-$E$23,int)=0),$E$24,0)-F111))))</f>
        <v>0</v>
      </c>
      <c r="H111" s="15"/>
      <c r="I111" s="14">
        <f t="shared" si="4"/>
        <v>218</v>
      </c>
      <c r="J111" s="14">
        <f t="shared" si="5"/>
        <v>138040.10000000006</v>
      </c>
      <c r="K111" s="14">
        <f t="shared" si="6"/>
        <v>158.41999999999999</v>
      </c>
      <c r="L111" s="14">
        <f>IF(A111="","",SUM($K$49:K111))</f>
        <v>10423.985000000002</v>
      </c>
      <c r="O111" s="18">
        <f t="shared" si="7"/>
        <v>63</v>
      </c>
      <c r="P111" s="19">
        <f>IF(O111="","",IF(OR(periods_per_year=26,periods_per_year=52),IF(periods_per_year=26,IF(O111=1,fpdate,P110+14),IF(periods_per_year=52,IF(O111=1,fpdate,P110+7),"n/a")),IF(periods_per_year=24,DATE(YEAR(fpdate),MONTH(fpdate)+(O111-1)/2+IF(AND(DAY(fpdate)&gt;=15,MOD(O111,2)=0),1,0),IF(MOD(O111,2)=0,IF(DAY(fpdate)&gt;=15,DAY(fpdate)-14,DAY(fpdate)+14),DAY(fpdate))),IF(DAY(DATE(YEAR(fpdate),MONTH(fpdate)+O111-1,DAY(fpdate)))&lt;&gt;DAY(fpdate),DATE(YEAR(fpdate),MONTH(fpdate)+O111,0),DATE(YEAR(fpdate),MONTH(fpdate)+O111-1,DAY(fpdate))))))</f>
        <v>44986</v>
      </c>
      <c r="Q111" s="20">
        <f>IF(O111="","",IF(D111&lt;&gt;"",D111,IF(O111=1,start_rate,IF(variable,IF(OR(O111=1,O111&lt;$J$23*periods_per_year),Q110,MIN($J$24,IF(MOD(O111-1,$J$26)=0,MAX($J$25,Q110+$J$27),Q110))),Q110))))</f>
        <v>5.5E-2</v>
      </c>
      <c r="R111" s="21">
        <f>IF(O111="","",ROUND((((1+Q111/CP)^(CP/periods_per_year))-1)*U110,2))</f>
        <v>633.67999999999995</v>
      </c>
      <c r="S111" s="21">
        <f>IF(O111="","",IF(O111=nper,U110+R111,MIN(U110+R111,IF(Q111=Q110,S110,ROUND(-PMT(((1+Q111/CP)^(CP/periods_per_year))-1,nper-O111+1,U110),2)))))</f>
        <v>851.68</v>
      </c>
      <c r="T111" s="21">
        <f t="shared" si="8"/>
        <v>218</v>
      </c>
      <c r="U111" s="21">
        <f t="shared" si="9"/>
        <v>138040.10000000006</v>
      </c>
    </row>
    <row r="112" spans="1:21" x14ac:dyDescent="0.2">
      <c r="A112" s="11">
        <f t="shared" si="0"/>
        <v>64</v>
      </c>
      <c r="B112" s="12">
        <f t="shared" si="1"/>
        <v>45017</v>
      </c>
      <c r="C112" s="16" t="str">
        <f t="shared" si="2"/>
        <v/>
      </c>
      <c r="D112" s="13">
        <f>IF(A112="","",IF(A112=1,start_rate,IF(variable,IF(OR(A112=1,A112&lt;$J$23*periods_per_year),D111,MIN($J$24,IF(MOD(A112-1,$J$26)=0,MAX($J$25,D111+$J$27),D111))),D111)))</f>
        <v>5.5E-2</v>
      </c>
      <c r="E112" s="14">
        <f t="shared" si="3"/>
        <v>632.67999999999995</v>
      </c>
      <c r="F112" s="14">
        <f>IF(A112="","",IF(A112=nper,J111+E112,MIN(J111+E112,IF(D112=D111,F111,IF($E$13="Acc Bi-Weekly",ROUND((-PMT(((1+D112/CP)^(CP/12))-1,(nper-A112+1)*12/26,J111))/2,2),IF($E$13="Acc Weekly",ROUND((-PMT(((1+D112/CP)^(CP/12))-1,(nper-A112+1)*12/52,J111))/4,2),ROUND(-PMT(((1+D112/CP)^(CP/periods_per_year))-1,nper-A112+1,J111),2)))))))</f>
        <v>851.68</v>
      </c>
      <c r="G112" s="14">
        <f>IF(OR(A112="",A112&lt;$E$23),"",IF(J111&lt;=F112,0,IF(IF(AND(A112&gt;=$E$23,MOD(A112-$E$23,int)=0),$E$24,0)+F112&gt;=J111+E112,J111+E112-F112,IF(AND(A112&gt;=$E$23,MOD(A112-$E$23,int)=0),$E$24,0)+IF(IF(AND(A112&gt;=$E$23,MOD(A112-$E$23,int)=0),$E$24,0)+IF(MOD(A112-$E$27,periods_per_year)=0,$E$26,0)+F112&lt;J111+E112,IF(MOD(A112-$E$27,periods_per_year)=0,$E$26,0),J111+E112-IF(AND(A112&gt;=$E$23,MOD(A112-$E$23,int)=0),$E$24,0)-F112))))</f>
        <v>0</v>
      </c>
      <c r="H112" s="15"/>
      <c r="I112" s="14">
        <f t="shared" si="4"/>
        <v>219</v>
      </c>
      <c r="J112" s="14">
        <f t="shared" si="5"/>
        <v>137821.10000000006</v>
      </c>
      <c r="K112" s="14">
        <f t="shared" si="6"/>
        <v>158.16999999999999</v>
      </c>
      <c r="L112" s="14">
        <f>IF(A112="","",SUM($K$49:K112))</f>
        <v>10582.155000000002</v>
      </c>
      <c r="O112" s="18">
        <f t="shared" si="7"/>
        <v>64</v>
      </c>
      <c r="P112" s="19">
        <f>IF(O112="","",IF(OR(periods_per_year=26,periods_per_year=52),IF(periods_per_year=26,IF(O112=1,fpdate,P111+14),IF(periods_per_year=52,IF(O112=1,fpdate,P111+7),"n/a")),IF(periods_per_year=24,DATE(YEAR(fpdate),MONTH(fpdate)+(O112-1)/2+IF(AND(DAY(fpdate)&gt;=15,MOD(O112,2)=0),1,0),IF(MOD(O112,2)=0,IF(DAY(fpdate)&gt;=15,DAY(fpdate)-14,DAY(fpdate)+14),DAY(fpdate))),IF(DAY(DATE(YEAR(fpdate),MONTH(fpdate)+O112-1,DAY(fpdate)))&lt;&gt;DAY(fpdate),DATE(YEAR(fpdate),MONTH(fpdate)+O112,0),DATE(YEAR(fpdate),MONTH(fpdate)+O112-1,DAY(fpdate))))))</f>
        <v>45017</v>
      </c>
      <c r="Q112" s="20">
        <f>IF(O112="","",IF(D112&lt;&gt;"",D112,IF(O112=1,start_rate,IF(variable,IF(OR(O112=1,O112&lt;$J$23*periods_per_year),Q111,MIN($J$24,IF(MOD(O112-1,$J$26)=0,MAX($J$25,Q111+$J$27),Q111))),Q111))))</f>
        <v>5.5E-2</v>
      </c>
      <c r="R112" s="21">
        <f>IF(O112="","",ROUND((((1+Q112/CP)^(CP/periods_per_year))-1)*U111,2))</f>
        <v>632.67999999999995</v>
      </c>
      <c r="S112" s="21">
        <f>IF(O112="","",IF(O112=nper,U111+R112,MIN(U111+R112,IF(Q112=Q111,S111,ROUND(-PMT(((1+Q112/CP)^(CP/periods_per_year))-1,nper-O112+1,U111),2)))))</f>
        <v>851.68</v>
      </c>
      <c r="T112" s="21">
        <f t="shared" si="8"/>
        <v>219</v>
      </c>
      <c r="U112" s="21">
        <f t="shared" si="9"/>
        <v>137821.10000000006</v>
      </c>
    </row>
    <row r="113" spans="1:21" x14ac:dyDescent="0.2">
      <c r="A113" s="11">
        <f t="shared" ref="A113:A176" si="10">IF(J112="","",IF(OR(A112&gt;=nper,ROUND(J112,2)&lt;=0),"",A112+1))</f>
        <v>65</v>
      </c>
      <c r="B113" s="12">
        <f t="shared" ref="B113:B176" si="11">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DAY(fpdate)))&lt;&gt;DAY(fpdate),DATE(YEAR(fpdate),MONTH(fpdate)+A113,0),DATE(YEAR(fpdate),MONTH(fpdate)+A113-1,DAY(fpdate))))))</f>
        <v>45047</v>
      </c>
      <c r="C113" s="16" t="str">
        <f t="shared" ref="C113:C176" si="12">IF(A113="","",IF(MOD(A113,periods_per_year)=0,A113/periods_per_year,""))</f>
        <v/>
      </c>
      <c r="D113" s="13">
        <f>IF(A113="","",IF(A113=1,start_rate,IF(variable,IF(OR(A113=1,A113&lt;$J$23*periods_per_year),D112,MIN($J$24,IF(MOD(A113-1,$J$26)=0,MAX($J$25,D112+$J$27),D112))),D112)))</f>
        <v>5.5E-2</v>
      </c>
      <c r="E113" s="14">
        <f t="shared" ref="E113:E176" si="13">IF(A113="","",ROUND((((1+D113/CP)^(CP/periods_per_year))-1)*J112,2))</f>
        <v>631.67999999999995</v>
      </c>
      <c r="F113" s="14">
        <f>IF(A113="","",IF(A113=nper,J112+E113,MIN(J112+E113,IF(D113=D112,F112,IF($E$13="Acc Bi-Weekly",ROUND((-PMT(((1+D113/CP)^(CP/12))-1,(nper-A113+1)*12/26,J112))/2,2),IF($E$13="Acc Weekly",ROUND((-PMT(((1+D113/CP)^(CP/12))-1,(nper-A113+1)*12/52,J112))/4,2),ROUND(-PMT(((1+D113/CP)^(CP/periods_per_year))-1,nper-A113+1,J112),2)))))))</f>
        <v>851.68</v>
      </c>
      <c r="G113" s="14">
        <f>IF(OR(A113="",A113&lt;$E$23),"",IF(J112&lt;=F113,0,IF(IF(AND(A113&gt;=$E$23,MOD(A113-$E$23,int)=0),$E$24,0)+F113&gt;=J112+E113,J112+E113-F113,IF(AND(A113&gt;=$E$23,MOD(A113-$E$23,int)=0),$E$24,0)+IF(IF(AND(A113&gt;=$E$23,MOD(A113-$E$23,int)=0),$E$24,0)+IF(MOD(A113-$E$27,periods_per_year)=0,$E$26,0)+F113&lt;J112+E113,IF(MOD(A113-$E$27,periods_per_year)=0,$E$26,0),J112+E113-IF(AND(A113&gt;=$E$23,MOD(A113-$E$23,int)=0),$E$24,0)-F113))))</f>
        <v>0</v>
      </c>
      <c r="H113" s="15"/>
      <c r="I113" s="14">
        <f t="shared" ref="I113:I176" si="14">IF(A113="","",F113-E113+H113+IF(G113="",0,G113))</f>
        <v>220</v>
      </c>
      <c r="J113" s="14">
        <f t="shared" ref="J113:J176" si="15">IF(A113="","",J112-I113)</f>
        <v>137601.10000000006</v>
      </c>
      <c r="K113" s="14">
        <f t="shared" ref="K113:K176" si="16">IF(A113="","",$L$42*E113)</f>
        <v>157.91999999999999</v>
      </c>
      <c r="L113" s="14">
        <f>IF(A113="","",SUM($K$49:K113))</f>
        <v>10740.075000000003</v>
      </c>
      <c r="O113" s="18">
        <f t="shared" ref="O113:O176" si="17">IF(U112="","",IF(OR(O112&gt;=nper,ROUND(U112,2)&lt;=0),"",O112+1))</f>
        <v>65</v>
      </c>
      <c r="P113" s="19">
        <f>IF(O113="","",IF(OR(periods_per_year=26,periods_per_year=52),IF(periods_per_year=26,IF(O113=1,fpdate,P112+14),IF(periods_per_year=52,IF(O113=1,fpdate,P112+7),"n/a")),IF(periods_per_year=24,DATE(YEAR(fpdate),MONTH(fpdate)+(O113-1)/2+IF(AND(DAY(fpdate)&gt;=15,MOD(O113,2)=0),1,0),IF(MOD(O113,2)=0,IF(DAY(fpdate)&gt;=15,DAY(fpdate)-14,DAY(fpdate)+14),DAY(fpdate))),IF(DAY(DATE(YEAR(fpdate),MONTH(fpdate)+O113-1,DAY(fpdate)))&lt;&gt;DAY(fpdate),DATE(YEAR(fpdate),MONTH(fpdate)+O113,0),DATE(YEAR(fpdate),MONTH(fpdate)+O113-1,DAY(fpdate))))))</f>
        <v>45047</v>
      </c>
      <c r="Q113" s="20">
        <f>IF(O113="","",IF(D113&lt;&gt;"",D113,IF(O113=1,start_rate,IF(variable,IF(OR(O113=1,O113&lt;$J$23*periods_per_year),Q112,MIN($J$24,IF(MOD(O113-1,$J$26)=0,MAX($J$25,Q112+$J$27),Q112))),Q112))))</f>
        <v>5.5E-2</v>
      </c>
      <c r="R113" s="21">
        <f>IF(O113="","",ROUND((((1+Q113/CP)^(CP/periods_per_year))-1)*U112,2))</f>
        <v>631.67999999999995</v>
      </c>
      <c r="S113" s="21">
        <f>IF(O113="","",IF(O113=nper,U112+R113,MIN(U112+R113,IF(Q113=Q112,S112,ROUND(-PMT(((1+Q113/CP)^(CP/periods_per_year))-1,nper-O113+1,U112),2)))))</f>
        <v>851.68</v>
      </c>
      <c r="T113" s="21">
        <f t="shared" ref="T113:T176" si="18">IF(O113="","",S113-R113)</f>
        <v>220</v>
      </c>
      <c r="U113" s="21">
        <f t="shared" ref="U113:U176" si="19">IF(O113="","",U112-T113)</f>
        <v>137601.10000000006</v>
      </c>
    </row>
    <row r="114" spans="1:21" x14ac:dyDescent="0.2">
      <c r="A114" s="11">
        <f t="shared" si="10"/>
        <v>66</v>
      </c>
      <c r="B114" s="12">
        <f t="shared" si="11"/>
        <v>45078</v>
      </c>
      <c r="C114" s="16" t="str">
        <f t="shared" si="12"/>
        <v/>
      </c>
      <c r="D114" s="13">
        <f>IF(A114="","",IF(A114=1,start_rate,IF(variable,IF(OR(A114=1,A114&lt;$J$23*periods_per_year),D113,MIN($J$24,IF(MOD(A114-1,$J$26)=0,MAX($J$25,D113+$J$27),D113))),D113)))</f>
        <v>5.5E-2</v>
      </c>
      <c r="E114" s="14">
        <f t="shared" si="13"/>
        <v>630.66999999999996</v>
      </c>
      <c r="F114" s="14">
        <f>IF(A114="","",IF(A114=nper,J113+E114,MIN(J113+E114,IF(D114=D113,F113,IF($E$13="Acc Bi-Weekly",ROUND((-PMT(((1+D114/CP)^(CP/12))-1,(nper-A114+1)*12/26,J113))/2,2),IF($E$13="Acc Weekly",ROUND((-PMT(((1+D114/CP)^(CP/12))-1,(nper-A114+1)*12/52,J113))/4,2),ROUND(-PMT(((1+D114/CP)^(CP/periods_per_year))-1,nper-A114+1,J113),2)))))))</f>
        <v>851.68</v>
      </c>
      <c r="G114" s="14">
        <f>IF(OR(A114="",A114&lt;$E$23),"",IF(J113&lt;=F114,0,IF(IF(AND(A114&gt;=$E$23,MOD(A114-$E$23,int)=0),$E$24,0)+F114&gt;=J113+E114,J113+E114-F114,IF(AND(A114&gt;=$E$23,MOD(A114-$E$23,int)=0),$E$24,0)+IF(IF(AND(A114&gt;=$E$23,MOD(A114-$E$23,int)=0),$E$24,0)+IF(MOD(A114-$E$27,periods_per_year)=0,$E$26,0)+F114&lt;J113+E114,IF(MOD(A114-$E$27,periods_per_year)=0,$E$26,0),J113+E114-IF(AND(A114&gt;=$E$23,MOD(A114-$E$23,int)=0),$E$24,0)-F114))))</f>
        <v>0</v>
      </c>
      <c r="H114" s="15"/>
      <c r="I114" s="14">
        <f t="shared" si="14"/>
        <v>221.01</v>
      </c>
      <c r="J114" s="14">
        <f t="shared" si="15"/>
        <v>137380.09000000005</v>
      </c>
      <c r="K114" s="14">
        <f t="shared" si="16"/>
        <v>157.66749999999999</v>
      </c>
      <c r="L114" s="14">
        <f>IF(A114="","",SUM($K$49:K114))</f>
        <v>10897.742500000002</v>
      </c>
      <c r="O114" s="18">
        <f t="shared" si="17"/>
        <v>66</v>
      </c>
      <c r="P114" s="19">
        <f>IF(O114="","",IF(OR(periods_per_year=26,periods_per_year=52),IF(periods_per_year=26,IF(O114=1,fpdate,P113+14),IF(periods_per_year=52,IF(O114=1,fpdate,P113+7),"n/a")),IF(periods_per_year=24,DATE(YEAR(fpdate),MONTH(fpdate)+(O114-1)/2+IF(AND(DAY(fpdate)&gt;=15,MOD(O114,2)=0),1,0),IF(MOD(O114,2)=0,IF(DAY(fpdate)&gt;=15,DAY(fpdate)-14,DAY(fpdate)+14),DAY(fpdate))),IF(DAY(DATE(YEAR(fpdate),MONTH(fpdate)+O114-1,DAY(fpdate)))&lt;&gt;DAY(fpdate),DATE(YEAR(fpdate),MONTH(fpdate)+O114,0),DATE(YEAR(fpdate),MONTH(fpdate)+O114-1,DAY(fpdate))))))</f>
        <v>45078</v>
      </c>
      <c r="Q114" s="20">
        <f>IF(O114="","",IF(D114&lt;&gt;"",D114,IF(O114=1,start_rate,IF(variable,IF(OR(O114=1,O114&lt;$J$23*periods_per_year),Q113,MIN($J$24,IF(MOD(O114-1,$J$26)=0,MAX($J$25,Q113+$J$27),Q113))),Q113))))</f>
        <v>5.5E-2</v>
      </c>
      <c r="R114" s="21">
        <f>IF(O114="","",ROUND((((1+Q114/CP)^(CP/periods_per_year))-1)*U113,2))</f>
        <v>630.66999999999996</v>
      </c>
      <c r="S114" s="21">
        <f>IF(O114="","",IF(O114=nper,U113+R114,MIN(U113+R114,IF(Q114=Q113,S113,ROUND(-PMT(((1+Q114/CP)^(CP/periods_per_year))-1,nper-O114+1,U113),2)))))</f>
        <v>851.68</v>
      </c>
      <c r="T114" s="21">
        <f t="shared" si="18"/>
        <v>221.01</v>
      </c>
      <c r="U114" s="21">
        <f t="shared" si="19"/>
        <v>137380.09000000005</v>
      </c>
    </row>
    <row r="115" spans="1:21" x14ac:dyDescent="0.2">
      <c r="A115" s="11">
        <f t="shared" si="10"/>
        <v>67</v>
      </c>
      <c r="B115" s="12">
        <f t="shared" si="11"/>
        <v>45108</v>
      </c>
      <c r="C115" s="16" t="str">
        <f t="shared" si="12"/>
        <v/>
      </c>
      <c r="D115" s="13">
        <f>IF(A115="","",IF(A115=1,start_rate,IF(variable,IF(OR(A115=1,A115&lt;$J$23*periods_per_year),D114,MIN($J$24,IF(MOD(A115-1,$J$26)=0,MAX($J$25,D114+$J$27),D114))),D114)))</f>
        <v>5.5E-2</v>
      </c>
      <c r="E115" s="14">
        <f t="shared" si="13"/>
        <v>629.66</v>
      </c>
      <c r="F115" s="14">
        <f>IF(A115="","",IF(A115=nper,J114+E115,MIN(J114+E115,IF(D115=D114,F114,IF($E$13="Acc Bi-Weekly",ROUND((-PMT(((1+D115/CP)^(CP/12))-1,(nper-A115+1)*12/26,J114))/2,2),IF($E$13="Acc Weekly",ROUND((-PMT(((1+D115/CP)^(CP/12))-1,(nper-A115+1)*12/52,J114))/4,2),ROUND(-PMT(((1+D115/CP)^(CP/periods_per_year))-1,nper-A115+1,J114),2)))))))</f>
        <v>851.68</v>
      </c>
      <c r="G115" s="14">
        <f>IF(OR(A115="",A115&lt;$E$23),"",IF(J114&lt;=F115,0,IF(IF(AND(A115&gt;=$E$23,MOD(A115-$E$23,int)=0),$E$24,0)+F115&gt;=J114+E115,J114+E115-F115,IF(AND(A115&gt;=$E$23,MOD(A115-$E$23,int)=0),$E$24,0)+IF(IF(AND(A115&gt;=$E$23,MOD(A115-$E$23,int)=0),$E$24,0)+IF(MOD(A115-$E$27,periods_per_year)=0,$E$26,0)+F115&lt;J114+E115,IF(MOD(A115-$E$27,periods_per_year)=0,$E$26,0),J114+E115-IF(AND(A115&gt;=$E$23,MOD(A115-$E$23,int)=0),$E$24,0)-F115))))</f>
        <v>0</v>
      </c>
      <c r="H115" s="15"/>
      <c r="I115" s="14">
        <f t="shared" si="14"/>
        <v>222.01999999999998</v>
      </c>
      <c r="J115" s="14">
        <f t="shared" si="15"/>
        <v>137158.07000000007</v>
      </c>
      <c r="K115" s="14">
        <f t="shared" si="16"/>
        <v>157.41499999999999</v>
      </c>
      <c r="L115" s="14">
        <f>IF(A115="","",SUM($K$49:K115))</f>
        <v>11055.157500000003</v>
      </c>
      <c r="O115" s="18">
        <f t="shared" si="17"/>
        <v>67</v>
      </c>
      <c r="P115" s="19">
        <f>IF(O115="","",IF(OR(periods_per_year=26,periods_per_year=52),IF(periods_per_year=26,IF(O115=1,fpdate,P114+14),IF(periods_per_year=52,IF(O115=1,fpdate,P114+7),"n/a")),IF(periods_per_year=24,DATE(YEAR(fpdate),MONTH(fpdate)+(O115-1)/2+IF(AND(DAY(fpdate)&gt;=15,MOD(O115,2)=0),1,0),IF(MOD(O115,2)=0,IF(DAY(fpdate)&gt;=15,DAY(fpdate)-14,DAY(fpdate)+14),DAY(fpdate))),IF(DAY(DATE(YEAR(fpdate),MONTH(fpdate)+O115-1,DAY(fpdate)))&lt;&gt;DAY(fpdate),DATE(YEAR(fpdate),MONTH(fpdate)+O115,0),DATE(YEAR(fpdate),MONTH(fpdate)+O115-1,DAY(fpdate))))))</f>
        <v>45108</v>
      </c>
      <c r="Q115" s="20">
        <f>IF(O115="","",IF(D115&lt;&gt;"",D115,IF(O115=1,start_rate,IF(variable,IF(OR(O115=1,O115&lt;$J$23*periods_per_year),Q114,MIN($J$24,IF(MOD(O115-1,$J$26)=0,MAX($J$25,Q114+$J$27),Q114))),Q114))))</f>
        <v>5.5E-2</v>
      </c>
      <c r="R115" s="21">
        <f>IF(O115="","",ROUND((((1+Q115/CP)^(CP/periods_per_year))-1)*U114,2))</f>
        <v>629.66</v>
      </c>
      <c r="S115" s="21">
        <f>IF(O115="","",IF(O115=nper,U114+R115,MIN(U114+R115,IF(Q115=Q114,S114,ROUND(-PMT(((1+Q115/CP)^(CP/periods_per_year))-1,nper-O115+1,U114),2)))))</f>
        <v>851.68</v>
      </c>
      <c r="T115" s="21">
        <f t="shared" si="18"/>
        <v>222.01999999999998</v>
      </c>
      <c r="U115" s="21">
        <f t="shared" si="19"/>
        <v>137158.07000000007</v>
      </c>
    </row>
    <row r="116" spans="1:21" x14ac:dyDescent="0.2">
      <c r="A116" s="11">
        <f t="shared" si="10"/>
        <v>68</v>
      </c>
      <c r="B116" s="12">
        <f t="shared" si="11"/>
        <v>45139</v>
      </c>
      <c r="C116" s="16" t="str">
        <f t="shared" si="12"/>
        <v/>
      </c>
      <c r="D116" s="13">
        <f>IF(A116="","",IF(A116=1,start_rate,IF(variable,IF(OR(A116=1,A116&lt;$J$23*periods_per_year),D115,MIN($J$24,IF(MOD(A116-1,$J$26)=0,MAX($J$25,D115+$J$27),D115))),D115)))</f>
        <v>5.5E-2</v>
      </c>
      <c r="E116" s="14">
        <f t="shared" si="13"/>
        <v>628.64</v>
      </c>
      <c r="F116" s="14">
        <f>IF(A116="","",IF(A116=nper,J115+E116,MIN(J115+E116,IF(D116=D115,F115,IF($E$13="Acc Bi-Weekly",ROUND((-PMT(((1+D116/CP)^(CP/12))-1,(nper-A116+1)*12/26,J115))/2,2),IF($E$13="Acc Weekly",ROUND((-PMT(((1+D116/CP)^(CP/12))-1,(nper-A116+1)*12/52,J115))/4,2),ROUND(-PMT(((1+D116/CP)^(CP/periods_per_year))-1,nper-A116+1,J115),2)))))))</f>
        <v>851.68</v>
      </c>
      <c r="G116" s="14">
        <f>IF(OR(A116="",A116&lt;$E$23),"",IF(J115&lt;=F116,0,IF(IF(AND(A116&gt;=$E$23,MOD(A116-$E$23,int)=0),$E$24,0)+F116&gt;=J115+E116,J115+E116-F116,IF(AND(A116&gt;=$E$23,MOD(A116-$E$23,int)=0),$E$24,0)+IF(IF(AND(A116&gt;=$E$23,MOD(A116-$E$23,int)=0),$E$24,0)+IF(MOD(A116-$E$27,periods_per_year)=0,$E$26,0)+F116&lt;J115+E116,IF(MOD(A116-$E$27,periods_per_year)=0,$E$26,0),J115+E116-IF(AND(A116&gt;=$E$23,MOD(A116-$E$23,int)=0),$E$24,0)-F116))))</f>
        <v>0</v>
      </c>
      <c r="H116" s="15"/>
      <c r="I116" s="14">
        <f t="shared" si="14"/>
        <v>223.03999999999996</v>
      </c>
      <c r="J116" s="14">
        <f t="shared" si="15"/>
        <v>136935.03000000006</v>
      </c>
      <c r="K116" s="14">
        <f t="shared" si="16"/>
        <v>157.16</v>
      </c>
      <c r="L116" s="14">
        <f>IF(A116="","",SUM($K$49:K116))</f>
        <v>11212.317500000003</v>
      </c>
      <c r="O116" s="18">
        <f t="shared" si="17"/>
        <v>68</v>
      </c>
      <c r="P116" s="19">
        <f>IF(O116="","",IF(OR(periods_per_year=26,periods_per_year=52),IF(periods_per_year=26,IF(O116=1,fpdate,P115+14),IF(periods_per_year=52,IF(O116=1,fpdate,P115+7),"n/a")),IF(periods_per_year=24,DATE(YEAR(fpdate),MONTH(fpdate)+(O116-1)/2+IF(AND(DAY(fpdate)&gt;=15,MOD(O116,2)=0),1,0),IF(MOD(O116,2)=0,IF(DAY(fpdate)&gt;=15,DAY(fpdate)-14,DAY(fpdate)+14),DAY(fpdate))),IF(DAY(DATE(YEAR(fpdate),MONTH(fpdate)+O116-1,DAY(fpdate)))&lt;&gt;DAY(fpdate),DATE(YEAR(fpdate),MONTH(fpdate)+O116,0),DATE(YEAR(fpdate),MONTH(fpdate)+O116-1,DAY(fpdate))))))</f>
        <v>45139</v>
      </c>
      <c r="Q116" s="20">
        <f>IF(O116="","",IF(D116&lt;&gt;"",D116,IF(O116=1,start_rate,IF(variable,IF(OR(O116=1,O116&lt;$J$23*periods_per_year),Q115,MIN($J$24,IF(MOD(O116-1,$J$26)=0,MAX($J$25,Q115+$J$27),Q115))),Q115))))</f>
        <v>5.5E-2</v>
      </c>
      <c r="R116" s="21">
        <f>IF(O116="","",ROUND((((1+Q116/CP)^(CP/periods_per_year))-1)*U115,2))</f>
        <v>628.64</v>
      </c>
      <c r="S116" s="21">
        <f>IF(O116="","",IF(O116=nper,U115+R116,MIN(U115+R116,IF(Q116=Q115,S115,ROUND(-PMT(((1+Q116/CP)^(CP/periods_per_year))-1,nper-O116+1,U115),2)))))</f>
        <v>851.68</v>
      </c>
      <c r="T116" s="21">
        <f t="shared" si="18"/>
        <v>223.03999999999996</v>
      </c>
      <c r="U116" s="21">
        <f t="shared" si="19"/>
        <v>136935.03000000006</v>
      </c>
    </row>
    <row r="117" spans="1:21" x14ac:dyDescent="0.2">
      <c r="A117" s="11">
        <f t="shared" si="10"/>
        <v>69</v>
      </c>
      <c r="B117" s="12">
        <f t="shared" si="11"/>
        <v>45170</v>
      </c>
      <c r="C117" s="16" t="str">
        <f t="shared" si="12"/>
        <v/>
      </c>
      <c r="D117" s="13">
        <f>IF(A117="","",IF(A117=1,start_rate,IF(variable,IF(OR(A117=1,A117&lt;$J$23*periods_per_year),D116,MIN($J$24,IF(MOD(A117-1,$J$26)=0,MAX($J$25,D116+$J$27),D116))),D116)))</f>
        <v>5.5E-2</v>
      </c>
      <c r="E117" s="14">
        <f t="shared" si="13"/>
        <v>627.62</v>
      </c>
      <c r="F117" s="14">
        <f>IF(A117="","",IF(A117=nper,J116+E117,MIN(J116+E117,IF(D117=D116,F116,IF($E$13="Acc Bi-Weekly",ROUND((-PMT(((1+D117/CP)^(CP/12))-1,(nper-A117+1)*12/26,J116))/2,2),IF($E$13="Acc Weekly",ROUND((-PMT(((1+D117/CP)^(CP/12))-1,(nper-A117+1)*12/52,J116))/4,2),ROUND(-PMT(((1+D117/CP)^(CP/periods_per_year))-1,nper-A117+1,J116),2)))))))</f>
        <v>851.68</v>
      </c>
      <c r="G117" s="14">
        <f>IF(OR(A117="",A117&lt;$E$23),"",IF(J116&lt;=F117,0,IF(IF(AND(A117&gt;=$E$23,MOD(A117-$E$23,int)=0),$E$24,0)+F117&gt;=J116+E117,J116+E117-F117,IF(AND(A117&gt;=$E$23,MOD(A117-$E$23,int)=0),$E$24,0)+IF(IF(AND(A117&gt;=$E$23,MOD(A117-$E$23,int)=0),$E$24,0)+IF(MOD(A117-$E$27,periods_per_year)=0,$E$26,0)+F117&lt;J116+E117,IF(MOD(A117-$E$27,periods_per_year)=0,$E$26,0),J116+E117-IF(AND(A117&gt;=$E$23,MOD(A117-$E$23,int)=0),$E$24,0)-F117))))</f>
        <v>0</v>
      </c>
      <c r="H117" s="15"/>
      <c r="I117" s="14">
        <f t="shared" si="14"/>
        <v>224.05999999999995</v>
      </c>
      <c r="J117" s="14">
        <f t="shared" si="15"/>
        <v>136710.97000000006</v>
      </c>
      <c r="K117" s="14">
        <f t="shared" si="16"/>
        <v>156.905</v>
      </c>
      <c r="L117" s="14">
        <f>IF(A117="","",SUM($K$49:K117))</f>
        <v>11369.222500000003</v>
      </c>
      <c r="O117" s="18">
        <f t="shared" si="17"/>
        <v>69</v>
      </c>
      <c r="P117" s="19">
        <f>IF(O117="","",IF(OR(periods_per_year=26,periods_per_year=52),IF(periods_per_year=26,IF(O117=1,fpdate,P116+14),IF(periods_per_year=52,IF(O117=1,fpdate,P116+7),"n/a")),IF(periods_per_year=24,DATE(YEAR(fpdate),MONTH(fpdate)+(O117-1)/2+IF(AND(DAY(fpdate)&gt;=15,MOD(O117,2)=0),1,0),IF(MOD(O117,2)=0,IF(DAY(fpdate)&gt;=15,DAY(fpdate)-14,DAY(fpdate)+14),DAY(fpdate))),IF(DAY(DATE(YEAR(fpdate),MONTH(fpdate)+O117-1,DAY(fpdate)))&lt;&gt;DAY(fpdate),DATE(YEAR(fpdate),MONTH(fpdate)+O117,0),DATE(YEAR(fpdate),MONTH(fpdate)+O117-1,DAY(fpdate))))))</f>
        <v>45170</v>
      </c>
      <c r="Q117" s="20">
        <f>IF(O117="","",IF(D117&lt;&gt;"",D117,IF(O117=1,start_rate,IF(variable,IF(OR(O117=1,O117&lt;$J$23*periods_per_year),Q116,MIN($J$24,IF(MOD(O117-1,$J$26)=0,MAX($J$25,Q116+$J$27),Q116))),Q116))))</f>
        <v>5.5E-2</v>
      </c>
      <c r="R117" s="21">
        <f>IF(O117="","",ROUND((((1+Q117/CP)^(CP/periods_per_year))-1)*U116,2))</f>
        <v>627.62</v>
      </c>
      <c r="S117" s="21">
        <f>IF(O117="","",IF(O117=nper,U116+R117,MIN(U116+R117,IF(Q117=Q116,S116,ROUND(-PMT(((1+Q117/CP)^(CP/periods_per_year))-1,nper-O117+1,U116),2)))))</f>
        <v>851.68</v>
      </c>
      <c r="T117" s="21">
        <f t="shared" si="18"/>
        <v>224.05999999999995</v>
      </c>
      <c r="U117" s="21">
        <f t="shared" si="19"/>
        <v>136710.97000000006</v>
      </c>
    </row>
    <row r="118" spans="1:21" x14ac:dyDescent="0.2">
      <c r="A118" s="11">
        <f t="shared" si="10"/>
        <v>70</v>
      </c>
      <c r="B118" s="12">
        <f t="shared" si="11"/>
        <v>45200</v>
      </c>
      <c r="C118" s="16" t="str">
        <f t="shared" si="12"/>
        <v/>
      </c>
      <c r="D118" s="13">
        <f>IF(A118="","",IF(A118=1,start_rate,IF(variable,IF(OR(A118=1,A118&lt;$J$23*periods_per_year),D117,MIN($J$24,IF(MOD(A118-1,$J$26)=0,MAX($J$25,D117+$J$27),D117))),D117)))</f>
        <v>5.5E-2</v>
      </c>
      <c r="E118" s="14">
        <f t="shared" si="13"/>
        <v>626.59</v>
      </c>
      <c r="F118" s="14">
        <f>IF(A118="","",IF(A118=nper,J117+E118,MIN(J117+E118,IF(D118=D117,F117,IF($E$13="Acc Bi-Weekly",ROUND((-PMT(((1+D118/CP)^(CP/12))-1,(nper-A118+1)*12/26,J117))/2,2),IF($E$13="Acc Weekly",ROUND((-PMT(((1+D118/CP)^(CP/12))-1,(nper-A118+1)*12/52,J117))/4,2),ROUND(-PMT(((1+D118/CP)^(CP/periods_per_year))-1,nper-A118+1,J117),2)))))))</f>
        <v>851.68</v>
      </c>
      <c r="G118" s="14">
        <f>IF(OR(A118="",A118&lt;$E$23),"",IF(J117&lt;=F118,0,IF(IF(AND(A118&gt;=$E$23,MOD(A118-$E$23,int)=0),$E$24,0)+F118&gt;=J117+E118,J117+E118-F118,IF(AND(A118&gt;=$E$23,MOD(A118-$E$23,int)=0),$E$24,0)+IF(IF(AND(A118&gt;=$E$23,MOD(A118-$E$23,int)=0),$E$24,0)+IF(MOD(A118-$E$27,periods_per_year)=0,$E$26,0)+F118&lt;J117+E118,IF(MOD(A118-$E$27,periods_per_year)=0,$E$26,0),J117+E118-IF(AND(A118&gt;=$E$23,MOD(A118-$E$23,int)=0),$E$24,0)-F118))))</f>
        <v>0</v>
      </c>
      <c r="H118" s="15"/>
      <c r="I118" s="14">
        <f t="shared" si="14"/>
        <v>225.08999999999992</v>
      </c>
      <c r="J118" s="14">
        <f t="shared" si="15"/>
        <v>136485.88000000006</v>
      </c>
      <c r="K118" s="14">
        <f t="shared" si="16"/>
        <v>156.64750000000001</v>
      </c>
      <c r="L118" s="14">
        <f>IF(A118="","",SUM($K$49:K118))</f>
        <v>11525.870000000003</v>
      </c>
      <c r="O118" s="18">
        <f t="shared" si="17"/>
        <v>70</v>
      </c>
      <c r="P118" s="19">
        <f>IF(O118="","",IF(OR(periods_per_year=26,periods_per_year=52),IF(periods_per_year=26,IF(O118=1,fpdate,P117+14),IF(periods_per_year=52,IF(O118=1,fpdate,P117+7),"n/a")),IF(periods_per_year=24,DATE(YEAR(fpdate),MONTH(fpdate)+(O118-1)/2+IF(AND(DAY(fpdate)&gt;=15,MOD(O118,2)=0),1,0),IF(MOD(O118,2)=0,IF(DAY(fpdate)&gt;=15,DAY(fpdate)-14,DAY(fpdate)+14),DAY(fpdate))),IF(DAY(DATE(YEAR(fpdate),MONTH(fpdate)+O118-1,DAY(fpdate)))&lt;&gt;DAY(fpdate),DATE(YEAR(fpdate),MONTH(fpdate)+O118,0),DATE(YEAR(fpdate),MONTH(fpdate)+O118-1,DAY(fpdate))))))</f>
        <v>45200</v>
      </c>
      <c r="Q118" s="20">
        <f>IF(O118="","",IF(D118&lt;&gt;"",D118,IF(O118=1,start_rate,IF(variable,IF(OR(O118=1,O118&lt;$J$23*periods_per_year),Q117,MIN($J$24,IF(MOD(O118-1,$J$26)=0,MAX($J$25,Q117+$J$27),Q117))),Q117))))</f>
        <v>5.5E-2</v>
      </c>
      <c r="R118" s="21">
        <f>IF(O118="","",ROUND((((1+Q118/CP)^(CP/periods_per_year))-1)*U117,2))</f>
        <v>626.59</v>
      </c>
      <c r="S118" s="21">
        <f>IF(O118="","",IF(O118=nper,U117+R118,MIN(U117+R118,IF(Q118=Q117,S117,ROUND(-PMT(((1+Q118/CP)^(CP/periods_per_year))-1,nper-O118+1,U117),2)))))</f>
        <v>851.68</v>
      </c>
      <c r="T118" s="21">
        <f t="shared" si="18"/>
        <v>225.08999999999992</v>
      </c>
      <c r="U118" s="21">
        <f t="shared" si="19"/>
        <v>136485.88000000006</v>
      </c>
    </row>
    <row r="119" spans="1:21" x14ac:dyDescent="0.2">
      <c r="A119" s="11">
        <f t="shared" si="10"/>
        <v>71</v>
      </c>
      <c r="B119" s="12">
        <f t="shared" si="11"/>
        <v>45231</v>
      </c>
      <c r="C119" s="16" t="str">
        <f t="shared" si="12"/>
        <v/>
      </c>
      <c r="D119" s="13">
        <f>IF(A119="","",IF(A119=1,start_rate,IF(variable,IF(OR(A119=1,A119&lt;$J$23*periods_per_year),D118,MIN($J$24,IF(MOD(A119-1,$J$26)=0,MAX($J$25,D118+$J$27),D118))),D118)))</f>
        <v>5.5E-2</v>
      </c>
      <c r="E119" s="14">
        <f t="shared" si="13"/>
        <v>625.55999999999995</v>
      </c>
      <c r="F119" s="14">
        <f>IF(A119="","",IF(A119=nper,J118+E119,MIN(J118+E119,IF(D119=D118,F118,IF($E$13="Acc Bi-Weekly",ROUND((-PMT(((1+D119/CP)^(CP/12))-1,(nper-A119+1)*12/26,J118))/2,2),IF($E$13="Acc Weekly",ROUND((-PMT(((1+D119/CP)^(CP/12))-1,(nper-A119+1)*12/52,J118))/4,2),ROUND(-PMT(((1+D119/CP)^(CP/periods_per_year))-1,nper-A119+1,J118),2)))))))</f>
        <v>851.68</v>
      </c>
      <c r="G119" s="14">
        <f>IF(OR(A119="",A119&lt;$E$23),"",IF(J118&lt;=F119,0,IF(IF(AND(A119&gt;=$E$23,MOD(A119-$E$23,int)=0),$E$24,0)+F119&gt;=J118+E119,J118+E119-F119,IF(AND(A119&gt;=$E$23,MOD(A119-$E$23,int)=0),$E$24,0)+IF(IF(AND(A119&gt;=$E$23,MOD(A119-$E$23,int)=0),$E$24,0)+IF(MOD(A119-$E$27,periods_per_year)=0,$E$26,0)+F119&lt;J118+E119,IF(MOD(A119-$E$27,periods_per_year)=0,$E$26,0),J118+E119-IF(AND(A119&gt;=$E$23,MOD(A119-$E$23,int)=0),$E$24,0)-F119))))</f>
        <v>0</v>
      </c>
      <c r="H119" s="15"/>
      <c r="I119" s="14">
        <f t="shared" si="14"/>
        <v>226.12</v>
      </c>
      <c r="J119" s="14">
        <f t="shared" si="15"/>
        <v>136259.76000000007</v>
      </c>
      <c r="K119" s="14">
        <f t="shared" si="16"/>
        <v>156.38999999999999</v>
      </c>
      <c r="L119" s="14">
        <f>IF(A119="","",SUM($K$49:K119))</f>
        <v>11682.260000000002</v>
      </c>
      <c r="O119" s="18">
        <f t="shared" si="17"/>
        <v>71</v>
      </c>
      <c r="P119" s="19">
        <f>IF(O119="","",IF(OR(periods_per_year=26,periods_per_year=52),IF(periods_per_year=26,IF(O119=1,fpdate,P118+14),IF(periods_per_year=52,IF(O119=1,fpdate,P118+7),"n/a")),IF(periods_per_year=24,DATE(YEAR(fpdate),MONTH(fpdate)+(O119-1)/2+IF(AND(DAY(fpdate)&gt;=15,MOD(O119,2)=0),1,0),IF(MOD(O119,2)=0,IF(DAY(fpdate)&gt;=15,DAY(fpdate)-14,DAY(fpdate)+14),DAY(fpdate))),IF(DAY(DATE(YEAR(fpdate),MONTH(fpdate)+O119-1,DAY(fpdate)))&lt;&gt;DAY(fpdate),DATE(YEAR(fpdate),MONTH(fpdate)+O119,0),DATE(YEAR(fpdate),MONTH(fpdate)+O119-1,DAY(fpdate))))))</f>
        <v>45231</v>
      </c>
      <c r="Q119" s="20">
        <f>IF(O119="","",IF(D119&lt;&gt;"",D119,IF(O119=1,start_rate,IF(variable,IF(OR(O119=1,O119&lt;$J$23*periods_per_year),Q118,MIN($J$24,IF(MOD(O119-1,$J$26)=0,MAX($J$25,Q118+$J$27),Q118))),Q118))))</f>
        <v>5.5E-2</v>
      </c>
      <c r="R119" s="21">
        <f>IF(O119="","",ROUND((((1+Q119/CP)^(CP/periods_per_year))-1)*U118,2))</f>
        <v>625.55999999999995</v>
      </c>
      <c r="S119" s="21">
        <f>IF(O119="","",IF(O119=nper,U118+R119,MIN(U118+R119,IF(Q119=Q118,S118,ROUND(-PMT(((1+Q119/CP)^(CP/periods_per_year))-1,nper-O119+1,U118),2)))))</f>
        <v>851.68</v>
      </c>
      <c r="T119" s="21">
        <f t="shared" si="18"/>
        <v>226.12</v>
      </c>
      <c r="U119" s="21">
        <f t="shared" si="19"/>
        <v>136259.76000000007</v>
      </c>
    </row>
    <row r="120" spans="1:21" x14ac:dyDescent="0.2">
      <c r="A120" s="11">
        <f t="shared" si="10"/>
        <v>72</v>
      </c>
      <c r="B120" s="12">
        <f t="shared" si="11"/>
        <v>45261</v>
      </c>
      <c r="C120" s="16">
        <f t="shared" si="12"/>
        <v>6</v>
      </c>
      <c r="D120" s="13">
        <f>IF(A120="","",IF(A120=1,start_rate,IF(variable,IF(OR(A120=1,A120&lt;$J$23*periods_per_year),D119,MIN($J$24,IF(MOD(A120-1,$J$26)=0,MAX($J$25,D119+$J$27),D119))),D119)))</f>
        <v>5.5E-2</v>
      </c>
      <c r="E120" s="14">
        <f t="shared" si="13"/>
        <v>624.52</v>
      </c>
      <c r="F120" s="14">
        <f>IF(A120="","",IF(A120=nper,J119+E120,MIN(J119+E120,IF(D120=D119,F119,IF($E$13="Acc Bi-Weekly",ROUND((-PMT(((1+D120/CP)^(CP/12))-1,(nper-A120+1)*12/26,J119))/2,2),IF($E$13="Acc Weekly",ROUND((-PMT(((1+D120/CP)^(CP/12))-1,(nper-A120+1)*12/52,J119))/4,2),ROUND(-PMT(((1+D120/CP)^(CP/periods_per_year))-1,nper-A120+1,J119),2)))))))</f>
        <v>851.68</v>
      </c>
      <c r="G120" s="14">
        <f>IF(OR(A120="",A120&lt;$E$23),"",IF(J119&lt;=F120,0,IF(IF(AND(A120&gt;=$E$23,MOD(A120-$E$23,int)=0),$E$24,0)+F120&gt;=J119+E120,J119+E120-F120,IF(AND(A120&gt;=$E$23,MOD(A120-$E$23,int)=0),$E$24,0)+IF(IF(AND(A120&gt;=$E$23,MOD(A120-$E$23,int)=0),$E$24,0)+IF(MOD(A120-$E$27,periods_per_year)=0,$E$26,0)+F120&lt;J119+E120,IF(MOD(A120-$E$27,periods_per_year)=0,$E$26,0),J119+E120-IF(AND(A120&gt;=$E$23,MOD(A120-$E$23,int)=0),$E$24,0)-F120))))</f>
        <v>0</v>
      </c>
      <c r="H120" s="15"/>
      <c r="I120" s="14">
        <f t="shared" si="14"/>
        <v>227.15999999999997</v>
      </c>
      <c r="J120" s="14">
        <f t="shared" si="15"/>
        <v>136032.60000000006</v>
      </c>
      <c r="K120" s="14">
        <f t="shared" si="16"/>
        <v>156.13</v>
      </c>
      <c r="L120" s="14">
        <f>IF(A120="","",SUM($K$49:K120))</f>
        <v>11838.390000000001</v>
      </c>
      <c r="O120" s="18">
        <f t="shared" si="17"/>
        <v>72</v>
      </c>
      <c r="P120" s="19">
        <f>IF(O120="","",IF(OR(periods_per_year=26,periods_per_year=52),IF(periods_per_year=26,IF(O120=1,fpdate,P119+14),IF(periods_per_year=52,IF(O120=1,fpdate,P119+7),"n/a")),IF(periods_per_year=24,DATE(YEAR(fpdate),MONTH(fpdate)+(O120-1)/2+IF(AND(DAY(fpdate)&gt;=15,MOD(O120,2)=0),1,0),IF(MOD(O120,2)=0,IF(DAY(fpdate)&gt;=15,DAY(fpdate)-14,DAY(fpdate)+14),DAY(fpdate))),IF(DAY(DATE(YEAR(fpdate),MONTH(fpdate)+O120-1,DAY(fpdate)))&lt;&gt;DAY(fpdate),DATE(YEAR(fpdate),MONTH(fpdate)+O120,0),DATE(YEAR(fpdate),MONTH(fpdate)+O120-1,DAY(fpdate))))))</f>
        <v>45261</v>
      </c>
      <c r="Q120" s="20">
        <f>IF(O120="","",IF(D120&lt;&gt;"",D120,IF(O120=1,start_rate,IF(variable,IF(OR(O120=1,O120&lt;$J$23*periods_per_year),Q119,MIN($J$24,IF(MOD(O120-1,$J$26)=0,MAX($J$25,Q119+$J$27),Q119))),Q119))))</f>
        <v>5.5E-2</v>
      </c>
      <c r="R120" s="21">
        <f>IF(O120="","",ROUND((((1+Q120/CP)^(CP/periods_per_year))-1)*U119,2))</f>
        <v>624.52</v>
      </c>
      <c r="S120" s="21">
        <f>IF(O120="","",IF(O120=nper,U119+R120,MIN(U119+R120,IF(Q120=Q119,S119,ROUND(-PMT(((1+Q120/CP)^(CP/periods_per_year))-1,nper-O120+1,U119),2)))))</f>
        <v>851.68</v>
      </c>
      <c r="T120" s="21">
        <f t="shared" si="18"/>
        <v>227.15999999999997</v>
      </c>
      <c r="U120" s="21">
        <f t="shared" si="19"/>
        <v>136032.60000000006</v>
      </c>
    </row>
    <row r="121" spans="1:21" x14ac:dyDescent="0.2">
      <c r="A121" s="11">
        <f t="shared" si="10"/>
        <v>73</v>
      </c>
      <c r="B121" s="12">
        <f t="shared" si="11"/>
        <v>45292</v>
      </c>
      <c r="C121" s="16" t="str">
        <f t="shared" si="12"/>
        <v/>
      </c>
      <c r="D121" s="13">
        <f>IF(A121="","",IF(A121=1,start_rate,IF(variable,IF(OR(A121=1,A121&lt;$J$23*periods_per_year),D120,MIN($J$24,IF(MOD(A121-1,$J$26)=0,MAX($J$25,D120+$J$27),D120))),D120)))</f>
        <v>5.5E-2</v>
      </c>
      <c r="E121" s="14">
        <f t="shared" si="13"/>
        <v>623.48</v>
      </c>
      <c r="F121" s="14">
        <f>IF(A121="","",IF(A121=nper,J120+E121,MIN(J120+E121,IF(D121=D120,F120,IF($E$13="Acc Bi-Weekly",ROUND((-PMT(((1+D121/CP)^(CP/12))-1,(nper-A121+1)*12/26,J120))/2,2),IF($E$13="Acc Weekly",ROUND((-PMT(((1+D121/CP)^(CP/12))-1,(nper-A121+1)*12/52,J120))/4,2),ROUND(-PMT(((1+D121/CP)^(CP/periods_per_year))-1,nper-A121+1,J120),2)))))))</f>
        <v>851.68</v>
      </c>
      <c r="G121" s="14">
        <f>IF(OR(A121="",A121&lt;$E$23),"",IF(J120&lt;=F121,0,IF(IF(AND(A121&gt;=$E$23,MOD(A121-$E$23,int)=0),$E$24,0)+F121&gt;=J120+E121,J120+E121-F121,IF(AND(A121&gt;=$E$23,MOD(A121-$E$23,int)=0),$E$24,0)+IF(IF(AND(A121&gt;=$E$23,MOD(A121-$E$23,int)=0),$E$24,0)+IF(MOD(A121-$E$27,periods_per_year)=0,$E$26,0)+F121&lt;J120+E121,IF(MOD(A121-$E$27,periods_per_year)=0,$E$26,0),J120+E121-IF(AND(A121&gt;=$E$23,MOD(A121-$E$23,int)=0),$E$24,0)-F121))))</f>
        <v>0</v>
      </c>
      <c r="H121" s="15"/>
      <c r="I121" s="14">
        <f t="shared" si="14"/>
        <v>228.19999999999993</v>
      </c>
      <c r="J121" s="14">
        <f t="shared" si="15"/>
        <v>135804.40000000005</v>
      </c>
      <c r="K121" s="14">
        <f t="shared" si="16"/>
        <v>155.87</v>
      </c>
      <c r="L121" s="14">
        <f>IF(A121="","",SUM($K$49:K121))</f>
        <v>11994.260000000002</v>
      </c>
      <c r="O121" s="18">
        <f t="shared" si="17"/>
        <v>73</v>
      </c>
      <c r="P121" s="19">
        <f>IF(O121="","",IF(OR(periods_per_year=26,periods_per_year=52),IF(periods_per_year=26,IF(O121=1,fpdate,P120+14),IF(periods_per_year=52,IF(O121=1,fpdate,P120+7),"n/a")),IF(periods_per_year=24,DATE(YEAR(fpdate),MONTH(fpdate)+(O121-1)/2+IF(AND(DAY(fpdate)&gt;=15,MOD(O121,2)=0),1,0),IF(MOD(O121,2)=0,IF(DAY(fpdate)&gt;=15,DAY(fpdate)-14,DAY(fpdate)+14),DAY(fpdate))),IF(DAY(DATE(YEAR(fpdate),MONTH(fpdate)+O121-1,DAY(fpdate)))&lt;&gt;DAY(fpdate),DATE(YEAR(fpdate),MONTH(fpdate)+O121,0),DATE(YEAR(fpdate),MONTH(fpdate)+O121-1,DAY(fpdate))))))</f>
        <v>45292</v>
      </c>
      <c r="Q121" s="20">
        <f>IF(O121="","",IF(D121&lt;&gt;"",D121,IF(O121=1,start_rate,IF(variable,IF(OR(O121=1,O121&lt;$J$23*periods_per_year),Q120,MIN($J$24,IF(MOD(O121-1,$J$26)=0,MAX($J$25,Q120+$J$27),Q120))),Q120))))</f>
        <v>5.5E-2</v>
      </c>
      <c r="R121" s="21">
        <f>IF(O121="","",ROUND((((1+Q121/CP)^(CP/periods_per_year))-1)*U120,2))</f>
        <v>623.48</v>
      </c>
      <c r="S121" s="21">
        <f>IF(O121="","",IF(O121=nper,U120+R121,MIN(U120+R121,IF(Q121=Q120,S120,ROUND(-PMT(((1+Q121/CP)^(CP/periods_per_year))-1,nper-O121+1,U120),2)))))</f>
        <v>851.68</v>
      </c>
      <c r="T121" s="21">
        <f t="shared" si="18"/>
        <v>228.19999999999993</v>
      </c>
      <c r="U121" s="21">
        <f t="shared" si="19"/>
        <v>135804.40000000005</v>
      </c>
    </row>
    <row r="122" spans="1:21" x14ac:dyDescent="0.2">
      <c r="A122" s="11">
        <f t="shared" si="10"/>
        <v>74</v>
      </c>
      <c r="B122" s="12">
        <f t="shared" si="11"/>
        <v>45323</v>
      </c>
      <c r="C122" s="16" t="str">
        <f t="shared" si="12"/>
        <v/>
      </c>
      <c r="D122" s="13">
        <f>IF(A122="","",IF(A122=1,start_rate,IF(variable,IF(OR(A122=1,A122&lt;$J$23*periods_per_year),D121,MIN($J$24,IF(MOD(A122-1,$J$26)=0,MAX($J$25,D121+$J$27),D121))),D121)))</f>
        <v>5.5E-2</v>
      </c>
      <c r="E122" s="14">
        <f t="shared" si="13"/>
        <v>622.44000000000005</v>
      </c>
      <c r="F122" s="14">
        <f>IF(A122="","",IF(A122=nper,J121+E122,MIN(J121+E122,IF(D122=D121,F121,IF($E$13="Acc Bi-Weekly",ROUND((-PMT(((1+D122/CP)^(CP/12))-1,(nper-A122+1)*12/26,J121))/2,2),IF($E$13="Acc Weekly",ROUND((-PMT(((1+D122/CP)^(CP/12))-1,(nper-A122+1)*12/52,J121))/4,2),ROUND(-PMT(((1+D122/CP)^(CP/periods_per_year))-1,nper-A122+1,J121),2)))))))</f>
        <v>851.68</v>
      </c>
      <c r="G122" s="14">
        <f>IF(OR(A122="",A122&lt;$E$23),"",IF(J121&lt;=F122,0,IF(IF(AND(A122&gt;=$E$23,MOD(A122-$E$23,int)=0),$E$24,0)+F122&gt;=J121+E122,J121+E122-F122,IF(AND(A122&gt;=$E$23,MOD(A122-$E$23,int)=0),$E$24,0)+IF(IF(AND(A122&gt;=$E$23,MOD(A122-$E$23,int)=0),$E$24,0)+IF(MOD(A122-$E$27,periods_per_year)=0,$E$26,0)+F122&lt;J121+E122,IF(MOD(A122-$E$27,periods_per_year)=0,$E$26,0),J121+E122-IF(AND(A122&gt;=$E$23,MOD(A122-$E$23,int)=0),$E$24,0)-F122))))</f>
        <v>0</v>
      </c>
      <c r="H122" s="15"/>
      <c r="I122" s="14">
        <f t="shared" si="14"/>
        <v>229.2399999999999</v>
      </c>
      <c r="J122" s="14">
        <f t="shared" si="15"/>
        <v>135575.16000000006</v>
      </c>
      <c r="K122" s="14">
        <f t="shared" si="16"/>
        <v>155.61000000000001</v>
      </c>
      <c r="L122" s="14">
        <f>IF(A122="","",SUM($K$49:K122))</f>
        <v>12149.870000000003</v>
      </c>
      <c r="O122" s="18">
        <f t="shared" si="17"/>
        <v>74</v>
      </c>
      <c r="P122" s="19">
        <f>IF(O122="","",IF(OR(periods_per_year=26,periods_per_year=52),IF(periods_per_year=26,IF(O122=1,fpdate,P121+14),IF(periods_per_year=52,IF(O122=1,fpdate,P121+7),"n/a")),IF(periods_per_year=24,DATE(YEAR(fpdate),MONTH(fpdate)+(O122-1)/2+IF(AND(DAY(fpdate)&gt;=15,MOD(O122,2)=0),1,0),IF(MOD(O122,2)=0,IF(DAY(fpdate)&gt;=15,DAY(fpdate)-14,DAY(fpdate)+14),DAY(fpdate))),IF(DAY(DATE(YEAR(fpdate),MONTH(fpdate)+O122-1,DAY(fpdate)))&lt;&gt;DAY(fpdate),DATE(YEAR(fpdate),MONTH(fpdate)+O122,0),DATE(YEAR(fpdate),MONTH(fpdate)+O122-1,DAY(fpdate))))))</f>
        <v>45323</v>
      </c>
      <c r="Q122" s="20">
        <f>IF(O122="","",IF(D122&lt;&gt;"",D122,IF(O122=1,start_rate,IF(variable,IF(OR(O122=1,O122&lt;$J$23*periods_per_year),Q121,MIN($J$24,IF(MOD(O122-1,$J$26)=0,MAX($J$25,Q121+$J$27),Q121))),Q121))))</f>
        <v>5.5E-2</v>
      </c>
      <c r="R122" s="21">
        <f>IF(O122="","",ROUND((((1+Q122/CP)^(CP/periods_per_year))-1)*U121,2))</f>
        <v>622.44000000000005</v>
      </c>
      <c r="S122" s="21">
        <f>IF(O122="","",IF(O122=nper,U121+R122,MIN(U121+R122,IF(Q122=Q121,S121,ROUND(-PMT(((1+Q122/CP)^(CP/periods_per_year))-1,nper-O122+1,U121),2)))))</f>
        <v>851.68</v>
      </c>
      <c r="T122" s="21">
        <f t="shared" si="18"/>
        <v>229.2399999999999</v>
      </c>
      <c r="U122" s="21">
        <f t="shared" si="19"/>
        <v>135575.16000000006</v>
      </c>
    </row>
    <row r="123" spans="1:21" x14ac:dyDescent="0.2">
      <c r="A123" s="11">
        <f t="shared" si="10"/>
        <v>75</v>
      </c>
      <c r="B123" s="12">
        <f t="shared" si="11"/>
        <v>45352</v>
      </c>
      <c r="C123" s="16" t="str">
        <f t="shared" si="12"/>
        <v/>
      </c>
      <c r="D123" s="13">
        <f>IF(A123="","",IF(A123=1,start_rate,IF(variable,IF(OR(A123=1,A123&lt;$J$23*periods_per_year),D122,MIN($J$24,IF(MOD(A123-1,$J$26)=0,MAX($J$25,D122+$J$27),D122))),D122)))</f>
        <v>5.5E-2</v>
      </c>
      <c r="E123" s="14">
        <f t="shared" si="13"/>
        <v>621.39</v>
      </c>
      <c r="F123" s="14">
        <f>IF(A123="","",IF(A123=nper,J122+E123,MIN(J122+E123,IF(D123=D122,F122,IF($E$13="Acc Bi-Weekly",ROUND((-PMT(((1+D123/CP)^(CP/12))-1,(nper-A123+1)*12/26,J122))/2,2),IF($E$13="Acc Weekly",ROUND((-PMT(((1+D123/CP)^(CP/12))-1,(nper-A123+1)*12/52,J122))/4,2),ROUND(-PMT(((1+D123/CP)^(CP/periods_per_year))-1,nper-A123+1,J122),2)))))))</f>
        <v>851.68</v>
      </c>
      <c r="G123" s="14">
        <f>IF(OR(A123="",A123&lt;$E$23),"",IF(J122&lt;=F123,0,IF(IF(AND(A123&gt;=$E$23,MOD(A123-$E$23,int)=0),$E$24,0)+F123&gt;=J122+E123,J122+E123-F123,IF(AND(A123&gt;=$E$23,MOD(A123-$E$23,int)=0),$E$24,0)+IF(IF(AND(A123&gt;=$E$23,MOD(A123-$E$23,int)=0),$E$24,0)+IF(MOD(A123-$E$27,periods_per_year)=0,$E$26,0)+F123&lt;J122+E123,IF(MOD(A123-$E$27,periods_per_year)=0,$E$26,0),J122+E123-IF(AND(A123&gt;=$E$23,MOD(A123-$E$23,int)=0),$E$24,0)-F123))))</f>
        <v>0</v>
      </c>
      <c r="H123" s="15"/>
      <c r="I123" s="14">
        <f t="shared" si="14"/>
        <v>230.28999999999996</v>
      </c>
      <c r="J123" s="14">
        <f t="shared" si="15"/>
        <v>135344.87000000005</v>
      </c>
      <c r="K123" s="14">
        <f t="shared" si="16"/>
        <v>155.3475</v>
      </c>
      <c r="L123" s="14">
        <f>IF(A123="","",SUM($K$49:K123))</f>
        <v>12305.217500000002</v>
      </c>
      <c r="O123" s="18">
        <f t="shared" si="17"/>
        <v>75</v>
      </c>
      <c r="P123" s="19">
        <f>IF(O123="","",IF(OR(periods_per_year=26,periods_per_year=52),IF(periods_per_year=26,IF(O123=1,fpdate,P122+14),IF(periods_per_year=52,IF(O123=1,fpdate,P122+7),"n/a")),IF(periods_per_year=24,DATE(YEAR(fpdate),MONTH(fpdate)+(O123-1)/2+IF(AND(DAY(fpdate)&gt;=15,MOD(O123,2)=0),1,0),IF(MOD(O123,2)=0,IF(DAY(fpdate)&gt;=15,DAY(fpdate)-14,DAY(fpdate)+14),DAY(fpdate))),IF(DAY(DATE(YEAR(fpdate),MONTH(fpdate)+O123-1,DAY(fpdate)))&lt;&gt;DAY(fpdate),DATE(YEAR(fpdate),MONTH(fpdate)+O123,0),DATE(YEAR(fpdate),MONTH(fpdate)+O123-1,DAY(fpdate))))))</f>
        <v>45352</v>
      </c>
      <c r="Q123" s="20">
        <f>IF(O123="","",IF(D123&lt;&gt;"",D123,IF(O123=1,start_rate,IF(variable,IF(OR(O123=1,O123&lt;$J$23*periods_per_year),Q122,MIN($J$24,IF(MOD(O123-1,$J$26)=0,MAX($J$25,Q122+$J$27),Q122))),Q122))))</f>
        <v>5.5E-2</v>
      </c>
      <c r="R123" s="21">
        <f>IF(O123="","",ROUND((((1+Q123/CP)^(CP/periods_per_year))-1)*U122,2))</f>
        <v>621.39</v>
      </c>
      <c r="S123" s="21">
        <f>IF(O123="","",IF(O123=nper,U122+R123,MIN(U122+R123,IF(Q123=Q122,S122,ROUND(-PMT(((1+Q123/CP)^(CP/periods_per_year))-1,nper-O123+1,U122),2)))))</f>
        <v>851.68</v>
      </c>
      <c r="T123" s="21">
        <f t="shared" si="18"/>
        <v>230.28999999999996</v>
      </c>
      <c r="U123" s="21">
        <f t="shared" si="19"/>
        <v>135344.87000000005</v>
      </c>
    </row>
    <row r="124" spans="1:21" x14ac:dyDescent="0.2">
      <c r="A124" s="11">
        <f t="shared" si="10"/>
        <v>76</v>
      </c>
      <c r="B124" s="12">
        <f t="shared" si="11"/>
        <v>45383</v>
      </c>
      <c r="C124" s="16" t="str">
        <f t="shared" si="12"/>
        <v/>
      </c>
      <c r="D124" s="13">
        <f>IF(A124="","",IF(A124=1,start_rate,IF(variable,IF(OR(A124=1,A124&lt;$J$23*periods_per_year),D123,MIN($J$24,IF(MOD(A124-1,$J$26)=0,MAX($J$25,D123+$J$27),D123))),D123)))</f>
        <v>5.5E-2</v>
      </c>
      <c r="E124" s="14">
        <f t="shared" si="13"/>
        <v>620.33000000000004</v>
      </c>
      <c r="F124" s="14">
        <f>IF(A124="","",IF(A124=nper,J123+E124,MIN(J123+E124,IF(D124=D123,F123,IF($E$13="Acc Bi-Weekly",ROUND((-PMT(((1+D124/CP)^(CP/12))-1,(nper-A124+1)*12/26,J123))/2,2),IF($E$13="Acc Weekly",ROUND((-PMT(((1+D124/CP)^(CP/12))-1,(nper-A124+1)*12/52,J123))/4,2),ROUND(-PMT(((1+D124/CP)^(CP/periods_per_year))-1,nper-A124+1,J123),2)))))))</f>
        <v>851.68</v>
      </c>
      <c r="G124" s="14">
        <f>IF(OR(A124="",A124&lt;$E$23),"",IF(J123&lt;=F124,0,IF(IF(AND(A124&gt;=$E$23,MOD(A124-$E$23,int)=0),$E$24,0)+F124&gt;=J123+E124,J123+E124-F124,IF(AND(A124&gt;=$E$23,MOD(A124-$E$23,int)=0),$E$24,0)+IF(IF(AND(A124&gt;=$E$23,MOD(A124-$E$23,int)=0),$E$24,0)+IF(MOD(A124-$E$27,periods_per_year)=0,$E$26,0)+F124&lt;J123+E124,IF(MOD(A124-$E$27,periods_per_year)=0,$E$26,0),J123+E124-IF(AND(A124&gt;=$E$23,MOD(A124-$E$23,int)=0),$E$24,0)-F124))))</f>
        <v>0</v>
      </c>
      <c r="H124" s="15"/>
      <c r="I124" s="14">
        <f t="shared" si="14"/>
        <v>231.34999999999991</v>
      </c>
      <c r="J124" s="14">
        <f t="shared" si="15"/>
        <v>135113.52000000005</v>
      </c>
      <c r="K124" s="14">
        <f t="shared" si="16"/>
        <v>155.08250000000001</v>
      </c>
      <c r="L124" s="14">
        <f>IF(A124="","",SUM($K$49:K124))</f>
        <v>12460.300000000003</v>
      </c>
      <c r="O124" s="18">
        <f t="shared" si="17"/>
        <v>76</v>
      </c>
      <c r="P124" s="19">
        <f>IF(O124="","",IF(OR(periods_per_year=26,periods_per_year=52),IF(periods_per_year=26,IF(O124=1,fpdate,P123+14),IF(periods_per_year=52,IF(O124=1,fpdate,P123+7),"n/a")),IF(periods_per_year=24,DATE(YEAR(fpdate),MONTH(fpdate)+(O124-1)/2+IF(AND(DAY(fpdate)&gt;=15,MOD(O124,2)=0),1,0),IF(MOD(O124,2)=0,IF(DAY(fpdate)&gt;=15,DAY(fpdate)-14,DAY(fpdate)+14),DAY(fpdate))),IF(DAY(DATE(YEAR(fpdate),MONTH(fpdate)+O124-1,DAY(fpdate)))&lt;&gt;DAY(fpdate),DATE(YEAR(fpdate),MONTH(fpdate)+O124,0),DATE(YEAR(fpdate),MONTH(fpdate)+O124-1,DAY(fpdate))))))</f>
        <v>45383</v>
      </c>
      <c r="Q124" s="20">
        <f>IF(O124="","",IF(D124&lt;&gt;"",D124,IF(O124=1,start_rate,IF(variable,IF(OR(O124=1,O124&lt;$J$23*periods_per_year),Q123,MIN($J$24,IF(MOD(O124-1,$J$26)=0,MAX($J$25,Q123+$J$27),Q123))),Q123))))</f>
        <v>5.5E-2</v>
      </c>
      <c r="R124" s="21">
        <f>IF(O124="","",ROUND((((1+Q124/CP)^(CP/periods_per_year))-1)*U123,2))</f>
        <v>620.33000000000004</v>
      </c>
      <c r="S124" s="21">
        <f>IF(O124="","",IF(O124=nper,U123+R124,MIN(U123+R124,IF(Q124=Q123,S123,ROUND(-PMT(((1+Q124/CP)^(CP/periods_per_year))-1,nper-O124+1,U123),2)))))</f>
        <v>851.68</v>
      </c>
      <c r="T124" s="21">
        <f t="shared" si="18"/>
        <v>231.34999999999991</v>
      </c>
      <c r="U124" s="21">
        <f t="shared" si="19"/>
        <v>135113.52000000005</v>
      </c>
    </row>
    <row r="125" spans="1:21" x14ac:dyDescent="0.2">
      <c r="A125" s="11">
        <f t="shared" si="10"/>
        <v>77</v>
      </c>
      <c r="B125" s="12">
        <f t="shared" si="11"/>
        <v>45413</v>
      </c>
      <c r="C125" s="16" t="str">
        <f t="shared" si="12"/>
        <v/>
      </c>
      <c r="D125" s="13">
        <f>IF(A125="","",IF(A125=1,start_rate,IF(variable,IF(OR(A125=1,A125&lt;$J$23*periods_per_year),D124,MIN($J$24,IF(MOD(A125-1,$J$26)=0,MAX($J$25,D124+$J$27),D124))),D124)))</f>
        <v>5.5E-2</v>
      </c>
      <c r="E125" s="14">
        <f t="shared" si="13"/>
        <v>619.27</v>
      </c>
      <c r="F125" s="14">
        <f>IF(A125="","",IF(A125=nper,J124+E125,MIN(J124+E125,IF(D125=D124,F124,IF($E$13="Acc Bi-Weekly",ROUND((-PMT(((1+D125/CP)^(CP/12))-1,(nper-A125+1)*12/26,J124))/2,2),IF($E$13="Acc Weekly",ROUND((-PMT(((1+D125/CP)^(CP/12))-1,(nper-A125+1)*12/52,J124))/4,2),ROUND(-PMT(((1+D125/CP)^(CP/periods_per_year))-1,nper-A125+1,J124),2)))))))</f>
        <v>851.68</v>
      </c>
      <c r="G125" s="14">
        <f>IF(OR(A125="",A125&lt;$E$23),"",IF(J124&lt;=F125,0,IF(IF(AND(A125&gt;=$E$23,MOD(A125-$E$23,int)=0),$E$24,0)+F125&gt;=J124+E125,J124+E125-F125,IF(AND(A125&gt;=$E$23,MOD(A125-$E$23,int)=0),$E$24,0)+IF(IF(AND(A125&gt;=$E$23,MOD(A125-$E$23,int)=0),$E$24,0)+IF(MOD(A125-$E$27,periods_per_year)=0,$E$26,0)+F125&lt;J124+E125,IF(MOD(A125-$E$27,periods_per_year)=0,$E$26,0),J124+E125-IF(AND(A125&gt;=$E$23,MOD(A125-$E$23,int)=0),$E$24,0)-F125))))</f>
        <v>0</v>
      </c>
      <c r="H125" s="15"/>
      <c r="I125" s="14">
        <f t="shared" si="14"/>
        <v>232.40999999999997</v>
      </c>
      <c r="J125" s="14">
        <f t="shared" si="15"/>
        <v>134881.11000000004</v>
      </c>
      <c r="K125" s="14">
        <f t="shared" si="16"/>
        <v>154.8175</v>
      </c>
      <c r="L125" s="14">
        <f>IF(A125="","",SUM($K$49:K125))</f>
        <v>12615.117500000002</v>
      </c>
      <c r="O125" s="18">
        <f t="shared" si="17"/>
        <v>77</v>
      </c>
      <c r="P125" s="19">
        <f>IF(O125="","",IF(OR(periods_per_year=26,periods_per_year=52),IF(periods_per_year=26,IF(O125=1,fpdate,P124+14),IF(periods_per_year=52,IF(O125=1,fpdate,P124+7),"n/a")),IF(periods_per_year=24,DATE(YEAR(fpdate),MONTH(fpdate)+(O125-1)/2+IF(AND(DAY(fpdate)&gt;=15,MOD(O125,2)=0),1,0),IF(MOD(O125,2)=0,IF(DAY(fpdate)&gt;=15,DAY(fpdate)-14,DAY(fpdate)+14),DAY(fpdate))),IF(DAY(DATE(YEAR(fpdate),MONTH(fpdate)+O125-1,DAY(fpdate)))&lt;&gt;DAY(fpdate),DATE(YEAR(fpdate),MONTH(fpdate)+O125,0),DATE(YEAR(fpdate),MONTH(fpdate)+O125-1,DAY(fpdate))))))</f>
        <v>45413</v>
      </c>
      <c r="Q125" s="20">
        <f>IF(O125="","",IF(D125&lt;&gt;"",D125,IF(O125=1,start_rate,IF(variable,IF(OR(O125=1,O125&lt;$J$23*periods_per_year),Q124,MIN($J$24,IF(MOD(O125-1,$J$26)=0,MAX($J$25,Q124+$J$27),Q124))),Q124))))</f>
        <v>5.5E-2</v>
      </c>
      <c r="R125" s="21">
        <f>IF(O125="","",ROUND((((1+Q125/CP)^(CP/periods_per_year))-1)*U124,2))</f>
        <v>619.27</v>
      </c>
      <c r="S125" s="21">
        <f>IF(O125="","",IF(O125=nper,U124+R125,MIN(U124+R125,IF(Q125=Q124,S124,ROUND(-PMT(((1+Q125/CP)^(CP/periods_per_year))-1,nper-O125+1,U124),2)))))</f>
        <v>851.68</v>
      </c>
      <c r="T125" s="21">
        <f t="shared" si="18"/>
        <v>232.40999999999997</v>
      </c>
      <c r="U125" s="21">
        <f t="shared" si="19"/>
        <v>134881.11000000004</v>
      </c>
    </row>
    <row r="126" spans="1:21" x14ac:dyDescent="0.2">
      <c r="A126" s="11">
        <f t="shared" si="10"/>
        <v>78</v>
      </c>
      <c r="B126" s="12">
        <f t="shared" si="11"/>
        <v>45444</v>
      </c>
      <c r="C126" s="16" t="str">
        <f t="shared" si="12"/>
        <v/>
      </c>
      <c r="D126" s="13">
        <f>IF(A126="","",IF(A126=1,start_rate,IF(variable,IF(OR(A126=1,A126&lt;$J$23*periods_per_year),D125,MIN($J$24,IF(MOD(A126-1,$J$26)=0,MAX($J$25,D125+$J$27),D125))),D125)))</f>
        <v>5.5E-2</v>
      </c>
      <c r="E126" s="14">
        <f t="shared" si="13"/>
        <v>618.21</v>
      </c>
      <c r="F126" s="14">
        <f>IF(A126="","",IF(A126=nper,J125+E126,MIN(J125+E126,IF(D126=D125,F125,IF($E$13="Acc Bi-Weekly",ROUND((-PMT(((1+D126/CP)^(CP/12))-1,(nper-A126+1)*12/26,J125))/2,2),IF($E$13="Acc Weekly",ROUND((-PMT(((1+D126/CP)^(CP/12))-1,(nper-A126+1)*12/52,J125))/4,2),ROUND(-PMT(((1+D126/CP)^(CP/periods_per_year))-1,nper-A126+1,J125),2)))))))</f>
        <v>851.68</v>
      </c>
      <c r="G126" s="14">
        <f>IF(OR(A126="",A126&lt;$E$23),"",IF(J125&lt;=F126,0,IF(IF(AND(A126&gt;=$E$23,MOD(A126-$E$23,int)=0),$E$24,0)+F126&gt;=J125+E126,J125+E126-F126,IF(AND(A126&gt;=$E$23,MOD(A126-$E$23,int)=0),$E$24,0)+IF(IF(AND(A126&gt;=$E$23,MOD(A126-$E$23,int)=0),$E$24,0)+IF(MOD(A126-$E$27,periods_per_year)=0,$E$26,0)+F126&lt;J125+E126,IF(MOD(A126-$E$27,periods_per_year)=0,$E$26,0),J125+E126-IF(AND(A126&gt;=$E$23,MOD(A126-$E$23,int)=0),$E$24,0)-F126))))</f>
        <v>0</v>
      </c>
      <c r="H126" s="15"/>
      <c r="I126" s="14">
        <f t="shared" si="14"/>
        <v>233.46999999999991</v>
      </c>
      <c r="J126" s="14">
        <f t="shared" si="15"/>
        <v>134647.64000000004</v>
      </c>
      <c r="K126" s="14">
        <f t="shared" si="16"/>
        <v>154.55250000000001</v>
      </c>
      <c r="L126" s="14">
        <f>IF(A126="","",SUM($K$49:K126))</f>
        <v>12769.670000000002</v>
      </c>
      <c r="O126" s="18">
        <f t="shared" si="17"/>
        <v>78</v>
      </c>
      <c r="P126" s="19">
        <f>IF(O126="","",IF(OR(periods_per_year=26,periods_per_year=52),IF(periods_per_year=26,IF(O126=1,fpdate,P125+14),IF(periods_per_year=52,IF(O126=1,fpdate,P125+7),"n/a")),IF(periods_per_year=24,DATE(YEAR(fpdate),MONTH(fpdate)+(O126-1)/2+IF(AND(DAY(fpdate)&gt;=15,MOD(O126,2)=0),1,0),IF(MOD(O126,2)=0,IF(DAY(fpdate)&gt;=15,DAY(fpdate)-14,DAY(fpdate)+14),DAY(fpdate))),IF(DAY(DATE(YEAR(fpdate),MONTH(fpdate)+O126-1,DAY(fpdate)))&lt;&gt;DAY(fpdate),DATE(YEAR(fpdate),MONTH(fpdate)+O126,0),DATE(YEAR(fpdate),MONTH(fpdate)+O126-1,DAY(fpdate))))))</f>
        <v>45444</v>
      </c>
      <c r="Q126" s="20">
        <f>IF(O126="","",IF(D126&lt;&gt;"",D126,IF(O126=1,start_rate,IF(variable,IF(OR(O126=1,O126&lt;$J$23*periods_per_year),Q125,MIN($J$24,IF(MOD(O126-1,$J$26)=0,MAX($J$25,Q125+$J$27),Q125))),Q125))))</f>
        <v>5.5E-2</v>
      </c>
      <c r="R126" s="21">
        <f>IF(O126="","",ROUND((((1+Q126/CP)^(CP/periods_per_year))-1)*U125,2))</f>
        <v>618.21</v>
      </c>
      <c r="S126" s="21">
        <f>IF(O126="","",IF(O126=nper,U125+R126,MIN(U125+R126,IF(Q126=Q125,S125,ROUND(-PMT(((1+Q126/CP)^(CP/periods_per_year))-1,nper-O126+1,U125),2)))))</f>
        <v>851.68</v>
      </c>
      <c r="T126" s="21">
        <f t="shared" si="18"/>
        <v>233.46999999999991</v>
      </c>
      <c r="U126" s="21">
        <f t="shared" si="19"/>
        <v>134647.64000000004</v>
      </c>
    </row>
    <row r="127" spans="1:21" x14ac:dyDescent="0.2">
      <c r="A127" s="11">
        <f t="shared" si="10"/>
        <v>79</v>
      </c>
      <c r="B127" s="12">
        <f t="shared" si="11"/>
        <v>45474</v>
      </c>
      <c r="C127" s="16" t="str">
        <f t="shared" si="12"/>
        <v/>
      </c>
      <c r="D127" s="13">
        <f>IF(A127="","",IF(A127=1,start_rate,IF(variable,IF(OR(A127=1,A127&lt;$J$23*periods_per_year),D126,MIN($J$24,IF(MOD(A127-1,$J$26)=0,MAX($J$25,D126+$J$27),D126))),D126)))</f>
        <v>5.5E-2</v>
      </c>
      <c r="E127" s="14">
        <f t="shared" si="13"/>
        <v>617.14</v>
      </c>
      <c r="F127" s="14">
        <f>IF(A127="","",IF(A127=nper,J126+E127,MIN(J126+E127,IF(D127=D126,F126,IF($E$13="Acc Bi-Weekly",ROUND((-PMT(((1+D127/CP)^(CP/12))-1,(nper-A127+1)*12/26,J126))/2,2),IF($E$13="Acc Weekly",ROUND((-PMT(((1+D127/CP)^(CP/12))-1,(nper-A127+1)*12/52,J126))/4,2),ROUND(-PMT(((1+D127/CP)^(CP/periods_per_year))-1,nper-A127+1,J126),2)))))))</f>
        <v>851.68</v>
      </c>
      <c r="G127" s="14">
        <f>IF(OR(A127="",A127&lt;$E$23),"",IF(J126&lt;=F127,0,IF(IF(AND(A127&gt;=$E$23,MOD(A127-$E$23,int)=0),$E$24,0)+F127&gt;=J126+E127,J126+E127-F127,IF(AND(A127&gt;=$E$23,MOD(A127-$E$23,int)=0),$E$24,0)+IF(IF(AND(A127&gt;=$E$23,MOD(A127-$E$23,int)=0),$E$24,0)+IF(MOD(A127-$E$27,periods_per_year)=0,$E$26,0)+F127&lt;J126+E127,IF(MOD(A127-$E$27,periods_per_year)=0,$E$26,0),J126+E127-IF(AND(A127&gt;=$E$23,MOD(A127-$E$23,int)=0),$E$24,0)-F127))))</f>
        <v>0</v>
      </c>
      <c r="H127" s="15"/>
      <c r="I127" s="14">
        <f t="shared" si="14"/>
        <v>234.53999999999996</v>
      </c>
      <c r="J127" s="14">
        <f t="shared" si="15"/>
        <v>134413.10000000003</v>
      </c>
      <c r="K127" s="14">
        <f t="shared" si="16"/>
        <v>154.285</v>
      </c>
      <c r="L127" s="14">
        <f>IF(A127="","",SUM($K$49:K127))</f>
        <v>12923.955000000002</v>
      </c>
      <c r="O127" s="18">
        <f t="shared" si="17"/>
        <v>79</v>
      </c>
      <c r="P127" s="19">
        <f>IF(O127="","",IF(OR(periods_per_year=26,periods_per_year=52),IF(periods_per_year=26,IF(O127=1,fpdate,P126+14),IF(periods_per_year=52,IF(O127=1,fpdate,P126+7),"n/a")),IF(periods_per_year=24,DATE(YEAR(fpdate),MONTH(fpdate)+(O127-1)/2+IF(AND(DAY(fpdate)&gt;=15,MOD(O127,2)=0),1,0),IF(MOD(O127,2)=0,IF(DAY(fpdate)&gt;=15,DAY(fpdate)-14,DAY(fpdate)+14),DAY(fpdate))),IF(DAY(DATE(YEAR(fpdate),MONTH(fpdate)+O127-1,DAY(fpdate)))&lt;&gt;DAY(fpdate),DATE(YEAR(fpdate),MONTH(fpdate)+O127,0),DATE(YEAR(fpdate),MONTH(fpdate)+O127-1,DAY(fpdate))))))</f>
        <v>45474</v>
      </c>
      <c r="Q127" s="20">
        <f>IF(O127="","",IF(D127&lt;&gt;"",D127,IF(O127=1,start_rate,IF(variable,IF(OR(O127=1,O127&lt;$J$23*periods_per_year),Q126,MIN($J$24,IF(MOD(O127-1,$J$26)=0,MAX($J$25,Q126+$J$27),Q126))),Q126))))</f>
        <v>5.5E-2</v>
      </c>
      <c r="R127" s="21">
        <f>IF(O127="","",ROUND((((1+Q127/CP)^(CP/periods_per_year))-1)*U126,2))</f>
        <v>617.14</v>
      </c>
      <c r="S127" s="21">
        <f>IF(O127="","",IF(O127=nper,U126+R127,MIN(U126+R127,IF(Q127=Q126,S126,ROUND(-PMT(((1+Q127/CP)^(CP/periods_per_year))-1,nper-O127+1,U126),2)))))</f>
        <v>851.68</v>
      </c>
      <c r="T127" s="21">
        <f t="shared" si="18"/>
        <v>234.53999999999996</v>
      </c>
      <c r="U127" s="21">
        <f t="shared" si="19"/>
        <v>134413.10000000003</v>
      </c>
    </row>
    <row r="128" spans="1:21" x14ac:dyDescent="0.2">
      <c r="A128" s="11">
        <f t="shared" si="10"/>
        <v>80</v>
      </c>
      <c r="B128" s="12">
        <f t="shared" si="11"/>
        <v>45505</v>
      </c>
      <c r="C128" s="16" t="str">
        <f t="shared" si="12"/>
        <v/>
      </c>
      <c r="D128" s="13">
        <f>IF(A128="","",IF(A128=1,start_rate,IF(variable,IF(OR(A128=1,A128&lt;$J$23*periods_per_year),D127,MIN($J$24,IF(MOD(A128-1,$J$26)=0,MAX($J$25,D127+$J$27),D127))),D127)))</f>
        <v>5.5E-2</v>
      </c>
      <c r="E128" s="14">
        <f t="shared" si="13"/>
        <v>616.05999999999995</v>
      </c>
      <c r="F128" s="14">
        <f>IF(A128="","",IF(A128=nper,J127+E128,MIN(J127+E128,IF(D128=D127,F127,IF($E$13="Acc Bi-Weekly",ROUND((-PMT(((1+D128/CP)^(CP/12))-1,(nper-A128+1)*12/26,J127))/2,2),IF($E$13="Acc Weekly",ROUND((-PMT(((1+D128/CP)^(CP/12))-1,(nper-A128+1)*12/52,J127))/4,2),ROUND(-PMT(((1+D128/CP)^(CP/periods_per_year))-1,nper-A128+1,J127),2)))))))</f>
        <v>851.68</v>
      </c>
      <c r="G128" s="14">
        <f>IF(OR(A128="",A128&lt;$E$23),"",IF(J127&lt;=F128,0,IF(IF(AND(A128&gt;=$E$23,MOD(A128-$E$23,int)=0),$E$24,0)+F128&gt;=J127+E128,J127+E128-F128,IF(AND(A128&gt;=$E$23,MOD(A128-$E$23,int)=0),$E$24,0)+IF(IF(AND(A128&gt;=$E$23,MOD(A128-$E$23,int)=0),$E$24,0)+IF(MOD(A128-$E$27,periods_per_year)=0,$E$26,0)+F128&lt;J127+E128,IF(MOD(A128-$E$27,periods_per_year)=0,$E$26,0),J127+E128-IF(AND(A128&gt;=$E$23,MOD(A128-$E$23,int)=0),$E$24,0)-F128))))</f>
        <v>0</v>
      </c>
      <c r="H128" s="15"/>
      <c r="I128" s="14">
        <f t="shared" si="14"/>
        <v>235.62</v>
      </c>
      <c r="J128" s="14">
        <f t="shared" si="15"/>
        <v>134177.48000000004</v>
      </c>
      <c r="K128" s="14">
        <f t="shared" si="16"/>
        <v>154.01499999999999</v>
      </c>
      <c r="L128" s="14">
        <f>IF(A128="","",SUM($K$49:K128))</f>
        <v>13077.970000000001</v>
      </c>
      <c r="O128" s="18">
        <f t="shared" si="17"/>
        <v>80</v>
      </c>
      <c r="P128" s="19">
        <f>IF(O128="","",IF(OR(periods_per_year=26,periods_per_year=52),IF(periods_per_year=26,IF(O128=1,fpdate,P127+14),IF(periods_per_year=52,IF(O128=1,fpdate,P127+7),"n/a")),IF(periods_per_year=24,DATE(YEAR(fpdate),MONTH(fpdate)+(O128-1)/2+IF(AND(DAY(fpdate)&gt;=15,MOD(O128,2)=0),1,0),IF(MOD(O128,2)=0,IF(DAY(fpdate)&gt;=15,DAY(fpdate)-14,DAY(fpdate)+14),DAY(fpdate))),IF(DAY(DATE(YEAR(fpdate),MONTH(fpdate)+O128-1,DAY(fpdate)))&lt;&gt;DAY(fpdate),DATE(YEAR(fpdate),MONTH(fpdate)+O128,0),DATE(YEAR(fpdate),MONTH(fpdate)+O128-1,DAY(fpdate))))))</f>
        <v>45505</v>
      </c>
      <c r="Q128" s="20">
        <f>IF(O128="","",IF(D128&lt;&gt;"",D128,IF(O128=1,start_rate,IF(variable,IF(OR(O128=1,O128&lt;$J$23*periods_per_year),Q127,MIN($J$24,IF(MOD(O128-1,$J$26)=0,MAX($J$25,Q127+$J$27),Q127))),Q127))))</f>
        <v>5.5E-2</v>
      </c>
      <c r="R128" s="21">
        <f>IF(O128="","",ROUND((((1+Q128/CP)^(CP/periods_per_year))-1)*U127,2))</f>
        <v>616.05999999999995</v>
      </c>
      <c r="S128" s="21">
        <f>IF(O128="","",IF(O128=nper,U127+R128,MIN(U127+R128,IF(Q128=Q127,S127,ROUND(-PMT(((1+Q128/CP)^(CP/periods_per_year))-1,nper-O128+1,U127),2)))))</f>
        <v>851.68</v>
      </c>
      <c r="T128" s="21">
        <f t="shared" si="18"/>
        <v>235.62</v>
      </c>
      <c r="U128" s="21">
        <f t="shared" si="19"/>
        <v>134177.48000000004</v>
      </c>
    </row>
    <row r="129" spans="1:21" x14ac:dyDescent="0.2">
      <c r="A129" s="11">
        <f t="shared" si="10"/>
        <v>81</v>
      </c>
      <c r="B129" s="12">
        <f t="shared" si="11"/>
        <v>45536</v>
      </c>
      <c r="C129" s="16" t="str">
        <f t="shared" si="12"/>
        <v/>
      </c>
      <c r="D129" s="13">
        <f>IF(A129="","",IF(A129=1,start_rate,IF(variable,IF(OR(A129=1,A129&lt;$J$23*periods_per_year),D128,MIN($J$24,IF(MOD(A129-1,$J$26)=0,MAX($J$25,D128+$J$27),D128))),D128)))</f>
        <v>5.5E-2</v>
      </c>
      <c r="E129" s="14">
        <f t="shared" si="13"/>
        <v>614.98</v>
      </c>
      <c r="F129" s="14">
        <f>IF(A129="","",IF(A129=nper,J128+E129,MIN(J128+E129,IF(D129=D128,F128,IF($E$13="Acc Bi-Weekly",ROUND((-PMT(((1+D129/CP)^(CP/12))-1,(nper-A129+1)*12/26,J128))/2,2),IF($E$13="Acc Weekly",ROUND((-PMT(((1+D129/CP)^(CP/12))-1,(nper-A129+1)*12/52,J128))/4,2),ROUND(-PMT(((1+D129/CP)^(CP/periods_per_year))-1,nper-A129+1,J128),2)))))))</f>
        <v>851.68</v>
      </c>
      <c r="G129" s="14">
        <f>IF(OR(A129="",A129&lt;$E$23),"",IF(J128&lt;=F129,0,IF(IF(AND(A129&gt;=$E$23,MOD(A129-$E$23,int)=0),$E$24,0)+F129&gt;=J128+E129,J128+E129-F129,IF(AND(A129&gt;=$E$23,MOD(A129-$E$23,int)=0),$E$24,0)+IF(IF(AND(A129&gt;=$E$23,MOD(A129-$E$23,int)=0),$E$24,0)+IF(MOD(A129-$E$27,periods_per_year)=0,$E$26,0)+F129&lt;J128+E129,IF(MOD(A129-$E$27,periods_per_year)=0,$E$26,0),J128+E129-IF(AND(A129&gt;=$E$23,MOD(A129-$E$23,int)=0),$E$24,0)-F129))))</f>
        <v>0</v>
      </c>
      <c r="H129" s="15"/>
      <c r="I129" s="14">
        <f t="shared" si="14"/>
        <v>236.69999999999993</v>
      </c>
      <c r="J129" s="14">
        <f t="shared" si="15"/>
        <v>133940.78000000003</v>
      </c>
      <c r="K129" s="14">
        <f t="shared" si="16"/>
        <v>153.745</v>
      </c>
      <c r="L129" s="14">
        <f>IF(A129="","",SUM($K$49:K129))</f>
        <v>13231.715000000002</v>
      </c>
      <c r="O129" s="18">
        <f t="shared" si="17"/>
        <v>81</v>
      </c>
      <c r="P129" s="19">
        <f>IF(O129="","",IF(OR(periods_per_year=26,periods_per_year=52),IF(periods_per_year=26,IF(O129=1,fpdate,P128+14),IF(periods_per_year=52,IF(O129=1,fpdate,P128+7),"n/a")),IF(periods_per_year=24,DATE(YEAR(fpdate),MONTH(fpdate)+(O129-1)/2+IF(AND(DAY(fpdate)&gt;=15,MOD(O129,2)=0),1,0),IF(MOD(O129,2)=0,IF(DAY(fpdate)&gt;=15,DAY(fpdate)-14,DAY(fpdate)+14),DAY(fpdate))),IF(DAY(DATE(YEAR(fpdate),MONTH(fpdate)+O129-1,DAY(fpdate)))&lt;&gt;DAY(fpdate),DATE(YEAR(fpdate),MONTH(fpdate)+O129,0),DATE(YEAR(fpdate),MONTH(fpdate)+O129-1,DAY(fpdate))))))</f>
        <v>45536</v>
      </c>
      <c r="Q129" s="20">
        <f>IF(O129="","",IF(D129&lt;&gt;"",D129,IF(O129=1,start_rate,IF(variable,IF(OR(O129=1,O129&lt;$J$23*periods_per_year),Q128,MIN($J$24,IF(MOD(O129-1,$J$26)=0,MAX($J$25,Q128+$J$27),Q128))),Q128))))</f>
        <v>5.5E-2</v>
      </c>
      <c r="R129" s="21">
        <f>IF(O129="","",ROUND((((1+Q129/CP)^(CP/periods_per_year))-1)*U128,2))</f>
        <v>614.98</v>
      </c>
      <c r="S129" s="21">
        <f>IF(O129="","",IF(O129=nper,U128+R129,MIN(U128+R129,IF(Q129=Q128,S128,ROUND(-PMT(((1+Q129/CP)^(CP/periods_per_year))-1,nper-O129+1,U128),2)))))</f>
        <v>851.68</v>
      </c>
      <c r="T129" s="21">
        <f t="shared" si="18"/>
        <v>236.69999999999993</v>
      </c>
      <c r="U129" s="21">
        <f t="shared" si="19"/>
        <v>133940.78000000003</v>
      </c>
    </row>
    <row r="130" spans="1:21" x14ac:dyDescent="0.2">
      <c r="A130" s="11">
        <f t="shared" si="10"/>
        <v>82</v>
      </c>
      <c r="B130" s="12">
        <f t="shared" si="11"/>
        <v>45566</v>
      </c>
      <c r="C130" s="16" t="str">
        <f t="shared" si="12"/>
        <v/>
      </c>
      <c r="D130" s="13">
        <f>IF(A130="","",IF(A130=1,start_rate,IF(variable,IF(OR(A130=1,A130&lt;$J$23*periods_per_year),D129,MIN($J$24,IF(MOD(A130-1,$J$26)=0,MAX($J$25,D129+$J$27),D129))),D129)))</f>
        <v>5.5E-2</v>
      </c>
      <c r="E130" s="14">
        <f t="shared" si="13"/>
        <v>613.9</v>
      </c>
      <c r="F130" s="14">
        <f>IF(A130="","",IF(A130=nper,J129+E130,MIN(J129+E130,IF(D130=D129,F129,IF($E$13="Acc Bi-Weekly",ROUND((-PMT(((1+D130/CP)^(CP/12))-1,(nper-A130+1)*12/26,J129))/2,2),IF($E$13="Acc Weekly",ROUND((-PMT(((1+D130/CP)^(CP/12))-1,(nper-A130+1)*12/52,J129))/4,2),ROUND(-PMT(((1+D130/CP)^(CP/periods_per_year))-1,nper-A130+1,J129),2)))))))</f>
        <v>851.68</v>
      </c>
      <c r="G130" s="14">
        <f>IF(OR(A130="",A130&lt;$E$23),"",IF(J129&lt;=F130,0,IF(IF(AND(A130&gt;=$E$23,MOD(A130-$E$23,int)=0),$E$24,0)+F130&gt;=J129+E130,J129+E130-F130,IF(AND(A130&gt;=$E$23,MOD(A130-$E$23,int)=0),$E$24,0)+IF(IF(AND(A130&gt;=$E$23,MOD(A130-$E$23,int)=0),$E$24,0)+IF(MOD(A130-$E$27,periods_per_year)=0,$E$26,0)+F130&lt;J129+E130,IF(MOD(A130-$E$27,periods_per_year)=0,$E$26,0),J129+E130-IF(AND(A130&gt;=$E$23,MOD(A130-$E$23,int)=0),$E$24,0)-F130))))</f>
        <v>0</v>
      </c>
      <c r="H130" s="15"/>
      <c r="I130" s="14">
        <f t="shared" si="14"/>
        <v>237.77999999999997</v>
      </c>
      <c r="J130" s="14">
        <f t="shared" si="15"/>
        <v>133703.00000000003</v>
      </c>
      <c r="K130" s="14">
        <f t="shared" si="16"/>
        <v>153.47499999999999</v>
      </c>
      <c r="L130" s="14">
        <f>IF(A130="","",SUM($K$49:K130))</f>
        <v>13385.190000000002</v>
      </c>
      <c r="O130" s="18">
        <f t="shared" si="17"/>
        <v>82</v>
      </c>
      <c r="P130" s="19">
        <f>IF(O130="","",IF(OR(periods_per_year=26,periods_per_year=52),IF(periods_per_year=26,IF(O130=1,fpdate,P129+14),IF(periods_per_year=52,IF(O130=1,fpdate,P129+7),"n/a")),IF(periods_per_year=24,DATE(YEAR(fpdate),MONTH(fpdate)+(O130-1)/2+IF(AND(DAY(fpdate)&gt;=15,MOD(O130,2)=0),1,0),IF(MOD(O130,2)=0,IF(DAY(fpdate)&gt;=15,DAY(fpdate)-14,DAY(fpdate)+14),DAY(fpdate))),IF(DAY(DATE(YEAR(fpdate),MONTH(fpdate)+O130-1,DAY(fpdate)))&lt;&gt;DAY(fpdate),DATE(YEAR(fpdate),MONTH(fpdate)+O130,0),DATE(YEAR(fpdate),MONTH(fpdate)+O130-1,DAY(fpdate))))))</f>
        <v>45566</v>
      </c>
      <c r="Q130" s="20">
        <f>IF(O130="","",IF(D130&lt;&gt;"",D130,IF(O130=1,start_rate,IF(variable,IF(OR(O130=1,O130&lt;$J$23*periods_per_year),Q129,MIN($J$24,IF(MOD(O130-1,$J$26)=0,MAX($J$25,Q129+$J$27),Q129))),Q129))))</f>
        <v>5.5E-2</v>
      </c>
      <c r="R130" s="21">
        <f>IF(O130="","",ROUND((((1+Q130/CP)^(CP/periods_per_year))-1)*U129,2))</f>
        <v>613.9</v>
      </c>
      <c r="S130" s="21">
        <f>IF(O130="","",IF(O130=nper,U129+R130,MIN(U129+R130,IF(Q130=Q129,S129,ROUND(-PMT(((1+Q130/CP)^(CP/periods_per_year))-1,nper-O130+1,U129),2)))))</f>
        <v>851.68</v>
      </c>
      <c r="T130" s="21">
        <f t="shared" si="18"/>
        <v>237.77999999999997</v>
      </c>
      <c r="U130" s="21">
        <f t="shared" si="19"/>
        <v>133703.00000000003</v>
      </c>
    </row>
    <row r="131" spans="1:21" x14ac:dyDescent="0.2">
      <c r="A131" s="11">
        <f t="shared" si="10"/>
        <v>83</v>
      </c>
      <c r="B131" s="12">
        <f t="shared" si="11"/>
        <v>45597</v>
      </c>
      <c r="C131" s="16" t="str">
        <f t="shared" si="12"/>
        <v/>
      </c>
      <c r="D131" s="13">
        <f>IF(A131="","",IF(A131=1,start_rate,IF(variable,IF(OR(A131=1,A131&lt;$J$23*periods_per_year),D130,MIN($J$24,IF(MOD(A131-1,$J$26)=0,MAX($J$25,D130+$J$27),D130))),D130)))</f>
        <v>5.5E-2</v>
      </c>
      <c r="E131" s="14">
        <f t="shared" si="13"/>
        <v>612.80999999999995</v>
      </c>
      <c r="F131" s="14">
        <f>IF(A131="","",IF(A131=nper,J130+E131,MIN(J130+E131,IF(D131=D130,F130,IF($E$13="Acc Bi-Weekly",ROUND((-PMT(((1+D131/CP)^(CP/12))-1,(nper-A131+1)*12/26,J130))/2,2),IF($E$13="Acc Weekly",ROUND((-PMT(((1+D131/CP)^(CP/12))-1,(nper-A131+1)*12/52,J130))/4,2),ROUND(-PMT(((1+D131/CP)^(CP/periods_per_year))-1,nper-A131+1,J130),2)))))))</f>
        <v>851.68</v>
      </c>
      <c r="G131" s="14">
        <f>IF(OR(A131="",A131&lt;$E$23),"",IF(J130&lt;=F131,0,IF(IF(AND(A131&gt;=$E$23,MOD(A131-$E$23,int)=0),$E$24,0)+F131&gt;=J130+E131,J130+E131-F131,IF(AND(A131&gt;=$E$23,MOD(A131-$E$23,int)=0),$E$24,0)+IF(IF(AND(A131&gt;=$E$23,MOD(A131-$E$23,int)=0),$E$24,0)+IF(MOD(A131-$E$27,periods_per_year)=0,$E$26,0)+F131&lt;J130+E131,IF(MOD(A131-$E$27,periods_per_year)=0,$E$26,0),J130+E131-IF(AND(A131&gt;=$E$23,MOD(A131-$E$23,int)=0),$E$24,0)-F131))))</f>
        <v>0</v>
      </c>
      <c r="H131" s="15"/>
      <c r="I131" s="14">
        <f t="shared" si="14"/>
        <v>238.87</v>
      </c>
      <c r="J131" s="14">
        <f t="shared" si="15"/>
        <v>133464.13000000003</v>
      </c>
      <c r="K131" s="14">
        <f t="shared" si="16"/>
        <v>153.20249999999999</v>
      </c>
      <c r="L131" s="14">
        <f>IF(A131="","",SUM($K$49:K131))</f>
        <v>13538.392500000002</v>
      </c>
      <c r="O131" s="18">
        <f t="shared" si="17"/>
        <v>83</v>
      </c>
      <c r="P131" s="19">
        <f>IF(O131="","",IF(OR(periods_per_year=26,periods_per_year=52),IF(periods_per_year=26,IF(O131=1,fpdate,P130+14),IF(periods_per_year=52,IF(O131=1,fpdate,P130+7),"n/a")),IF(periods_per_year=24,DATE(YEAR(fpdate),MONTH(fpdate)+(O131-1)/2+IF(AND(DAY(fpdate)&gt;=15,MOD(O131,2)=0),1,0),IF(MOD(O131,2)=0,IF(DAY(fpdate)&gt;=15,DAY(fpdate)-14,DAY(fpdate)+14),DAY(fpdate))),IF(DAY(DATE(YEAR(fpdate),MONTH(fpdate)+O131-1,DAY(fpdate)))&lt;&gt;DAY(fpdate),DATE(YEAR(fpdate),MONTH(fpdate)+O131,0),DATE(YEAR(fpdate),MONTH(fpdate)+O131-1,DAY(fpdate))))))</f>
        <v>45597</v>
      </c>
      <c r="Q131" s="20">
        <f>IF(O131="","",IF(D131&lt;&gt;"",D131,IF(O131=1,start_rate,IF(variable,IF(OR(O131=1,O131&lt;$J$23*periods_per_year),Q130,MIN($J$24,IF(MOD(O131-1,$J$26)=0,MAX($J$25,Q130+$J$27),Q130))),Q130))))</f>
        <v>5.5E-2</v>
      </c>
      <c r="R131" s="21">
        <f>IF(O131="","",ROUND((((1+Q131/CP)^(CP/periods_per_year))-1)*U130,2))</f>
        <v>612.80999999999995</v>
      </c>
      <c r="S131" s="21">
        <f>IF(O131="","",IF(O131=nper,U130+R131,MIN(U130+R131,IF(Q131=Q130,S130,ROUND(-PMT(((1+Q131/CP)^(CP/periods_per_year))-1,nper-O131+1,U130),2)))))</f>
        <v>851.68</v>
      </c>
      <c r="T131" s="21">
        <f t="shared" si="18"/>
        <v>238.87</v>
      </c>
      <c r="U131" s="21">
        <f t="shared" si="19"/>
        <v>133464.13000000003</v>
      </c>
    </row>
    <row r="132" spans="1:21" x14ac:dyDescent="0.2">
      <c r="A132" s="11">
        <f t="shared" si="10"/>
        <v>84</v>
      </c>
      <c r="B132" s="12">
        <f t="shared" si="11"/>
        <v>45627</v>
      </c>
      <c r="C132" s="16">
        <f t="shared" si="12"/>
        <v>7</v>
      </c>
      <c r="D132" s="13">
        <f>IF(A132="","",IF(A132=1,start_rate,IF(variable,IF(OR(A132=1,A132&lt;$J$23*periods_per_year),D131,MIN($J$24,IF(MOD(A132-1,$J$26)=0,MAX($J$25,D131+$J$27),D131))),D131)))</f>
        <v>5.5E-2</v>
      </c>
      <c r="E132" s="14">
        <f t="shared" si="13"/>
        <v>611.71</v>
      </c>
      <c r="F132" s="14">
        <f>IF(A132="","",IF(A132=nper,J131+E132,MIN(J131+E132,IF(D132=D131,F131,IF($E$13="Acc Bi-Weekly",ROUND((-PMT(((1+D132/CP)^(CP/12))-1,(nper-A132+1)*12/26,J131))/2,2),IF($E$13="Acc Weekly",ROUND((-PMT(((1+D132/CP)^(CP/12))-1,(nper-A132+1)*12/52,J131))/4,2),ROUND(-PMT(((1+D132/CP)^(CP/periods_per_year))-1,nper-A132+1,J131),2)))))))</f>
        <v>851.68</v>
      </c>
      <c r="G132" s="14">
        <f>IF(OR(A132="",A132&lt;$E$23),"",IF(J131&lt;=F132,0,IF(IF(AND(A132&gt;=$E$23,MOD(A132-$E$23,int)=0),$E$24,0)+F132&gt;=J131+E132,J131+E132-F132,IF(AND(A132&gt;=$E$23,MOD(A132-$E$23,int)=0),$E$24,0)+IF(IF(AND(A132&gt;=$E$23,MOD(A132-$E$23,int)=0),$E$24,0)+IF(MOD(A132-$E$27,periods_per_year)=0,$E$26,0)+F132&lt;J131+E132,IF(MOD(A132-$E$27,periods_per_year)=0,$E$26,0),J131+E132-IF(AND(A132&gt;=$E$23,MOD(A132-$E$23,int)=0),$E$24,0)-F132))))</f>
        <v>0</v>
      </c>
      <c r="H132" s="15"/>
      <c r="I132" s="14">
        <f t="shared" si="14"/>
        <v>239.96999999999991</v>
      </c>
      <c r="J132" s="14">
        <f t="shared" si="15"/>
        <v>133224.16000000003</v>
      </c>
      <c r="K132" s="14">
        <f t="shared" si="16"/>
        <v>152.92750000000001</v>
      </c>
      <c r="L132" s="14">
        <f>IF(A132="","",SUM($K$49:K132))</f>
        <v>13691.320000000002</v>
      </c>
      <c r="O132" s="18">
        <f t="shared" si="17"/>
        <v>84</v>
      </c>
      <c r="P132" s="19">
        <f>IF(O132="","",IF(OR(periods_per_year=26,periods_per_year=52),IF(periods_per_year=26,IF(O132=1,fpdate,P131+14),IF(periods_per_year=52,IF(O132=1,fpdate,P131+7),"n/a")),IF(periods_per_year=24,DATE(YEAR(fpdate),MONTH(fpdate)+(O132-1)/2+IF(AND(DAY(fpdate)&gt;=15,MOD(O132,2)=0),1,0),IF(MOD(O132,2)=0,IF(DAY(fpdate)&gt;=15,DAY(fpdate)-14,DAY(fpdate)+14),DAY(fpdate))),IF(DAY(DATE(YEAR(fpdate),MONTH(fpdate)+O132-1,DAY(fpdate)))&lt;&gt;DAY(fpdate),DATE(YEAR(fpdate),MONTH(fpdate)+O132,0),DATE(YEAR(fpdate),MONTH(fpdate)+O132-1,DAY(fpdate))))))</f>
        <v>45627</v>
      </c>
      <c r="Q132" s="20">
        <f>IF(O132="","",IF(D132&lt;&gt;"",D132,IF(O132=1,start_rate,IF(variable,IF(OR(O132=1,O132&lt;$J$23*periods_per_year),Q131,MIN($J$24,IF(MOD(O132-1,$J$26)=0,MAX($J$25,Q131+$J$27),Q131))),Q131))))</f>
        <v>5.5E-2</v>
      </c>
      <c r="R132" s="21">
        <f>IF(O132="","",ROUND((((1+Q132/CP)^(CP/periods_per_year))-1)*U131,2))</f>
        <v>611.71</v>
      </c>
      <c r="S132" s="21">
        <f>IF(O132="","",IF(O132=nper,U131+R132,MIN(U131+R132,IF(Q132=Q131,S131,ROUND(-PMT(((1+Q132/CP)^(CP/periods_per_year))-1,nper-O132+1,U131),2)))))</f>
        <v>851.68</v>
      </c>
      <c r="T132" s="21">
        <f t="shared" si="18"/>
        <v>239.96999999999991</v>
      </c>
      <c r="U132" s="21">
        <f t="shared" si="19"/>
        <v>133224.16000000003</v>
      </c>
    </row>
    <row r="133" spans="1:21" x14ac:dyDescent="0.2">
      <c r="A133" s="11">
        <f t="shared" si="10"/>
        <v>85</v>
      </c>
      <c r="B133" s="12">
        <f t="shared" si="11"/>
        <v>45658</v>
      </c>
      <c r="C133" s="16" t="str">
        <f t="shared" si="12"/>
        <v/>
      </c>
      <c r="D133" s="13">
        <f>IF(A133="","",IF(A133=1,start_rate,IF(variable,IF(OR(A133=1,A133&lt;$J$23*periods_per_year),D132,MIN($J$24,IF(MOD(A133-1,$J$26)=0,MAX($J$25,D132+$J$27),D132))),D132)))</f>
        <v>5.5E-2</v>
      </c>
      <c r="E133" s="14">
        <f t="shared" si="13"/>
        <v>610.61</v>
      </c>
      <c r="F133" s="14">
        <f>IF(A133="","",IF(A133=nper,J132+E133,MIN(J132+E133,IF(D133=D132,F132,IF($E$13="Acc Bi-Weekly",ROUND((-PMT(((1+D133/CP)^(CP/12))-1,(nper-A133+1)*12/26,J132))/2,2),IF($E$13="Acc Weekly",ROUND((-PMT(((1+D133/CP)^(CP/12))-1,(nper-A133+1)*12/52,J132))/4,2),ROUND(-PMT(((1+D133/CP)^(CP/periods_per_year))-1,nper-A133+1,J132),2)))))))</f>
        <v>851.68</v>
      </c>
      <c r="G133" s="14">
        <f>IF(OR(A133="",A133&lt;$E$23),"",IF(J132&lt;=F133,0,IF(IF(AND(A133&gt;=$E$23,MOD(A133-$E$23,int)=0),$E$24,0)+F133&gt;=J132+E133,J132+E133-F133,IF(AND(A133&gt;=$E$23,MOD(A133-$E$23,int)=0),$E$24,0)+IF(IF(AND(A133&gt;=$E$23,MOD(A133-$E$23,int)=0),$E$24,0)+IF(MOD(A133-$E$27,periods_per_year)=0,$E$26,0)+F133&lt;J132+E133,IF(MOD(A133-$E$27,periods_per_year)=0,$E$26,0),J132+E133-IF(AND(A133&gt;=$E$23,MOD(A133-$E$23,int)=0),$E$24,0)-F133))))</f>
        <v>0</v>
      </c>
      <c r="H133" s="15"/>
      <c r="I133" s="14">
        <f t="shared" si="14"/>
        <v>241.06999999999994</v>
      </c>
      <c r="J133" s="14">
        <f t="shared" si="15"/>
        <v>132983.09000000003</v>
      </c>
      <c r="K133" s="14">
        <f t="shared" si="16"/>
        <v>152.6525</v>
      </c>
      <c r="L133" s="14">
        <f>IF(A133="","",SUM($K$49:K133))</f>
        <v>13843.972500000002</v>
      </c>
      <c r="O133" s="18">
        <f t="shared" si="17"/>
        <v>85</v>
      </c>
      <c r="P133" s="19">
        <f>IF(O133="","",IF(OR(periods_per_year=26,periods_per_year=52),IF(periods_per_year=26,IF(O133=1,fpdate,P132+14),IF(periods_per_year=52,IF(O133=1,fpdate,P132+7),"n/a")),IF(periods_per_year=24,DATE(YEAR(fpdate),MONTH(fpdate)+(O133-1)/2+IF(AND(DAY(fpdate)&gt;=15,MOD(O133,2)=0),1,0),IF(MOD(O133,2)=0,IF(DAY(fpdate)&gt;=15,DAY(fpdate)-14,DAY(fpdate)+14),DAY(fpdate))),IF(DAY(DATE(YEAR(fpdate),MONTH(fpdate)+O133-1,DAY(fpdate)))&lt;&gt;DAY(fpdate),DATE(YEAR(fpdate),MONTH(fpdate)+O133,0),DATE(YEAR(fpdate),MONTH(fpdate)+O133-1,DAY(fpdate))))))</f>
        <v>45658</v>
      </c>
      <c r="Q133" s="20">
        <f>IF(O133="","",IF(D133&lt;&gt;"",D133,IF(O133=1,start_rate,IF(variable,IF(OR(O133=1,O133&lt;$J$23*periods_per_year),Q132,MIN($J$24,IF(MOD(O133-1,$J$26)=0,MAX($J$25,Q132+$J$27),Q132))),Q132))))</f>
        <v>5.5E-2</v>
      </c>
      <c r="R133" s="21">
        <f>IF(O133="","",ROUND((((1+Q133/CP)^(CP/periods_per_year))-1)*U132,2))</f>
        <v>610.61</v>
      </c>
      <c r="S133" s="21">
        <f>IF(O133="","",IF(O133=nper,U132+R133,MIN(U132+R133,IF(Q133=Q132,S132,ROUND(-PMT(((1+Q133/CP)^(CP/periods_per_year))-1,nper-O133+1,U132),2)))))</f>
        <v>851.68</v>
      </c>
      <c r="T133" s="21">
        <f t="shared" si="18"/>
        <v>241.06999999999994</v>
      </c>
      <c r="U133" s="21">
        <f t="shared" si="19"/>
        <v>132983.09000000003</v>
      </c>
    </row>
    <row r="134" spans="1:21" x14ac:dyDescent="0.2">
      <c r="A134" s="11">
        <f t="shared" si="10"/>
        <v>86</v>
      </c>
      <c r="B134" s="12">
        <f t="shared" si="11"/>
        <v>45689</v>
      </c>
      <c r="C134" s="16" t="str">
        <f t="shared" si="12"/>
        <v/>
      </c>
      <c r="D134" s="13">
        <f>IF(A134="","",IF(A134=1,start_rate,IF(variable,IF(OR(A134=1,A134&lt;$J$23*periods_per_year),D133,MIN($J$24,IF(MOD(A134-1,$J$26)=0,MAX($J$25,D133+$J$27),D133))),D133)))</f>
        <v>5.5E-2</v>
      </c>
      <c r="E134" s="14">
        <f t="shared" si="13"/>
        <v>609.51</v>
      </c>
      <c r="F134" s="14">
        <f>IF(A134="","",IF(A134=nper,J133+E134,MIN(J133+E134,IF(D134=D133,F133,IF($E$13="Acc Bi-Weekly",ROUND((-PMT(((1+D134/CP)^(CP/12))-1,(nper-A134+1)*12/26,J133))/2,2),IF($E$13="Acc Weekly",ROUND((-PMT(((1+D134/CP)^(CP/12))-1,(nper-A134+1)*12/52,J133))/4,2),ROUND(-PMT(((1+D134/CP)^(CP/periods_per_year))-1,nper-A134+1,J133),2)))))))</f>
        <v>851.68</v>
      </c>
      <c r="G134" s="14">
        <f>IF(OR(A134="",A134&lt;$E$23),"",IF(J133&lt;=F134,0,IF(IF(AND(A134&gt;=$E$23,MOD(A134-$E$23,int)=0),$E$24,0)+F134&gt;=J133+E134,J133+E134-F134,IF(AND(A134&gt;=$E$23,MOD(A134-$E$23,int)=0),$E$24,0)+IF(IF(AND(A134&gt;=$E$23,MOD(A134-$E$23,int)=0),$E$24,0)+IF(MOD(A134-$E$27,periods_per_year)=0,$E$26,0)+F134&lt;J133+E134,IF(MOD(A134-$E$27,periods_per_year)=0,$E$26,0),J133+E134-IF(AND(A134&gt;=$E$23,MOD(A134-$E$23,int)=0),$E$24,0)-F134))))</f>
        <v>0</v>
      </c>
      <c r="H134" s="15"/>
      <c r="I134" s="14">
        <f t="shared" si="14"/>
        <v>242.16999999999996</v>
      </c>
      <c r="J134" s="14">
        <f t="shared" si="15"/>
        <v>132740.92000000001</v>
      </c>
      <c r="K134" s="14">
        <f t="shared" si="16"/>
        <v>152.3775</v>
      </c>
      <c r="L134" s="14">
        <f>IF(A134="","",SUM($K$49:K134))</f>
        <v>13996.350000000002</v>
      </c>
      <c r="O134" s="18">
        <f t="shared" si="17"/>
        <v>86</v>
      </c>
      <c r="P134" s="19">
        <f>IF(O134="","",IF(OR(periods_per_year=26,periods_per_year=52),IF(periods_per_year=26,IF(O134=1,fpdate,P133+14),IF(periods_per_year=52,IF(O134=1,fpdate,P133+7),"n/a")),IF(periods_per_year=24,DATE(YEAR(fpdate),MONTH(fpdate)+(O134-1)/2+IF(AND(DAY(fpdate)&gt;=15,MOD(O134,2)=0),1,0),IF(MOD(O134,2)=0,IF(DAY(fpdate)&gt;=15,DAY(fpdate)-14,DAY(fpdate)+14),DAY(fpdate))),IF(DAY(DATE(YEAR(fpdate),MONTH(fpdate)+O134-1,DAY(fpdate)))&lt;&gt;DAY(fpdate),DATE(YEAR(fpdate),MONTH(fpdate)+O134,0),DATE(YEAR(fpdate),MONTH(fpdate)+O134-1,DAY(fpdate))))))</f>
        <v>45689</v>
      </c>
      <c r="Q134" s="20">
        <f>IF(O134="","",IF(D134&lt;&gt;"",D134,IF(O134=1,start_rate,IF(variable,IF(OR(O134=1,O134&lt;$J$23*periods_per_year),Q133,MIN($J$24,IF(MOD(O134-1,$J$26)=0,MAX($J$25,Q133+$J$27),Q133))),Q133))))</f>
        <v>5.5E-2</v>
      </c>
      <c r="R134" s="21">
        <f>IF(O134="","",ROUND((((1+Q134/CP)^(CP/periods_per_year))-1)*U133,2))</f>
        <v>609.51</v>
      </c>
      <c r="S134" s="21">
        <f>IF(O134="","",IF(O134=nper,U133+R134,MIN(U133+R134,IF(Q134=Q133,S133,ROUND(-PMT(((1+Q134/CP)^(CP/periods_per_year))-1,nper-O134+1,U133),2)))))</f>
        <v>851.68</v>
      </c>
      <c r="T134" s="21">
        <f t="shared" si="18"/>
        <v>242.16999999999996</v>
      </c>
      <c r="U134" s="21">
        <f t="shared" si="19"/>
        <v>132740.92000000001</v>
      </c>
    </row>
    <row r="135" spans="1:21" x14ac:dyDescent="0.2">
      <c r="A135" s="11">
        <f t="shared" si="10"/>
        <v>87</v>
      </c>
      <c r="B135" s="12">
        <f t="shared" si="11"/>
        <v>45717</v>
      </c>
      <c r="C135" s="16" t="str">
        <f t="shared" si="12"/>
        <v/>
      </c>
      <c r="D135" s="13">
        <f>IF(A135="","",IF(A135=1,start_rate,IF(variable,IF(OR(A135=1,A135&lt;$J$23*periods_per_year),D134,MIN($J$24,IF(MOD(A135-1,$J$26)=0,MAX($J$25,D134+$J$27),D134))),D134)))</f>
        <v>5.5E-2</v>
      </c>
      <c r="E135" s="14">
        <f t="shared" si="13"/>
        <v>608.4</v>
      </c>
      <c r="F135" s="14">
        <f>IF(A135="","",IF(A135=nper,J134+E135,MIN(J134+E135,IF(D135=D134,F134,IF($E$13="Acc Bi-Weekly",ROUND((-PMT(((1+D135/CP)^(CP/12))-1,(nper-A135+1)*12/26,J134))/2,2),IF($E$13="Acc Weekly",ROUND((-PMT(((1+D135/CP)^(CP/12))-1,(nper-A135+1)*12/52,J134))/4,2),ROUND(-PMT(((1+D135/CP)^(CP/periods_per_year))-1,nper-A135+1,J134),2)))))))</f>
        <v>851.68</v>
      </c>
      <c r="G135" s="14">
        <f>IF(OR(A135="",A135&lt;$E$23),"",IF(J134&lt;=F135,0,IF(IF(AND(A135&gt;=$E$23,MOD(A135-$E$23,int)=0),$E$24,0)+F135&gt;=J134+E135,J134+E135-F135,IF(AND(A135&gt;=$E$23,MOD(A135-$E$23,int)=0),$E$24,0)+IF(IF(AND(A135&gt;=$E$23,MOD(A135-$E$23,int)=0),$E$24,0)+IF(MOD(A135-$E$27,periods_per_year)=0,$E$26,0)+F135&lt;J134+E135,IF(MOD(A135-$E$27,periods_per_year)=0,$E$26,0),J134+E135-IF(AND(A135&gt;=$E$23,MOD(A135-$E$23,int)=0),$E$24,0)-F135))))</f>
        <v>0</v>
      </c>
      <c r="H135" s="15"/>
      <c r="I135" s="14">
        <f t="shared" si="14"/>
        <v>243.27999999999997</v>
      </c>
      <c r="J135" s="14">
        <f t="shared" si="15"/>
        <v>132497.64000000001</v>
      </c>
      <c r="K135" s="14">
        <f t="shared" si="16"/>
        <v>152.1</v>
      </c>
      <c r="L135" s="14">
        <f>IF(A135="","",SUM($K$49:K135))</f>
        <v>14148.450000000003</v>
      </c>
      <c r="O135" s="18">
        <f t="shared" si="17"/>
        <v>87</v>
      </c>
      <c r="P135" s="19">
        <f>IF(O135="","",IF(OR(periods_per_year=26,periods_per_year=52),IF(periods_per_year=26,IF(O135=1,fpdate,P134+14),IF(periods_per_year=52,IF(O135=1,fpdate,P134+7),"n/a")),IF(periods_per_year=24,DATE(YEAR(fpdate),MONTH(fpdate)+(O135-1)/2+IF(AND(DAY(fpdate)&gt;=15,MOD(O135,2)=0),1,0),IF(MOD(O135,2)=0,IF(DAY(fpdate)&gt;=15,DAY(fpdate)-14,DAY(fpdate)+14),DAY(fpdate))),IF(DAY(DATE(YEAR(fpdate),MONTH(fpdate)+O135-1,DAY(fpdate)))&lt;&gt;DAY(fpdate),DATE(YEAR(fpdate),MONTH(fpdate)+O135,0),DATE(YEAR(fpdate),MONTH(fpdate)+O135-1,DAY(fpdate))))))</f>
        <v>45717</v>
      </c>
      <c r="Q135" s="20">
        <f>IF(O135="","",IF(D135&lt;&gt;"",D135,IF(O135=1,start_rate,IF(variable,IF(OR(O135=1,O135&lt;$J$23*periods_per_year),Q134,MIN($J$24,IF(MOD(O135-1,$J$26)=0,MAX($J$25,Q134+$J$27),Q134))),Q134))))</f>
        <v>5.5E-2</v>
      </c>
      <c r="R135" s="21">
        <f>IF(O135="","",ROUND((((1+Q135/CP)^(CP/periods_per_year))-1)*U134,2))</f>
        <v>608.4</v>
      </c>
      <c r="S135" s="21">
        <f>IF(O135="","",IF(O135=nper,U134+R135,MIN(U134+R135,IF(Q135=Q134,S134,ROUND(-PMT(((1+Q135/CP)^(CP/periods_per_year))-1,nper-O135+1,U134),2)))))</f>
        <v>851.68</v>
      </c>
      <c r="T135" s="21">
        <f t="shared" si="18"/>
        <v>243.27999999999997</v>
      </c>
      <c r="U135" s="21">
        <f t="shared" si="19"/>
        <v>132497.64000000001</v>
      </c>
    </row>
    <row r="136" spans="1:21" x14ac:dyDescent="0.2">
      <c r="A136" s="11">
        <f t="shared" si="10"/>
        <v>88</v>
      </c>
      <c r="B136" s="12">
        <f t="shared" si="11"/>
        <v>45748</v>
      </c>
      <c r="C136" s="16" t="str">
        <f t="shared" si="12"/>
        <v/>
      </c>
      <c r="D136" s="13">
        <f>IF(A136="","",IF(A136=1,start_rate,IF(variable,IF(OR(A136=1,A136&lt;$J$23*periods_per_year),D135,MIN($J$24,IF(MOD(A136-1,$J$26)=0,MAX($J$25,D135+$J$27),D135))),D135)))</f>
        <v>5.5E-2</v>
      </c>
      <c r="E136" s="14">
        <f t="shared" si="13"/>
        <v>607.28</v>
      </c>
      <c r="F136" s="14">
        <f>IF(A136="","",IF(A136=nper,J135+E136,MIN(J135+E136,IF(D136=D135,F135,IF($E$13="Acc Bi-Weekly",ROUND((-PMT(((1+D136/CP)^(CP/12))-1,(nper-A136+1)*12/26,J135))/2,2),IF($E$13="Acc Weekly",ROUND((-PMT(((1+D136/CP)^(CP/12))-1,(nper-A136+1)*12/52,J135))/4,2),ROUND(-PMT(((1+D136/CP)^(CP/periods_per_year))-1,nper-A136+1,J135),2)))))))</f>
        <v>851.68</v>
      </c>
      <c r="G136" s="14">
        <f>IF(OR(A136="",A136&lt;$E$23),"",IF(J135&lt;=F136,0,IF(IF(AND(A136&gt;=$E$23,MOD(A136-$E$23,int)=0),$E$24,0)+F136&gt;=J135+E136,J135+E136-F136,IF(AND(A136&gt;=$E$23,MOD(A136-$E$23,int)=0),$E$24,0)+IF(IF(AND(A136&gt;=$E$23,MOD(A136-$E$23,int)=0),$E$24,0)+IF(MOD(A136-$E$27,periods_per_year)=0,$E$26,0)+F136&lt;J135+E136,IF(MOD(A136-$E$27,periods_per_year)=0,$E$26,0),J135+E136-IF(AND(A136&gt;=$E$23,MOD(A136-$E$23,int)=0),$E$24,0)-F136))))</f>
        <v>0</v>
      </c>
      <c r="H136" s="15"/>
      <c r="I136" s="14">
        <f t="shared" si="14"/>
        <v>244.39999999999998</v>
      </c>
      <c r="J136" s="14">
        <f t="shared" si="15"/>
        <v>132253.24000000002</v>
      </c>
      <c r="K136" s="14">
        <f t="shared" si="16"/>
        <v>151.82</v>
      </c>
      <c r="L136" s="14">
        <f>IF(A136="","",SUM($K$49:K136))</f>
        <v>14300.270000000002</v>
      </c>
      <c r="O136" s="18">
        <f t="shared" si="17"/>
        <v>88</v>
      </c>
      <c r="P136" s="19">
        <f>IF(O136="","",IF(OR(periods_per_year=26,periods_per_year=52),IF(periods_per_year=26,IF(O136=1,fpdate,P135+14),IF(periods_per_year=52,IF(O136=1,fpdate,P135+7),"n/a")),IF(periods_per_year=24,DATE(YEAR(fpdate),MONTH(fpdate)+(O136-1)/2+IF(AND(DAY(fpdate)&gt;=15,MOD(O136,2)=0),1,0),IF(MOD(O136,2)=0,IF(DAY(fpdate)&gt;=15,DAY(fpdate)-14,DAY(fpdate)+14),DAY(fpdate))),IF(DAY(DATE(YEAR(fpdate),MONTH(fpdate)+O136-1,DAY(fpdate)))&lt;&gt;DAY(fpdate),DATE(YEAR(fpdate),MONTH(fpdate)+O136,0),DATE(YEAR(fpdate),MONTH(fpdate)+O136-1,DAY(fpdate))))))</f>
        <v>45748</v>
      </c>
      <c r="Q136" s="20">
        <f>IF(O136="","",IF(D136&lt;&gt;"",D136,IF(O136=1,start_rate,IF(variable,IF(OR(O136=1,O136&lt;$J$23*periods_per_year),Q135,MIN($J$24,IF(MOD(O136-1,$J$26)=0,MAX($J$25,Q135+$J$27),Q135))),Q135))))</f>
        <v>5.5E-2</v>
      </c>
      <c r="R136" s="21">
        <f>IF(O136="","",ROUND((((1+Q136/CP)^(CP/periods_per_year))-1)*U135,2))</f>
        <v>607.28</v>
      </c>
      <c r="S136" s="21">
        <f>IF(O136="","",IF(O136=nper,U135+R136,MIN(U135+R136,IF(Q136=Q135,S135,ROUND(-PMT(((1+Q136/CP)^(CP/periods_per_year))-1,nper-O136+1,U135),2)))))</f>
        <v>851.68</v>
      </c>
      <c r="T136" s="21">
        <f t="shared" si="18"/>
        <v>244.39999999999998</v>
      </c>
      <c r="U136" s="21">
        <f t="shared" si="19"/>
        <v>132253.24000000002</v>
      </c>
    </row>
    <row r="137" spans="1:21" x14ac:dyDescent="0.2">
      <c r="A137" s="11">
        <f t="shared" si="10"/>
        <v>89</v>
      </c>
      <c r="B137" s="12">
        <f t="shared" si="11"/>
        <v>45778</v>
      </c>
      <c r="C137" s="16" t="str">
        <f t="shared" si="12"/>
        <v/>
      </c>
      <c r="D137" s="13">
        <f>IF(A137="","",IF(A137=1,start_rate,IF(variable,IF(OR(A137=1,A137&lt;$J$23*periods_per_year),D136,MIN($J$24,IF(MOD(A137-1,$J$26)=0,MAX($J$25,D136+$J$27),D136))),D136)))</f>
        <v>5.5E-2</v>
      </c>
      <c r="E137" s="14">
        <f t="shared" si="13"/>
        <v>606.16</v>
      </c>
      <c r="F137" s="14">
        <f>IF(A137="","",IF(A137=nper,J136+E137,MIN(J136+E137,IF(D137=D136,F136,IF($E$13="Acc Bi-Weekly",ROUND((-PMT(((1+D137/CP)^(CP/12))-1,(nper-A137+1)*12/26,J136))/2,2),IF($E$13="Acc Weekly",ROUND((-PMT(((1+D137/CP)^(CP/12))-1,(nper-A137+1)*12/52,J136))/4,2),ROUND(-PMT(((1+D137/CP)^(CP/periods_per_year))-1,nper-A137+1,J136),2)))))))</f>
        <v>851.68</v>
      </c>
      <c r="G137" s="14">
        <f>IF(OR(A137="",A137&lt;$E$23),"",IF(J136&lt;=F137,0,IF(IF(AND(A137&gt;=$E$23,MOD(A137-$E$23,int)=0),$E$24,0)+F137&gt;=J136+E137,J136+E137-F137,IF(AND(A137&gt;=$E$23,MOD(A137-$E$23,int)=0),$E$24,0)+IF(IF(AND(A137&gt;=$E$23,MOD(A137-$E$23,int)=0),$E$24,0)+IF(MOD(A137-$E$27,periods_per_year)=0,$E$26,0)+F137&lt;J136+E137,IF(MOD(A137-$E$27,periods_per_year)=0,$E$26,0),J136+E137-IF(AND(A137&gt;=$E$23,MOD(A137-$E$23,int)=0),$E$24,0)-F137))))</f>
        <v>0</v>
      </c>
      <c r="H137" s="15"/>
      <c r="I137" s="14">
        <f t="shared" si="14"/>
        <v>245.51999999999998</v>
      </c>
      <c r="J137" s="14">
        <f t="shared" si="15"/>
        <v>132007.72000000003</v>
      </c>
      <c r="K137" s="14">
        <f t="shared" si="16"/>
        <v>151.54</v>
      </c>
      <c r="L137" s="14">
        <f>IF(A137="","",SUM($K$49:K137))</f>
        <v>14451.810000000003</v>
      </c>
      <c r="O137" s="18">
        <f t="shared" si="17"/>
        <v>89</v>
      </c>
      <c r="P137" s="19">
        <f>IF(O137="","",IF(OR(periods_per_year=26,periods_per_year=52),IF(periods_per_year=26,IF(O137=1,fpdate,P136+14),IF(periods_per_year=52,IF(O137=1,fpdate,P136+7),"n/a")),IF(periods_per_year=24,DATE(YEAR(fpdate),MONTH(fpdate)+(O137-1)/2+IF(AND(DAY(fpdate)&gt;=15,MOD(O137,2)=0),1,0),IF(MOD(O137,2)=0,IF(DAY(fpdate)&gt;=15,DAY(fpdate)-14,DAY(fpdate)+14),DAY(fpdate))),IF(DAY(DATE(YEAR(fpdate),MONTH(fpdate)+O137-1,DAY(fpdate)))&lt;&gt;DAY(fpdate),DATE(YEAR(fpdate),MONTH(fpdate)+O137,0),DATE(YEAR(fpdate),MONTH(fpdate)+O137-1,DAY(fpdate))))))</f>
        <v>45778</v>
      </c>
      <c r="Q137" s="20">
        <f>IF(O137="","",IF(D137&lt;&gt;"",D137,IF(O137=1,start_rate,IF(variable,IF(OR(O137=1,O137&lt;$J$23*periods_per_year),Q136,MIN($J$24,IF(MOD(O137-1,$J$26)=0,MAX($J$25,Q136+$J$27),Q136))),Q136))))</f>
        <v>5.5E-2</v>
      </c>
      <c r="R137" s="21">
        <f>IF(O137="","",ROUND((((1+Q137/CP)^(CP/periods_per_year))-1)*U136,2))</f>
        <v>606.16</v>
      </c>
      <c r="S137" s="21">
        <f>IF(O137="","",IF(O137=nper,U136+R137,MIN(U136+R137,IF(Q137=Q136,S136,ROUND(-PMT(((1+Q137/CP)^(CP/periods_per_year))-1,nper-O137+1,U136),2)))))</f>
        <v>851.68</v>
      </c>
      <c r="T137" s="21">
        <f t="shared" si="18"/>
        <v>245.51999999999998</v>
      </c>
      <c r="U137" s="21">
        <f t="shared" si="19"/>
        <v>132007.72000000003</v>
      </c>
    </row>
    <row r="138" spans="1:21" x14ac:dyDescent="0.2">
      <c r="A138" s="11">
        <f t="shared" si="10"/>
        <v>90</v>
      </c>
      <c r="B138" s="12">
        <f t="shared" si="11"/>
        <v>45809</v>
      </c>
      <c r="C138" s="16" t="str">
        <f t="shared" si="12"/>
        <v/>
      </c>
      <c r="D138" s="13">
        <f>IF(A138="","",IF(A138=1,start_rate,IF(variable,IF(OR(A138=1,A138&lt;$J$23*periods_per_year),D137,MIN($J$24,IF(MOD(A138-1,$J$26)=0,MAX($J$25,D137+$J$27),D137))),D137)))</f>
        <v>5.5E-2</v>
      </c>
      <c r="E138" s="14">
        <f t="shared" si="13"/>
        <v>605.04</v>
      </c>
      <c r="F138" s="14">
        <f>IF(A138="","",IF(A138=nper,J137+E138,MIN(J137+E138,IF(D138=D137,F137,IF($E$13="Acc Bi-Weekly",ROUND((-PMT(((1+D138/CP)^(CP/12))-1,(nper-A138+1)*12/26,J137))/2,2),IF($E$13="Acc Weekly",ROUND((-PMT(((1+D138/CP)^(CP/12))-1,(nper-A138+1)*12/52,J137))/4,2),ROUND(-PMT(((1+D138/CP)^(CP/periods_per_year))-1,nper-A138+1,J137),2)))))))</f>
        <v>851.68</v>
      </c>
      <c r="G138" s="14">
        <f>IF(OR(A138="",A138&lt;$E$23),"",IF(J137&lt;=F138,0,IF(IF(AND(A138&gt;=$E$23,MOD(A138-$E$23,int)=0),$E$24,0)+F138&gt;=J137+E138,J137+E138-F138,IF(AND(A138&gt;=$E$23,MOD(A138-$E$23,int)=0),$E$24,0)+IF(IF(AND(A138&gt;=$E$23,MOD(A138-$E$23,int)=0),$E$24,0)+IF(MOD(A138-$E$27,periods_per_year)=0,$E$26,0)+F138&lt;J137+E138,IF(MOD(A138-$E$27,periods_per_year)=0,$E$26,0),J137+E138-IF(AND(A138&gt;=$E$23,MOD(A138-$E$23,int)=0),$E$24,0)-F138))))</f>
        <v>0</v>
      </c>
      <c r="H138" s="15"/>
      <c r="I138" s="14">
        <f t="shared" si="14"/>
        <v>246.64</v>
      </c>
      <c r="J138" s="14">
        <f t="shared" si="15"/>
        <v>131761.08000000002</v>
      </c>
      <c r="K138" s="14">
        <f t="shared" si="16"/>
        <v>151.26</v>
      </c>
      <c r="L138" s="14">
        <f>IF(A138="","",SUM($K$49:K138))</f>
        <v>14603.070000000003</v>
      </c>
      <c r="O138" s="18">
        <f t="shared" si="17"/>
        <v>90</v>
      </c>
      <c r="P138" s="19">
        <f>IF(O138="","",IF(OR(periods_per_year=26,periods_per_year=52),IF(periods_per_year=26,IF(O138=1,fpdate,P137+14),IF(periods_per_year=52,IF(O138=1,fpdate,P137+7),"n/a")),IF(periods_per_year=24,DATE(YEAR(fpdate),MONTH(fpdate)+(O138-1)/2+IF(AND(DAY(fpdate)&gt;=15,MOD(O138,2)=0),1,0),IF(MOD(O138,2)=0,IF(DAY(fpdate)&gt;=15,DAY(fpdate)-14,DAY(fpdate)+14),DAY(fpdate))),IF(DAY(DATE(YEAR(fpdate),MONTH(fpdate)+O138-1,DAY(fpdate)))&lt;&gt;DAY(fpdate),DATE(YEAR(fpdate),MONTH(fpdate)+O138,0),DATE(YEAR(fpdate),MONTH(fpdate)+O138-1,DAY(fpdate))))))</f>
        <v>45809</v>
      </c>
      <c r="Q138" s="20">
        <f>IF(O138="","",IF(D138&lt;&gt;"",D138,IF(O138=1,start_rate,IF(variable,IF(OR(O138=1,O138&lt;$J$23*periods_per_year),Q137,MIN($J$24,IF(MOD(O138-1,$J$26)=0,MAX($J$25,Q137+$J$27),Q137))),Q137))))</f>
        <v>5.5E-2</v>
      </c>
      <c r="R138" s="21">
        <f>IF(O138="","",ROUND((((1+Q138/CP)^(CP/periods_per_year))-1)*U137,2))</f>
        <v>605.04</v>
      </c>
      <c r="S138" s="21">
        <f>IF(O138="","",IF(O138=nper,U137+R138,MIN(U137+R138,IF(Q138=Q137,S137,ROUND(-PMT(((1+Q138/CP)^(CP/periods_per_year))-1,nper-O138+1,U137),2)))))</f>
        <v>851.68</v>
      </c>
      <c r="T138" s="21">
        <f t="shared" si="18"/>
        <v>246.64</v>
      </c>
      <c r="U138" s="21">
        <f t="shared" si="19"/>
        <v>131761.08000000002</v>
      </c>
    </row>
    <row r="139" spans="1:21" x14ac:dyDescent="0.2">
      <c r="A139" s="11">
        <f t="shared" si="10"/>
        <v>91</v>
      </c>
      <c r="B139" s="12">
        <f t="shared" si="11"/>
        <v>45839</v>
      </c>
      <c r="C139" s="16" t="str">
        <f t="shared" si="12"/>
        <v/>
      </c>
      <c r="D139" s="13">
        <f>IF(A139="","",IF(A139=1,start_rate,IF(variable,IF(OR(A139=1,A139&lt;$J$23*periods_per_year),D138,MIN($J$24,IF(MOD(A139-1,$J$26)=0,MAX($J$25,D138+$J$27),D138))),D138)))</f>
        <v>5.5E-2</v>
      </c>
      <c r="E139" s="14">
        <f t="shared" si="13"/>
        <v>603.9</v>
      </c>
      <c r="F139" s="14">
        <f>IF(A139="","",IF(A139=nper,J138+E139,MIN(J138+E139,IF(D139=D138,F138,IF($E$13="Acc Bi-Weekly",ROUND((-PMT(((1+D139/CP)^(CP/12))-1,(nper-A139+1)*12/26,J138))/2,2),IF($E$13="Acc Weekly",ROUND((-PMT(((1+D139/CP)^(CP/12))-1,(nper-A139+1)*12/52,J138))/4,2),ROUND(-PMT(((1+D139/CP)^(CP/periods_per_year))-1,nper-A139+1,J138),2)))))))</f>
        <v>851.68</v>
      </c>
      <c r="G139" s="14">
        <f>IF(OR(A139="",A139&lt;$E$23),"",IF(J138&lt;=F139,0,IF(IF(AND(A139&gt;=$E$23,MOD(A139-$E$23,int)=0),$E$24,0)+F139&gt;=J138+E139,J138+E139-F139,IF(AND(A139&gt;=$E$23,MOD(A139-$E$23,int)=0),$E$24,0)+IF(IF(AND(A139&gt;=$E$23,MOD(A139-$E$23,int)=0),$E$24,0)+IF(MOD(A139-$E$27,periods_per_year)=0,$E$26,0)+F139&lt;J138+E139,IF(MOD(A139-$E$27,periods_per_year)=0,$E$26,0),J138+E139-IF(AND(A139&gt;=$E$23,MOD(A139-$E$23,int)=0),$E$24,0)-F139))))</f>
        <v>0</v>
      </c>
      <c r="H139" s="15"/>
      <c r="I139" s="14">
        <f t="shared" si="14"/>
        <v>247.77999999999997</v>
      </c>
      <c r="J139" s="14">
        <f t="shared" si="15"/>
        <v>131513.30000000002</v>
      </c>
      <c r="K139" s="14">
        <f t="shared" si="16"/>
        <v>150.97499999999999</v>
      </c>
      <c r="L139" s="14">
        <f>IF(A139="","",SUM($K$49:K139))</f>
        <v>14754.045000000004</v>
      </c>
      <c r="O139" s="18">
        <f t="shared" si="17"/>
        <v>91</v>
      </c>
      <c r="P139" s="19">
        <f>IF(O139="","",IF(OR(periods_per_year=26,periods_per_year=52),IF(periods_per_year=26,IF(O139=1,fpdate,P138+14),IF(periods_per_year=52,IF(O139=1,fpdate,P138+7),"n/a")),IF(periods_per_year=24,DATE(YEAR(fpdate),MONTH(fpdate)+(O139-1)/2+IF(AND(DAY(fpdate)&gt;=15,MOD(O139,2)=0),1,0),IF(MOD(O139,2)=0,IF(DAY(fpdate)&gt;=15,DAY(fpdate)-14,DAY(fpdate)+14),DAY(fpdate))),IF(DAY(DATE(YEAR(fpdate),MONTH(fpdate)+O139-1,DAY(fpdate)))&lt;&gt;DAY(fpdate),DATE(YEAR(fpdate),MONTH(fpdate)+O139,0),DATE(YEAR(fpdate),MONTH(fpdate)+O139-1,DAY(fpdate))))))</f>
        <v>45839</v>
      </c>
      <c r="Q139" s="20">
        <f>IF(O139="","",IF(D139&lt;&gt;"",D139,IF(O139=1,start_rate,IF(variable,IF(OR(O139=1,O139&lt;$J$23*periods_per_year),Q138,MIN($J$24,IF(MOD(O139-1,$J$26)=0,MAX($J$25,Q138+$J$27),Q138))),Q138))))</f>
        <v>5.5E-2</v>
      </c>
      <c r="R139" s="21">
        <f>IF(O139="","",ROUND((((1+Q139/CP)^(CP/periods_per_year))-1)*U138,2))</f>
        <v>603.9</v>
      </c>
      <c r="S139" s="21">
        <f>IF(O139="","",IF(O139=nper,U138+R139,MIN(U138+R139,IF(Q139=Q138,S138,ROUND(-PMT(((1+Q139/CP)^(CP/periods_per_year))-1,nper-O139+1,U138),2)))))</f>
        <v>851.68</v>
      </c>
      <c r="T139" s="21">
        <f t="shared" si="18"/>
        <v>247.77999999999997</v>
      </c>
      <c r="U139" s="21">
        <f t="shared" si="19"/>
        <v>131513.30000000002</v>
      </c>
    </row>
    <row r="140" spans="1:21" x14ac:dyDescent="0.2">
      <c r="A140" s="11">
        <f t="shared" si="10"/>
        <v>92</v>
      </c>
      <c r="B140" s="12">
        <f t="shared" si="11"/>
        <v>45870</v>
      </c>
      <c r="C140" s="16" t="str">
        <f t="shared" si="12"/>
        <v/>
      </c>
      <c r="D140" s="13">
        <f>IF(A140="","",IF(A140=1,start_rate,IF(variable,IF(OR(A140=1,A140&lt;$J$23*periods_per_year),D139,MIN($J$24,IF(MOD(A140-1,$J$26)=0,MAX($J$25,D139+$J$27),D139))),D139)))</f>
        <v>5.5E-2</v>
      </c>
      <c r="E140" s="14">
        <f t="shared" si="13"/>
        <v>602.77</v>
      </c>
      <c r="F140" s="14">
        <f>IF(A140="","",IF(A140=nper,J139+E140,MIN(J139+E140,IF(D140=D139,F139,IF($E$13="Acc Bi-Weekly",ROUND((-PMT(((1+D140/CP)^(CP/12))-1,(nper-A140+1)*12/26,J139))/2,2),IF($E$13="Acc Weekly",ROUND((-PMT(((1+D140/CP)^(CP/12))-1,(nper-A140+1)*12/52,J139))/4,2),ROUND(-PMT(((1+D140/CP)^(CP/periods_per_year))-1,nper-A140+1,J139),2)))))))</f>
        <v>851.68</v>
      </c>
      <c r="G140" s="14">
        <f>IF(OR(A140="",A140&lt;$E$23),"",IF(J139&lt;=F140,0,IF(IF(AND(A140&gt;=$E$23,MOD(A140-$E$23,int)=0),$E$24,0)+F140&gt;=J139+E140,J139+E140-F140,IF(AND(A140&gt;=$E$23,MOD(A140-$E$23,int)=0),$E$24,0)+IF(IF(AND(A140&gt;=$E$23,MOD(A140-$E$23,int)=0),$E$24,0)+IF(MOD(A140-$E$27,periods_per_year)=0,$E$26,0)+F140&lt;J139+E140,IF(MOD(A140-$E$27,periods_per_year)=0,$E$26,0),J139+E140-IF(AND(A140&gt;=$E$23,MOD(A140-$E$23,int)=0),$E$24,0)-F140))))</f>
        <v>0</v>
      </c>
      <c r="H140" s="15"/>
      <c r="I140" s="14">
        <f t="shared" si="14"/>
        <v>248.90999999999997</v>
      </c>
      <c r="J140" s="14">
        <f t="shared" si="15"/>
        <v>131264.39000000001</v>
      </c>
      <c r="K140" s="14">
        <f t="shared" si="16"/>
        <v>150.6925</v>
      </c>
      <c r="L140" s="14">
        <f>IF(A140="","",SUM($K$49:K140))</f>
        <v>14904.737500000003</v>
      </c>
      <c r="O140" s="18">
        <f t="shared" si="17"/>
        <v>92</v>
      </c>
      <c r="P140" s="19">
        <f>IF(O140="","",IF(OR(periods_per_year=26,periods_per_year=52),IF(periods_per_year=26,IF(O140=1,fpdate,P139+14),IF(periods_per_year=52,IF(O140=1,fpdate,P139+7),"n/a")),IF(periods_per_year=24,DATE(YEAR(fpdate),MONTH(fpdate)+(O140-1)/2+IF(AND(DAY(fpdate)&gt;=15,MOD(O140,2)=0),1,0),IF(MOD(O140,2)=0,IF(DAY(fpdate)&gt;=15,DAY(fpdate)-14,DAY(fpdate)+14),DAY(fpdate))),IF(DAY(DATE(YEAR(fpdate),MONTH(fpdate)+O140-1,DAY(fpdate)))&lt;&gt;DAY(fpdate),DATE(YEAR(fpdate),MONTH(fpdate)+O140,0),DATE(YEAR(fpdate),MONTH(fpdate)+O140-1,DAY(fpdate))))))</f>
        <v>45870</v>
      </c>
      <c r="Q140" s="20">
        <f>IF(O140="","",IF(D140&lt;&gt;"",D140,IF(O140=1,start_rate,IF(variable,IF(OR(O140=1,O140&lt;$J$23*periods_per_year),Q139,MIN($J$24,IF(MOD(O140-1,$J$26)=0,MAX($J$25,Q139+$J$27),Q139))),Q139))))</f>
        <v>5.5E-2</v>
      </c>
      <c r="R140" s="21">
        <f>IF(O140="","",ROUND((((1+Q140/CP)^(CP/periods_per_year))-1)*U139,2))</f>
        <v>602.77</v>
      </c>
      <c r="S140" s="21">
        <f>IF(O140="","",IF(O140=nper,U139+R140,MIN(U139+R140,IF(Q140=Q139,S139,ROUND(-PMT(((1+Q140/CP)^(CP/periods_per_year))-1,nper-O140+1,U139),2)))))</f>
        <v>851.68</v>
      </c>
      <c r="T140" s="21">
        <f t="shared" si="18"/>
        <v>248.90999999999997</v>
      </c>
      <c r="U140" s="21">
        <f t="shared" si="19"/>
        <v>131264.39000000001</v>
      </c>
    </row>
    <row r="141" spans="1:21" x14ac:dyDescent="0.2">
      <c r="A141" s="11">
        <f t="shared" si="10"/>
        <v>93</v>
      </c>
      <c r="B141" s="12">
        <f t="shared" si="11"/>
        <v>45901</v>
      </c>
      <c r="C141" s="16" t="str">
        <f t="shared" si="12"/>
        <v/>
      </c>
      <c r="D141" s="13">
        <f>IF(A141="","",IF(A141=1,start_rate,IF(variable,IF(OR(A141=1,A141&lt;$J$23*periods_per_year),D140,MIN($J$24,IF(MOD(A141-1,$J$26)=0,MAX($J$25,D140+$J$27),D140))),D140)))</f>
        <v>5.5E-2</v>
      </c>
      <c r="E141" s="14">
        <f t="shared" si="13"/>
        <v>601.63</v>
      </c>
      <c r="F141" s="14">
        <f>IF(A141="","",IF(A141=nper,J140+E141,MIN(J140+E141,IF(D141=D140,F140,IF($E$13="Acc Bi-Weekly",ROUND((-PMT(((1+D141/CP)^(CP/12))-1,(nper-A141+1)*12/26,J140))/2,2),IF($E$13="Acc Weekly",ROUND((-PMT(((1+D141/CP)^(CP/12))-1,(nper-A141+1)*12/52,J140))/4,2),ROUND(-PMT(((1+D141/CP)^(CP/periods_per_year))-1,nper-A141+1,J140),2)))))))</f>
        <v>851.68</v>
      </c>
      <c r="G141" s="14">
        <f>IF(OR(A141="",A141&lt;$E$23),"",IF(J140&lt;=F141,0,IF(IF(AND(A141&gt;=$E$23,MOD(A141-$E$23,int)=0),$E$24,0)+F141&gt;=J140+E141,J140+E141-F141,IF(AND(A141&gt;=$E$23,MOD(A141-$E$23,int)=0),$E$24,0)+IF(IF(AND(A141&gt;=$E$23,MOD(A141-$E$23,int)=0),$E$24,0)+IF(MOD(A141-$E$27,periods_per_year)=0,$E$26,0)+F141&lt;J140+E141,IF(MOD(A141-$E$27,periods_per_year)=0,$E$26,0),J140+E141-IF(AND(A141&gt;=$E$23,MOD(A141-$E$23,int)=0),$E$24,0)-F141))))</f>
        <v>0</v>
      </c>
      <c r="H141" s="15"/>
      <c r="I141" s="14">
        <f t="shared" si="14"/>
        <v>250.04999999999995</v>
      </c>
      <c r="J141" s="14">
        <f t="shared" si="15"/>
        <v>131014.34000000001</v>
      </c>
      <c r="K141" s="14">
        <f t="shared" si="16"/>
        <v>150.4075</v>
      </c>
      <c r="L141" s="14">
        <f>IF(A141="","",SUM($K$49:K141))</f>
        <v>15055.145000000002</v>
      </c>
      <c r="O141" s="18">
        <f t="shared" si="17"/>
        <v>93</v>
      </c>
      <c r="P141" s="19">
        <f>IF(O141="","",IF(OR(periods_per_year=26,periods_per_year=52),IF(periods_per_year=26,IF(O141=1,fpdate,P140+14),IF(periods_per_year=52,IF(O141=1,fpdate,P140+7),"n/a")),IF(periods_per_year=24,DATE(YEAR(fpdate),MONTH(fpdate)+(O141-1)/2+IF(AND(DAY(fpdate)&gt;=15,MOD(O141,2)=0),1,0),IF(MOD(O141,2)=0,IF(DAY(fpdate)&gt;=15,DAY(fpdate)-14,DAY(fpdate)+14),DAY(fpdate))),IF(DAY(DATE(YEAR(fpdate),MONTH(fpdate)+O141-1,DAY(fpdate)))&lt;&gt;DAY(fpdate),DATE(YEAR(fpdate),MONTH(fpdate)+O141,0),DATE(YEAR(fpdate),MONTH(fpdate)+O141-1,DAY(fpdate))))))</f>
        <v>45901</v>
      </c>
      <c r="Q141" s="20">
        <f>IF(O141="","",IF(D141&lt;&gt;"",D141,IF(O141=1,start_rate,IF(variable,IF(OR(O141=1,O141&lt;$J$23*periods_per_year),Q140,MIN($J$24,IF(MOD(O141-1,$J$26)=0,MAX($J$25,Q140+$J$27),Q140))),Q140))))</f>
        <v>5.5E-2</v>
      </c>
      <c r="R141" s="21">
        <f>IF(O141="","",ROUND((((1+Q141/CP)^(CP/periods_per_year))-1)*U140,2))</f>
        <v>601.63</v>
      </c>
      <c r="S141" s="21">
        <f>IF(O141="","",IF(O141=nper,U140+R141,MIN(U140+R141,IF(Q141=Q140,S140,ROUND(-PMT(((1+Q141/CP)^(CP/periods_per_year))-1,nper-O141+1,U140),2)))))</f>
        <v>851.68</v>
      </c>
      <c r="T141" s="21">
        <f t="shared" si="18"/>
        <v>250.04999999999995</v>
      </c>
      <c r="U141" s="21">
        <f t="shared" si="19"/>
        <v>131014.34000000001</v>
      </c>
    </row>
    <row r="142" spans="1:21" x14ac:dyDescent="0.2">
      <c r="A142" s="11">
        <f t="shared" si="10"/>
        <v>94</v>
      </c>
      <c r="B142" s="12">
        <f t="shared" si="11"/>
        <v>45931</v>
      </c>
      <c r="C142" s="16" t="str">
        <f t="shared" si="12"/>
        <v/>
      </c>
      <c r="D142" s="13">
        <f>IF(A142="","",IF(A142=1,start_rate,IF(variable,IF(OR(A142=1,A142&lt;$J$23*periods_per_year),D141,MIN($J$24,IF(MOD(A142-1,$J$26)=0,MAX($J$25,D141+$J$27),D141))),D141)))</f>
        <v>5.5E-2</v>
      </c>
      <c r="E142" s="14">
        <f t="shared" si="13"/>
        <v>600.48</v>
      </c>
      <c r="F142" s="14">
        <f>IF(A142="","",IF(A142=nper,J141+E142,MIN(J141+E142,IF(D142=D141,F141,IF($E$13="Acc Bi-Weekly",ROUND((-PMT(((1+D142/CP)^(CP/12))-1,(nper-A142+1)*12/26,J141))/2,2),IF($E$13="Acc Weekly",ROUND((-PMT(((1+D142/CP)^(CP/12))-1,(nper-A142+1)*12/52,J141))/4,2),ROUND(-PMT(((1+D142/CP)^(CP/periods_per_year))-1,nper-A142+1,J141),2)))))))</f>
        <v>851.68</v>
      </c>
      <c r="G142" s="14">
        <f>IF(OR(A142="",A142&lt;$E$23),"",IF(J141&lt;=F142,0,IF(IF(AND(A142&gt;=$E$23,MOD(A142-$E$23,int)=0),$E$24,0)+F142&gt;=J141+E142,J141+E142-F142,IF(AND(A142&gt;=$E$23,MOD(A142-$E$23,int)=0),$E$24,0)+IF(IF(AND(A142&gt;=$E$23,MOD(A142-$E$23,int)=0),$E$24,0)+IF(MOD(A142-$E$27,periods_per_year)=0,$E$26,0)+F142&lt;J141+E142,IF(MOD(A142-$E$27,periods_per_year)=0,$E$26,0),J141+E142-IF(AND(A142&gt;=$E$23,MOD(A142-$E$23,int)=0),$E$24,0)-F142))))</f>
        <v>0</v>
      </c>
      <c r="H142" s="15"/>
      <c r="I142" s="14">
        <f t="shared" si="14"/>
        <v>251.19999999999993</v>
      </c>
      <c r="J142" s="14">
        <f t="shared" si="15"/>
        <v>130763.14000000001</v>
      </c>
      <c r="K142" s="14">
        <f t="shared" si="16"/>
        <v>150.12</v>
      </c>
      <c r="L142" s="14">
        <f>IF(A142="","",SUM($K$49:K142))</f>
        <v>15205.265000000003</v>
      </c>
      <c r="O142" s="18">
        <f t="shared" si="17"/>
        <v>94</v>
      </c>
      <c r="P142" s="19">
        <f>IF(O142="","",IF(OR(periods_per_year=26,periods_per_year=52),IF(periods_per_year=26,IF(O142=1,fpdate,P141+14),IF(periods_per_year=52,IF(O142=1,fpdate,P141+7),"n/a")),IF(periods_per_year=24,DATE(YEAR(fpdate),MONTH(fpdate)+(O142-1)/2+IF(AND(DAY(fpdate)&gt;=15,MOD(O142,2)=0),1,0),IF(MOD(O142,2)=0,IF(DAY(fpdate)&gt;=15,DAY(fpdate)-14,DAY(fpdate)+14),DAY(fpdate))),IF(DAY(DATE(YEAR(fpdate),MONTH(fpdate)+O142-1,DAY(fpdate)))&lt;&gt;DAY(fpdate),DATE(YEAR(fpdate),MONTH(fpdate)+O142,0),DATE(YEAR(fpdate),MONTH(fpdate)+O142-1,DAY(fpdate))))))</f>
        <v>45931</v>
      </c>
      <c r="Q142" s="20">
        <f>IF(O142="","",IF(D142&lt;&gt;"",D142,IF(O142=1,start_rate,IF(variable,IF(OR(O142=1,O142&lt;$J$23*periods_per_year),Q141,MIN($J$24,IF(MOD(O142-1,$J$26)=0,MAX($J$25,Q141+$J$27),Q141))),Q141))))</f>
        <v>5.5E-2</v>
      </c>
      <c r="R142" s="21">
        <f>IF(O142="","",ROUND((((1+Q142/CP)^(CP/periods_per_year))-1)*U141,2))</f>
        <v>600.48</v>
      </c>
      <c r="S142" s="21">
        <f>IF(O142="","",IF(O142=nper,U141+R142,MIN(U141+R142,IF(Q142=Q141,S141,ROUND(-PMT(((1+Q142/CP)^(CP/periods_per_year))-1,nper-O142+1,U141),2)))))</f>
        <v>851.68</v>
      </c>
      <c r="T142" s="21">
        <f t="shared" si="18"/>
        <v>251.19999999999993</v>
      </c>
      <c r="U142" s="21">
        <f t="shared" si="19"/>
        <v>130763.14000000001</v>
      </c>
    </row>
    <row r="143" spans="1:21" x14ac:dyDescent="0.2">
      <c r="A143" s="11">
        <f t="shared" si="10"/>
        <v>95</v>
      </c>
      <c r="B143" s="12">
        <f t="shared" si="11"/>
        <v>45962</v>
      </c>
      <c r="C143" s="16" t="str">
        <f t="shared" si="12"/>
        <v/>
      </c>
      <c r="D143" s="13">
        <f>IF(A143="","",IF(A143=1,start_rate,IF(variable,IF(OR(A143=1,A143&lt;$J$23*periods_per_year),D142,MIN($J$24,IF(MOD(A143-1,$J$26)=0,MAX($J$25,D142+$J$27),D142))),D142)))</f>
        <v>5.5E-2</v>
      </c>
      <c r="E143" s="14">
        <f t="shared" si="13"/>
        <v>599.33000000000004</v>
      </c>
      <c r="F143" s="14">
        <f>IF(A143="","",IF(A143=nper,J142+E143,MIN(J142+E143,IF(D143=D142,F142,IF($E$13="Acc Bi-Weekly",ROUND((-PMT(((1+D143/CP)^(CP/12))-1,(nper-A143+1)*12/26,J142))/2,2),IF($E$13="Acc Weekly",ROUND((-PMT(((1+D143/CP)^(CP/12))-1,(nper-A143+1)*12/52,J142))/4,2),ROUND(-PMT(((1+D143/CP)^(CP/periods_per_year))-1,nper-A143+1,J142),2)))))))</f>
        <v>851.68</v>
      </c>
      <c r="G143" s="14">
        <f>IF(OR(A143="",A143&lt;$E$23),"",IF(J142&lt;=F143,0,IF(IF(AND(A143&gt;=$E$23,MOD(A143-$E$23,int)=0),$E$24,0)+F143&gt;=J142+E143,J142+E143-F143,IF(AND(A143&gt;=$E$23,MOD(A143-$E$23,int)=0),$E$24,0)+IF(IF(AND(A143&gt;=$E$23,MOD(A143-$E$23,int)=0),$E$24,0)+IF(MOD(A143-$E$27,periods_per_year)=0,$E$26,0)+F143&lt;J142+E143,IF(MOD(A143-$E$27,periods_per_year)=0,$E$26,0),J142+E143-IF(AND(A143&gt;=$E$23,MOD(A143-$E$23,int)=0),$E$24,0)-F143))))</f>
        <v>0</v>
      </c>
      <c r="H143" s="15"/>
      <c r="I143" s="14">
        <f t="shared" si="14"/>
        <v>252.34999999999991</v>
      </c>
      <c r="J143" s="14">
        <f t="shared" si="15"/>
        <v>130510.79000000001</v>
      </c>
      <c r="K143" s="14">
        <f t="shared" si="16"/>
        <v>149.83250000000001</v>
      </c>
      <c r="L143" s="14">
        <f>IF(A143="","",SUM($K$49:K143))</f>
        <v>15355.097500000003</v>
      </c>
      <c r="O143" s="18">
        <f t="shared" si="17"/>
        <v>95</v>
      </c>
      <c r="P143" s="19">
        <f>IF(O143="","",IF(OR(periods_per_year=26,periods_per_year=52),IF(periods_per_year=26,IF(O143=1,fpdate,P142+14),IF(periods_per_year=52,IF(O143=1,fpdate,P142+7),"n/a")),IF(periods_per_year=24,DATE(YEAR(fpdate),MONTH(fpdate)+(O143-1)/2+IF(AND(DAY(fpdate)&gt;=15,MOD(O143,2)=0),1,0),IF(MOD(O143,2)=0,IF(DAY(fpdate)&gt;=15,DAY(fpdate)-14,DAY(fpdate)+14),DAY(fpdate))),IF(DAY(DATE(YEAR(fpdate),MONTH(fpdate)+O143-1,DAY(fpdate)))&lt;&gt;DAY(fpdate),DATE(YEAR(fpdate),MONTH(fpdate)+O143,0),DATE(YEAR(fpdate),MONTH(fpdate)+O143-1,DAY(fpdate))))))</f>
        <v>45962</v>
      </c>
      <c r="Q143" s="20">
        <f>IF(O143="","",IF(D143&lt;&gt;"",D143,IF(O143=1,start_rate,IF(variable,IF(OR(O143=1,O143&lt;$J$23*periods_per_year),Q142,MIN($J$24,IF(MOD(O143-1,$J$26)=0,MAX($J$25,Q142+$J$27),Q142))),Q142))))</f>
        <v>5.5E-2</v>
      </c>
      <c r="R143" s="21">
        <f>IF(O143="","",ROUND((((1+Q143/CP)^(CP/periods_per_year))-1)*U142,2))</f>
        <v>599.33000000000004</v>
      </c>
      <c r="S143" s="21">
        <f>IF(O143="","",IF(O143=nper,U142+R143,MIN(U142+R143,IF(Q143=Q142,S142,ROUND(-PMT(((1+Q143/CP)^(CP/periods_per_year))-1,nper-O143+1,U142),2)))))</f>
        <v>851.68</v>
      </c>
      <c r="T143" s="21">
        <f t="shared" si="18"/>
        <v>252.34999999999991</v>
      </c>
      <c r="U143" s="21">
        <f t="shared" si="19"/>
        <v>130510.79000000001</v>
      </c>
    </row>
    <row r="144" spans="1:21" x14ac:dyDescent="0.2">
      <c r="A144" s="11">
        <f t="shared" si="10"/>
        <v>96</v>
      </c>
      <c r="B144" s="12">
        <f t="shared" si="11"/>
        <v>45992</v>
      </c>
      <c r="C144" s="16">
        <f t="shared" si="12"/>
        <v>8</v>
      </c>
      <c r="D144" s="13">
        <f>IF(A144="","",IF(A144=1,start_rate,IF(variable,IF(OR(A144=1,A144&lt;$J$23*periods_per_year),D143,MIN($J$24,IF(MOD(A144-1,$J$26)=0,MAX($J$25,D143+$J$27),D143))),D143)))</f>
        <v>5.5E-2</v>
      </c>
      <c r="E144" s="14">
        <f t="shared" si="13"/>
        <v>598.16999999999996</v>
      </c>
      <c r="F144" s="14">
        <f>IF(A144="","",IF(A144=nper,J143+E144,MIN(J143+E144,IF(D144=D143,F143,IF($E$13="Acc Bi-Weekly",ROUND((-PMT(((1+D144/CP)^(CP/12))-1,(nper-A144+1)*12/26,J143))/2,2),IF($E$13="Acc Weekly",ROUND((-PMT(((1+D144/CP)^(CP/12))-1,(nper-A144+1)*12/52,J143))/4,2),ROUND(-PMT(((1+D144/CP)^(CP/periods_per_year))-1,nper-A144+1,J143),2)))))))</f>
        <v>851.68</v>
      </c>
      <c r="G144" s="14">
        <f>IF(OR(A144="",A144&lt;$E$23),"",IF(J143&lt;=F144,0,IF(IF(AND(A144&gt;=$E$23,MOD(A144-$E$23,int)=0),$E$24,0)+F144&gt;=J143+E144,J143+E144-F144,IF(AND(A144&gt;=$E$23,MOD(A144-$E$23,int)=0),$E$24,0)+IF(IF(AND(A144&gt;=$E$23,MOD(A144-$E$23,int)=0),$E$24,0)+IF(MOD(A144-$E$27,periods_per_year)=0,$E$26,0)+F144&lt;J143+E144,IF(MOD(A144-$E$27,periods_per_year)=0,$E$26,0),J143+E144-IF(AND(A144&gt;=$E$23,MOD(A144-$E$23,int)=0),$E$24,0)-F144))))</f>
        <v>0</v>
      </c>
      <c r="H144" s="15"/>
      <c r="I144" s="14">
        <f t="shared" si="14"/>
        <v>253.51</v>
      </c>
      <c r="J144" s="14">
        <f t="shared" si="15"/>
        <v>130257.28000000001</v>
      </c>
      <c r="K144" s="14">
        <f t="shared" si="16"/>
        <v>149.54249999999999</v>
      </c>
      <c r="L144" s="14">
        <f>IF(A144="","",SUM($K$49:K144))</f>
        <v>15504.640000000003</v>
      </c>
      <c r="O144" s="18">
        <f t="shared" si="17"/>
        <v>96</v>
      </c>
      <c r="P144" s="19">
        <f>IF(O144="","",IF(OR(periods_per_year=26,periods_per_year=52),IF(periods_per_year=26,IF(O144=1,fpdate,P143+14),IF(periods_per_year=52,IF(O144=1,fpdate,P143+7),"n/a")),IF(periods_per_year=24,DATE(YEAR(fpdate),MONTH(fpdate)+(O144-1)/2+IF(AND(DAY(fpdate)&gt;=15,MOD(O144,2)=0),1,0),IF(MOD(O144,2)=0,IF(DAY(fpdate)&gt;=15,DAY(fpdate)-14,DAY(fpdate)+14),DAY(fpdate))),IF(DAY(DATE(YEAR(fpdate),MONTH(fpdate)+O144-1,DAY(fpdate)))&lt;&gt;DAY(fpdate),DATE(YEAR(fpdate),MONTH(fpdate)+O144,0),DATE(YEAR(fpdate),MONTH(fpdate)+O144-1,DAY(fpdate))))))</f>
        <v>45992</v>
      </c>
      <c r="Q144" s="20">
        <f>IF(O144="","",IF(D144&lt;&gt;"",D144,IF(O144=1,start_rate,IF(variable,IF(OR(O144=1,O144&lt;$J$23*periods_per_year),Q143,MIN($J$24,IF(MOD(O144-1,$J$26)=0,MAX($J$25,Q143+$J$27),Q143))),Q143))))</f>
        <v>5.5E-2</v>
      </c>
      <c r="R144" s="21">
        <f>IF(O144="","",ROUND((((1+Q144/CP)^(CP/periods_per_year))-1)*U143,2))</f>
        <v>598.16999999999996</v>
      </c>
      <c r="S144" s="21">
        <f>IF(O144="","",IF(O144=nper,U143+R144,MIN(U143+R144,IF(Q144=Q143,S143,ROUND(-PMT(((1+Q144/CP)^(CP/periods_per_year))-1,nper-O144+1,U143),2)))))</f>
        <v>851.68</v>
      </c>
      <c r="T144" s="21">
        <f t="shared" si="18"/>
        <v>253.51</v>
      </c>
      <c r="U144" s="21">
        <f t="shared" si="19"/>
        <v>130257.28000000001</v>
      </c>
    </row>
    <row r="145" spans="1:21" x14ac:dyDescent="0.2">
      <c r="A145" s="11">
        <f t="shared" si="10"/>
        <v>97</v>
      </c>
      <c r="B145" s="12">
        <f t="shared" si="11"/>
        <v>46023</v>
      </c>
      <c r="C145" s="16" t="str">
        <f t="shared" si="12"/>
        <v/>
      </c>
      <c r="D145" s="13">
        <f>IF(A145="","",IF(A145=1,start_rate,IF(variable,IF(OR(A145=1,A145&lt;$J$23*periods_per_year),D144,MIN($J$24,IF(MOD(A145-1,$J$26)=0,MAX($J$25,D144+$J$27),D144))),D144)))</f>
        <v>5.5E-2</v>
      </c>
      <c r="E145" s="14">
        <f t="shared" si="13"/>
        <v>597.01</v>
      </c>
      <c r="F145" s="14">
        <f>IF(A145="","",IF(A145=nper,J144+E145,MIN(J144+E145,IF(D145=D144,F144,IF($E$13="Acc Bi-Weekly",ROUND((-PMT(((1+D145/CP)^(CP/12))-1,(nper-A145+1)*12/26,J144))/2,2),IF($E$13="Acc Weekly",ROUND((-PMT(((1+D145/CP)^(CP/12))-1,(nper-A145+1)*12/52,J144))/4,2),ROUND(-PMT(((1+D145/CP)^(CP/periods_per_year))-1,nper-A145+1,J144),2)))))))</f>
        <v>851.68</v>
      </c>
      <c r="G145" s="14">
        <f>IF(OR(A145="",A145&lt;$E$23),"",IF(J144&lt;=F145,0,IF(IF(AND(A145&gt;=$E$23,MOD(A145-$E$23,int)=0),$E$24,0)+F145&gt;=J144+E145,J144+E145-F145,IF(AND(A145&gt;=$E$23,MOD(A145-$E$23,int)=0),$E$24,0)+IF(IF(AND(A145&gt;=$E$23,MOD(A145-$E$23,int)=0),$E$24,0)+IF(MOD(A145-$E$27,periods_per_year)=0,$E$26,0)+F145&lt;J144+E145,IF(MOD(A145-$E$27,periods_per_year)=0,$E$26,0),J144+E145-IF(AND(A145&gt;=$E$23,MOD(A145-$E$23,int)=0),$E$24,0)-F145))))</f>
        <v>0</v>
      </c>
      <c r="H145" s="15"/>
      <c r="I145" s="14">
        <f t="shared" si="14"/>
        <v>254.66999999999996</v>
      </c>
      <c r="J145" s="14">
        <f t="shared" si="15"/>
        <v>130002.61000000002</v>
      </c>
      <c r="K145" s="14">
        <f t="shared" si="16"/>
        <v>149.2525</v>
      </c>
      <c r="L145" s="14">
        <f>IF(A145="","",SUM($K$49:K145))</f>
        <v>15653.892500000004</v>
      </c>
      <c r="O145" s="18">
        <f t="shared" si="17"/>
        <v>97</v>
      </c>
      <c r="P145" s="19">
        <f>IF(O145="","",IF(OR(periods_per_year=26,periods_per_year=52),IF(periods_per_year=26,IF(O145=1,fpdate,P144+14),IF(periods_per_year=52,IF(O145=1,fpdate,P144+7),"n/a")),IF(periods_per_year=24,DATE(YEAR(fpdate),MONTH(fpdate)+(O145-1)/2+IF(AND(DAY(fpdate)&gt;=15,MOD(O145,2)=0),1,0),IF(MOD(O145,2)=0,IF(DAY(fpdate)&gt;=15,DAY(fpdate)-14,DAY(fpdate)+14),DAY(fpdate))),IF(DAY(DATE(YEAR(fpdate),MONTH(fpdate)+O145-1,DAY(fpdate)))&lt;&gt;DAY(fpdate),DATE(YEAR(fpdate),MONTH(fpdate)+O145,0),DATE(YEAR(fpdate),MONTH(fpdate)+O145-1,DAY(fpdate))))))</f>
        <v>46023</v>
      </c>
      <c r="Q145" s="20">
        <f>IF(O145="","",IF(D145&lt;&gt;"",D145,IF(O145=1,start_rate,IF(variable,IF(OR(O145=1,O145&lt;$J$23*periods_per_year),Q144,MIN($J$24,IF(MOD(O145-1,$J$26)=0,MAX($J$25,Q144+$J$27),Q144))),Q144))))</f>
        <v>5.5E-2</v>
      </c>
      <c r="R145" s="21">
        <f>IF(O145="","",ROUND((((1+Q145/CP)^(CP/periods_per_year))-1)*U144,2))</f>
        <v>597.01</v>
      </c>
      <c r="S145" s="21">
        <f>IF(O145="","",IF(O145=nper,U144+R145,MIN(U144+R145,IF(Q145=Q144,S144,ROUND(-PMT(((1+Q145/CP)^(CP/periods_per_year))-1,nper-O145+1,U144),2)))))</f>
        <v>851.68</v>
      </c>
      <c r="T145" s="21">
        <f t="shared" si="18"/>
        <v>254.66999999999996</v>
      </c>
      <c r="U145" s="21">
        <f t="shared" si="19"/>
        <v>130002.61000000002</v>
      </c>
    </row>
    <row r="146" spans="1:21" x14ac:dyDescent="0.2">
      <c r="A146" s="11">
        <f t="shared" si="10"/>
        <v>98</v>
      </c>
      <c r="B146" s="12">
        <f t="shared" si="11"/>
        <v>46054</v>
      </c>
      <c r="C146" s="16" t="str">
        <f t="shared" si="12"/>
        <v/>
      </c>
      <c r="D146" s="13">
        <f>IF(A146="","",IF(A146=1,start_rate,IF(variable,IF(OR(A146=1,A146&lt;$J$23*periods_per_year),D145,MIN($J$24,IF(MOD(A146-1,$J$26)=0,MAX($J$25,D145+$J$27),D145))),D145)))</f>
        <v>5.5E-2</v>
      </c>
      <c r="E146" s="14">
        <f t="shared" si="13"/>
        <v>595.85</v>
      </c>
      <c r="F146" s="14">
        <f>IF(A146="","",IF(A146=nper,J145+E146,MIN(J145+E146,IF(D146=D145,F145,IF($E$13="Acc Bi-Weekly",ROUND((-PMT(((1+D146/CP)^(CP/12))-1,(nper-A146+1)*12/26,J145))/2,2),IF($E$13="Acc Weekly",ROUND((-PMT(((1+D146/CP)^(CP/12))-1,(nper-A146+1)*12/52,J145))/4,2),ROUND(-PMT(((1+D146/CP)^(CP/periods_per_year))-1,nper-A146+1,J145),2)))))))</f>
        <v>851.68</v>
      </c>
      <c r="G146" s="14">
        <f>IF(OR(A146="",A146&lt;$E$23),"",IF(J145&lt;=F146,0,IF(IF(AND(A146&gt;=$E$23,MOD(A146-$E$23,int)=0),$E$24,0)+F146&gt;=J145+E146,J145+E146-F146,IF(AND(A146&gt;=$E$23,MOD(A146-$E$23,int)=0),$E$24,0)+IF(IF(AND(A146&gt;=$E$23,MOD(A146-$E$23,int)=0),$E$24,0)+IF(MOD(A146-$E$27,periods_per_year)=0,$E$26,0)+F146&lt;J145+E146,IF(MOD(A146-$E$27,periods_per_year)=0,$E$26,0),J145+E146-IF(AND(A146&gt;=$E$23,MOD(A146-$E$23,int)=0),$E$24,0)-F146))))</f>
        <v>0</v>
      </c>
      <c r="H146" s="15"/>
      <c r="I146" s="14">
        <f t="shared" si="14"/>
        <v>255.82999999999993</v>
      </c>
      <c r="J146" s="14">
        <f t="shared" si="15"/>
        <v>129746.78000000001</v>
      </c>
      <c r="K146" s="14">
        <f t="shared" si="16"/>
        <v>148.96250000000001</v>
      </c>
      <c r="L146" s="14">
        <f>IF(A146="","",SUM($K$49:K146))</f>
        <v>15802.855000000003</v>
      </c>
      <c r="O146" s="18">
        <f t="shared" si="17"/>
        <v>98</v>
      </c>
      <c r="P146" s="19">
        <f>IF(O146="","",IF(OR(periods_per_year=26,periods_per_year=52),IF(periods_per_year=26,IF(O146=1,fpdate,P145+14),IF(periods_per_year=52,IF(O146=1,fpdate,P145+7),"n/a")),IF(periods_per_year=24,DATE(YEAR(fpdate),MONTH(fpdate)+(O146-1)/2+IF(AND(DAY(fpdate)&gt;=15,MOD(O146,2)=0),1,0),IF(MOD(O146,2)=0,IF(DAY(fpdate)&gt;=15,DAY(fpdate)-14,DAY(fpdate)+14),DAY(fpdate))),IF(DAY(DATE(YEAR(fpdate),MONTH(fpdate)+O146-1,DAY(fpdate)))&lt;&gt;DAY(fpdate),DATE(YEAR(fpdate),MONTH(fpdate)+O146,0),DATE(YEAR(fpdate),MONTH(fpdate)+O146-1,DAY(fpdate))))))</f>
        <v>46054</v>
      </c>
      <c r="Q146" s="20">
        <f>IF(O146="","",IF(D146&lt;&gt;"",D146,IF(O146=1,start_rate,IF(variable,IF(OR(O146=1,O146&lt;$J$23*periods_per_year),Q145,MIN($J$24,IF(MOD(O146-1,$J$26)=0,MAX($J$25,Q145+$J$27),Q145))),Q145))))</f>
        <v>5.5E-2</v>
      </c>
      <c r="R146" s="21">
        <f>IF(O146="","",ROUND((((1+Q146/CP)^(CP/periods_per_year))-1)*U145,2))</f>
        <v>595.85</v>
      </c>
      <c r="S146" s="21">
        <f>IF(O146="","",IF(O146=nper,U145+R146,MIN(U145+R146,IF(Q146=Q145,S145,ROUND(-PMT(((1+Q146/CP)^(CP/periods_per_year))-1,nper-O146+1,U145),2)))))</f>
        <v>851.68</v>
      </c>
      <c r="T146" s="21">
        <f t="shared" si="18"/>
        <v>255.82999999999993</v>
      </c>
      <c r="U146" s="21">
        <f t="shared" si="19"/>
        <v>129746.78000000001</v>
      </c>
    </row>
    <row r="147" spans="1:21" x14ac:dyDescent="0.2">
      <c r="A147" s="11">
        <f t="shared" si="10"/>
        <v>99</v>
      </c>
      <c r="B147" s="12">
        <f t="shared" si="11"/>
        <v>46082</v>
      </c>
      <c r="C147" s="16" t="str">
        <f t="shared" si="12"/>
        <v/>
      </c>
      <c r="D147" s="13">
        <f>IF(A147="","",IF(A147=1,start_rate,IF(variable,IF(OR(A147=1,A147&lt;$J$23*periods_per_year),D146,MIN($J$24,IF(MOD(A147-1,$J$26)=0,MAX($J$25,D146+$J$27),D146))),D146)))</f>
        <v>5.5E-2</v>
      </c>
      <c r="E147" s="14">
        <f t="shared" si="13"/>
        <v>594.66999999999996</v>
      </c>
      <c r="F147" s="14">
        <f>IF(A147="","",IF(A147=nper,J146+E147,MIN(J146+E147,IF(D147=D146,F146,IF($E$13="Acc Bi-Weekly",ROUND((-PMT(((1+D147/CP)^(CP/12))-1,(nper-A147+1)*12/26,J146))/2,2),IF($E$13="Acc Weekly",ROUND((-PMT(((1+D147/CP)^(CP/12))-1,(nper-A147+1)*12/52,J146))/4,2),ROUND(-PMT(((1+D147/CP)^(CP/periods_per_year))-1,nper-A147+1,J146),2)))))))</f>
        <v>851.68</v>
      </c>
      <c r="G147" s="14">
        <f>IF(OR(A147="",A147&lt;$E$23),"",IF(J146&lt;=F147,0,IF(IF(AND(A147&gt;=$E$23,MOD(A147-$E$23,int)=0),$E$24,0)+F147&gt;=J146+E147,J146+E147-F147,IF(AND(A147&gt;=$E$23,MOD(A147-$E$23,int)=0),$E$24,0)+IF(IF(AND(A147&gt;=$E$23,MOD(A147-$E$23,int)=0),$E$24,0)+IF(MOD(A147-$E$27,periods_per_year)=0,$E$26,0)+F147&lt;J146+E147,IF(MOD(A147-$E$27,periods_per_year)=0,$E$26,0),J146+E147-IF(AND(A147&gt;=$E$23,MOD(A147-$E$23,int)=0),$E$24,0)-F147))))</f>
        <v>0</v>
      </c>
      <c r="H147" s="15"/>
      <c r="I147" s="14">
        <f t="shared" si="14"/>
        <v>257.01</v>
      </c>
      <c r="J147" s="14">
        <f t="shared" si="15"/>
        <v>129489.77000000002</v>
      </c>
      <c r="K147" s="14">
        <f t="shared" si="16"/>
        <v>148.66749999999999</v>
      </c>
      <c r="L147" s="14">
        <f>IF(A147="","",SUM($K$49:K147))</f>
        <v>15951.522500000003</v>
      </c>
      <c r="O147" s="18">
        <f t="shared" si="17"/>
        <v>99</v>
      </c>
      <c r="P147" s="19">
        <f>IF(O147="","",IF(OR(periods_per_year=26,periods_per_year=52),IF(periods_per_year=26,IF(O147=1,fpdate,P146+14),IF(periods_per_year=52,IF(O147=1,fpdate,P146+7),"n/a")),IF(periods_per_year=24,DATE(YEAR(fpdate),MONTH(fpdate)+(O147-1)/2+IF(AND(DAY(fpdate)&gt;=15,MOD(O147,2)=0),1,0),IF(MOD(O147,2)=0,IF(DAY(fpdate)&gt;=15,DAY(fpdate)-14,DAY(fpdate)+14),DAY(fpdate))),IF(DAY(DATE(YEAR(fpdate),MONTH(fpdate)+O147-1,DAY(fpdate)))&lt;&gt;DAY(fpdate),DATE(YEAR(fpdate),MONTH(fpdate)+O147,0),DATE(YEAR(fpdate),MONTH(fpdate)+O147-1,DAY(fpdate))))))</f>
        <v>46082</v>
      </c>
      <c r="Q147" s="20">
        <f>IF(O147="","",IF(D147&lt;&gt;"",D147,IF(O147=1,start_rate,IF(variable,IF(OR(O147=1,O147&lt;$J$23*periods_per_year),Q146,MIN($J$24,IF(MOD(O147-1,$J$26)=0,MAX($J$25,Q146+$J$27),Q146))),Q146))))</f>
        <v>5.5E-2</v>
      </c>
      <c r="R147" s="21">
        <f>IF(O147="","",ROUND((((1+Q147/CP)^(CP/periods_per_year))-1)*U146,2))</f>
        <v>594.66999999999996</v>
      </c>
      <c r="S147" s="21">
        <f>IF(O147="","",IF(O147=nper,U146+R147,MIN(U146+R147,IF(Q147=Q146,S146,ROUND(-PMT(((1+Q147/CP)^(CP/periods_per_year))-1,nper-O147+1,U146),2)))))</f>
        <v>851.68</v>
      </c>
      <c r="T147" s="21">
        <f t="shared" si="18"/>
        <v>257.01</v>
      </c>
      <c r="U147" s="21">
        <f t="shared" si="19"/>
        <v>129489.77000000002</v>
      </c>
    </row>
    <row r="148" spans="1:21" x14ac:dyDescent="0.2">
      <c r="A148" s="11">
        <f t="shared" si="10"/>
        <v>100</v>
      </c>
      <c r="B148" s="12">
        <f t="shared" si="11"/>
        <v>46113</v>
      </c>
      <c r="C148" s="16" t="str">
        <f t="shared" si="12"/>
        <v/>
      </c>
      <c r="D148" s="13">
        <f>IF(A148="","",IF(A148=1,start_rate,IF(variable,IF(OR(A148=1,A148&lt;$J$23*periods_per_year),D147,MIN($J$24,IF(MOD(A148-1,$J$26)=0,MAX($J$25,D147+$J$27),D147))),D147)))</f>
        <v>5.5E-2</v>
      </c>
      <c r="E148" s="14">
        <f t="shared" si="13"/>
        <v>593.49</v>
      </c>
      <c r="F148" s="14">
        <f>IF(A148="","",IF(A148=nper,J147+E148,MIN(J147+E148,IF(D148=D147,F147,IF($E$13="Acc Bi-Weekly",ROUND((-PMT(((1+D148/CP)^(CP/12))-1,(nper-A148+1)*12/26,J147))/2,2),IF($E$13="Acc Weekly",ROUND((-PMT(((1+D148/CP)^(CP/12))-1,(nper-A148+1)*12/52,J147))/4,2),ROUND(-PMT(((1+D148/CP)^(CP/periods_per_year))-1,nper-A148+1,J147),2)))))))</f>
        <v>851.68</v>
      </c>
      <c r="G148" s="14">
        <f>IF(OR(A148="",A148&lt;$E$23),"",IF(J147&lt;=F148,0,IF(IF(AND(A148&gt;=$E$23,MOD(A148-$E$23,int)=0),$E$24,0)+F148&gt;=J147+E148,J147+E148-F148,IF(AND(A148&gt;=$E$23,MOD(A148-$E$23,int)=0),$E$24,0)+IF(IF(AND(A148&gt;=$E$23,MOD(A148-$E$23,int)=0),$E$24,0)+IF(MOD(A148-$E$27,periods_per_year)=0,$E$26,0)+F148&lt;J147+E148,IF(MOD(A148-$E$27,periods_per_year)=0,$E$26,0),J147+E148-IF(AND(A148&gt;=$E$23,MOD(A148-$E$23,int)=0),$E$24,0)-F148))))</f>
        <v>0</v>
      </c>
      <c r="H148" s="15"/>
      <c r="I148" s="14">
        <f t="shared" si="14"/>
        <v>258.18999999999994</v>
      </c>
      <c r="J148" s="14">
        <f t="shared" si="15"/>
        <v>129231.58000000002</v>
      </c>
      <c r="K148" s="14">
        <f t="shared" si="16"/>
        <v>148.3725</v>
      </c>
      <c r="L148" s="14">
        <f>IF(A148="","",SUM($K$49:K148))</f>
        <v>16099.895000000002</v>
      </c>
      <c r="O148" s="18">
        <f t="shared" si="17"/>
        <v>100</v>
      </c>
      <c r="P148" s="19">
        <f>IF(O148="","",IF(OR(periods_per_year=26,periods_per_year=52),IF(periods_per_year=26,IF(O148=1,fpdate,P147+14),IF(periods_per_year=52,IF(O148=1,fpdate,P147+7),"n/a")),IF(periods_per_year=24,DATE(YEAR(fpdate),MONTH(fpdate)+(O148-1)/2+IF(AND(DAY(fpdate)&gt;=15,MOD(O148,2)=0),1,0),IF(MOD(O148,2)=0,IF(DAY(fpdate)&gt;=15,DAY(fpdate)-14,DAY(fpdate)+14),DAY(fpdate))),IF(DAY(DATE(YEAR(fpdate),MONTH(fpdate)+O148-1,DAY(fpdate)))&lt;&gt;DAY(fpdate),DATE(YEAR(fpdate),MONTH(fpdate)+O148,0),DATE(YEAR(fpdate),MONTH(fpdate)+O148-1,DAY(fpdate))))))</f>
        <v>46113</v>
      </c>
      <c r="Q148" s="20">
        <f>IF(O148="","",IF(D148&lt;&gt;"",D148,IF(O148=1,start_rate,IF(variable,IF(OR(O148=1,O148&lt;$J$23*periods_per_year),Q147,MIN($J$24,IF(MOD(O148-1,$J$26)=0,MAX($J$25,Q147+$J$27),Q147))),Q147))))</f>
        <v>5.5E-2</v>
      </c>
      <c r="R148" s="21">
        <f>IF(O148="","",ROUND((((1+Q148/CP)^(CP/periods_per_year))-1)*U147,2))</f>
        <v>593.49</v>
      </c>
      <c r="S148" s="21">
        <f>IF(O148="","",IF(O148=nper,U147+R148,MIN(U147+R148,IF(Q148=Q147,S147,ROUND(-PMT(((1+Q148/CP)^(CP/periods_per_year))-1,nper-O148+1,U147),2)))))</f>
        <v>851.68</v>
      </c>
      <c r="T148" s="21">
        <f t="shared" si="18"/>
        <v>258.18999999999994</v>
      </c>
      <c r="U148" s="21">
        <f t="shared" si="19"/>
        <v>129231.58000000002</v>
      </c>
    </row>
    <row r="149" spans="1:21" x14ac:dyDescent="0.2">
      <c r="A149" s="11">
        <f t="shared" si="10"/>
        <v>101</v>
      </c>
      <c r="B149" s="12">
        <f t="shared" si="11"/>
        <v>46143</v>
      </c>
      <c r="C149" s="16" t="str">
        <f t="shared" si="12"/>
        <v/>
      </c>
      <c r="D149" s="13">
        <f>IF(A149="","",IF(A149=1,start_rate,IF(variable,IF(OR(A149=1,A149&lt;$J$23*periods_per_year),D148,MIN($J$24,IF(MOD(A149-1,$J$26)=0,MAX($J$25,D148+$J$27),D148))),D148)))</f>
        <v>5.5E-2</v>
      </c>
      <c r="E149" s="14">
        <f t="shared" si="13"/>
        <v>592.30999999999995</v>
      </c>
      <c r="F149" s="14">
        <f>IF(A149="","",IF(A149=nper,J148+E149,MIN(J148+E149,IF(D149=D148,F148,IF($E$13="Acc Bi-Weekly",ROUND((-PMT(((1+D149/CP)^(CP/12))-1,(nper-A149+1)*12/26,J148))/2,2),IF($E$13="Acc Weekly",ROUND((-PMT(((1+D149/CP)^(CP/12))-1,(nper-A149+1)*12/52,J148))/4,2),ROUND(-PMT(((1+D149/CP)^(CP/periods_per_year))-1,nper-A149+1,J148),2)))))))</f>
        <v>851.68</v>
      </c>
      <c r="G149" s="14">
        <f>IF(OR(A149="",A149&lt;$E$23),"",IF(J148&lt;=F149,0,IF(IF(AND(A149&gt;=$E$23,MOD(A149-$E$23,int)=0),$E$24,0)+F149&gt;=J148+E149,J148+E149-F149,IF(AND(A149&gt;=$E$23,MOD(A149-$E$23,int)=0),$E$24,0)+IF(IF(AND(A149&gt;=$E$23,MOD(A149-$E$23,int)=0),$E$24,0)+IF(MOD(A149-$E$27,periods_per_year)=0,$E$26,0)+F149&lt;J148+E149,IF(MOD(A149-$E$27,periods_per_year)=0,$E$26,0),J148+E149-IF(AND(A149&gt;=$E$23,MOD(A149-$E$23,int)=0),$E$24,0)-F149))))</f>
        <v>0</v>
      </c>
      <c r="H149" s="15"/>
      <c r="I149" s="14">
        <f t="shared" si="14"/>
        <v>259.37</v>
      </c>
      <c r="J149" s="14">
        <f t="shared" si="15"/>
        <v>128972.21000000002</v>
      </c>
      <c r="K149" s="14">
        <f t="shared" si="16"/>
        <v>148.07749999999999</v>
      </c>
      <c r="L149" s="14">
        <f>IF(A149="","",SUM($K$49:K149))</f>
        <v>16247.972500000002</v>
      </c>
      <c r="O149" s="18">
        <f t="shared" si="17"/>
        <v>101</v>
      </c>
      <c r="P149" s="19">
        <f>IF(O149="","",IF(OR(periods_per_year=26,periods_per_year=52),IF(periods_per_year=26,IF(O149=1,fpdate,P148+14),IF(periods_per_year=52,IF(O149=1,fpdate,P148+7),"n/a")),IF(periods_per_year=24,DATE(YEAR(fpdate),MONTH(fpdate)+(O149-1)/2+IF(AND(DAY(fpdate)&gt;=15,MOD(O149,2)=0),1,0),IF(MOD(O149,2)=0,IF(DAY(fpdate)&gt;=15,DAY(fpdate)-14,DAY(fpdate)+14),DAY(fpdate))),IF(DAY(DATE(YEAR(fpdate),MONTH(fpdate)+O149-1,DAY(fpdate)))&lt;&gt;DAY(fpdate),DATE(YEAR(fpdate),MONTH(fpdate)+O149,0),DATE(YEAR(fpdate),MONTH(fpdate)+O149-1,DAY(fpdate))))))</f>
        <v>46143</v>
      </c>
      <c r="Q149" s="20">
        <f>IF(O149="","",IF(D149&lt;&gt;"",D149,IF(O149=1,start_rate,IF(variable,IF(OR(O149=1,O149&lt;$J$23*periods_per_year),Q148,MIN($J$24,IF(MOD(O149-1,$J$26)=0,MAX($J$25,Q148+$J$27),Q148))),Q148))))</f>
        <v>5.5E-2</v>
      </c>
      <c r="R149" s="21">
        <f>IF(O149="","",ROUND((((1+Q149/CP)^(CP/periods_per_year))-1)*U148,2))</f>
        <v>592.30999999999995</v>
      </c>
      <c r="S149" s="21">
        <f>IF(O149="","",IF(O149=nper,U148+R149,MIN(U148+R149,IF(Q149=Q148,S148,ROUND(-PMT(((1+Q149/CP)^(CP/periods_per_year))-1,nper-O149+1,U148),2)))))</f>
        <v>851.68</v>
      </c>
      <c r="T149" s="21">
        <f t="shared" si="18"/>
        <v>259.37</v>
      </c>
      <c r="U149" s="21">
        <f t="shared" si="19"/>
        <v>128972.21000000002</v>
      </c>
    </row>
    <row r="150" spans="1:21" x14ac:dyDescent="0.2">
      <c r="A150" s="11">
        <f t="shared" si="10"/>
        <v>102</v>
      </c>
      <c r="B150" s="12">
        <f t="shared" si="11"/>
        <v>46174</v>
      </c>
      <c r="C150" s="16" t="str">
        <f t="shared" si="12"/>
        <v/>
      </c>
      <c r="D150" s="13">
        <f>IF(A150="","",IF(A150=1,start_rate,IF(variable,IF(OR(A150=1,A150&lt;$J$23*periods_per_year),D149,MIN($J$24,IF(MOD(A150-1,$J$26)=0,MAX($J$25,D149+$J$27),D149))),D149)))</f>
        <v>5.5E-2</v>
      </c>
      <c r="E150" s="14">
        <f t="shared" si="13"/>
        <v>591.12</v>
      </c>
      <c r="F150" s="14">
        <f>IF(A150="","",IF(A150=nper,J149+E150,MIN(J149+E150,IF(D150=D149,F149,IF($E$13="Acc Bi-Weekly",ROUND((-PMT(((1+D150/CP)^(CP/12))-1,(nper-A150+1)*12/26,J149))/2,2),IF($E$13="Acc Weekly",ROUND((-PMT(((1+D150/CP)^(CP/12))-1,(nper-A150+1)*12/52,J149))/4,2),ROUND(-PMT(((1+D150/CP)^(CP/periods_per_year))-1,nper-A150+1,J149),2)))))))</f>
        <v>851.68</v>
      </c>
      <c r="G150" s="14">
        <f>IF(OR(A150="",A150&lt;$E$23),"",IF(J149&lt;=F150,0,IF(IF(AND(A150&gt;=$E$23,MOD(A150-$E$23,int)=0),$E$24,0)+F150&gt;=J149+E150,J149+E150-F150,IF(AND(A150&gt;=$E$23,MOD(A150-$E$23,int)=0),$E$24,0)+IF(IF(AND(A150&gt;=$E$23,MOD(A150-$E$23,int)=0),$E$24,0)+IF(MOD(A150-$E$27,periods_per_year)=0,$E$26,0)+F150&lt;J149+E150,IF(MOD(A150-$E$27,periods_per_year)=0,$E$26,0),J149+E150-IF(AND(A150&gt;=$E$23,MOD(A150-$E$23,int)=0),$E$24,0)-F150))))</f>
        <v>0</v>
      </c>
      <c r="H150" s="15"/>
      <c r="I150" s="14">
        <f t="shared" si="14"/>
        <v>260.55999999999995</v>
      </c>
      <c r="J150" s="14">
        <f t="shared" si="15"/>
        <v>128711.65000000002</v>
      </c>
      <c r="K150" s="14">
        <f t="shared" si="16"/>
        <v>147.78</v>
      </c>
      <c r="L150" s="14">
        <f>IF(A150="","",SUM($K$49:K150))</f>
        <v>16395.752500000002</v>
      </c>
      <c r="O150" s="18">
        <f t="shared" si="17"/>
        <v>102</v>
      </c>
      <c r="P150" s="19">
        <f>IF(O150="","",IF(OR(periods_per_year=26,periods_per_year=52),IF(periods_per_year=26,IF(O150=1,fpdate,P149+14),IF(periods_per_year=52,IF(O150=1,fpdate,P149+7),"n/a")),IF(periods_per_year=24,DATE(YEAR(fpdate),MONTH(fpdate)+(O150-1)/2+IF(AND(DAY(fpdate)&gt;=15,MOD(O150,2)=0),1,0),IF(MOD(O150,2)=0,IF(DAY(fpdate)&gt;=15,DAY(fpdate)-14,DAY(fpdate)+14),DAY(fpdate))),IF(DAY(DATE(YEAR(fpdate),MONTH(fpdate)+O150-1,DAY(fpdate)))&lt;&gt;DAY(fpdate),DATE(YEAR(fpdate),MONTH(fpdate)+O150,0),DATE(YEAR(fpdate),MONTH(fpdate)+O150-1,DAY(fpdate))))))</f>
        <v>46174</v>
      </c>
      <c r="Q150" s="20">
        <f>IF(O150="","",IF(D150&lt;&gt;"",D150,IF(O150=1,start_rate,IF(variable,IF(OR(O150=1,O150&lt;$J$23*periods_per_year),Q149,MIN($J$24,IF(MOD(O150-1,$J$26)=0,MAX($J$25,Q149+$J$27),Q149))),Q149))))</f>
        <v>5.5E-2</v>
      </c>
      <c r="R150" s="21">
        <f>IF(O150="","",ROUND((((1+Q150/CP)^(CP/periods_per_year))-1)*U149,2))</f>
        <v>591.12</v>
      </c>
      <c r="S150" s="21">
        <f>IF(O150="","",IF(O150=nper,U149+R150,MIN(U149+R150,IF(Q150=Q149,S149,ROUND(-PMT(((1+Q150/CP)^(CP/periods_per_year))-1,nper-O150+1,U149),2)))))</f>
        <v>851.68</v>
      </c>
      <c r="T150" s="21">
        <f t="shared" si="18"/>
        <v>260.55999999999995</v>
      </c>
      <c r="U150" s="21">
        <f t="shared" si="19"/>
        <v>128711.65000000002</v>
      </c>
    </row>
    <row r="151" spans="1:21" x14ac:dyDescent="0.2">
      <c r="A151" s="11">
        <f t="shared" si="10"/>
        <v>103</v>
      </c>
      <c r="B151" s="12">
        <f t="shared" si="11"/>
        <v>46204</v>
      </c>
      <c r="C151" s="16" t="str">
        <f t="shared" si="12"/>
        <v/>
      </c>
      <c r="D151" s="13">
        <f>IF(A151="","",IF(A151=1,start_rate,IF(variable,IF(OR(A151=1,A151&lt;$J$23*periods_per_year),D150,MIN($J$24,IF(MOD(A151-1,$J$26)=0,MAX($J$25,D150+$J$27),D150))),D150)))</f>
        <v>5.5E-2</v>
      </c>
      <c r="E151" s="14">
        <f t="shared" si="13"/>
        <v>589.92999999999995</v>
      </c>
      <c r="F151" s="14">
        <f>IF(A151="","",IF(A151=nper,J150+E151,MIN(J150+E151,IF(D151=D150,F150,IF($E$13="Acc Bi-Weekly",ROUND((-PMT(((1+D151/CP)^(CP/12))-1,(nper-A151+1)*12/26,J150))/2,2),IF($E$13="Acc Weekly",ROUND((-PMT(((1+D151/CP)^(CP/12))-1,(nper-A151+1)*12/52,J150))/4,2),ROUND(-PMT(((1+D151/CP)^(CP/periods_per_year))-1,nper-A151+1,J150),2)))))))</f>
        <v>851.68</v>
      </c>
      <c r="G151" s="14">
        <f>IF(OR(A151="",A151&lt;$E$23),"",IF(J150&lt;=F151,0,IF(IF(AND(A151&gt;=$E$23,MOD(A151-$E$23,int)=0),$E$24,0)+F151&gt;=J150+E151,J150+E151-F151,IF(AND(A151&gt;=$E$23,MOD(A151-$E$23,int)=0),$E$24,0)+IF(IF(AND(A151&gt;=$E$23,MOD(A151-$E$23,int)=0),$E$24,0)+IF(MOD(A151-$E$27,periods_per_year)=0,$E$26,0)+F151&lt;J150+E151,IF(MOD(A151-$E$27,periods_per_year)=0,$E$26,0),J150+E151-IF(AND(A151&gt;=$E$23,MOD(A151-$E$23,int)=0),$E$24,0)-F151))))</f>
        <v>0</v>
      </c>
      <c r="H151" s="15"/>
      <c r="I151" s="14">
        <f t="shared" si="14"/>
        <v>261.75</v>
      </c>
      <c r="J151" s="14">
        <f t="shared" si="15"/>
        <v>128449.90000000002</v>
      </c>
      <c r="K151" s="14">
        <f t="shared" si="16"/>
        <v>147.48249999999999</v>
      </c>
      <c r="L151" s="14">
        <f>IF(A151="","",SUM($K$49:K151))</f>
        <v>16543.235000000001</v>
      </c>
      <c r="O151" s="18">
        <f t="shared" si="17"/>
        <v>103</v>
      </c>
      <c r="P151" s="19">
        <f>IF(O151="","",IF(OR(periods_per_year=26,periods_per_year=52),IF(periods_per_year=26,IF(O151=1,fpdate,P150+14),IF(periods_per_year=52,IF(O151=1,fpdate,P150+7),"n/a")),IF(periods_per_year=24,DATE(YEAR(fpdate),MONTH(fpdate)+(O151-1)/2+IF(AND(DAY(fpdate)&gt;=15,MOD(O151,2)=0),1,0),IF(MOD(O151,2)=0,IF(DAY(fpdate)&gt;=15,DAY(fpdate)-14,DAY(fpdate)+14),DAY(fpdate))),IF(DAY(DATE(YEAR(fpdate),MONTH(fpdate)+O151-1,DAY(fpdate)))&lt;&gt;DAY(fpdate),DATE(YEAR(fpdate),MONTH(fpdate)+O151,0),DATE(YEAR(fpdate),MONTH(fpdate)+O151-1,DAY(fpdate))))))</f>
        <v>46204</v>
      </c>
      <c r="Q151" s="20">
        <f>IF(O151="","",IF(D151&lt;&gt;"",D151,IF(O151=1,start_rate,IF(variable,IF(OR(O151=1,O151&lt;$J$23*periods_per_year),Q150,MIN($J$24,IF(MOD(O151-1,$J$26)=0,MAX($J$25,Q150+$J$27),Q150))),Q150))))</f>
        <v>5.5E-2</v>
      </c>
      <c r="R151" s="21">
        <f>IF(O151="","",ROUND((((1+Q151/CP)^(CP/periods_per_year))-1)*U150,2))</f>
        <v>589.92999999999995</v>
      </c>
      <c r="S151" s="21">
        <f>IF(O151="","",IF(O151=nper,U150+R151,MIN(U150+R151,IF(Q151=Q150,S150,ROUND(-PMT(((1+Q151/CP)^(CP/periods_per_year))-1,nper-O151+1,U150),2)))))</f>
        <v>851.68</v>
      </c>
      <c r="T151" s="21">
        <f t="shared" si="18"/>
        <v>261.75</v>
      </c>
      <c r="U151" s="21">
        <f t="shared" si="19"/>
        <v>128449.90000000002</v>
      </c>
    </row>
    <row r="152" spans="1:21" x14ac:dyDescent="0.2">
      <c r="A152" s="11">
        <f t="shared" si="10"/>
        <v>104</v>
      </c>
      <c r="B152" s="12">
        <f t="shared" si="11"/>
        <v>46235</v>
      </c>
      <c r="C152" s="16" t="str">
        <f t="shared" si="12"/>
        <v/>
      </c>
      <c r="D152" s="13">
        <f>IF(A152="","",IF(A152=1,start_rate,IF(variable,IF(OR(A152=1,A152&lt;$J$23*periods_per_year),D151,MIN($J$24,IF(MOD(A152-1,$J$26)=0,MAX($J$25,D151+$J$27),D151))),D151)))</f>
        <v>5.5E-2</v>
      </c>
      <c r="E152" s="14">
        <f t="shared" si="13"/>
        <v>588.73</v>
      </c>
      <c r="F152" s="14">
        <f>IF(A152="","",IF(A152=nper,J151+E152,MIN(J151+E152,IF(D152=D151,F151,IF($E$13="Acc Bi-Weekly",ROUND((-PMT(((1+D152/CP)^(CP/12))-1,(nper-A152+1)*12/26,J151))/2,2),IF($E$13="Acc Weekly",ROUND((-PMT(((1+D152/CP)^(CP/12))-1,(nper-A152+1)*12/52,J151))/4,2),ROUND(-PMT(((1+D152/CP)^(CP/periods_per_year))-1,nper-A152+1,J151),2)))))))</f>
        <v>851.68</v>
      </c>
      <c r="G152" s="14">
        <f>IF(OR(A152="",A152&lt;$E$23),"",IF(J151&lt;=F152,0,IF(IF(AND(A152&gt;=$E$23,MOD(A152-$E$23,int)=0),$E$24,0)+F152&gt;=J151+E152,J151+E152-F152,IF(AND(A152&gt;=$E$23,MOD(A152-$E$23,int)=0),$E$24,0)+IF(IF(AND(A152&gt;=$E$23,MOD(A152-$E$23,int)=0),$E$24,0)+IF(MOD(A152-$E$27,periods_per_year)=0,$E$26,0)+F152&lt;J151+E152,IF(MOD(A152-$E$27,periods_per_year)=0,$E$26,0),J151+E152-IF(AND(A152&gt;=$E$23,MOD(A152-$E$23,int)=0),$E$24,0)-F152))))</f>
        <v>0</v>
      </c>
      <c r="H152" s="15"/>
      <c r="I152" s="14">
        <f t="shared" si="14"/>
        <v>262.94999999999993</v>
      </c>
      <c r="J152" s="14">
        <f t="shared" si="15"/>
        <v>128186.95000000003</v>
      </c>
      <c r="K152" s="14">
        <f t="shared" si="16"/>
        <v>147.1825</v>
      </c>
      <c r="L152" s="14">
        <f>IF(A152="","",SUM($K$49:K152))</f>
        <v>16690.4175</v>
      </c>
      <c r="O152" s="18">
        <f t="shared" si="17"/>
        <v>104</v>
      </c>
      <c r="P152" s="19">
        <f>IF(O152="","",IF(OR(periods_per_year=26,periods_per_year=52),IF(periods_per_year=26,IF(O152=1,fpdate,P151+14),IF(periods_per_year=52,IF(O152=1,fpdate,P151+7),"n/a")),IF(periods_per_year=24,DATE(YEAR(fpdate),MONTH(fpdate)+(O152-1)/2+IF(AND(DAY(fpdate)&gt;=15,MOD(O152,2)=0),1,0),IF(MOD(O152,2)=0,IF(DAY(fpdate)&gt;=15,DAY(fpdate)-14,DAY(fpdate)+14),DAY(fpdate))),IF(DAY(DATE(YEAR(fpdate),MONTH(fpdate)+O152-1,DAY(fpdate)))&lt;&gt;DAY(fpdate),DATE(YEAR(fpdate),MONTH(fpdate)+O152,0),DATE(YEAR(fpdate),MONTH(fpdate)+O152-1,DAY(fpdate))))))</f>
        <v>46235</v>
      </c>
      <c r="Q152" s="20">
        <f>IF(O152="","",IF(D152&lt;&gt;"",D152,IF(O152=1,start_rate,IF(variable,IF(OR(O152=1,O152&lt;$J$23*periods_per_year),Q151,MIN($J$24,IF(MOD(O152-1,$J$26)=0,MAX($J$25,Q151+$J$27),Q151))),Q151))))</f>
        <v>5.5E-2</v>
      </c>
      <c r="R152" s="21">
        <f>IF(O152="","",ROUND((((1+Q152/CP)^(CP/periods_per_year))-1)*U151,2))</f>
        <v>588.73</v>
      </c>
      <c r="S152" s="21">
        <f>IF(O152="","",IF(O152=nper,U151+R152,MIN(U151+R152,IF(Q152=Q151,S151,ROUND(-PMT(((1+Q152/CP)^(CP/periods_per_year))-1,nper-O152+1,U151),2)))))</f>
        <v>851.68</v>
      </c>
      <c r="T152" s="21">
        <f t="shared" si="18"/>
        <v>262.94999999999993</v>
      </c>
      <c r="U152" s="21">
        <f t="shared" si="19"/>
        <v>128186.95000000003</v>
      </c>
    </row>
    <row r="153" spans="1:21" x14ac:dyDescent="0.2">
      <c r="A153" s="11">
        <f t="shared" si="10"/>
        <v>105</v>
      </c>
      <c r="B153" s="12">
        <f t="shared" si="11"/>
        <v>46266</v>
      </c>
      <c r="C153" s="16" t="str">
        <f t="shared" si="12"/>
        <v/>
      </c>
      <c r="D153" s="13">
        <f>IF(A153="","",IF(A153=1,start_rate,IF(variable,IF(OR(A153=1,A153&lt;$J$23*periods_per_year),D152,MIN($J$24,IF(MOD(A153-1,$J$26)=0,MAX($J$25,D152+$J$27),D152))),D152)))</f>
        <v>5.5E-2</v>
      </c>
      <c r="E153" s="14">
        <f t="shared" si="13"/>
        <v>587.52</v>
      </c>
      <c r="F153" s="14">
        <f>IF(A153="","",IF(A153=nper,J152+E153,MIN(J152+E153,IF(D153=D152,F152,IF($E$13="Acc Bi-Weekly",ROUND((-PMT(((1+D153/CP)^(CP/12))-1,(nper-A153+1)*12/26,J152))/2,2),IF($E$13="Acc Weekly",ROUND((-PMT(((1+D153/CP)^(CP/12))-1,(nper-A153+1)*12/52,J152))/4,2),ROUND(-PMT(((1+D153/CP)^(CP/periods_per_year))-1,nper-A153+1,J152),2)))))))</f>
        <v>851.68</v>
      </c>
      <c r="G153" s="14">
        <f>IF(OR(A153="",A153&lt;$E$23),"",IF(J152&lt;=F153,0,IF(IF(AND(A153&gt;=$E$23,MOD(A153-$E$23,int)=0),$E$24,0)+F153&gt;=J152+E153,J152+E153-F153,IF(AND(A153&gt;=$E$23,MOD(A153-$E$23,int)=0),$E$24,0)+IF(IF(AND(A153&gt;=$E$23,MOD(A153-$E$23,int)=0),$E$24,0)+IF(MOD(A153-$E$27,periods_per_year)=0,$E$26,0)+F153&lt;J152+E153,IF(MOD(A153-$E$27,periods_per_year)=0,$E$26,0),J152+E153-IF(AND(A153&gt;=$E$23,MOD(A153-$E$23,int)=0),$E$24,0)-F153))))</f>
        <v>0</v>
      </c>
      <c r="H153" s="15"/>
      <c r="I153" s="14">
        <f t="shared" si="14"/>
        <v>264.15999999999997</v>
      </c>
      <c r="J153" s="14">
        <f t="shared" si="15"/>
        <v>127922.79000000002</v>
      </c>
      <c r="K153" s="14">
        <f t="shared" si="16"/>
        <v>146.88</v>
      </c>
      <c r="L153" s="14">
        <f>IF(A153="","",SUM($K$49:K153))</f>
        <v>16837.297500000001</v>
      </c>
      <c r="O153" s="18">
        <f t="shared" si="17"/>
        <v>105</v>
      </c>
      <c r="P153" s="19">
        <f>IF(O153="","",IF(OR(periods_per_year=26,periods_per_year=52),IF(periods_per_year=26,IF(O153=1,fpdate,P152+14),IF(periods_per_year=52,IF(O153=1,fpdate,P152+7),"n/a")),IF(periods_per_year=24,DATE(YEAR(fpdate),MONTH(fpdate)+(O153-1)/2+IF(AND(DAY(fpdate)&gt;=15,MOD(O153,2)=0),1,0),IF(MOD(O153,2)=0,IF(DAY(fpdate)&gt;=15,DAY(fpdate)-14,DAY(fpdate)+14),DAY(fpdate))),IF(DAY(DATE(YEAR(fpdate),MONTH(fpdate)+O153-1,DAY(fpdate)))&lt;&gt;DAY(fpdate),DATE(YEAR(fpdate),MONTH(fpdate)+O153,0),DATE(YEAR(fpdate),MONTH(fpdate)+O153-1,DAY(fpdate))))))</f>
        <v>46266</v>
      </c>
      <c r="Q153" s="20">
        <f>IF(O153="","",IF(D153&lt;&gt;"",D153,IF(O153=1,start_rate,IF(variable,IF(OR(O153=1,O153&lt;$J$23*periods_per_year),Q152,MIN($J$24,IF(MOD(O153-1,$J$26)=0,MAX($J$25,Q152+$J$27),Q152))),Q152))))</f>
        <v>5.5E-2</v>
      </c>
      <c r="R153" s="21">
        <f>IF(O153="","",ROUND((((1+Q153/CP)^(CP/periods_per_year))-1)*U152,2))</f>
        <v>587.52</v>
      </c>
      <c r="S153" s="21">
        <f>IF(O153="","",IF(O153=nper,U152+R153,MIN(U152+R153,IF(Q153=Q152,S152,ROUND(-PMT(((1+Q153/CP)^(CP/periods_per_year))-1,nper-O153+1,U152),2)))))</f>
        <v>851.68</v>
      </c>
      <c r="T153" s="21">
        <f t="shared" si="18"/>
        <v>264.15999999999997</v>
      </c>
      <c r="U153" s="21">
        <f t="shared" si="19"/>
        <v>127922.79000000002</v>
      </c>
    </row>
    <row r="154" spans="1:21" x14ac:dyDescent="0.2">
      <c r="A154" s="11">
        <f t="shared" si="10"/>
        <v>106</v>
      </c>
      <c r="B154" s="12">
        <f t="shared" si="11"/>
        <v>46296</v>
      </c>
      <c r="C154" s="16" t="str">
        <f t="shared" si="12"/>
        <v/>
      </c>
      <c r="D154" s="13">
        <f>IF(A154="","",IF(A154=1,start_rate,IF(variable,IF(OR(A154=1,A154&lt;$J$23*periods_per_year),D153,MIN($J$24,IF(MOD(A154-1,$J$26)=0,MAX($J$25,D153+$J$27),D153))),D153)))</f>
        <v>5.5E-2</v>
      </c>
      <c r="E154" s="14">
        <f t="shared" si="13"/>
        <v>586.30999999999995</v>
      </c>
      <c r="F154" s="14">
        <f>IF(A154="","",IF(A154=nper,J153+E154,MIN(J153+E154,IF(D154=D153,F153,IF($E$13="Acc Bi-Weekly",ROUND((-PMT(((1+D154/CP)^(CP/12))-1,(nper-A154+1)*12/26,J153))/2,2),IF($E$13="Acc Weekly",ROUND((-PMT(((1+D154/CP)^(CP/12))-1,(nper-A154+1)*12/52,J153))/4,2),ROUND(-PMT(((1+D154/CP)^(CP/periods_per_year))-1,nper-A154+1,J153),2)))))))</f>
        <v>851.68</v>
      </c>
      <c r="G154" s="14">
        <f>IF(OR(A154="",A154&lt;$E$23),"",IF(J153&lt;=F154,0,IF(IF(AND(A154&gt;=$E$23,MOD(A154-$E$23,int)=0),$E$24,0)+F154&gt;=J153+E154,J153+E154-F154,IF(AND(A154&gt;=$E$23,MOD(A154-$E$23,int)=0),$E$24,0)+IF(IF(AND(A154&gt;=$E$23,MOD(A154-$E$23,int)=0),$E$24,0)+IF(MOD(A154-$E$27,periods_per_year)=0,$E$26,0)+F154&lt;J153+E154,IF(MOD(A154-$E$27,periods_per_year)=0,$E$26,0),J153+E154-IF(AND(A154&gt;=$E$23,MOD(A154-$E$23,int)=0),$E$24,0)-F154))))</f>
        <v>0</v>
      </c>
      <c r="H154" s="15"/>
      <c r="I154" s="14">
        <f t="shared" si="14"/>
        <v>265.37</v>
      </c>
      <c r="J154" s="14">
        <f t="shared" si="15"/>
        <v>127657.42000000003</v>
      </c>
      <c r="K154" s="14">
        <f t="shared" si="16"/>
        <v>146.57749999999999</v>
      </c>
      <c r="L154" s="14">
        <f>IF(A154="","",SUM($K$49:K154))</f>
        <v>16983.875</v>
      </c>
      <c r="O154" s="18">
        <f t="shared" si="17"/>
        <v>106</v>
      </c>
      <c r="P154" s="19">
        <f>IF(O154="","",IF(OR(periods_per_year=26,periods_per_year=52),IF(periods_per_year=26,IF(O154=1,fpdate,P153+14),IF(periods_per_year=52,IF(O154=1,fpdate,P153+7),"n/a")),IF(periods_per_year=24,DATE(YEAR(fpdate),MONTH(fpdate)+(O154-1)/2+IF(AND(DAY(fpdate)&gt;=15,MOD(O154,2)=0),1,0),IF(MOD(O154,2)=0,IF(DAY(fpdate)&gt;=15,DAY(fpdate)-14,DAY(fpdate)+14),DAY(fpdate))),IF(DAY(DATE(YEAR(fpdate),MONTH(fpdate)+O154-1,DAY(fpdate)))&lt;&gt;DAY(fpdate),DATE(YEAR(fpdate),MONTH(fpdate)+O154,0),DATE(YEAR(fpdate),MONTH(fpdate)+O154-1,DAY(fpdate))))))</f>
        <v>46296</v>
      </c>
      <c r="Q154" s="20">
        <f>IF(O154="","",IF(D154&lt;&gt;"",D154,IF(O154=1,start_rate,IF(variable,IF(OR(O154=1,O154&lt;$J$23*periods_per_year),Q153,MIN($J$24,IF(MOD(O154-1,$J$26)=0,MAX($J$25,Q153+$J$27),Q153))),Q153))))</f>
        <v>5.5E-2</v>
      </c>
      <c r="R154" s="21">
        <f>IF(O154="","",ROUND((((1+Q154/CP)^(CP/periods_per_year))-1)*U153,2))</f>
        <v>586.30999999999995</v>
      </c>
      <c r="S154" s="21">
        <f>IF(O154="","",IF(O154=nper,U153+R154,MIN(U153+R154,IF(Q154=Q153,S153,ROUND(-PMT(((1+Q154/CP)^(CP/periods_per_year))-1,nper-O154+1,U153),2)))))</f>
        <v>851.68</v>
      </c>
      <c r="T154" s="21">
        <f t="shared" si="18"/>
        <v>265.37</v>
      </c>
      <c r="U154" s="21">
        <f t="shared" si="19"/>
        <v>127657.42000000003</v>
      </c>
    </row>
    <row r="155" spans="1:21" x14ac:dyDescent="0.2">
      <c r="A155" s="11">
        <f t="shared" si="10"/>
        <v>107</v>
      </c>
      <c r="B155" s="12">
        <f t="shared" si="11"/>
        <v>46327</v>
      </c>
      <c r="C155" s="16" t="str">
        <f t="shared" si="12"/>
        <v/>
      </c>
      <c r="D155" s="13">
        <f>IF(A155="","",IF(A155=1,start_rate,IF(variable,IF(OR(A155=1,A155&lt;$J$23*periods_per_year),D154,MIN($J$24,IF(MOD(A155-1,$J$26)=0,MAX($J$25,D154+$J$27),D154))),D154)))</f>
        <v>5.5E-2</v>
      </c>
      <c r="E155" s="14">
        <f t="shared" si="13"/>
        <v>585.1</v>
      </c>
      <c r="F155" s="14">
        <f>IF(A155="","",IF(A155=nper,J154+E155,MIN(J154+E155,IF(D155=D154,F154,IF($E$13="Acc Bi-Weekly",ROUND((-PMT(((1+D155/CP)^(CP/12))-1,(nper-A155+1)*12/26,J154))/2,2),IF($E$13="Acc Weekly",ROUND((-PMT(((1+D155/CP)^(CP/12))-1,(nper-A155+1)*12/52,J154))/4,2),ROUND(-PMT(((1+D155/CP)^(CP/periods_per_year))-1,nper-A155+1,J154),2)))))))</f>
        <v>851.68</v>
      </c>
      <c r="G155" s="14">
        <f>IF(OR(A155="",A155&lt;$E$23),"",IF(J154&lt;=F155,0,IF(IF(AND(A155&gt;=$E$23,MOD(A155-$E$23,int)=0),$E$24,0)+F155&gt;=J154+E155,J154+E155-F155,IF(AND(A155&gt;=$E$23,MOD(A155-$E$23,int)=0),$E$24,0)+IF(IF(AND(A155&gt;=$E$23,MOD(A155-$E$23,int)=0),$E$24,0)+IF(MOD(A155-$E$27,periods_per_year)=0,$E$26,0)+F155&lt;J154+E155,IF(MOD(A155-$E$27,periods_per_year)=0,$E$26,0),J154+E155-IF(AND(A155&gt;=$E$23,MOD(A155-$E$23,int)=0),$E$24,0)-F155))))</f>
        <v>0</v>
      </c>
      <c r="H155" s="15"/>
      <c r="I155" s="14">
        <f t="shared" si="14"/>
        <v>266.57999999999993</v>
      </c>
      <c r="J155" s="14">
        <f t="shared" si="15"/>
        <v>127390.84000000003</v>
      </c>
      <c r="K155" s="14">
        <f t="shared" si="16"/>
        <v>146.27500000000001</v>
      </c>
      <c r="L155" s="14">
        <f>IF(A155="","",SUM($K$49:K155))</f>
        <v>17130.150000000001</v>
      </c>
      <c r="O155" s="18">
        <f t="shared" si="17"/>
        <v>107</v>
      </c>
      <c r="P155" s="19">
        <f>IF(O155="","",IF(OR(periods_per_year=26,periods_per_year=52),IF(periods_per_year=26,IF(O155=1,fpdate,P154+14),IF(periods_per_year=52,IF(O155=1,fpdate,P154+7),"n/a")),IF(periods_per_year=24,DATE(YEAR(fpdate),MONTH(fpdate)+(O155-1)/2+IF(AND(DAY(fpdate)&gt;=15,MOD(O155,2)=0),1,0),IF(MOD(O155,2)=0,IF(DAY(fpdate)&gt;=15,DAY(fpdate)-14,DAY(fpdate)+14),DAY(fpdate))),IF(DAY(DATE(YEAR(fpdate),MONTH(fpdate)+O155-1,DAY(fpdate)))&lt;&gt;DAY(fpdate),DATE(YEAR(fpdate),MONTH(fpdate)+O155,0),DATE(YEAR(fpdate),MONTH(fpdate)+O155-1,DAY(fpdate))))))</f>
        <v>46327</v>
      </c>
      <c r="Q155" s="20">
        <f>IF(O155="","",IF(D155&lt;&gt;"",D155,IF(O155=1,start_rate,IF(variable,IF(OR(O155=1,O155&lt;$J$23*periods_per_year),Q154,MIN($J$24,IF(MOD(O155-1,$J$26)=0,MAX($J$25,Q154+$J$27),Q154))),Q154))))</f>
        <v>5.5E-2</v>
      </c>
      <c r="R155" s="21">
        <f>IF(O155="","",ROUND((((1+Q155/CP)^(CP/periods_per_year))-1)*U154,2))</f>
        <v>585.1</v>
      </c>
      <c r="S155" s="21">
        <f>IF(O155="","",IF(O155=nper,U154+R155,MIN(U154+R155,IF(Q155=Q154,S154,ROUND(-PMT(((1+Q155/CP)^(CP/periods_per_year))-1,nper-O155+1,U154),2)))))</f>
        <v>851.68</v>
      </c>
      <c r="T155" s="21">
        <f t="shared" si="18"/>
        <v>266.57999999999993</v>
      </c>
      <c r="U155" s="21">
        <f t="shared" si="19"/>
        <v>127390.84000000003</v>
      </c>
    </row>
    <row r="156" spans="1:21" x14ac:dyDescent="0.2">
      <c r="A156" s="11">
        <f t="shared" si="10"/>
        <v>108</v>
      </c>
      <c r="B156" s="12">
        <f t="shared" si="11"/>
        <v>46357</v>
      </c>
      <c r="C156" s="16">
        <f t="shared" si="12"/>
        <v>9</v>
      </c>
      <c r="D156" s="13">
        <f>IF(A156="","",IF(A156=1,start_rate,IF(variable,IF(OR(A156=1,A156&lt;$J$23*periods_per_year),D155,MIN($J$24,IF(MOD(A156-1,$J$26)=0,MAX($J$25,D155+$J$27),D155))),D155)))</f>
        <v>5.5E-2</v>
      </c>
      <c r="E156" s="14">
        <f t="shared" si="13"/>
        <v>583.87</v>
      </c>
      <c r="F156" s="14">
        <f>IF(A156="","",IF(A156=nper,J155+E156,MIN(J155+E156,IF(D156=D155,F155,IF($E$13="Acc Bi-Weekly",ROUND((-PMT(((1+D156/CP)^(CP/12))-1,(nper-A156+1)*12/26,J155))/2,2),IF($E$13="Acc Weekly",ROUND((-PMT(((1+D156/CP)^(CP/12))-1,(nper-A156+1)*12/52,J155))/4,2),ROUND(-PMT(((1+D156/CP)^(CP/periods_per_year))-1,nper-A156+1,J155),2)))))))</f>
        <v>851.68</v>
      </c>
      <c r="G156" s="14">
        <f>IF(OR(A156="",A156&lt;$E$23),"",IF(J155&lt;=F156,0,IF(IF(AND(A156&gt;=$E$23,MOD(A156-$E$23,int)=0),$E$24,0)+F156&gt;=J155+E156,J155+E156-F156,IF(AND(A156&gt;=$E$23,MOD(A156-$E$23,int)=0),$E$24,0)+IF(IF(AND(A156&gt;=$E$23,MOD(A156-$E$23,int)=0),$E$24,0)+IF(MOD(A156-$E$27,periods_per_year)=0,$E$26,0)+F156&lt;J155+E156,IF(MOD(A156-$E$27,periods_per_year)=0,$E$26,0),J155+E156-IF(AND(A156&gt;=$E$23,MOD(A156-$E$23,int)=0),$E$24,0)-F156))))</f>
        <v>0</v>
      </c>
      <c r="H156" s="15"/>
      <c r="I156" s="14">
        <f t="shared" si="14"/>
        <v>267.80999999999995</v>
      </c>
      <c r="J156" s="14">
        <f t="shared" si="15"/>
        <v>127123.03000000003</v>
      </c>
      <c r="K156" s="14">
        <f t="shared" si="16"/>
        <v>145.9675</v>
      </c>
      <c r="L156" s="14">
        <f>IF(A156="","",SUM($K$49:K156))</f>
        <v>17276.1175</v>
      </c>
      <c r="O156" s="18">
        <f t="shared" si="17"/>
        <v>108</v>
      </c>
      <c r="P156" s="19">
        <f>IF(O156="","",IF(OR(periods_per_year=26,periods_per_year=52),IF(periods_per_year=26,IF(O156=1,fpdate,P155+14),IF(periods_per_year=52,IF(O156=1,fpdate,P155+7),"n/a")),IF(periods_per_year=24,DATE(YEAR(fpdate),MONTH(fpdate)+(O156-1)/2+IF(AND(DAY(fpdate)&gt;=15,MOD(O156,2)=0),1,0),IF(MOD(O156,2)=0,IF(DAY(fpdate)&gt;=15,DAY(fpdate)-14,DAY(fpdate)+14),DAY(fpdate))),IF(DAY(DATE(YEAR(fpdate),MONTH(fpdate)+O156-1,DAY(fpdate)))&lt;&gt;DAY(fpdate),DATE(YEAR(fpdate),MONTH(fpdate)+O156,0),DATE(YEAR(fpdate),MONTH(fpdate)+O156-1,DAY(fpdate))))))</f>
        <v>46357</v>
      </c>
      <c r="Q156" s="20">
        <f>IF(O156="","",IF(D156&lt;&gt;"",D156,IF(O156=1,start_rate,IF(variable,IF(OR(O156=1,O156&lt;$J$23*periods_per_year),Q155,MIN($J$24,IF(MOD(O156-1,$J$26)=0,MAX($J$25,Q155+$J$27),Q155))),Q155))))</f>
        <v>5.5E-2</v>
      </c>
      <c r="R156" s="21">
        <f>IF(O156="","",ROUND((((1+Q156/CP)^(CP/periods_per_year))-1)*U155,2))</f>
        <v>583.87</v>
      </c>
      <c r="S156" s="21">
        <f>IF(O156="","",IF(O156=nper,U155+R156,MIN(U155+R156,IF(Q156=Q155,S155,ROUND(-PMT(((1+Q156/CP)^(CP/periods_per_year))-1,nper-O156+1,U155),2)))))</f>
        <v>851.68</v>
      </c>
      <c r="T156" s="21">
        <f t="shared" si="18"/>
        <v>267.80999999999995</v>
      </c>
      <c r="U156" s="21">
        <f t="shared" si="19"/>
        <v>127123.03000000003</v>
      </c>
    </row>
    <row r="157" spans="1:21" x14ac:dyDescent="0.2">
      <c r="A157" s="11">
        <f t="shared" si="10"/>
        <v>109</v>
      </c>
      <c r="B157" s="12">
        <f t="shared" si="11"/>
        <v>46388</v>
      </c>
      <c r="C157" s="16" t="str">
        <f t="shared" si="12"/>
        <v/>
      </c>
      <c r="D157" s="13">
        <f>IF(A157="","",IF(A157=1,start_rate,IF(variable,IF(OR(A157=1,A157&lt;$J$23*periods_per_year),D156,MIN($J$24,IF(MOD(A157-1,$J$26)=0,MAX($J$25,D156+$J$27),D156))),D156)))</f>
        <v>5.5E-2</v>
      </c>
      <c r="E157" s="14">
        <f t="shared" si="13"/>
        <v>582.65</v>
      </c>
      <c r="F157" s="14">
        <f>IF(A157="","",IF(A157=nper,J156+E157,MIN(J156+E157,IF(D157=D156,F156,IF($E$13="Acc Bi-Weekly",ROUND((-PMT(((1+D157/CP)^(CP/12))-1,(nper-A157+1)*12/26,J156))/2,2),IF($E$13="Acc Weekly",ROUND((-PMT(((1+D157/CP)^(CP/12))-1,(nper-A157+1)*12/52,J156))/4,2),ROUND(-PMT(((1+D157/CP)^(CP/periods_per_year))-1,nper-A157+1,J156),2)))))))</f>
        <v>851.68</v>
      </c>
      <c r="G157" s="14">
        <f>IF(OR(A157="",A157&lt;$E$23),"",IF(J156&lt;=F157,0,IF(IF(AND(A157&gt;=$E$23,MOD(A157-$E$23,int)=0),$E$24,0)+F157&gt;=J156+E157,J156+E157-F157,IF(AND(A157&gt;=$E$23,MOD(A157-$E$23,int)=0),$E$24,0)+IF(IF(AND(A157&gt;=$E$23,MOD(A157-$E$23,int)=0),$E$24,0)+IF(MOD(A157-$E$27,periods_per_year)=0,$E$26,0)+F157&lt;J156+E157,IF(MOD(A157-$E$27,periods_per_year)=0,$E$26,0),J156+E157-IF(AND(A157&gt;=$E$23,MOD(A157-$E$23,int)=0),$E$24,0)-F157))))</f>
        <v>0</v>
      </c>
      <c r="H157" s="15"/>
      <c r="I157" s="14">
        <f t="shared" si="14"/>
        <v>269.02999999999997</v>
      </c>
      <c r="J157" s="14">
        <f t="shared" si="15"/>
        <v>126854.00000000003</v>
      </c>
      <c r="K157" s="14">
        <f t="shared" si="16"/>
        <v>145.66249999999999</v>
      </c>
      <c r="L157" s="14">
        <f>IF(A157="","",SUM($K$49:K157))</f>
        <v>17421.78</v>
      </c>
      <c r="O157" s="18">
        <f t="shared" si="17"/>
        <v>109</v>
      </c>
      <c r="P157" s="19">
        <f>IF(O157="","",IF(OR(periods_per_year=26,periods_per_year=52),IF(periods_per_year=26,IF(O157=1,fpdate,P156+14),IF(periods_per_year=52,IF(O157=1,fpdate,P156+7),"n/a")),IF(periods_per_year=24,DATE(YEAR(fpdate),MONTH(fpdate)+(O157-1)/2+IF(AND(DAY(fpdate)&gt;=15,MOD(O157,2)=0),1,0),IF(MOD(O157,2)=0,IF(DAY(fpdate)&gt;=15,DAY(fpdate)-14,DAY(fpdate)+14),DAY(fpdate))),IF(DAY(DATE(YEAR(fpdate),MONTH(fpdate)+O157-1,DAY(fpdate)))&lt;&gt;DAY(fpdate),DATE(YEAR(fpdate),MONTH(fpdate)+O157,0),DATE(YEAR(fpdate),MONTH(fpdate)+O157-1,DAY(fpdate))))))</f>
        <v>46388</v>
      </c>
      <c r="Q157" s="20">
        <f>IF(O157="","",IF(D157&lt;&gt;"",D157,IF(O157=1,start_rate,IF(variable,IF(OR(O157=1,O157&lt;$J$23*periods_per_year),Q156,MIN($J$24,IF(MOD(O157-1,$J$26)=0,MAX($J$25,Q156+$J$27),Q156))),Q156))))</f>
        <v>5.5E-2</v>
      </c>
      <c r="R157" s="21">
        <f>IF(O157="","",ROUND((((1+Q157/CP)^(CP/periods_per_year))-1)*U156,2))</f>
        <v>582.65</v>
      </c>
      <c r="S157" s="21">
        <f>IF(O157="","",IF(O157=nper,U156+R157,MIN(U156+R157,IF(Q157=Q156,S156,ROUND(-PMT(((1+Q157/CP)^(CP/periods_per_year))-1,nper-O157+1,U156),2)))))</f>
        <v>851.68</v>
      </c>
      <c r="T157" s="21">
        <f t="shared" si="18"/>
        <v>269.02999999999997</v>
      </c>
      <c r="U157" s="21">
        <f t="shared" si="19"/>
        <v>126854.00000000003</v>
      </c>
    </row>
    <row r="158" spans="1:21" x14ac:dyDescent="0.2">
      <c r="A158" s="11">
        <f t="shared" si="10"/>
        <v>110</v>
      </c>
      <c r="B158" s="12">
        <f t="shared" si="11"/>
        <v>46419</v>
      </c>
      <c r="C158" s="16" t="str">
        <f t="shared" si="12"/>
        <v/>
      </c>
      <c r="D158" s="13">
        <f>IF(A158="","",IF(A158=1,start_rate,IF(variable,IF(OR(A158=1,A158&lt;$J$23*periods_per_year),D157,MIN($J$24,IF(MOD(A158-1,$J$26)=0,MAX($J$25,D157+$J$27),D157))),D157)))</f>
        <v>5.5E-2</v>
      </c>
      <c r="E158" s="14">
        <f t="shared" si="13"/>
        <v>581.41</v>
      </c>
      <c r="F158" s="14">
        <f>IF(A158="","",IF(A158=nper,J157+E158,MIN(J157+E158,IF(D158=D157,F157,IF($E$13="Acc Bi-Weekly",ROUND((-PMT(((1+D158/CP)^(CP/12))-1,(nper-A158+1)*12/26,J157))/2,2),IF($E$13="Acc Weekly",ROUND((-PMT(((1+D158/CP)^(CP/12))-1,(nper-A158+1)*12/52,J157))/4,2),ROUND(-PMT(((1+D158/CP)^(CP/periods_per_year))-1,nper-A158+1,J157),2)))))))</f>
        <v>851.68</v>
      </c>
      <c r="G158" s="14">
        <f>IF(OR(A158="",A158&lt;$E$23),"",IF(J157&lt;=F158,0,IF(IF(AND(A158&gt;=$E$23,MOD(A158-$E$23,int)=0),$E$24,0)+F158&gt;=J157+E158,J157+E158-F158,IF(AND(A158&gt;=$E$23,MOD(A158-$E$23,int)=0),$E$24,0)+IF(IF(AND(A158&gt;=$E$23,MOD(A158-$E$23,int)=0),$E$24,0)+IF(MOD(A158-$E$27,periods_per_year)=0,$E$26,0)+F158&lt;J157+E158,IF(MOD(A158-$E$27,periods_per_year)=0,$E$26,0),J157+E158-IF(AND(A158&gt;=$E$23,MOD(A158-$E$23,int)=0),$E$24,0)-F158))))</f>
        <v>0</v>
      </c>
      <c r="H158" s="15"/>
      <c r="I158" s="14">
        <f t="shared" si="14"/>
        <v>270.27</v>
      </c>
      <c r="J158" s="14">
        <f t="shared" si="15"/>
        <v>126583.73000000003</v>
      </c>
      <c r="K158" s="14">
        <f t="shared" si="16"/>
        <v>145.35249999999999</v>
      </c>
      <c r="L158" s="14">
        <f>IF(A158="","",SUM($K$49:K158))</f>
        <v>17567.1325</v>
      </c>
      <c r="O158" s="18">
        <f t="shared" si="17"/>
        <v>110</v>
      </c>
      <c r="P158" s="19">
        <f>IF(O158="","",IF(OR(periods_per_year=26,periods_per_year=52),IF(periods_per_year=26,IF(O158=1,fpdate,P157+14),IF(periods_per_year=52,IF(O158=1,fpdate,P157+7),"n/a")),IF(periods_per_year=24,DATE(YEAR(fpdate),MONTH(fpdate)+(O158-1)/2+IF(AND(DAY(fpdate)&gt;=15,MOD(O158,2)=0),1,0),IF(MOD(O158,2)=0,IF(DAY(fpdate)&gt;=15,DAY(fpdate)-14,DAY(fpdate)+14),DAY(fpdate))),IF(DAY(DATE(YEAR(fpdate),MONTH(fpdate)+O158-1,DAY(fpdate)))&lt;&gt;DAY(fpdate),DATE(YEAR(fpdate),MONTH(fpdate)+O158,0),DATE(YEAR(fpdate),MONTH(fpdate)+O158-1,DAY(fpdate))))))</f>
        <v>46419</v>
      </c>
      <c r="Q158" s="20">
        <f>IF(O158="","",IF(D158&lt;&gt;"",D158,IF(O158=1,start_rate,IF(variable,IF(OR(O158=1,O158&lt;$J$23*periods_per_year),Q157,MIN($J$24,IF(MOD(O158-1,$J$26)=0,MAX($J$25,Q157+$J$27),Q157))),Q157))))</f>
        <v>5.5E-2</v>
      </c>
      <c r="R158" s="21">
        <f>IF(O158="","",ROUND((((1+Q158/CP)^(CP/periods_per_year))-1)*U157,2))</f>
        <v>581.41</v>
      </c>
      <c r="S158" s="21">
        <f>IF(O158="","",IF(O158=nper,U157+R158,MIN(U157+R158,IF(Q158=Q157,S157,ROUND(-PMT(((1+Q158/CP)^(CP/periods_per_year))-1,nper-O158+1,U157),2)))))</f>
        <v>851.68</v>
      </c>
      <c r="T158" s="21">
        <f t="shared" si="18"/>
        <v>270.27</v>
      </c>
      <c r="U158" s="21">
        <f t="shared" si="19"/>
        <v>126583.73000000003</v>
      </c>
    </row>
    <row r="159" spans="1:21" x14ac:dyDescent="0.2">
      <c r="A159" s="11">
        <f t="shared" si="10"/>
        <v>111</v>
      </c>
      <c r="B159" s="12">
        <f t="shared" si="11"/>
        <v>46447</v>
      </c>
      <c r="C159" s="16" t="str">
        <f t="shared" si="12"/>
        <v/>
      </c>
      <c r="D159" s="13">
        <f>IF(A159="","",IF(A159=1,start_rate,IF(variable,IF(OR(A159=1,A159&lt;$J$23*periods_per_year),D158,MIN($J$24,IF(MOD(A159-1,$J$26)=0,MAX($J$25,D158+$J$27),D158))),D158)))</f>
        <v>5.5E-2</v>
      </c>
      <c r="E159" s="14">
        <f t="shared" si="13"/>
        <v>580.17999999999995</v>
      </c>
      <c r="F159" s="14">
        <f>IF(A159="","",IF(A159=nper,J158+E159,MIN(J158+E159,IF(D159=D158,F158,IF($E$13="Acc Bi-Weekly",ROUND((-PMT(((1+D159/CP)^(CP/12))-1,(nper-A159+1)*12/26,J158))/2,2),IF($E$13="Acc Weekly",ROUND((-PMT(((1+D159/CP)^(CP/12))-1,(nper-A159+1)*12/52,J158))/4,2),ROUND(-PMT(((1+D159/CP)^(CP/periods_per_year))-1,nper-A159+1,J158),2)))))))</f>
        <v>851.68</v>
      </c>
      <c r="G159" s="14">
        <f>IF(OR(A159="",A159&lt;$E$23),"",IF(J158&lt;=F159,0,IF(IF(AND(A159&gt;=$E$23,MOD(A159-$E$23,int)=0),$E$24,0)+F159&gt;=J158+E159,J158+E159-F159,IF(AND(A159&gt;=$E$23,MOD(A159-$E$23,int)=0),$E$24,0)+IF(IF(AND(A159&gt;=$E$23,MOD(A159-$E$23,int)=0),$E$24,0)+IF(MOD(A159-$E$27,periods_per_year)=0,$E$26,0)+F159&lt;J158+E159,IF(MOD(A159-$E$27,periods_per_year)=0,$E$26,0),J158+E159-IF(AND(A159&gt;=$E$23,MOD(A159-$E$23,int)=0),$E$24,0)-F159))))</f>
        <v>0</v>
      </c>
      <c r="H159" s="15"/>
      <c r="I159" s="14">
        <f t="shared" si="14"/>
        <v>271.5</v>
      </c>
      <c r="J159" s="14">
        <f t="shared" si="15"/>
        <v>126312.23000000003</v>
      </c>
      <c r="K159" s="14">
        <f t="shared" si="16"/>
        <v>145.04499999999999</v>
      </c>
      <c r="L159" s="14">
        <f>IF(A159="","",SUM($K$49:K159))</f>
        <v>17712.177499999998</v>
      </c>
      <c r="O159" s="18">
        <f t="shared" si="17"/>
        <v>111</v>
      </c>
      <c r="P159" s="19">
        <f>IF(O159="","",IF(OR(periods_per_year=26,periods_per_year=52),IF(periods_per_year=26,IF(O159=1,fpdate,P158+14),IF(periods_per_year=52,IF(O159=1,fpdate,P158+7),"n/a")),IF(periods_per_year=24,DATE(YEAR(fpdate),MONTH(fpdate)+(O159-1)/2+IF(AND(DAY(fpdate)&gt;=15,MOD(O159,2)=0),1,0),IF(MOD(O159,2)=0,IF(DAY(fpdate)&gt;=15,DAY(fpdate)-14,DAY(fpdate)+14),DAY(fpdate))),IF(DAY(DATE(YEAR(fpdate),MONTH(fpdate)+O159-1,DAY(fpdate)))&lt;&gt;DAY(fpdate),DATE(YEAR(fpdate),MONTH(fpdate)+O159,0),DATE(YEAR(fpdate),MONTH(fpdate)+O159-1,DAY(fpdate))))))</f>
        <v>46447</v>
      </c>
      <c r="Q159" s="20">
        <f>IF(O159="","",IF(D159&lt;&gt;"",D159,IF(O159=1,start_rate,IF(variable,IF(OR(O159=1,O159&lt;$J$23*periods_per_year),Q158,MIN($J$24,IF(MOD(O159-1,$J$26)=0,MAX($J$25,Q158+$J$27),Q158))),Q158))))</f>
        <v>5.5E-2</v>
      </c>
      <c r="R159" s="21">
        <f>IF(O159="","",ROUND((((1+Q159/CP)^(CP/periods_per_year))-1)*U158,2))</f>
        <v>580.17999999999995</v>
      </c>
      <c r="S159" s="21">
        <f>IF(O159="","",IF(O159=nper,U158+R159,MIN(U158+R159,IF(Q159=Q158,S158,ROUND(-PMT(((1+Q159/CP)^(CP/periods_per_year))-1,nper-O159+1,U158),2)))))</f>
        <v>851.68</v>
      </c>
      <c r="T159" s="21">
        <f t="shared" si="18"/>
        <v>271.5</v>
      </c>
      <c r="U159" s="21">
        <f t="shared" si="19"/>
        <v>126312.23000000003</v>
      </c>
    </row>
    <row r="160" spans="1:21" x14ac:dyDescent="0.2">
      <c r="A160" s="11">
        <f t="shared" si="10"/>
        <v>112</v>
      </c>
      <c r="B160" s="12">
        <f t="shared" si="11"/>
        <v>46478</v>
      </c>
      <c r="C160" s="16" t="str">
        <f t="shared" si="12"/>
        <v/>
      </c>
      <c r="D160" s="13">
        <f>IF(A160="","",IF(A160=1,start_rate,IF(variable,IF(OR(A160=1,A160&lt;$J$23*periods_per_year),D159,MIN($J$24,IF(MOD(A160-1,$J$26)=0,MAX($J$25,D159+$J$27),D159))),D159)))</f>
        <v>5.5E-2</v>
      </c>
      <c r="E160" s="14">
        <f t="shared" si="13"/>
        <v>578.92999999999995</v>
      </c>
      <c r="F160" s="14">
        <f>IF(A160="","",IF(A160=nper,J159+E160,MIN(J159+E160,IF(D160=D159,F159,IF($E$13="Acc Bi-Weekly",ROUND((-PMT(((1+D160/CP)^(CP/12))-1,(nper-A160+1)*12/26,J159))/2,2),IF($E$13="Acc Weekly",ROUND((-PMT(((1+D160/CP)^(CP/12))-1,(nper-A160+1)*12/52,J159))/4,2),ROUND(-PMT(((1+D160/CP)^(CP/periods_per_year))-1,nper-A160+1,J159),2)))))))</f>
        <v>851.68</v>
      </c>
      <c r="G160" s="14">
        <f>IF(OR(A160="",A160&lt;$E$23),"",IF(J159&lt;=F160,0,IF(IF(AND(A160&gt;=$E$23,MOD(A160-$E$23,int)=0),$E$24,0)+F160&gt;=J159+E160,J159+E160-F160,IF(AND(A160&gt;=$E$23,MOD(A160-$E$23,int)=0),$E$24,0)+IF(IF(AND(A160&gt;=$E$23,MOD(A160-$E$23,int)=0),$E$24,0)+IF(MOD(A160-$E$27,periods_per_year)=0,$E$26,0)+F160&lt;J159+E160,IF(MOD(A160-$E$27,periods_per_year)=0,$E$26,0),J159+E160-IF(AND(A160&gt;=$E$23,MOD(A160-$E$23,int)=0),$E$24,0)-F160))))</f>
        <v>0</v>
      </c>
      <c r="H160" s="15"/>
      <c r="I160" s="14">
        <f t="shared" si="14"/>
        <v>272.75</v>
      </c>
      <c r="J160" s="14">
        <f t="shared" si="15"/>
        <v>126039.48000000003</v>
      </c>
      <c r="K160" s="14">
        <f t="shared" si="16"/>
        <v>144.73249999999999</v>
      </c>
      <c r="L160" s="14">
        <f>IF(A160="","",SUM($K$49:K160))</f>
        <v>17856.909999999996</v>
      </c>
      <c r="O160" s="18">
        <f t="shared" si="17"/>
        <v>112</v>
      </c>
      <c r="P160" s="19">
        <f>IF(O160="","",IF(OR(periods_per_year=26,periods_per_year=52),IF(periods_per_year=26,IF(O160=1,fpdate,P159+14),IF(periods_per_year=52,IF(O160=1,fpdate,P159+7),"n/a")),IF(periods_per_year=24,DATE(YEAR(fpdate),MONTH(fpdate)+(O160-1)/2+IF(AND(DAY(fpdate)&gt;=15,MOD(O160,2)=0),1,0),IF(MOD(O160,2)=0,IF(DAY(fpdate)&gt;=15,DAY(fpdate)-14,DAY(fpdate)+14),DAY(fpdate))),IF(DAY(DATE(YEAR(fpdate),MONTH(fpdate)+O160-1,DAY(fpdate)))&lt;&gt;DAY(fpdate),DATE(YEAR(fpdate),MONTH(fpdate)+O160,0),DATE(YEAR(fpdate),MONTH(fpdate)+O160-1,DAY(fpdate))))))</f>
        <v>46478</v>
      </c>
      <c r="Q160" s="20">
        <f>IF(O160="","",IF(D160&lt;&gt;"",D160,IF(O160=1,start_rate,IF(variable,IF(OR(O160=1,O160&lt;$J$23*periods_per_year),Q159,MIN($J$24,IF(MOD(O160-1,$J$26)=0,MAX($J$25,Q159+$J$27),Q159))),Q159))))</f>
        <v>5.5E-2</v>
      </c>
      <c r="R160" s="21">
        <f>IF(O160="","",ROUND((((1+Q160/CP)^(CP/periods_per_year))-1)*U159,2))</f>
        <v>578.92999999999995</v>
      </c>
      <c r="S160" s="21">
        <f>IF(O160="","",IF(O160=nper,U159+R160,MIN(U159+R160,IF(Q160=Q159,S159,ROUND(-PMT(((1+Q160/CP)^(CP/periods_per_year))-1,nper-O160+1,U159),2)))))</f>
        <v>851.68</v>
      </c>
      <c r="T160" s="21">
        <f t="shared" si="18"/>
        <v>272.75</v>
      </c>
      <c r="U160" s="21">
        <f t="shared" si="19"/>
        <v>126039.48000000003</v>
      </c>
    </row>
    <row r="161" spans="1:21" x14ac:dyDescent="0.2">
      <c r="A161" s="11">
        <f t="shared" si="10"/>
        <v>113</v>
      </c>
      <c r="B161" s="12">
        <f t="shared" si="11"/>
        <v>46508</v>
      </c>
      <c r="C161" s="16" t="str">
        <f t="shared" si="12"/>
        <v/>
      </c>
      <c r="D161" s="13">
        <f>IF(A161="","",IF(A161=1,start_rate,IF(variable,IF(OR(A161=1,A161&lt;$J$23*periods_per_year),D160,MIN($J$24,IF(MOD(A161-1,$J$26)=0,MAX($J$25,D160+$J$27),D160))),D160)))</f>
        <v>5.5E-2</v>
      </c>
      <c r="E161" s="14">
        <f t="shared" si="13"/>
        <v>577.67999999999995</v>
      </c>
      <c r="F161" s="14">
        <f>IF(A161="","",IF(A161=nper,J160+E161,MIN(J160+E161,IF(D161=D160,F160,IF($E$13="Acc Bi-Weekly",ROUND((-PMT(((1+D161/CP)^(CP/12))-1,(nper-A161+1)*12/26,J160))/2,2),IF($E$13="Acc Weekly",ROUND((-PMT(((1+D161/CP)^(CP/12))-1,(nper-A161+1)*12/52,J160))/4,2),ROUND(-PMT(((1+D161/CP)^(CP/periods_per_year))-1,nper-A161+1,J160),2)))))))</f>
        <v>851.68</v>
      </c>
      <c r="G161" s="14">
        <f>IF(OR(A161="",A161&lt;$E$23),"",IF(J160&lt;=F161,0,IF(IF(AND(A161&gt;=$E$23,MOD(A161-$E$23,int)=0),$E$24,0)+F161&gt;=J160+E161,J160+E161-F161,IF(AND(A161&gt;=$E$23,MOD(A161-$E$23,int)=0),$E$24,0)+IF(IF(AND(A161&gt;=$E$23,MOD(A161-$E$23,int)=0),$E$24,0)+IF(MOD(A161-$E$27,periods_per_year)=0,$E$26,0)+F161&lt;J160+E161,IF(MOD(A161-$E$27,periods_per_year)=0,$E$26,0),J160+E161-IF(AND(A161&gt;=$E$23,MOD(A161-$E$23,int)=0),$E$24,0)-F161))))</f>
        <v>0</v>
      </c>
      <c r="H161" s="15"/>
      <c r="I161" s="14">
        <f t="shared" si="14"/>
        <v>274</v>
      </c>
      <c r="J161" s="14">
        <f t="shared" si="15"/>
        <v>125765.48000000003</v>
      </c>
      <c r="K161" s="14">
        <f t="shared" si="16"/>
        <v>144.41999999999999</v>
      </c>
      <c r="L161" s="14">
        <f>IF(A161="","",SUM($K$49:K161))</f>
        <v>18001.329999999994</v>
      </c>
      <c r="O161" s="18">
        <f t="shared" si="17"/>
        <v>113</v>
      </c>
      <c r="P161" s="19">
        <f>IF(O161="","",IF(OR(periods_per_year=26,periods_per_year=52),IF(periods_per_year=26,IF(O161=1,fpdate,P160+14),IF(periods_per_year=52,IF(O161=1,fpdate,P160+7),"n/a")),IF(periods_per_year=24,DATE(YEAR(fpdate),MONTH(fpdate)+(O161-1)/2+IF(AND(DAY(fpdate)&gt;=15,MOD(O161,2)=0),1,0),IF(MOD(O161,2)=0,IF(DAY(fpdate)&gt;=15,DAY(fpdate)-14,DAY(fpdate)+14),DAY(fpdate))),IF(DAY(DATE(YEAR(fpdate),MONTH(fpdate)+O161-1,DAY(fpdate)))&lt;&gt;DAY(fpdate),DATE(YEAR(fpdate),MONTH(fpdate)+O161,0),DATE(YEAR(fpdate),MONTH(fpdate)+O161-1,DAY(fpdate))))))</f>
        <v>46508</v>
      </c>
      <c r="Q161" s="20">
        <f>IF(O161="","",IF(D161&lt;&gt;"",D161,IF(O161=1,start_rate,IF(variable,IF(OR(O161=1,O161&lt;$J$23*periods_per_year),Q160,MIN($J$24,IF(MOD(O161-1,$J$26)=0,MAX($J$25,Q160+$J$27),Q160))),Q160))))</f>
        <v>5.5E-2</v>
      </c>
      <c r="R161" s="21">
        <f>IF(O161="","",ROUND((((1+Q161/CP)^(CP/periods_per_year))-1)*U160,2))</f>
        <v>577.67999999999995</v>
      </c>
      <c r="S161" s="21">
        <f>IF(O161="","",IF(O161=nper,U160+R161,MIN(U160+R161,IF(Q161=Q160,S160,ROUND(-PMT(((1+Q161/CP)^(CP/periods_per_year))-1,nper-O161+1,U160),2)))))</f>
        <v>851.68</v>
      </c>
      <c r="T161" s="21">
        <f t="shared" si="18"/>
        <v>274</v>
      </c>
      <c r="U161" s="21">
        <f t="shared" si="19"/>
        <v>125765.48000000003</v>
      </c>
    </row>
    <row r="162" spans="1:21" x14ac:dyDescent="0.2">
      <c r="A162" s="11">
        <f t="shared" si="10"/>
        <v>114</v>
      </c>
      <c r="B162" s="12">
        <f t="shared" si="11"/>
        <v>46539</v>
      </c>
      <c r="C162" s="16" t="str">
        <f t="shared" si="12"/>
        <v/>
      </c>
      <c r="D162" s="13">
        <f>IF(A162="","",IF(A162=1,start_rate,IF(variable,IF(OR(A162=1,A162&lt;$J$23*periods_per_year),D161,MIN($J$24,IF(MOD(A162-1,$J$26)=0,MAX($J$25,D161+$J$27),D161))),D161)))</f>
        <v>5.5E-2</v>
      </c>
      <c r="E162" s="14">
        <f t="shared" si="13"/>
        <v>576.42999999999995</v>
      </c>
      <c r="F162" s="14">
        <f>IF(A162="","",IF(A162=nper,J161+E162,MIN(J161+E162,IF(D162=D161,F161,IF($E$13="Acc Bi-Weekly",ROUND((-PMT(((1+D162/CP)^(CP/12))-1,(nper-A162+1)*12/26,J161))/2,2),IF($E$13="Acc Weekly",ROUND((-PMT(((1+D162/CP)^(CP/12))-1,(nper-A162+1)*12/52,J161))/4,2),ROUND(-PMT(((1+D162/CP)^(CP/periods_per_year))-1,nper-A162+1,J161),2)))))))</f>
        <v>851.68</v>
      </c>
      <c r="G162" s="14">
        <f>IF(OR(A162="",A162&lt;$E$23),"",IF(J161&lt;=F162,0,IF(IF(AND(A162&gt;=$E$23,MOD(A162-$E$23,int)=0),$E$24,0)+F162&gt;=J161+E162,J161+E162-F162,IF(AND(A162&gt;=$E$23,MOD(A162-$E$23,int)=0),$E$24,0)+IF(IF(AND(A162&gt;=$E$23,MOD(A162-$E$23,int)=0),$E$24,0)+IF(MOD(A162-$E$27,periods_per_year)=0,$E$26,0)+F162&lt;J161+E162,IF(MOD(A162-$E$27,periods_per_year)=0,$E$26,0),J161+E162-IF(AND(A162&gt;=$E$23,MOD(A162-$E$23,int)=0),$E$24,0)-F162))))</f>
        <v>0</v>
      </c>
      <c r="H162" s="15"/>
      <c r="I162" s="14">
        <f t="shared" si="14"/>
        <v>275.25</v>
      </c>
      <c r="J162" s="14">
        <f t="shared" si="15"/>
        <v>125490.23000000003</v>
      </c>
      <c r="K162" s="14">
        <f t="shared" si="16"/>
        <v>144.10749999999999</v>
      </c>
      <c r="L162" s="14">
        <f>IF(A162="","",SUM($K$49:K162))</f>
        <v>18145.437499999993</v>
      </c>
      <c r="O162" s="18">
        <f t="shared" si="17"/>
        <v>114</v>
      </c>
      <c r="P162" s="19">
        <f>IF(O162="","",IF(OR(periods_per_year=26,periods_per_year=52),IF(periods_per_year=26,IF(O162=1,fpdate,P161+14),IF(periods_per_year=52,IF(O162=1,fpdate,P161+7),"n/a")),IF(periods_per_year=24,DATE(YEAR(fpdate),MONTH(fpdate)+(O162-1)/2+IF(AND(DAY(fpdate)&gt;=15,MOD(O162,2)=0),1,0),IF(MOD(O162,2)=0,IF(DAY(fpdate)&gt;=15,DAY(fpdate)-14,DAY(fpdate)+14),DAY(fpdate))),IF(DAY(DATE(YEAR(fpdate),MONTH(fpdate)+O162-1,DAY(fpdate)))&lt;&gt;DAY(fpdate),DATE(YEAR(fpdate),MONTH(fpdate)+O162,0),DATE(YEAR(fpdate),MONTH(fpdate)+O162-1,DAY(fpdate))))))</f>
        <v>46539</v>
      </c>
      <c r="Q162" s="20">
        <f>IF(O162="","",IF(D162&lt;&gt;"",D162,IF(O162=1,start_rate,IF(variable,IF(OR(O162=1,O162&lt;$J$23*periods_per_year),Q161,MIN($J$24,IF(MOD(O162-1,$J$26)=0,MAX($J$25,Q161+$J$27),Q161))),Q161))))</f>
        <v>5.5E-2</v>
      </c>
      <c r="R162" s="21">
        <f>IF(O162="","",ROUND((((1+Q162/CP)^(CP/periods_per_year))-1)*U161,2))</f>
        <v>576.42999999999995</v>
      </c>
      <c r="S162" s="21">
        <f>IF(O162="","",IF(O162=nper,U161+R162,MIN(U161+R162,IF(Q162=Q161,S161,ROUND(-PMT(((1+Q162/CP)^(CP/periods_per_year))-1,nper-O162+1,U161),2)))))</f>
        <v>851.68</v>
      </c>
      <c r="T162" s="21">
        <f t="shared" si="18"/>
        <v>275.25</v>
      </c>
      <c r="U162" s="21">
        <f t="shared" si="19"/>
        <v>125490.23000000003</v>
      </c>
    </row>
    <row r="163" spans="1:21" x14ac:dyDescent="0.2">
      <c r="A163" s="11">
        <f t="shared" si="10"/>
        <v>115</v>
      </c>
      <c r="B163" s="12">
        <f t="shared" si="11"/>
        <v>46569</v>
      </c>
      <c r="C163" s="16" t="str">
        <f t="shared" si="12"/>
        <v/>
      </c>
      <c r="D163" s="13">
        <f>IF(A163="","",IF(A163=1,start_rate,IF(variable,IF(OR(A163=1,A163&lt;$J$23*periods_per_year),D162,MIN($J$24,IF(MOD(A163-1,$J$26)=0,MAX($J$25,D162+$J$27),D162))),D162)))</f>
        <v>5.5E-2</v>
      </c>
      <c r="E163" s="14">
        <f t="shared" si="13"/>
        <v>575.16</v>
      </c>
      <c r="F163" s="14">
        <f>IF(A163="","",IF(A163=nper,J162+E163,MIN(J162+E163,IF(D163=D162,F162,IF($E$13="Acc Bi-Weekly",ROUND((-PMT(((1+D163/CP)^(CP/12))-1,(nper-A163+1)*12/26,J162))/2,2),IF($E$13="Acc Weekly",ROUND((-PMT(((1+D163/CP)^(CP/12))-1,(nper-A163+1)*12/52,J162))/4,2),ROUND(-PMT(((1+D163/CP)^(CP/periods_per_year))-1,nper-A163+1,J162),2)))))))</f>
        <v>851.68</v>
      </c>
      <c r="G163" s="14">
        <f>IF(OR(A163="",A163&lt;$E$23),"",IF(J162&lt;=F163,0,IF(IF(AND(A163&gt;=$E$23,MOD(A163-$E$23,int)=0),$E$24,0)+F163&gt;=J162+E163,J162+E163-F163,IF(AND(A163&gt;=$E$23,MOD(A163-$E$23,int)=0),$E$24,0)+IF(IF(AND(A163&gt;=$E$23,MOD(A163-$E$23,int)=0),$E$24,0)+IF(MOD(A163-$E$27,periods_per_year)=0,$E$26,0)+F163&lt;J162+E163,IF(MOD(A163-$E$27,periods_per_year)=0,$E$26,0),J162+E163-IF(AND(A163&gt;=$E$23,MOD(A163-$E$23,int)=0),$E$24,0)-F163))))</f>
        <v>0</v>
      </c>
      <c r="H163" s="15"/>
      <c r="I163" s="14">
        <f t="shared" si="14"/>
        <v>276.52</v>
      </c>
      <c r="J163" s="14">
        <f t="shared" si="15"/>
        <v>125213.71000000002</v>
      </c>
      <c r="K163" s="14">
        <f t="shared" si="16"/>
        <v>143.79</v>
      </c>
      <c r="L163" s="14">
        <f>IF(A163="","",SUM($K$49:K163))</f>
        <v>18289.227499999994</v>
      </c>
      <c r="O163" s="18">
        <f t="shared" si="17"/>
        <v>115</v>
      </c>
      <c r="P163" s="19">
        <f>IF(O163="","",IF(OR(periods_per_year=26,periods_per_year=52),IF(periods_per_year=26,IF(O163=1,fpdate,P162+14),IF(periods_per_year=52,IF(O163=1,fpdate,P162+7),"n/a")),IF(periods_per_year=24,DATE(YEAR(fpdate),MONTH(fpdate)+(O163-1)/2+IF(AND(DAY(fpdate)&gt;=15,MOD(O163,2)=0),1,0),IF(MOD(O163,2)=0,IF(DAY(fpdate)&gt;=15,DAY(fpdate)-14,DAY(fpdate)+14),DAY(fpdate))),IF(DAY(DATE(YEAR(fpdate),MONTH(fpdate)+O163-1,DAY(fpdate)))&lt;&gt;DAY(fpdate),DATE(YEAR(fpdate),MONTH(fpdate)+O163,0),DATE(YEAR(fpdate),MONTH(fpdate)+O163-1,DAY(fpdate))))))</f>
        <v>46569</v>
      </c>
      <c r="Q163" s="20">
        <f>IF(O163="","",IF(D163&lt;&gt;"",D163,IF(O163=1,start_rate,IF(variable,IF(OR(O163=1,O163&lt;$J$23*periods_per_year),Q162,MIN($J$24,IF(MOD(O163-1,$J$26)=0,MAX($J$25,Q162+$J$27),Q162))),Q162))))</f>
        <v>5.5E-2</v>
      </c>
      <c r="R163" s="21">
        <f>IF(O163="","",ROUND((((1+Q163/CP)^(CP/periods_per_year))-1)*U162,2))</f>
        <v>575.16</v>
      </c>
      <c r="S163" s="21">
        <f>IF(O163="","",IF(O163=nper,U162+R163,MIN(U162+R163,IF(Q163=Q162,S162,ROUND(-PMT(((1+Q163/CP)^(CP/periods_per_year))-1,nper-O163+1,U162),2)))))</f>
        <v>851.68</v>
      </c>
      <c r="T163" s="21">
        <f t="shared" si="18"/>
        <v>276.52</v>
      </c>
      <c r="U163" s="21">
        <f t="shared" si="19"/>
        <v>125213.71000000002</v>
      </c>
    </row>
    <row r="164" spans="1:21" x14ac:dyDescent="0.2">
      <c r="A164" s="11">
        <f t="shared" si="10"/>
        <v>116</v>
      </c>
      <c r="B164" s="12">
        <f t="shared" si="11"/>
        <v>46600</v>
      </c>
      <c r="C164" s="16" t="str">
        <f t="shared" si="12"/>
        <v/>
      </c>
      <c r="D164" s="13">
        <f>IF(A164="","",IF(A164=1,start_rate,IF(variable,IF(OR(A164=1,A164&lt;$J$23*periods_per_year),D163,MIN($J$24,IF(MOD(A164-1,$J$26)=0,MAX($J$25,D163+$J$27),D163))),D163)))</f>
        <v>5.5E-2</v>
      </c>
      <c r="E164" s="14">
        <f t="shared" si="13"/>
        <v>573.9</v>
      </c>
      <c r="F164" s="14">
        <f>IF(A164="","",IF(A164=nper,J163+E164,MIN(J163+E164,IF(D164=D163,F163,IF($E$13="Acc Bi-Weekly",ROUND((-PMT(((1+D164/CP)^(CP/12))-1,(nper-A164+1)*12/26,J163))/2,2),IF($E$13="Acc Weekly",ROUND((-PMT(((1+D164/CP)^(CP/12))-1,(nper-A164+1)*12/52,J163))/4,2),ROUND(-PMT(((1+D164/CP)^(CP/periods_per_year))-1,nper-A164+1,J163),2)))))))</f>
        <v>851.68</v>
      </c>
      <c r="G164" s="14">
        <f>IF(OR(A164="",A164&lt;$E$23),"",IF(J163&lt;=F164,0,IF(IF(AND(A164&gt;=$E$23,MOD(A164-$E$23,int)=0),$E$24,0)+F164&gt;=J163+E164,J163+E164-F164,IF(AND(A164&gt;=$E$23,MOD(A164-$E$23,int)=0),$E$24,0)+IF(IF(AND(A164&gt;=$E$23,MOD(A164-$E$23,int)=0),$E$24,0)+IF(MOD(A164-$E$27,periods_per_year)=0,$E$26,0)+F164&lt;J163+E164,IF(MOD(A164-$E$27,periods_per_year)=0,$E$26,0),J163+E164-IF(AND(A164&gt;=$E$23,MOD(A164-$E$23,int)=0),$E$24,0)-F164))))</f>
        <v>0</v>
      </c>
      <c r="H164" s="15"/>
      <c r="I164" s="14">
        <f t="shared" si="14"/>
        <v>277.77999999999997</v>
      </c>
      <c r="J164" s="14">
        <f t="shared" si="15"/>
        <v>124935.93000000002</v>
      </c>
      <c r="K164" s="14">
        <f t="shared" si="16"/>
        <v>143.47499999999999</v>
      </c>
      <c r="L164" s="14">
        <f>IF(A164="","",SUM($K$49:K164))</f>
        <v>18432.702499999992</v>
      </c>
      <c r="O164" s="18">
        <f t="shared" si="17"/>
        <v>116</v>
      </c>
      <c r="P164" s="19">
        <f>IF(O164="","",IF(OR(periods_per_year=26,periods_per_year=52),IF(periods_per_year=26,IF(O164=1,fpdate,P163+14),IF(periods_per_year=52,IF(O164=1,fpdate,P163+7),"n/a")),IF(periods_per_year=24,DATE(YEAR(fpdate),MONTH(fpdate)+(O164-1)/2+IF(AND(DAY(fpdate)&gt;=15,MOD(O164,2)=0),1,0),IF(MOD(O164,2)=0,IF(DAY(fpdate)&gt;=15,DAY(fpdate)-14,DAY(fpdate)+14),DAY(fpdate))),IF(DAY(DATE(YEAR(fpdate),MONTH(fpdate)+O164-1,DAY(fpdate)))&lt;&gt;DAY(fpdate),DATE(YEAR(fpdate),MONTH(fpdate)+O164,0),DATE(YEAR(fpdate),MONTH(fpdate)+O164-1,DAY(fpdate))))))</f>
        <v>46600</v>
      </c>
      <c r="Q164" s="20">
        <f>IF(O164="","",IF(D164&lt;&gt;"",D164,IF(O164=1,start_rate,IF(variable,IF(OR(O164=1,O164&lt;$J$23*periods_per_year),Q163,MIN($J$24,IF(MOD(O164-1,$J$26)=0,MAX($J$25,Q163+$J$27),Q163))),Q163))))</f>
        <v>5.5E-2</v>
      </c>
      <c r="R164" s="21">
        <f>IF(O164="","",ROUND((((1+Q164/CP)^(CP/periods_per_year))-1)*U163,2))</f>
        <v>573.9</v>
      </c>
      <c r="S164" s="21">
        <f>IF(O164="","",IF(O164=nper,U163+R164,MIN(U163+R164,IF(Q164=Q163,S163,ROUND(-PMT(((1+Q164/CP)^(CP/periods_per_year))-1,nper-O164+1,U163),2)))))</f>
        <v>851.68</v>
      </c>
      <c r="T164" s="21">
        <f t="shared" si="18"/>
        <v>277.77999999999997</v>
      </c>
      <c r="U164" s="21">
        <f t="shared" si="19"/>
        <v>124935.93000000002</v>
      </c>
    </row>
    <row r="165" spans="1:21" x14ac:dyDescent="0.2">
      <c r="A165" s="11">
        <f t="shared" si="10"/>
        <v>117</v>
      </c>
      <c r="B165" s="12">
        <f t="shared" si="11"/>
        <v>46631</v>
      </c>
      <c r="C165" s="16" t="str">
        <f t="shared" si="12"/>
        <v/>
      </c>
      <c r="D165" s="13">
        <f>IF(A165="","",IF(A165=1,start_rate,IF(variable,IF(OR(A165=1,A165&lt;$J$23*periods_per_year),D164,MIN($J$24,IF(MOD(A165-1,$J$26)=0,MAX($J$25,D164+$J$27),D164))),D164)))</f>
        <v>5.5E-2</v>
      </c>
      <c r="E165" s="14">
        <f t="shared" si="13"/>
        <v>572.62</v>
      </c>
      <c r="F165" s="14">
        <f>IF(A165="","",IF(A165=nper,J164+E165,MIN(J164+E165,IF(D165=D164,F164,IF($E$13="Acc Bi-Weekly",ROUND((-PMT(((1+D165/CP)^(CP/12))-1,(nper-A165+1)*12/26,J164))/2,2),IF($E$13="Acc Weekly",ROUND((-PMT(((1+D165/CP)^(CP/12))-1,(nper-A165+1)*12/52,J164))/4,2),ROUND(-PMT(((1+D165/CP)^(CP/periods_per_year))-1,nper-A165+1,J164),2)))))))</f>
        <v>851.68</v>
      </c>
      <c r="G165" s="14">
        <f>IF(OR(A165="",A165&lt;$E$23),"",IF(J164&lt;=F165,0,IF(IF(AND(A165&gt;=$E$23,MOD(A165-$E$23,int)=0),$E$24,0)+F165&gt;=J164+E165,J164+E165-F165,IF(AND(A165&gt;=$E$23,MOD(A165-$E$23,int)=0),$E$24,0)+IF(IF(AND(A165&gt;=$E$23,MOD(A165-$E$23,int)=0),$E$24,0)+IF(MOD(A165-$E$27,periods_per_year)=0,$E$26,0)+F165&lt;J164+E165,IF(MOD(A165-$E$27,periods_per_year)=0,$E$26,0),J164+E165-IF(AND(A165&gt;=$E$23,MOD(A165-$E$23,int)=0),$E$24,0)-F165))))</f>
        <v>0</v>
      </c>
      <c r="H165" s="15"/>
      <c r="I165" s="14">
        <f t="shared" si="14"/>
        <v>279.05999999999995</v>
      </c>
      <c r="J165" s="14">
        <f t="shared" si="15"/>
        <v>124656.87000000002</v>
      </c>
      <c r="K165" s="14">
        <f t="shared" si="16"/>
        <v>143.155</v>
      </c>
      <c r="L165" s="14">
        <f>IF(A165="","",SUM($K$49:K165))</f>
        <v>18575.857499999991</v>
      </c>
      <c r="O165" s="18">
        <f t="shared" si="17"/>
        <v>117</v>
      </c>
      <c r="P165" s="19">
        <f>IF(O165="","",IF(OR(periods_per_year=26,periods_per_year=52),IF(periods_per_year=26,IF(O165=1,fpdate,P164+14),IF(periods_per_year=52,IF(O165=1,fpdate,P164+7),"n/a")),IF(periods_per_year=24,DATE(YEAR(fpdate),MONTH(fpdate)+(O165-1)/2+IF(AND(DAY(fpdate)&gt;=15,MOD(O165,2)=0),1,0),IF(MOD(O165,2)=0,IF(DAY(fpdate)&gt;=15,DAY(fpdate)-14,DAY(fpdate)+14),DAY(fpdate))),IF(DAY(DATE(YEAR(fpdate),MONTH(fpdate)+O165-1,DAY(fpdate)))&lt;&gt;DAY(fpdate),DATE(YEAR(fpdate),MONTH(fpdate)+O165,0),DATE(YEAR(fpdate),MONTH(fpdate)+O165-1,DAY(fpdate))))))</f>
        <v>46631</v>
      </c>
      <c r="Q165" s="20">
        <f>IF(O165="","",IF(D165&lt;&gt;"",D165,IF(O165=1,start_rate,IF(variable,IF(OR(O165=1,O165&lt;$J$23*periods_per_year),Q164,MIN($J$24,IF(MOD(O165-1,$J$26)=0,MAX($J$25,Q164+$J$27),Q164))),Q164))))</f>
        <v>5.5E-2</v>
      </c>
      <c r="R165" s="21">
        <f>IF(O165="","",ROUND((((1+Q165/CP)^(CP/periods_per_year))-1)*U164,2))</f>
        <v>572.62</v>
      </c>
      <c r="S165" s="21">
        <f>IF(O165="","",IF(O165=nper,U164+R165,MIN(U164+R165,IF(Q165=Q164,S164,ROUND(-PMT(((1+Q165/CP)^(CP/periods_per_year))-1,nper-O165+1,U164),2)))))</f>
        <v>851.68</v>
      </c>
      <c r="T165" s="21">
        <f t="shared" si="18"/>
        <v>279.05999999999995</v>
      </c>
      <c r="U165" s="21">
        <f t="shared" si="19"/>
        <v>124656.87000000002</v>
      </c>
    </row>
    <row r="166" spans="1:21" x14ac:dyDescent="0.2">
      <c r="A166" s="11">
        <f t="shared" si="10"/>
        <v>118</v>
      </c>
      <c r="B166" s="12">
        <f t="shared" si="11"/>
        <v>46661</v>
      </c>
      <c r="C166" s="16" t="str">
        <f t="shared" si="12"/>
        <v/>
      </c>
      <c r="D166" s="13">
        <f>IF(A166="","",IF(A166=1,start_rate,IF(variable,IF(OR(A166=1,A166&lt;$J$23*periods_per_year),D165,MIN($J$24,IF(MOD(A166-1,$J$26)=0,MAX($J$25,D165+$J$27),D165))),D165)))</f>
        <v>5.5E-2</v>
      </c>
      <c r="E166" s="14">
        <f t="shared" si="13"/>
        <v>571.34</v>
      </c>
      <c r="F166" s="14">
        <f>IF(A166="","",IF(A166=nper,J165+E166,MIN(J165+E166,IF(D166=D165,F165,IF($E$13="Acc Bi-Weekly",ROUND((-PMT(((1+D166/CP)^(CP/12))-1,(nper-A166+1)*12/26,J165))/2,2),IF($E$13="Acc Weekly",ROUND((-PMT(((1+D166/CP)^(CP/12))-1,(nper-A166+1)*12/52,J165))/4,2),ROUND(-PMT(((1+D166/CP)^(CP/periods_per_year))-1,nper-A166+1,J165),2)))))))</f>
        <v>851.68</v>
      </c>
      <c r="G166" s="14">
        <f>IF(OR(A166="",A166&lt;$E$23),"",IF(J165&lt;=F166,0,IF(IF(AND(A166&gt;=$E$23,MOD(A166-$E$23,int)=0),$E$24,0)+F166&gt;=J165+E166,J165+E166-F166,IF(AND(A166&gt;=$E$23,MOD(A166-$E$23,int)=0),$E$24,0)+IF(IF(AND(A166&gt;=$E$23,MOD(A166-$E$23,int)=0),$E$24,0)+IF(MOD(A166-$E$27,periods_per_year)=0,$E$26,0)+F166&lt;J165+E166,IF(MOD(A166-$E$27,periods_per_year)=0,$E$26,0),J165+E166-IF(AND(A166&gt;=$E$23,MOD(A166-$E$23,int)=0),$E$24,0)-F166))))</f>
        <v>0</v>
      </c>
      <c r="H166" s="15"/>
      <c r="I166" s="14">
        <f t="shared" si="14"/>
        <v>280.33999999999992</v>
      </c>
      <c r="J166" s="14">
        <f t="shared" si="15"/>
        <v>124376.53000000003</v>
      </c>
      <c r="K166" s="14">
        <f t="shared" si="16"/>
        <v>142.83500000000001</v>
      </c>
      <c r="L166" s="14">
        <f>IF(A166="","",SUM($K$49:K166))</f>
        <v>18718.69249999999</v>
      </c>
      <c r="O166" s="18">
        <f t="shared" si="17"/>
        <v>118</v>
      </c>
      <c r="P166" s="19">
        <f>IF(O166="","",IF(OR(periods_per_year=26,periods_per_year=52),IF(periods_per_year=26,IF(O166=1,fpdate,P165+14),IF(periods_per_year=52,IF(O166=1,fpdate,P165+7),"n/a")),IF(periods_per_year=24,DATE(YEAR(fpdate),MONTH(fpdate)+(O166-1)/2+IF(AND(DAY(fpdate)&gt;=15,MOD(O166,2)=0),1,0),IF(MOD(O166,2)=0,IF(DAY(fpdate)&gt;=15,DAY(fpdate)-14,DAY(fpdate)+14),DAY(fpdate))),IF(DAY(DATE(YEAR(fpdate),MONTH(fpdate)+O166-1,DAY(fpdate)))&lt;&gt;DAY(fpdate),DATE(YEAR(fpdate),MONTH(fpdate)+O166,0),DATE(YEAR(fpdate),MONTH(fpdate)+O166-1,DAY(fpdate))))))</f>
        <v>46661</v>
      </c>
      <c r="Q166" s="20">
        <f>IF(O166="","",IF(D166&lt;&gt;"",D166,IF(O166=1,start_rate,IF(variable,IF(OR(O166=1,O166&lt;$J$23*periods_per_year),Q165,MIN($J$24,IF(MOD(O166-1,$J$26)=0,MAX($J$25,Q165+$J$27),Q165))),Q165))))</f>
        <v>5.5E-2</v>
      </c>
      <c r="R166" s="21">
        <f>IF(O166="","",ROUND((((1+Q166/CP)^(CP/periods_per_year))-1)*U165,2))</f>
        <v>571.34</v>
      </c>
      <c r="S166" s="21">
        <f>IF(O166="","",IF(O166=nper,U165+R166,MIN(U165+R166,IF(Q166=Q165,S165,ROUND(-PMT(((1+Q166/CP)^(CP/periods_per_year))-1,nper-O166+1,U165),2)))))</f>
        <v>851.68</v>
      </c>
      <c r="T166" s="21">
        <f t="shared" si="18"/>
        <v>280.33999999999992</v>
      </c>
      <c r="U166" s="21">
        <f t="shared" si="19"/>
        <v>124376.53000000003</v>
      </c>
    </row>
    <row r="167" spans="1:21" x14ac:dyDescent="0.2">
      <c r="A167" s="11">
        <f t="shared" si="10"/>
        <v>119</v>
      </c>
      <c r="B167" s="12">
        <f t="shared" si="11"/>
        <v>46692</v>
      </c>
      <c r="C167" s="16" t="str">
        <f t="shared" si="12"/>
        <v/>
      </c>
      <c r="D167" s="13">
        <f>IF(A167="","",IF(A167=1,start_rate,IF(variable,IF(OR(A167=1,A167&lt;$J$23*periods_per_year),D166,MIN($J$24,IF(MOD(A167-1,$J$26)=0,MAX($J$25,D166+$J$27),D166))),D166)))</f>
        <v>5.5E-2</v>
      </c>
      <c r="E167" s="14">
        <f t="shared" si="13"/>
        <v>570.05999999999995</v>
      </c>
      <c r="F167" s="14">
        <f>IF(A167="","",IF(A167=nper,J166+E167,MIN(J166+E167,IF(D167=D166,F166,IF($E$13="Acc Bi-Weekly",ROUND((-PMT(((1+D167/CP)^(CP/12))-1,(nper-A167+1)*12/26,J166))/2,2),IF($E$13="Acc Weekly",ROUND((-PMT(((1+D167/CP)^(CP/12))-1,(nper-A167+1)*12/52,J166))/4,2),ROUND(-PMT(((1+D167/CP)^(CP/periods_per_year))-1,nper-A167+1,J166),2)))))))</f>
        <v>851.68</v>
      </c>
      <c r="G167" s="14">
        <f>IF(OR(A167="",A167&lt;$E$23),"",IF(J166&lt;=F167,0,IF(IF(AND(A167&gt;=$E$23,MOD(A167-$E$23,int)=0),$E$24,0)+F167&gt;=J166+E167,J166+E167-F167,IF(AND(A167&gt;=$E$23,MOD(A167-$E$23,int)=0),$E$24,0)+IF(IF(AND(A167&gt;=$E$23,MOD(A167-$E$23,int)=0),$E$24,0)+IF(MOD(A167-$E$27,periods_per_year)=0,$E$26,0)+F167&lt;J166+E167,IF(MOD(A167-$E$27,periods_per_year)=0,$E$26,0),J166+E167-IF(AND(A167&gt;=$E$23,MOD(A167-$E$23,int)=0),$E$24,0)-F167))))</f>
        <v>0</v>
      </c>
      <c r="H167" s="15"/>
      <c r="I167" s="14">
        <f t="shared" si="14"/>
        <v>281.62</v>
      </c>
      <c r="J167" s="14">
        <f t="shared" si="15"/>
        <v>124094.91000000003</v>
      </c>
      <c r="K167" s="14">
        <f t="shared" si="16"/>
        <v>142.51499999999999</v>
      </c>
      <c r="L167" s="14">
        <f>IF(A167="","",SUM($K$49:K167))</f>
        <v>18861.20749999999</v>
      </c>
      <c r="O167" s="18">
        <f t="shared" si="17"/>
        <v>119</v>
      </c>
      <c r="P167" s="19">
        <f>IF(O167="","",IF(OR(periods_per_year=26,periods_per_year=52),IF(periods_per_year=26,IF(O167=1,fpdate,P166+14),IF(periods_per_year=52,IF(O167=1,fpdate,P166+7),"n/a")),IF(periods_per_year=24,DATE(YEAR(fpdate),MONTH(fpdate)+(O167-1)/2+IF(AND(DAY(fpdate)&gt;=15,MOD(O167,2)=0),1,0),IF(MOD(O167,2)=0,IF(DAY(fpdate)&gt;=15,DAY(fpdate)-14,DAY(fpdate)+14),DAY(fpdate))),IF(DAY(DATE(YEAR(fpdate),MONTH(fpdate)+O167-1,DAY(fpdate)))&lt;&gt;DAY(fpdate),DATE(YEAR(fpdate),MONTH(fpdate)+O167,0),DATE(YEAR(fpdate),MONTH(fpdate)+O167-1,DAY(fpdate))))))</f>
        <v>46692</v>
      </c>
      <c r="Q167" s="20">
        <f>IF(O167="","",IF(D167&lt;&gt;"",D167,IF(O167=1,start_rate,IF(variable,IF(OR(O167=1,O167&lt;$J$23*periods_per_year),Q166,MIN($J$24,IF(MOD(O167-1,$J$26)=0,MAX($J$25,Q166+$J$27),Q166))),Q166))))</f>
        <v>5.5E-2</v>
      </c>
      <c r="R167" s="21">
        <f>IF(O167="","",ROUND((((1+Q167/CP)^(CP/periods_per_year))-1)*U166,2))</f>
        <v>570.05999999999995</v>
      </c>
      <c r="S167" s="21">
        <f>IF(O167="","",IF(O167=nper,U166+R167,MIN(U166+R167,IF(Q167=Q166,S166,ROUND(-PMT(((1+Q167/CP)^(CP/periods_per_year))-1,nper-O167+1,U166),2)))))</f>
        <v>851.68</v>
      </c>
      <c r="T167" s="21">
        <f t="shared" si="18"/>
        <v>281.62</v>
      </c>
      <c r="U167" s="21">
        <f t="shared" si="19"/>
        <v>124094.91000000003</v>
      </c>
    </row>
    <row r="168" spans="1:21" x14ac:dyDescent="0.2">
      <c r="A168" s="11">
        <f t="shared" si="10"/>
        <v>120</v>
      </c>
      <c r="B168" s="12">
        <f t="shared" si="11"/>
        <v>46722</v>
      </c>
      <c r="C168" s="16">
        <f t="shared" si="12"/>
        <v>10</v>
      </c>
      <c r="D168" s="13">
        <f>IF(A168="","",IF(A168=1,start_rate,IF(variable,IF(OR(A168=1,A168&lt;$J$23*periods_per_year),D167,MIN($J$24,IF(MOD(A168-1,$J$26)=0,MAX($J$25,D167+$J$27),D167))),D167)))</f>
        <v>5.5E-2</v>
      </c>
      <c r="E168" s="14">
        <f t="shared" si="13"/>
        <v>568.77</v>
      </c>
      <c r="F168" s="14">
        <f>IF(A168="","",IF(A168=nper,J167+E168,MIN(J167+E168,IF(D168=D167,F167,IF($E$13="Acc Bi-Weekly",ROUND((-PMT(((1+D168/CP)^(CP/12))-1,(nper-A168+1)*12/26,J167))/2,2),IF($E$13="Acc Weekly",ROUND((-PMT(((1+D168/CP)^(CP/12))-1,(nper-A168+1)*12/52,J167))/4,2),ROUND(-PMT(((1+D168/CP)^(CP/periods_per_year))-1,nper-A168+1,J167),2)))))))</f>
        <v>851.68</v>
      </c>
      <c r="G168" s="14">
        <f>IF(OR(A168="",A168&lt;$E$23),"",IF(J167&lt;=F168,0,IF(IF(AND(A168&gt;=$E$23,MOD(A168-$E$23,int)=0),$E$24,0)+F168&gt;=J167+E168,J167+E168-F168,IF(AND(A168&gt;=$E$23,MOD(A168-$E$23,int)=0),$E$24,0)+IF(IF(AND(A168&gt;=$E$23,MOD(A168-$E$23,int)=0),$E$24,0)+IF(MOD(A168-$E$27,periods_per_year)=0,$E$26,0)+F168&lt;J167+E168,IF(MOD(A168-$E$27,periods_per_year)=0,$E$26,0),J167+E168-IF(AND(A168&gt;=$E$23,MOD(A168-$E$23,int)=0),$E$24,0)-F168))))</f>
        <v>0</v>
      </c>
      <c r="H168" s="15"/>
      <c r="I168" s="14">
        <f t="shared" si="14"/>
        <v>282.90999999999997</v>
      </c>
      <c r="J168" s="14">
        <f t="shared" si="15"/>
        <v>123812.00000000003</v>
      </c>
      <c r="K168" s="14">
        <f t="shared" si="16"/>
        <v>142.1925</v>
      </c>
      <c r="L168" s="14">
        <f>IF(A168="","",SUM($K$49:K168))</f>
        <v>19003.399999999991</v>
      </c>
      <c r="O168" s="18">
        <f t="shared" si="17"/>
        <v>120</v>
      </c>
      <c r="P168" s="19">
        <f>IF(O168="","",IF(OR(periods_per_year=26,periods_per_year=52),IF(periods_per_year=26,IF(O168=1,fpdate,P167+14),IF(periods_per_year=52,IF(O168=1,fpdate,P167+7),"n/a")),IF(periods_per_year=24,DATE(YEAR(fpdate),MONTH(fpdate)+(O168-1)/2+IF(AND(DAY(fpdate)&gt;=15,MOD(O168,2)=0),1,0),IF(MOD(O168,2)=0,IF(DAY(fpdate)&gt;=15,DAY(fpdate)-14,DAY(fpdate)+14),DAY(fpdate))),IF(DAY(DATE(YEAR(fpdate),MONTH(fpdate)+O168-1,DAY(fpdate)))&lt;&gt;DAY(fpdate),DATE(YEAR(fpdate),MONTH(fpdate)+O168,0),DATE(YEAR(fpdate),MONTH(fpdate)+O168-1,DAY(fpdate))))))</f>
        <v>46722</v>
      </c>
      <c r="Q168" s="20">
        <f>IF(O168="","",IF(D168&lt;&gt;"",D168,IF(O168=1,start_rate,IF(variable,IF(OR(O168=1,O168&lt;$J$23*periods_per_year),Q167,MIN($J$24,IF(MOD(O168-1,$J$26)=0,MAX($J$25,Q167+$J$27),Q167))),Q167))))</f>
        <v>5.5E-2</v>
      </c>
      <c r="R168" s="21">
        <f>IF(O168="","",ROUND((((1+Q168/CP)^(CP/periods_per_year))-1)*U167,2))</f>
        <v>568.77</v>
      </c>
      <c r="S168" s="21">
        <f>IF(O168="","",IF(O168=nper,U167+R168,MIN(U167+R168,IF(Q168=Q167,S167,ROUND(-PMT(((1+Q168/CP)^(CP/periods_per_year))-1,nper-O168+1,U167),2)))))</f>
        <v>851.68</v>
      </c>
      <c r="T168" s="21">
        <f t="shared" si="18"/>
        <v>282.90999999999997</v>
      </c>
      <c r="U168" s="21">
        <f t="shared" si="19"/>
        <v>123812.00000000003</v>
      </c>
    </row>
    <row r="169" spans="1:21" x14ac:dyDescent="0.2">
      <c r="A169" s="11">
        <f t="shared" si="10"/>
        <v>121</v>
      </c>
      <c r="B169" s="12">
        <f t="shared" si="11"/>
        <v>46753</v>
      </c>
      <c r="C169" s="16" t="str">
        <f t="shared" si="12"/>
        <v/>
      </c>
      <c r="D169" s="13">
        <f>IF(A169="","",IF(A169=1,start_rate,IF(variable,IF(OR(A169=1,A169&lt;$J$23*periods_per_year),D168,MIN($J$24,IF(MOD(A169-1,$J$26)=0,MAX($J$25,D168+$J$27),D168))),D168)))</f>
        <v>5.5E-2</v>
      </c>
      <c r="E169" s="14">
        <f t="shared" si="13"/>
        <v>567.47</v>
      </c>
      <c r="F169" s="14">
        <f>IF(A169="","",IF(A169=nper,J168+E169,MIN(J168+E169,IF(D169=D168,F168,IF($E$13="Acc Bi-Weekly",ROUND((-PMT(((1+D169/CP)^(CP/12))-1,(nper-A169+1)*12/26,J168))/2,2),IF($E$13="Acc Weekly",ROUND((-PMT(((1+D169/CP)^(CP/12))-1,(nper-A169+1)*12/52,J168))/4,2),ROUND(-PMT(((1+D169/CP)^(CP/periods_per_year))-1,nper-A169+1,J168),2)))))))</f>
        <v>851.68</v>
      </c>
      <c r="G169" s="14">
        <f>IF(OR(A169="",A169&lt;$E$23),"",IF(J168&lt;=F169,0,IF(IF(AND(A169&gt;=$E$23,MOD(A169-$E$23,int)=0),$E$24,0)+F169&gt;=J168+E169,J168+E169-F169,IF(AND(A169&gt;=$E$23,MOD(A169-$E$23,int)=0),$E$24,0)+IF(IF(AND(A169&gt;=$E$23,MOD(A169-$E$23,int)=0),$E$24,0)+IF(MOD(A169-$E$27,periods_per_year)=0,$E$26,0)+F169&lt;J168+E169,IF(MOD(A169-$E$27,periods_per_year)=0,$E$26,0),J168+E169-IF(AND(A169&gt;=$E$23,MOD(A169-$E$23,int)=0),$E$24,0)-F169))))</f>
        <v>0</v>
      </c>
      <c r="H169" s="15"/>
      <c r="I169" s="14">
        <f t="shared" si="14"/>
        <v>284.20999999999992</v>
      </c>
      <c r="J169" s="14">
        <f t="shared" si="15"/>
        <v>123527.79000000002</v>
      </c>
      <c r="K169" s="14">
        <f t="shared" si="16"/>
        <v>141.86750000000001</v>
      </c>
      <c r="L169" s="14">
        <f>IF(A169="","",SUM($K$49:K169))</f>
        <v>19145.267499999991</v>
      </c>
      <c r="O169" s="18">
        <f t="shared" si="17"/>
        <v>121</v>
      </c>
      <c r="P169" s="19">
        <f>IF(O169="","",IF(OR(periods_per_year=26,periods_per_year=52),IF(periods_per_year=26,IF(O169=1,fpdate,P168+14),IF(periods_per_year=52,IF(O169=1,fpdate,P168+7),"n/a")),IF(periods_per_year=24,DATE(YEAR(fpdate),MONTH(fpdate)+(O169-1)/2+IF(AND(DAY(fpdate)&gt;=15,MOD(O169,2)=0),1,0),IF(MOD(O169,2)=0,IF(DAY(fpdate)&gt;=15,DAY(fpdate)-14,DAY(fpdate)+14),DAY(fpdate))),IF(DAY(DATE(YEAR(fpdate),MONTH(fpdate)+O169-1,DAY(fpdate)))&lt;&gt;DAY(fpdate),DATE(YEAR(fpdate),MONTH(fpdate)+O169,0),DATE(YEAR(fpdate),MONTH(fpdate)+O169-1,DAY(fpdate))))))</f>
        <v>46753</v>
      </c>
      <c r="Q169" s="20">
        <f>IF(O169="","",IF(D169&lt;&gt;"",D169,IF(O169=1,start_rate,IF(variable,IF(OR(O169=1,O169&lt;$J$23*periods_per_year),Q168,MIN($J$24,IF(MOD(O169-1,$J$26)=0,MAX($J$25,Q168+$J$27),Q168))),Q168))))</f>
        <v>5.5E-2</v>
      </c>
      <c r="R169" s="21">
        <f>IF(O169="","",ROUND((((1+Q169/CP)^(CP/periods_per_year))-1)*U168,2))</f>
        <v>567.47</v>
      </c>
      <c r="S169" s="21">
        <f>IF(O169="","",IF(O169=nper,U168+R169,MIN(U168+R169,IF(Q169=Q168,S168,ROUND(-PMT(((1+Q169/CP)^(CP/periods_per_year))-1,nper-O169+1,U168),2)))))</f>
        <v>851.68</v>
      </c>
      <c r="T169" s="21">
        <f t="shared" si="18"/>
        <v>284.20999999999992</v>
      </c>
      <c r="U169" s="21">
        <f t="shared" si="19"/>
        <v>123527.79000000002</v>
      </c>
    </row>
    <row r="170" spans="1:21" x14ac:dyDescent="0.2">
      <c r="A170" s="11">
        <f t="shared" si="10"/>
        <v>122</v>
      </c>
      <c r="B170" s="12">
        <f t="shared" si="11"/>
        <v>46784</v>
      </c>
      <c r="C170" s="16" t="str">
        <f t="shared" si="12"/>
        <v/>
      </c>
      <c r="D170" s="13">
        <f>IF(A170="","",IF(A170=1,start_rate,IF(variable,IF(OR(A170=1,A170&lt;$J$23*periods_per_year),D169,MIN($J$24,IF(MOD(A170-1,$J$26)=0,MAX($J$25,D169+$J$27),D169))),D169)))</f>
        <v>5.5E-2</v>
      </c>
      <c r="E170" s="14">
        <f t="shared" si="13"/>
        <v>566.16999999999996</v>
      </c>
      <c r="F170" s="14">
        <f>IF(A170="","",IF(A170=nper,J169+E170,MIN(J169+E170,IF(D170=D169,F169,IF($E$13="Acc Bi-Weekly",ROUND((-PMT(((1+D170/CP)^(CP/12))-1,(nper-A170+1)*12/26,J169))/2,2),IF($E$13="Acc Weekly",ROUND((-PMT(((1+D170/CP)^(CP/12))-1,(nper-A170+1)*12/52,J169))/4,2),ROUND(-PMT(((1+D170/CP)^(CP/periods_per_year))-1,nper-A170+1,J169),2)))))))</f>
        <v>851.68</v>
      </c>
      <c r="G170" s="14">
        <f>IF(OR(A170="",A170&lt;$E$23),"",IF(J169&lt;=F170,0,IF(IF(AND(A170&gt;=$E$23,MOD(A170-$E$23,int)=0),$E$24,0)+F170&gt;=J169+E170,J169+E170-F170,IF(AND(A170&gt;=$E$23,MOD(A170-$E$23,int)=0),$E$24,0)+IF(IF(AND(A170&gt;=$E$23,MOD(A170-$E$23,int)=0),$E$24,0)+IF(MOD(A170-$E$27,periods_per_year)=0,$E$26,0)+F170&lt;J169+E170,IF(MOD(A170-$E$27,periods_per_year)=0,$E$26,0),J169+E170-IF(AND(A170&gt;=$E$23,MOD(A170-$E$23,int)=0),$E$24,0)-F170))))</f>
        <v>0</v>
      </c>
      <c r="H170" s="15"/>
      <c r="I170" s="14">
        <f t="shared" si="14"/>
        <v>285.51</v>
      </c>
      <c r="J170" s="14">
        <f t="shared" si="15"/>
        <v>123242.28000000003</v>
      </c>
      <c r="K170" s="14">
        <f t="shared" si="16"/>
        <v>141.54249999999999</v>
      </c>
      <c r="L170" s="14">
        <f>IF(A170="","",SUM($K$49:K170))</f>
        <v>19286.80999999999</v>
      </c>
      <c r="O170" s="18">
        <f t="shared" si="17"/>
        <v>122</v>
      </c>
      <c r="P170" s="19">
        <f>IF(O170="","",IF(OR(periods_per_year=26,periods_per_year=52),IF(periods_per_year=26,IF(O170=1,fpdate,P169+14),IF(periods_per_year=52,IF(O170=1,fpdate,P169+7),"n/a")),IF(periods_per_year=24,DATE(YEAR(fpdate),MONTH(fpdate)+(O170-1)/2+IF(AND(DAY(fpdate)&gt;=15,MOD(O170,2)=0),1,0),IF(MOD(O170,2)=0,IF(DAY(fpdate)&gt;=15,DAY(fpdate)-14,DAY(fpdate)+14),DAY(fpdate))),IF(DAY(DATE(YEAR(fpdate),MONTH(fpdate)+O170-1,DAY(fpdate)))&lt;&gt;DAY(fpdate),DATE(YEAR(fpdate),MONTH(fpdate)+O170,0),DATE(YEAR(fpdate),MONTH(fpdate)+O170-1,DAY(fpdate))))))</f>
        <v>46784</v>
      </c>
      <c r="Q170" s="20">
        <f>IF(O170="","",IF(D170&lt;&gt;"",D170,IF(O170=1,start_rate,IF(variable,IF(OR(O170=1,O170&lt;$J$23*periods_per_year),Q169,MIN($J$24,IF(MOD(O170-1,$J$26)=0,MAX($J$25,Q169+$J$27),Q169))),Q169))))</f>
        <v>5.5E-2</v>
      </c>
      <c r="R170" s="21">
        <f>IF(O170="","",ROUND((((1+Q170/CP)^(CP/periods_per_year))-1)*U169,2))</f>
        <v>566.16999999999996</v>
      </c>
      <c r="S170" s="21">
        <f>IF(O170="","",IF(O170=nper,U169+R170,MIN(U169+R170,IF(Q170=Q169,S169,ROUND(-PMT(((1+Q170/CP)^(CP/periods_per_year))-1,nper-O170+1,U169),2)))))</f>
        <v>851.68</v>
      </c>
      <c r="T170" s="21">
        <f t="shared" si="18"/>
        <v>285.51</v>
      </c>
      <c r="U170" s="21">
        <f t="shared" si="19"/>
        <v>123242.28000000003</v>
      </c>
    </row>
    <row r="171" spans="1:21" x14ac:dyDescent="0.2">
      <c r="A171" s="11">
        <f t="shared" si="10"/>
        <v>123</v>
      </c>
      <c r="B171" s="12">
        <f t="shared" si="11"/>
        <v>46813</v>
      </c>
      <c r="C171" s="16" t="str">
        <f t="shared" si="12"/>
        <v/>
      </c>
      <c r="D171" s="13">
        <f>IF(A171="","",IF(A171=1,start_rate,IF(variable,IF(OR(A171=1,A171&lt;$J$23*periods_per_year),D170,MIN($J$24,IF(MOD(A171-1,$J$26)=0,MAX($J$25,D170+$J$27),D170))),D170)))</f>
        <v>5.5E-2</v>
      </c>
      <c r="E171" s="14">
        <f t="shared" si="13"/>
        <v>564.86</v>
      </c>
      <c r="F171" s="14">
        <f>IF(A171="","",IF(A171=nper,J170+E171,MIN(J170+E171,IF(D171=D170,F170,IF($E$13="Acc Bi-Weekly",ROUND((-PMT(((1+D171/CP)^(CP/12))-1,(nper-A171+1)*12/26,J170))/2,2),IF($E$13="Acc Weekly",ROUND((-PMT(((1+D171/CP)^(CP/12))-1,(nper-A171+1)*12/52,J170))/4,2),ROUND(-PMT(((1+D171/CP)^(CP/periods_per_year))-1,nper-A171+1,J170),2)))))))</f>
        <v>851.68</v>
      </c>
      <c r="G171" s="14">
        <f>IF(OR(A171="",A171&lt;$E$23),"",IF(J170&lt;=F171,0,IF(IF(AND(A171&gt;=$E$23,MOD(A171-$E$23,int)=0),$E$24,0)+F171&gt;=J170+E171,J170+E171-F171,IF(AND(A171&gt;=$E$23,MOD(A171-$E$23,int)=0),$E$24,0)+IF(IF(AND(A171&gt;=$E$23,MOD(A171-$E$23,int)=0),$E$24,0)+IF(MOD(A171-$E$27,periods_per_year)=0,$E$26,0)+F171&lt;J170+E171,IF(MOD(A171-$E$27,periods_per_year)=0,$E$26,0),J170+E171-IF(AND(A171&gt;=$E$23,MOD(A171-$E$23,int)=0),$E$24,0)-F171))))</f>
        <v>0</v>
      </c>
      <c r="H171" s="15"/>
      <c r="I171" s="14">
        <f t="shared" si="14"/>
        <v>286.81999999999994</v>
      </c>
      <c r="J171" s="14">
        <f t="shared" si="15"/>
        <v>122955.46000000002</v>
      </c>
      <c r="K171" s="14">
        <f t="shared" si="16"/>
        <v>141.215</v>
      </c>
      <c r="L171" s="14">
        <f>IF(A171="","",SUM($K$49:K171))</f>
        <v>19428.024999999991</v>
      </c>
      <c r="O171" s="18">
        <f t="shared" si="17"/>
        <v>123</v>
      </c>
      <c r="P171" s="19">
        <f>IF(O171="","",IF(OR(periods_per_year=26,periods_per_year=52),IF(periods_per_year=26,IF(O171=1,fpdate,P170+14),IF(periods_per_year=52,IF(O171=1,fpdate,P170+7),"n/a")),IF(periods_per_year=24,DATE(YEAR(fpdate),MONTH(fpdate)+(O171-1)/2+IF(AND(DAY(fpdate)&gt;=15,MOD(O171,2)=0),1,0),IF(MOD(O171,2)=0,IF(DAY(fpdate)&gt;=15,DAY(fpdate)-14,DAY(fpdate)+14),DAY(fpdate))),IF(DAY(DATE(YEAR(fpdate),MONTH(fpdate)+O171-1,DAY(fpdate)))&lt;&gt;DAY(fpdate),DATE(YEAR(fpdate),MONTH(fpdate)+O171,0),DATE(YEAR(fpdate),MONTH(fpdate)+O171-1,DAY(fpdate))))))</f>
        <v>46813</v>
      </c>
      <c r="Q171" s="20">
        <f>IF(O171="","",IF(D171&lt;&gt;"",D171,IF(O171=1,start_rate,IF(variable,IF(OR(O171=1,O171&lt;$J$23*periods_per_year),Q170,MIN($J$24,IF(MOD(O171-1,$J$26)=0,MAX($J$25,Q170+$J$27),Q170))),Q170))))</f>
        <v>5.5E-2</v>
      </c>
      <c r="R171" s="21">
        <f>IF(O171="","",ROUND((((1+Q171/CP)^(CP/periods_per_year))-1)*U170,2))</f>
        <v>564.86</v>
      </c>
      <c r="S171" s="21">
        <f>IF(O171="","",IF(O171=nper,U170+R171,MIN(U170+R171,IF(Q171=Q170,S170,ROUND(-PMT(((1+Q171/CP)^(CP/periods_per_year))-1,nper-O171+1,U170),2)))))</f>
        <v>851.68</v>
      </c>
      <c r="T171" s="21">
        <f t="shared" si="18"/>
        <v>286.81999999999994</v>
      </c>
      <c r="U171" s="21">
        <f t="shared" si="19"/>
        <v>122955.46000000002</v>
      </c>
    </row>
    <row r="172" spans="1:21" x14ac:dyDescent="0.2">
      <c r="A172" s="11">
        <f t="shared" si="10"/>
        <v>124</v>
      </c>
      <c r="B172" s="12">
        <f t="shared" si="11"/>
        <v>46844</v>
      </c>
      <c r="C172" s="16" t="str">
        <f t="shared" si="12"/>
        <v/>
      </c>
      <c r="D172" s="13">
        <f>IF(A172="","",IF(A172=1,start_rate,IF(variable,IF(OR(A172=1,A172&lt;$J$23*periods_per_year),D171,MIN($J$24,IF(MOD(A172-1,$J$26)=0,MAX($J$25,D171+$J$27),D171))),D171)))</f>
        <v>5.5E-2</v>
      </c>
      <c r="E172" s="14">
        <f t="shared" si="13"/>
        <v>563.54999999999995</v>
      </c>
      <c r="F172" s="14">
        <f>IF(A172="","",IF(A172=nper,J171+E172,MIN(J171+E172,IF(D172=D171,F171,IF($E$13="Acc Bi-Weekly",ROUND((-PMT(((1+D172/CP)^(CP/12))-1,(nper-A172+1)*12/26,J171))/2,2),IF($E$13="Acc Weekly",ROUND((-PMT(((1+D172/CP)^(CP/12))-1,(nper-A172+1)*12/52,J171))/4,2),ROUND(-PMT(((1+D172/CP)^(CP/periods_per_year))-1,nper-A172+1,J171),2)))))))</f>
        <v>851.68</v>
      </c>
      <c r="G172" s="14">
        <f>IF(OR(A172="",A172&lt;$E$23),"",IF(J171&lt;=F172,0,IF(IF(AND(A172&gt;=$E$23,MOD(A172-$E$23,int)=0),$E$24,0)+F172&gt;=J171+E172,J171+E172-F172,IF(AND(A172&gt;=$E$23,MOD(A172-$E$23,int)=0),$E$24,0)+IF(IF(AND(A172&gt;=$E$23,MOD(A172-$E$23,int)=0),$E$24,0)+IF(MOD(A172-$E$27,periods_per_year)=0,$E$26,0)+F172&lt;J171+E172,IF(MOD(A172-$E$27,periods_per_year)=0,$E$26,0),J171+E172-IF(AND(A172&gt;=$E$23,MOD(A172-$E$23,int)=0),$E$24,0)-F172))))</f>
        <v>0</v>
      </c>
      <c r="H172" s="15"/>
      <c r="I172" s="14">
        <f t="shared" si="14"/>
        <v>288.13</v>
      </c>
      <c r="J172" s="14">
        <f t="shared" si="15"/>
        <v>122667.33000000002</v>
      </c>
      <c r="K172" s="14">
        <f t="shared" si="16"/>
        <v>140.88749999999999</v>
      </c>
      <c r="L172" s="14">
        <f>IF(A172="","",SUM($K$49:K172))</f>
        <v>19568.912499999991</v>
      </c>
      <c r="O172" s="18">
        <f t="shared" si="17"/>
        <v>124</v>
      </c>
      <c r="P172" s="19">
        <f>IF(O172="","",IF(OR(periods_per_year=26,periods_per_year=52),IF(periods_per_year=26,IF(O172=1,fpdate,P171+14),IF(periods_per_year=52,IF(O172=1,fpdate,P171+7),"n/a")),IF(periods_per_year=24,DATE(YEAR(fpdate),MONTH(fpdate)+(O172-1)/2+IF(AND(DAY(fpdate)&gt;=15,MOD(O172,2)=0),1,0),IF(MOD(O172,2)=0,IF(DAY(fpdate)&gt;=15,DAY(fpdate)-14,DAY(fpdate)+14),DAY(fpdate))),IF(DAY(DATE(YEAR(fpdate),MONTH(fpdate)+O172-1,DAY(fpdate)))&lt;&gt;DAY(fpdate),DATE(YEAR(fpdate),MONTH(fpdate)+O172,0),DATE(YEAR(fpdate),MONTH(fpdate)+O172-1,DAY(fpdate))))))</f>
        <v>46844</v>
      </c>
      <c r="Q172" s="20">
        <f>IF(O172="","",IF(D172&lt;&gt;"",D172,IF(O172=1,start_rate,IF(variable,IF(OR(O172=1,O172&lt;$J$23*periods_per_year),Q171,MIN($J$24,IF(MOD(O172-1,$J$26)=0,MAX($J$25,Q171+$J$27),Q171))),Q171))))</f>
        <v>5.5E-2</v>
      </c>
      <c r="R172" s="21">
        <f>IF(O172="","",ROUND((((1+Q172/CP)^(CP/periods_per_year))-1)*U171,2))</f>
        <v>563.54999999999995</v>
      </c>
      <c r="S172" s="21">
        <f>IF(O172="","",IF(O172=nper,U171+R172,MIN(U171+R172,IF(Q172=Q171,S171,ROUND(-PMT(((1+Q172/CP)^(CP/periods_per_year))-1,nper-O172+1,U171),2)))))</f>
        <v>851.68</v>
      </c>
      <c r="T172" s="21">
        <f t="shared" si="18"/>
        <v>288.13</v>
      </c>
      <c r="U172" s="21">
        <f t="shared" si="19"/>
        <v>122667.33000000002</v>
      </c>
    </row>
    <row r="173" spans="1:21" x14ac:dyDescent="0.2">
      <c r="A173" s="11">
        <f t="shared" si="10"/>
        <v>125</v>
      </c>
      <c r="B173" s="12">
        <f t="shared" si="11"/>
        <v>46874</v>
      </c>
      <c r="C173" s="16" t="str">
        <f t="shared" si="12"/>
        <v/>
      </c>
      <c r="D173" s="13">
        <f>IF(A173="","",IF(A173=1,start_rate,IF(variable,IF(OR(A173=1,A173&lt;$J$23*periods_per_year),D172,MIN($J$24,IF(MOD(A173-1,$J$26)=0,MAX($J$25,D172+$J$27),D172))),D172)))</f>
        <v>5.5E-2</v>
      </c>
      <c r="E173" s="14">
        <f t="shared" si="13"/>
        <v>562.23</v>
      </c>
      <c r="F173" s="14">
        <f>IF(A173="","",IF(A173=nper,J172+E173,MIN(J172+E173,IF(D173=D172,F172,IF($E$13="Acc Bi-Weekly",ROUND((-PMT(((1+D173/CP)^(CP/12))-1,(nper-A173+1)*12/26,J172))/2,2),IF($E$13="Acc Weekly",ROUND((-PMT(((1+D173/CP)^(CP/12))-1,(nper-A173+1)*12/52,J172))/4,2),ROUND(-PMT(((1+D173/CP)^(CP/periods_per_year))-1,nper-A173+1,J172),2)))))))</f>
        <v>851.68</v>
      </c>
      <c r="G173" s="14">
        <f>IF(OR(A173="",A173&lt;$E$23),"",IF(J172&lt;=F173,0,IF(IF(AND(A173&gt;=$E$23,MOD(A173-$E$23,int)=0),$E$24,0)+F173&gt;=J172+E173,J172+E173-F173,IF(AND(A173&gt;=$E$23,MOD(A173-$E$23,int)=0),$E$24,0)+IF(IF(AND(A173&gt;=$E$23,MOD(A173-$E$23,int)=0),$E$24,0)+IF(MOD(A173-$E$27,periods_per_year)=0,$E$26,0)+F173&lt;J172+E173,IF(MOD(A173-$E$27,periods_per_year)=0,$E$26,0),J172+E173-IF(AND(A173&gt;=$E$23,MOD(A173-$E$23,int)=0),$E$24,0)-F173))))</f>
        <v>0</v>
      </c>
      <c r="H173" s="15"/>
      <c r="I173" s="14">
        <f t="shared" si="14"/>
        <v>289.44999999999993</v>
      </c>
      <c r="J173" s="14">
        <f t="shared" si="15"/>
        <v>122377.88000000002</v>
      </c>
      <c r="K173" s="14">
        <f t="shared" si="16"/>
        <v>140.5575</v>
      </c>
      <c r="L173" s="14">
        <f>IF(A173="","",SUM($K$49:K173))</f>
        <v>19709.46999999999</v>
      </c>
      <c r="O173" s="18">
        <f t="shared" si="17"/>
        <v>125</v>
      </c>
      <c r="P173" s="19">
        <f>IF(O173="","",IF(OR(periods_per_year=26,periods_per_year=52),IF(periods_per_year=26,IF(O173=1,fpdate,P172+14),IF(periods_per_year=52,IF(O173=1,fpdate,P172+7),"n/a")),IF(periods_per_year=24,DATE(YEAR(fpdate),MONTH(fpdate)+(O173-1)/2+IF(AND(DAY(fpdate)&gt;=15,MOD(O173,2)=0),1,0),IF(MOD(O173,2)=0,IF(DAY(fpdate)&gt;=15,DAY(fpdate)-14,DAY(fpdate)+14),DAY(fpdate))),IF(DAY(DATE(YEAR(fpdate),MONTH(fpdate)+O173-1,DAY(fpdate)))&lt;&gt;DAY(fpdate),DATE(YEAR(fpdate),MONTH(fpdate)+O173,0),DATE(YEAR(fpdate),MONTH(fpdate)+O173-1,DAY(fpdate))))))</f>
        <v>46874</v>
      </c>
      <c r="Q173" s="20">
        <f>IF(O173="","",IF(D173&lt;&gt;"",D173,IF(O173=1,start_rate,IF(variable,IF(OR(O173=1,O173&lt;$J$23*periods_per_year),Q172,MIN($J$24,IF(MOD(O173-1,$J$26)=0,MAX($J$25,Q172+$J$27),Q172))),Q172))))</f>
        <v>5.5E-2</v>
      </c>
      <c r="R173" s="21">
        <f>IF(O173="","",ROUND((((1+Q173/CP)^(CP/periods_per_year))-1)*U172,2))</f>
        <v>562.23</v>
      </c>
      <c r="S173" s="21">
        <f>IF(O173="","",IF(O173=nper,U172+R173,MIN(U172+R173,IF(Q173=Q172,S172,ROUND(-PMT(((1+Q173/CP)^(CP/periods_per_year))-1,nper-O173+1,U172),2)))))</f>
        <v>851.68</v>
      </c>
      <c r="T173" s="21">
        <f t="shared" si="18"/>
        <v>289.44999999999993</v>
      </c>
      <c r="U173" s="21">
        <f t="shared" si="19"/>
        <v>122377.88000000002</v>
      </c>
    </row>
    <row r="174" spans="1:21" x14ac:dyDescent="0.2">
      <c r="A174" s="11">
        <f t="shared" si="10"/>
        <v>126</v>
      </c>
      <c r="B174" s="12">
        <f t="shared" si="11"/>
        <v>46905</v>
      </c>
      <c r="C174" s="16" t="str">
        <f t="shared" si="12"/>
        <v/>
      </c>
      <c r="D174" s="13">
        <f>IF(A174="","",IF(A174=1,start_rate,IF(variable,IF(OR(A174=1,A174&lt;$J$23*periods_per_year),D173,MIN($J$24,IF(MOD(A174-1,$J$26)=0,MAX($J$25,D173+$J$27),D173))),D173)))</f>
        <v>5.5E-2</v>
      </c>
      <c r="E174" s="14">
        <f t="shared" si="13"/>
        <v>560.9</v>
      </c>
      <c r="F174" s="14">
        <f>IF(A174="","",IF(A174=nper,J173+E174,MIN(J173+E174,IF(D174=D173,F173,IF($E$13="Acc Bi-Weekly",ROUND((-PMT(((1+D174/CP)^(CP/12))-1,(nper-A174+1)*12/26,J173))/2,2),IF($E$13="Acc Weekly",ROUND((-PMT(((1+D174/CP)^(CP/12))-1,(nper-A174+1)*12/52,J173))/4,2),ROUND(-PMT(((1+D174/CP)^(CP/periods_per_year))-1,nper-A174+1,J173),2)))))))</f>
        <v>851.68</v>
      </c>
      <c r="G174" s="14">
        <f>IF(OR(A174="",A174&lt;$E$23),"",IF(J173&lt;=F174,0,IF(IF(AND(A174&gt;=$E$23,MOD(A174-$E$23,int)=0),$E$24,0)+F174&gt;=J173+E174,J173+E174-F174,IF(AND(A174&gt;=$E$23,MOD(A174-$E$23,int)=0),$E$24,0)+IF(IF(AND(A174&gt;=$E$23,MOD(A174-$E$23,int)=0),$E$24,0)+IF(MOD(A174-$E$27,periods_per_year)=0,$E$26,0)+F174&lt;J173+E174,IF(MOD(A174-$E$27,periods_per_year)=0,$E$26,0),J173+E174-IF(AND(A174&gt;=$E$23,MOD(A174-$E$23,int)=0),$E$24,0)-F174))))</f>
        <v>0</v>
      </c>
      <c r="H174" s="15"/>
      <c r="I174" s="14">
        <f t="shared" si="14"/>
        <v>290.77999999999997</v>
      </c>
      <c r="J174" s="14">
        <f t="shared" si="15"/>
        <v>122087.10000000002</v>
      </c>
      <c r="K174" s="14">
        <f t="shared" si="16"/>
        <v>140.22499999999999</v>
      </c>
      <c r="L174" s="14">
        <f>IF(A174="","",SUM($K$49:K174))</f>
        <v>19849.694999999989</v>
      </c>
      <c r="O174" s="18">
        <f t="shared" si="17"/>
        <v>126</v>
      </c>
      <c r="P174" s="19">
        <f>IF(O174="","",IF(OR(periods_per_year=26,periods_per_year=52),IF(periods_per_year=26,IF(O174=1,fpdate,P173+14),IF(periods_per_year=52,IF(O174=1,fpdate,P173+7),"n/a")),IF(periods_per_year=24,DATE(YEAR(fpdate),MONTH(fpdate)+(O174-1)/2+IF(AND(DAY(fpdate)&gt;=15,MOD(O174,2)=0),1,0),IF(MOD(O174,2)=0,IF(DAY(fpdate)&gt;=15,DAY(fpdate)-14,DAY(fpdate)+14),DAY(fpdate))),IF(DAY(DATE(YEAR(fpdate),MONTH(fpdate)+O174-1,DAY(fpdate)))&lt;&gt;DAY(fpdate),DATE(YEAR(fpdate),MONTH(fpdate)+O174,0),DATE(YEAR(fpdate),MONTH(fpdate)+O174-1,DAY(fpdate))))))</f>
        <v>46905</v>
      </c>
      <c r="Q174" s="20">
        <f>IF(O174="","",IF(D174&lt;&gt;"",D174,IF(O174=1,start_rate,IF(variable,IF(OR(O174=1,O174&lt;$J$23*periods_per_year),Q173,MIN($J$24,IF(MOD(O174-1,$J$26)=0,MAX($J$25,Q173+$J$27),Q173))),Q173))))</f>
        <v>5.5E-2</v>
      </c>
      <c r="R174" s="21">
        <f>IF(O174="","",ROUND((((1+Q174/CP)^(CP/periods_per_year))-1)*U173,2))</f>
        <v>560.9</v>
      </c>
      <c r="S174" s="21">
        <f>IF(O174="","",IF(O174=nper,U173+R174,MIN(U173+R174,IF(Q174=Q173,S173,ROUND(-PMT(((1+Q174/CP)^(CP/periods_per_year))-1,nper-O174+1,U173),2)))))</f>
        <v>851.68</v>
      </c>
      <c r="T174" s="21">
        <f t="shared" si="18"/>
        <v>290.77999999999997</v>
      </c>
      <c r="U174" s="21">
        <f t="shared" si="19"/>
        <v>122087.10000000002</v>
      </c>
    </row>
    <row r="175" spans="1:21" x14ac:dyDescent="0.2">
      <c r="A175" s="11">
        <f t="shared" si="10"/>
        <v>127</v>
      </c>
      <c r="B175" s="12">
        <f t="shared" si="11"/>
        <v>46935</v>
      </c>
      <c r="C175" s="16" t="str">
        <f t="shared" si="12"/>
        <v/>
      </c>
      <c r="D175" s="13">
        <f>IF(A175="","",IF(A175=1,start_rate,IF(variable,IF(OR(A175=1,A175&lt;$J$23*periods_per_year),D174,MIN($J$24,IF(MOD(A175-1,$J$26)=0,MAX($J$25,D174+$J$27),D174))),D174)))</f>
        <v>5.5E-2</v>
      </c>
      <c r="E175" s="14">
        <f t="shared" si="13"/>
        <v>559.57000000000005</v>
      </c>
      <c r="F175" s="14">
        <f>IF(A175="","",IF(A175=nper,J174+E175,MIN(J174+E175,IF(D175=D174,F174,IF($E$13="Acc Bi-Weekly",ROUND((-PMT(((1+D175/CP)^(CP/12))-1,(nper-A175+1)*12/26,J174))/2,2),IF($E$13="Acc Weekly",ROUND((-PMT(((1+D175/CP)^(CP/12))-1,(nper-A175+1)*12/52,J174))/4,2),ROUND(-PMT(((1+D175/CP)^(CP/periods_per_year))-1,nper-A175+1,J174),2)))))))</f>
        <v>851.68</v>
      </c>
      <c r="G175" s="14">
        <f>IF(OR(A175="",A175&lt;$E$23),"",IF(J174&lt;=F175,0,IF(IF(AND(A175&gt;=$E$23,MOD(A175-$E$23,int)=0),$E$24,0)+F175&gt;=J174+E175,J174+E175-F175,IF(AND(A175&gt;=$E$23,MOD(A175-$E$23,int)=0),$E$24,0)+IF(IF(AND(A175&gt;=$E$23,MOD(A175-$E$23,int)=0),$E$24,0)+IF(MOD(A175-$E$27,periods_per_year)=0,$E$26,0)+F175&lt;J174+E175,IF(MOD(A175-$E$27,periods_per_year)=0,$E$26,0),J174+E175-IF(AND(A175&gt;=$E$23,MOD(A175-$E$23,int)=0),$E$24,0)-F175))))</f>
        <v>0</v>
      </c>
      <c r="H175" s="15"/>
      <c r="I175" s="14">
        <f t="shared" si="14"/>
        <v>292.1099999999999</v>
      </c>
      <c r="J175" s="14">
        <f t="shared" si="15"/>
        <v>121794.99000000002</v>
      </c>
      <c r="K175" s="14">
        <f t="shared" si="16"/>
        <v>139.89250000000001</v>
      </c>
      <c r="L175" s="14">
        <f>IF(A175="","",SUM($K$49:K175))</f>
        <v>19989.587499999991</v>
      </c>
      <c r="O175" s="18">
        <f t="shared" si="17"/>
        <v>127</v>
      </c>
      <c r="P175" s="19">
        <f>IF(O175="","",IF(OR(periods_per_year=26,periods_per_year=52),IF(periods_per_year=26,IF(O175=1,fpdate,P174+14),IF(periods_per_year=52,IF(O175=1,fpdate,P174+7),"n/a")),IF(periods_per_year=24,DATE(YEAR(fpdate),MONTH(fpdate)+(O175-1)/2+IF(AND(DAY(fpdate)&gt;=15,MOD(O175,2)=0),1,0),IF(MOD(O175,2)=0,IF(DAY(fpdate)&gt;=15,DAY(fpdate)-14,DAY(fpdate)+14),DAY(fpdate))),IF(DAY(DATE(YEAR(fpdate),MONTH(fpdate)+O175-1,DAY(fpdate)))&lt;&gt;DAY(fpdate),DATE(YEAR(fpdate),MONTH(fpdate)+O175,0),DATE(YEAR(fpdate),MONTH(fpdate)+O175-1,DAY(fpdate))))))</f>
        <v>46935</v>
      </c>
      <c r="Q175" s="20">
        <f>IF(O175="","",IF(D175&lt;&gt;"",D175,IF(O175=1,start_rate,IF(variable,IF(OR(O175=1,O175&lt;$J$23*periods_per_year),Q174,MIN($J$24,IF(MOD(O175-1,$J$26)=0,MAX($J$25,Q174+$J$27),Q174))),Q174))))</f>
        <v>5.5E-2</v>
      </c>
      <c r="R175" s="21">
        <f>IF(O175="","",ROUND((((1+Q175/CP)^(CP/periods_per_year))-1)*U174,2))</f>
        <v>559.57000000000005</v>
      </c>
      <c r="S175" s="21">
        <f>IF(O175="","",IF(O175=nper,U174+R175,MIN(U174+R175,IF(Q175=Q174,S174,ROUND(-PMT(((1+Q175/CP)^(CP/periods_per_year))-1,nper-O175+1,U174),2)))))</f>
        <v>851.68</v>
      </c>
      <c r="T175" s="21">
        <f t="shared" si="18"/>
        <v>292.1099999999999</v>
      </c>
      <c r="U175" s="21">
        <f t="shared" si="19"/>
        <v>121794.99000000002</v>
      </c>
    </row>
    <row r="176" spans="1:21" x14ac:dyDescent="0.2">
      <c r="A176" s="11">
        <f t="shared" si="10"/>
        <v>128</v>
      </c>
      <c r="B176" s="12">
        <f t="shared" si="11"/>
        <v>46966</v>
      </c>
      <c r="C176" s="16" t="str">
        <f t="shared" si="12"/>
        <v/>
      </c>
      <c r="D176" s="13">
        <f>IF(A176="","",IF(A176=1,start_rate,IF(variable,IF(OR(A176=1,A176&lt;$J$23*periods_per_year),D175,MIN($J$24,IF(MOD(A176-1,$J$26)=0,MAX($J$25,D175+$J$27),D175))),D175)))</f>
        <v>5.5E-2</v>
      </c>
      <c r="E176" s="14">
        <f t="shared" si="13"/>
        <v>558.23</v>
      </c>
      <c r="F176" s="14">
        <f>IF(A176="","",IF(A176=nper,J175+E176,MIN(J175+E176,IF(D176=D175,F175,IF($E$13="Acc Bi-Weekly",ROUND((-PMT(((1+D176/CP)^(CP/12))-1,(nper-A176+1)*12/26,J175))/2,2),IF($E$13="Acc Weekly",ROUND((-PMT(((1+D176/CP)^(CP/12))-1,(nper-A176+1)*12/52,J175))/4,2),ROUND(-PMT(((1+D176/CP)^(CP/periods_per_year))-1,nper-A176+1,J175),2)))))))</f>
        <v>851.68</v>
      </c>
      <c r="G176" s="14">
        <f>IF(OR(A176="",A176&lt;$E$23),"",IF(J175&lt;=F176,0,IF(IF(AND(A176&gt;=$E$23,MOD(A176-$E$23,int)=0),$E$24,0)+F176&gt;=J175+E176,J175+E176-F176,IF(AND(A176&gt;=$E$23,MOD(A176-$E$23,int)=0),$E$24,0)+IF(IF(AND(A176&gt;=$E$23,MOD(A176-$E$23,int)=0),$E$24,0)+IF(MOD(A176-$E$27,periods_per_year)=0,$E$26,0)+F176&lt;J175+E176,IF(MOD(A176-$E$27,periods_per_year)=0,$E$26,0),J175+E176-IF(AND(A176&gt;=$E$23,MOD(A176-$E$23,int)=0),$E$24,0)-F176))))</f>
        <v>0</v>
      </c>
      <c r="H176" s="15"/>
      <c r="I176" s="14">
        <f t="shared" si="14"/>
        <v>293.44999999999993</v>
      </c>
      <c r="J176" s="14">
        <f t="shared" si="15"/>
        <v>121501.54000000002</v>
      </c>
      <c r="K176" s="14">
        <f t="shared" si="16"/>
        <v>139.5575</v>
      </c>
      <c r="L176" s="14">
        <f>IF(A176="","",SUM($K$49:K176))</f>
        <v>20129.14499999999</v>
      </c>
      <c r="O176" s="18">
        <f t="shared" si="17"/>
        <v>128</v>
      </c>
      <c r="P176" s="19">
        <f>IF(O176="","",IF(OR(periods_per_year=26,periods_per_year=52),IF(periods_per_year=26,IF(O176=1,fpdate,P175+14),IF(periods_per_year=52,IF(O176=1,fpdate,P175+7),"n/a")),IF(periods_per_year=24,DATE(YEAR(fpdate),MONTH(fpdate)+(O176-1)/2+IF(AND(DAY(fpdate)&gt;=15,MOD(O176,2)=0),1,0),IF(MOD(O176,2)=0,IF(DAY(fpdate)&gt;=15,DAY(fpdate)-14,DAY(fpdate)+14),DAY(fpdate))),IF(DAY(DATE(YEAR(fpdate),MONTH(fpdate)+O176-1,DAY(fpdate)))&lt;&gt;DAY(fpdate),DATE(YEAR(fpdate),MONTH(fpdate)+O176,0),DATE(YEAR(fpdate),MONTH(fpdate)+O176-1,DAY(fpdate))))))</f>
        <v>46966</v>
      </c>
      <c r="Q176" s="20">
        <f>IF(O176="","",IF(D176&lt;&gt;"",D176,IF(O176=1,start_rate,IF(variable,IF(OR(O176=1,O176&lt;$J$23*periods_per_year),Q175,MIN($J$24,IF(MOD(O176-1,$J$26)=0,MAX($J$25,Q175+$J$27),Q175))),Q175))))</f>
        <v>5.5E-2</v>
      </c>
      <c r="R176" s="21">
        <f>IF(O176="","",ROUND((((1+Q176/CP)^(CP/periods_per_year))-1)*U175,2))</f>
        <v>558.23</v>
      </c>
      <c r="S176" s="21">
        <f>IF(O176="","",IF(O176=nper,U175+R176,MIN(U175+R176,IF(Q176=Q175,S175,ROUND(-PMT(((1+Q176/CP)^(CP/periods_per_year))-1,nper-O176+1,U175),2)))))</f>
        <v>851.68</v>
      </c>
      <c r="T176" s="21">
        <f t="shared" si="18"/>
        <v>293.44999999999993</v>
      </c>
      <c r="U176" s="21">
        <f t="shared" si="19"/>
        <v>121501.54000000002</v>
      </c>
    </row>
    <row r="177" spans="1:21" x14ac:dyDescent="0.2">
      <c r="A177" s="11">
        <f t="shared" ref="A177:A240" si="20">IF(J176="","",IF(OR(A176&gt;=nper,ROUND(J176,2)&lt;=0),"",A176+1))</f>
        <v>129</v>
      </c>
      <c r="B177" s="12">
        <f t="shared" ref="B177:B240" si="21">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DAY(fpdate)))&lt;&gt;DAY(fpdate),DATE(YEAR(fpdate),MONTH(fpdate)+A177,0),DATE(YEAR(fpdate),MONTH(fpdate)+A177-1,DAY(fpdate))))))</f>
        <v>46997</v>
      </c>
      <c r="C177" s="16" t="str">
        <f t="shared" ref="C177:C240" si="22">IF(A177="","",IF(MOD(A177,periods_per_year)=0,A177/periods_per_year,""))</f>
        <v/>
      </c>
      <c r="D177" s="13">
        <f>IF(A177="","",IF(A177=1,start_rate,IF(variable,IF(OR(A177=1,A177&lt;$J$23*periods_per_year),D176,MIN($J$24,IF(MOD(A177-1,$J$26)=0,MAX($J$25,D176+$J$27),D176))),D176)))</f>
        <v>5.5E-2</v>
      </c>
      <c r="E177" s="14">
        <f t="shared" ref="E177:E240" si="23">IF(A177="","",ROUND((((1+D177/CP)^(CP/periods_per_year))-1)*J176,2))</f>
        <v>556.88</v>
      </c>
      <c r="F177" s="14">
        <f>IF(A177="","",IF(A177=nper,J176+E177,MIN(J176+E177,IF(D177=D176,F176,IF($E$13="Acc Bi-Weekly",ROUND((-PMT(((1+D177/CP)^(CP/12))-1,(nper-A177+1)*12/26,J176))/2,2),IF($E$13="Acc Weekly",ROUND((-PMT(((1+D177/CP)^(CP/12))-1,(nper-A177+1)*12/52,J176))/4,2),ROUND(-PMT(((1+D177/CP)^(CP/periods_per_year))-1,nper-A177+1,J176),2)))))))</f>
        <v>851.68</v>
      </c>
      <c r="G177" s="14">
        <f>IF(OR(A177="",A177&lt;$E$23),"",IF(J176&lt;=F177,0,IF(IF(AND(A177&gt;=$E$23,MOD(A177-$E$23,int)=0),$E$24,0)+F177&gt;=J176+E177,J176+E177-F177,IF(AND(A177&gt;=$E$23,MOD(A177-$E$23,int)=0),$E$24,0)+IF(IF(AND(A177&gt;=$E$23,MOD(A177-$E$23,int)=0),$E$24,0)+IF(MOD(A177-$E$27,periods_per_year)=0,$E$26,0)+F177&lt;J176+E177,IF(MOD(A177-$E$27,periods_per_year)=0,$E$26,0),J176+E177-IF(AND(A177&gt;=$E$23,MOD(A177-$E$23,int)=0),$E$24,0)-F177))))</f>
        <v>0</v>
      </c>
      <c r="H177" s="15"/>
      <c r="I177" s="14">
        <f t="shared" ref="I177:I240" si="24">IF(A177="","",F177-E177+H177+IF(G177="",0,G177))</f>
        <v>294.79999999999995</v>
      </c>
      <c r="J177" s="14">
        <f t="shared" ref="J177:J240" si="25">IF(A177="","",J176-I177)</f>
        <v>121206.74000000002</v>
      </c>
      <c r="K177" s="14">
        <f t="shared" ref="K177:K240" si="26">IF(A177="","",$L$42*E177)</f>
        <v>139.22</v>
      </c>
      <c r="L177" s="14">
        <f>IF(A177="","",SUM($K$49:K177))</f>
        <v>20268.364999999991</v>
      </c>
      <c r="O177" s="18">
        <f t="shared" ref="O177:O240" si="27">IF(U176="","",IF(OR(O176&gt;=nper,ROUND(U176,2)&lt;=0),"",O176+1))</f>
        <v>129</v>
      </c>
      <c r="P177" s="19">
        <f>IF(O177="","",IF(OR(periods_per_year=26,periods_per_year=52),IF(periods_per_year=26,IF(O177=1,fpdate,P176+14),IF(periods_per_year=52,IF(O177=1,fpdate,P176+7),"n/a")),IF(periods_per_year=24,DATE(YEAR(fpdate),MONTH(fpdate)+(O177-1)/2+IF(AND(DAY(fpdate)&gt;=15,MOD(O177,2)=0),1,0),IF(MOD(O177,2)=0,IF(DAY(fpdate)&gt;=15,DAY(fpdate)-14,DAY(fpdate)+14),DAY(fpdate))),IF(DAY(DATE(YEAR(fpdate),MONTH(fpdate)+O177-1,DAY(fpdate)))&lt;&gt;DAY(fpdate),DATE(YEAR(fpdate),MONTH(fpdate)+O177,0),DATE(YEAR(fpdate),MONTH(fpdate)+O177-1,DAY(fpdate))))))</f>
        <v>46997</v>
      </c>
      <c r="Q177" s="20">
        <f>IF(O177="","",IF(D177&lt;&gt;"",D177,IF(O177=1,start_rate,IF(variable,IF(OR(O177=1,O177&lt;$J$23*periods_per_year),Q176,MIN($J$24,IF(MOD(O177-1,$J$26)=0,MAX($J$25,Q176+$J$27),Q176))),Q176))))</f>
        <v>5.5E-2</v>
      </c>
      <c r="R177" s="21">
        <f>IF(O177="","",ROUND((((1+Q177/CP)^(CP/periods_per_year))-1)*U176,2))</f>
        <v>556.88</v>
      </c>
      <c r="S177" s="21">
        <f>IF(O177="","",IF(O177=nper,U176+R177,MIN(U176+R177,IF(Q177=Q176,S176,ROUND(-PMT(((1+Q177/CP)^(CP/periods_per_year))-1,nper-O177+1,U176),2)))))</f>
        <v>851.68</v>
      </c>
      <c r="T177" s="21">
        <f t="shared" ref="T177:T240" si="28">IF(O177="","",S177-R177)</f>
        <v>294.79999999999995</v>
      </c>
      <c r="U177" s="21">
        <f t="shared" ref="U177:U240" si="29">IF(O177="","",U176-T177)</f>
        <v>121206.74000000002</v>
      </c>
    </row>
    <row r="178" spans="1:21" x14ac:dyDescent="0.2">
      <c r="A178" s="11">
        <f t="shared" si="20"/>
        <v>130</v>
      </c>
      <c r="B178" s="12">
        <f t="shared" si="21"/>
        <v>47027</v>
      </c>
      <c r="C178" s="16" t="str">
        <f t="shared" si="22"/>
        <v/>
      </c>
      <c r="D178" s="13">
        <f>IF(A178="","",IF(A178=1,start_rate,IF(variable,IF(OR(A178=1,A178&lt;$J$23*periods_per_year),D177,MIN($J$24,IF(MOD(A178-1,$J$26)=0,MAX($J$25,D177+$J$27),D177))),D177)))</f>
        <v>5.5E-2</v>
      </c>
      <c r="E178" s="14">
        <f t="shared" si="23"/>
        <v>555.53</v>
      </c>
      <c r="F178" s="14">
        <f>IF(A178="","",IF(A178=nper,J177+E178,MIN(J177+E178,IF(D178=D177,F177,IF($E$13="Acc Bi-Weekly",ROUND((-PMT(((1+D178/CP)^(CP/12))-1,(nper-A178+1)*12/26,J177))/2,2),IF($E$13="Acc Weekly",ROUND((-PMT(((1+D178/CP)^(CP/12))-1,(nper-A178+1)*12/52,J177))/4,2),ROUND(-PMT(((1+D178/CP)^(CP/periods_per_year))-1,nper-A178+1,J177),2)))))))</f>
        <v>851.68</v>
      </c>
      <c r="G178" s="14">
        <f>IF(OR(A178="",A178&lt;$E$23),"",IF(J177&lt;=F178,0,IF(IF(AND(A178&gt;=$E$23,MOD(A178-$E$23,int)=0),$E$24,0)+F178&gt;=J177+E178,J177+E178-F178,IF(AND(A178&gt;=$E$23,MOD(A178-$E$23,int)=0),$E$24,0)+IF(IF(AND(A178&gt;=$E$23,MOD(A178-$E$23,int)=0),$E$24,0)+IF(MOD(A178-$E$27,periods_per_year)=0,$E$26,0)+F178&lt;J177+E178,IF(MOD(A178-$E$27,periods_per_year)=0,$E$26,0),J177+E178-IF(AND(A178&gt;=$E$23,MOD(A178-$E$23,int)=0),$E$24,0)-F178))))</f>
        <v>0</v>
      </c>
      <c r="H178" s="15"/>
      <c r="I178" s="14">
        <f t="shared" si="24"/>
        <v>296.14999999999998</v>
      </c>
      <c r="J178" s="14">
        <f t="shared" si="25"/>
        <v>120910.59000000003</v>
      </c>
      <c r="K178" s="14">
        <f t="shared" si="26"/>
        <v>138.88249999999999</v>
      </c>
      <c r="L178" s="14">
        <f>IF(A178="","",SUM($K$49:K178))</f>
        <v>20407.24749999999</v>
      </c>
      <c r="O178" s="18">
        <f t="shared" si="27"/>
        <v>130</v>
      </c>
      <c r="P178" s="19">
        <f>IF(O178="","",IF(OR(periods_per_year=26,periods_per_year=52),IF(periods_per_year=26,IF(O178=1,fpdate,P177+14),IF(periods_per_year=52,IF(O178=1,fpdate,P177+7),"n/a")),IF(periods_per_year=24,DATE(YEAR(fpdate),MONTH(fpdate)+(O178-1)/2+IF(AND(DAY(fpdate)&gt;=15,MOD(O178,2)=0),1,0),IF(MOD(O178,2)=0,IF(DAY(fpdate)&gt;=15,DAY(fpdate)-14,DAY(fpdate)+14),DAY(fpdate))),IF(DAY(DATE(YEAR(fpdate),MONTH(fpdate)+O178-1,DAY(fpdate)))&lt;&gt;DAY(fpdate),DATE(YEAR(fpdate),MONTH(fpdate)+O178,0),DATE(YEAR(fpdate),MONTH(fpdate)+O178-1,DAY(fpdate))))))</f>
        <v>47027</v>
      </c>
      <c r="Q178" s="20">
        <f>IF(O178="","",IF(D178&lt;&gt;"",D178,IF(O178=1,start_rate,IF(variable,IF(OR(O178=1,O178&lt;$J$23*periods_per_year),Q177,MIN($J$24,IF(MOD(O178-1,$J$26)=0,MAX($J$25,Q177+$J$27),Q177))),Q177))))</f>
        <v>5.5E-2</v>
      </c>
      <c r="R178" s="21">
        <f>IF(O178="","",ROUND((((1+Q178/CP)^(CP/periods_per_year))-1)*U177,2))</f>
        <v>555.53</v>
      </c>
      <c r="S178" s="21">
        <f>IF(O178="","",IF(O178=nper,U177+R178,MIN(U177+R178,IF(Q178=Q177,S177,ROUND(-PMT(((1+Q178/CP)^(CP/periods_per_year))-1,nper-O178+1,U177),2)))))</f>
        <v>851.68</v>
      </c>
      <c r="T178" s="21">
        <f t="shared" si="28"/>
        <v>296.14999999999998</v>
      </c>
      <c r="U178" s="21">
        <f t="shared" si="29"/>
        <v>120910.59000000003</v>
      </c>
    </row>
    <row r="179" spans="1:21" x14ac:dyDescent="0.2">
      <c r="A179" s="11">
        <f t="shared" si="20"/>
        <v>131</v>
      </c>
      <c r="B179" s="12">
        <f t="shared" si="21"/>
        <v>47058</v>
      </c>
      <c r="C179" s="16" t="str">
        <f t="shared" si="22"/>
        <v/>
      </c>
      <c r="D179" s="13">
        <f>IF(A179="","",IF(A179=1,start_rate,IF(variable,IF(OR(A179=1,A179&lt;$J$23*periods_per_year),D178,MIN($J$24,IF(MOD(A179-1,$J$26)=0,MAX($J$25,D178+$J$27),D178))),D178)))</f>
        <v>5.5E-2</v>
      </c>
      <c r="E179" s="14">
        <f t="shared" si="23"/>
        <v>554.16999999999996</v>
      </c>
      <c r="F179" s="14">
        <f>IF(A179="","",IF(A179=nper,J178+E179,MIN(J178+E179,IF(D179=D178,F178,IF($E$13="Acc Bi-Weekly",ROUND((-PMT(((1+D179/CP)^(CP/12))-1,(nper-A179+1)*12/26,J178))/2,2),IF($E$13="Acc Weekly",ROUND((-PMT(((1+D179/CP)^(CP/12))-1,(nper-A179+1)*12/52,J178))/4,2),ROUND(-PMT(((1+D179/CP)^(CP/periods_per_year))-1,nper-A179+1,J178),2)))))))</f>
        <v>851.68</v>
      </c>
      <c r="G179" s="14">
        <f>IF(OR(A179="",A179&lt;$E$23),"",IF(J178&lt;=F179,0,IF(IF(AND(A179&gt;=$E$23,MOD(A179-$E$23,int)=0),$E$24,0)+F179&gt;=J178+E179,J178+E179-F179,IF(AND(A179&gt;=$E$23,MOD(A179-$E$23,int)=0),$E$24,0)+IF(IF(AND(A179&gt;=$E$23,MOD(A179-$E$23,int)=0),$E$24,0)+IF(MOD(A179-$E$27,periods_per_year)=0,$E$26,0)+F179&lt;J178+E179,IF(MOD(A179-$E$27,periods_per_year)=0,$E$26,0),J178+E179-IF(AND(A179&gt;=$E$23,MOD(A179-$E$23,int)=0),$E$24,0)-F179))))</f>
        <v>0</v>
      </c>
      <c r="H179" s="15"/>
      <c r="I179" s="14">
        <f t="shared" si="24"/>
        <v>297.51</v>
      </c>
      <c r="J179" s="14">
        <f t="shared" si="25"/>
        <v>120613.08000000003</v>
      </c>
      <c r="K179" s="14">
        <f t="shared" si="26"/>
        <v>138.54249999999999</v>
      </c>
      <c r="L179" s="14">
        <f>IF(A179="","",SUM($K$49:K179))</f>
        <v>20545.78999999999</v>
      </c>
      <c r="O179" s="18">
        <f t="shared" si="27"/>
        <v>131</v>
      </c>
      <c r="P179" s="19">
        <f>IF(O179="","",IF(OR(periods_per_year=26,periods_per_year=52),IF(periods_per_year=26,IF(O179=1,fpdate,P178+14),IF(periods_per_year=52,IF(O179=1,fpdate,P178+7),"n/a")),IF(periods_per_year=24,DATE(YEAR(fpdate),MONTH(fpdate)+(O179-1)/2+IF(AND(DAY(fpdate)&gt;=15,MOD(O179,2)=0),1,0),IF(MOD(O179,2)=0,IF(DAY(fpdate)&gt;=15,DAY(fpdate)-14,DAY(fpdate)+14),DAY(fpdate))),IF(DAY(DATE(YEAR(fpdate),MONTH(fpdate)+O179-1,DAY(fpdate)))&lt;&gt;DAY(fpdate),DATE(YEAR(fpdate),MONTH(fpdate)+O179,0),DATE(YEAR(fpdate),MONTH(fpdate)+O179-1,DAY(fpdate))))))</f>
        <v>47058</v>
      </c>
      <c r="Q179" s="20">
        <f>IF(O179="","",IF(D179&lt;&gt;"",D179,IF(O179=1,start_rate,IF(variable,IF(OR(O179=1,O179&lt;$J$23*periods_per_year),Q178,MIN($J$24,IF(MOD(O179-1,$J$26)=0,MAX($J$25,Q178+$J$27),Q178))),Q178))))</f>
        <v>5.5E-2</v>
      </c>
      <c r="R179" s="21">
        <f>IF(O179="","",ROUND((((1+Q179/CP)^(CP/periods_per_year))-1)*U178,2))</f>
        <v>554.16999999999996</v>
      </c>
      <c r="S179" s="21">
        <f>IF(O179="","",IF(O179=nper,U178+R179,MIN(U178+R179,IF(Q179=Q178,S178,ROUND(-PMT(((1+Q179/CP)^(CP/periods_per_year))-1,nper-O179+1,U178),2)))))</f>
        <v>851.68</v>
      </c>
      <c r="T179" s="21">
        <f t="shared" si="28"/>
        <v>297.51</v>
      </c>
      <c r="U179" s="21">
        <f t="shared" si="29"/>
        <v>120613.08000000003</v>
      </c>
    </row>
    <row r="180" spans="1:21" x14ac:dyDescent="0.2">
      <c r="A180" s="11">
        <f t="shared" si="20"/>
        <v>132</v>
      </c>
      <c r="B180" s="12">
        <f t="shared" si="21"/>
        <v>47088</v>
      </c>
      <c r="C180" s="16">
        <f t="shared" si="22"/>
        <v>11</v>
      </c>
      <c r="D180" s="13">
        <f>IF(A180="","",IF(A180=1,start_rate,IF(variable,IF(OR(A180=1,A180&lt;$J$23*periods_per_year),D179,MIN($J$24,IF(MOD(A180-1,$J$26)=0,MAX($J$25,D179+$J$27),D179))),D179)))</f>
        <v>5.5E-2</v>
      </c>
      <c r="E180" s="14">
        <f t="shared" si="23"/>
        <v>552.80999999999995</v>
      </c>
      <c r="F180" s="14">
        <f>IF(A180="","",IF(A180=nper,J179+E180,MIN(J179+E180,IF(D180=D179,F179,IF($E$13="Acc Bi-Weekly",ROUND((-PMT(((1+D180/CP)^(CP/12))-1,(nper-A180+1)*12/26,J179))/2,2),IF($E$13="Acc Weekly",ROUND((-PMT(((1+D180/CP)^(CP/12))-1,(nper-A180+1)*12/52,J179))/4,2),ROUND(-PMT(((1+D180/CP)^(CP/periods_per_year))-1,nper-A180+1,J179),2)))))))</f>
        <v>851.68</v>
      </c>
      <c r="G180" s="14">
        <f>IF(OR(A180="",A180&lt;$E$23),"",IF(J179&lt;=F180,0,IF(IF(AND(A180&gt;=$E$23,MOD(A180-$E$23,int)=0),$E$24,0)+F180&gt;=J179+E180,J179+E180-F180,IF(AND(A180&gt;=$E$23,MOD(A180-$E$23,int)=0),$E$24,0)+IF(IF(AND(A180&gt;=$E$23,MOD(A180-$E$23,int)=0),$E$24,0)+IF(MOD(A180-$E$27,periods_per_year)=0,$E$26,0)+F180&lt;J179+E180,IF(MOD(A180-$E$27,periods_per_year)=0,$E$26,0),J179+E180-IF(AND(A180&gt;=$E$23,MOD(A180-$E$23,int)=0),$E$24,0)-F180))))</f>
        <v>0</v>
      </c>
      <c r="H180" s="15"/>
      <c r="I180" s="14">
        <f t="shared" si="24"/>
        <v>298.87</v>
      </c>
      <c r="J180" s="14">
        <f t="shared" si="25"/>
        <v>120314.21000000004</v>
      </c>
      <c r="K180" s="14">
        <f t="shared" si="26"/>
        <v>138.20249999999999</v>
      </c>
      <c r="L180" s="14">
        <f>IF(A180="","",SUM($K$49:K180))</f>
        <v>20683.992499999989</v>
      </c>
      <c r="O180" s="18">
        <f t="shared" si="27"/>
        <v>132</v>
      </c>
      <c r="P180" s="19">
        <f>IF(O180="","",IF(OR(periods_per_year=26,periods_per_year=52),IF(periods_per_year=26,IF(O180=1,fpdate,P179+14),IF(periods_per_year=52,IF(O180=1,fpdate,P179+7),"n/a")),IF(periods_per_year=24,DATE(YEAR(fpdate),MONTH(fpdate)+(O180-1)/2+IF(AND(DAY(fpdate)&gt;=15,MOD(O180,2)=0),1,0),IF(MOD(O180,2)=0,IF(DAY(fpdate)&gt;=15,DAY(fpdate)-14,DAY(fpdate)+14),DAY(fpdate))),IF(DAY(DATE(YEAR(fpdate),MONTH(fpdate)+O180-1,DAY(fpdate)))&lt;&gt;DAY(fpdate),DATE(YEAR(fpdate),MONTH(fpdate)+O180,0),DATE(YEAR(fpdate),MONTH(fpdate)+O180-1,DAY(fpdate))))))</f>
        <v>47088</v>
      </c>
      <c r="Q180" s="20">
        <f>IF(O180="","",IF(D180&lt;&gt;"",D180,IF(O180=1,start_rate,IF(variable,IF(OR(O180=1,O180&lt;$J$23*periods_per_year),Q179,MIN($J$24,IF(MOD(O180-1,$J$26)=0,MAX($J$25,Q179+$J$27),Q179))),Q179))))</f>
        <v>5.5E-2</v>
      </c>
      <c r="R180" s="21">
        <f>IF(O180="","",ROUND((((1+Q180/CP)^(CP/periods_per_year))-1)*U179,2))</f>
        <v>552.80999999999995</v>
      </c>
      <c r="S180" s="21">
        <f>IF(O180="","",IF(O180=nper,U179+R180,MIN(U179+R180,IF(Q180=Q179,S179,ROUND(-PMT(((1+Q180/CP)^(CP/periods_per_year))-1,nper-O180+1,U179),2)))))</f>
        <v>851.68</v>
      </c>
      <c r="T180" s="21">
        <f t="shared" si="28"/>
        <v>298.87</v>
      </c>
      <c r="U180" s="21">
        <f t="shared" si="29"/>
        <v>120314.21000000004</v>
      </c>
    </row>
    <row r="181" spans="1:21" x14ac:dyDescent="0.2">
      <c r="A181" s="11">
        <f t="shared" si="20"/>
        <v>133</v>
      </c>
      <c r="B181" s="12">
        <f t="shared" si="21"/>
        <v>47119</v>
      </c>
      <c r="C181" s="16" t="str">
        <f t="shared" si="22"/>
        <v/>
      </c>
      <c r="D181" s="13">
        <f>IF(A181="","",IF(A181=1,start_rate,IF(variable,IF(OR(A181=1,A181&lt;$J$23*periods_per_year),D180,MIN($J$24,IF(MOD(A181-1,$J$26)=0,MAX($J$25,D180+$J$27),D180))),D180)))</f>
        <v>5.5E-2</v>
      </c>
      <c r="E181" s="14">
        <f t="shared" si="23"/>
        <v>551.44000000000005</v>
      </c>
      <c r="F181" s="14">
        <f>IF(A181="","",IF(A181=nper,J180+E181,MIN(J180+E181,IF(D181=D180,F180,IF($E$13="Acc Bi-Weekly",ROUND((-PMT(((1+D181/CP)^(CP/12))-1,(nper-A181+1)*12/26,J180))/2,2),IF($E$13="Acc Weekly",ROUND((-PMT(((1+D181/CP)^(CP/12))-1,(nper-A181+1)*12/52,J180))/4,2),ROUND(-PMT(((1+D181/CP)^(CP/periods_per_year))-1,nper-A181+1,J180),2)))))))</f>
        <v>851.68</v>
      </c>
      <c r="G181" s="14">
        <f>IF(OR(A181="",A181&lt;$E$23),"",IF(J180&lt;=F181,0,IF(IF(AND(A181&gt;=$E$23,MOD(A181-$E$23,int)=0),$E$24,0)+F181&gt;=J180+E181,J180+E181-F181,IF(AND(A181&gt;=$E$23,MOD(A181-$E$23,int)=0),$E$24,0)+IF(IF(AND(A181&gt;=$E$23,MOD(A181-$E$23,int)=0),$E$24,0)+IF(MOD(A181-$E$27,periods_per_year)=0,$E$26,0)+F181&lt;J180+E181,IF(MOD(A181-$E$27,periods_per_year)=0,$E$26,0),J180+E181-IF(AND(A181&gt;=$E$23,MOD(A181-$E$23,int)=0),$E$24,0)-F181))))</f>
        <v>0</v>
      </c>
      <c r="H181" s="15"/>
      <c r="I181" s="14">
        <f t="shared" si="24"/>
        <v>300.2399999999999</v>
      </c>
      <c r="J181" s="14">
        <f t="shared" si="25"/>
        <v>120013.97000000003</v>
      </c>
      <c r="K181" s="14">
        <f t="shared" si="26"/>
        <v>137.86000000000001</v>
      </c>
      <c r="L181" s="14">
        <f>IF(A181="","",SUM($K$49:K181))</f>
        <v>20821.85249999999</v>
      </c>
      <c r="O181" s="18">
        <f t="shared" si="27"/>
        <v>133</v>
      </c>
      <c r="P181" s="19">
        <f>IF(O181="","",IF(OR(periods_per_year=26,periods_per_year=52),IF(periods_per_year=26,IF(O181=1,fpdate,P180+14),IF(periods_per_year=52,IF(O181=1,fpdate,P180+7),"n/a")),IF(periods_per_year=24,DATE(YEAR(fpdate),MONTH(fpdate)+(O181-1)/2+IF(AND(DAY(fpdate)&gt;=15,MOD(O181,2)=0),1,0),IF(MOD(O181,2)=0,IF(DAY(fpdate)&gt;=15,DAY(fpdate)-14,DAY(fpdate)+14),DAY(fpdate))),IF(DAY(DATE(YEAR(fpdate),MONTH(fpdate)+O181-1,DAY(fpdate)))&lt;&gt;DAY(fpdate),DATE(YEAR(fpdate),MONTH(fpdate)+O181,0),DATE(YEAR(fpdate),MONTH(fpdate)+O181-1,DAY(fpdate))))))</f>
        <v>47119</v>
      </c>
      <c r="Q181" s="20">
        <f>IF(O181="","",IF(D181&lt;&gt;"",D181,IF(O181=1,start_rate,IF(variable,IF(OR(O181=1,O181&lt;$J$23*periods_per_year),Q180,MIN($J$24,IF(MOD(O181-1,$J$26)=0,MAX($J$25,Q180+$J$27),Q180))),Q180))))</f>
        <v>5.5E-2</v>
      </c>
      <c r="R181" s="21">
        <f>IF(O181="","",ROUND((((1+Q181/CP)^(CP/periods_per_year))-1)*U180,2))</f>
        <v>551.44000000000005</v>
      </c>
      <c r="S181" s="21">
        <f>IF(O181="","",IF(O181=nper,U180+R181,MIN(U180+R181,IF(Q181=Q180,S180,ROUND(-PMT(((1+Q181/CP)^(CP/periods_per_year))-1,nper-O181+1,U180),2)))))</f>
        <v>851.68</v>
      </c>
      <c r="T181" s="21">
        <f t="shared" si="28"/>
        <v>300.2399999999999</v>
      </c>
      <c r="U181" s="21">
        <f t="shared" si="29"/>
        <v>120013.97000000003</v>
      </c>
    </row>
    <row r="182" spans="1:21" x14ac:dyDescent="0.2">
      <c r="A182" s="11">
        <f t="shared" si="20"/>
        <v>134</v>
      </c>
      <c r="B182" s="12">
        <f t="shared" si="21"/>
        <v>47150</v>
      </c>
      <c r="C182" s="16" t="str">
        <f t="shared" si="22"/>
        <v/>
      </c>
      <c r="D182" s="13">
        <f>IF(A182="","",IF(A182=1,start_rate,IF(variable,IF(OR(A182=1,A182&lt;$J$23*periods_per_year),D181,MIN($J$24,IF(MOD(A182-1,$J$26)=0,MAX($J$25,D181+$J$27),D181))),D181)))</f>
        <v>5.5E-2</v>
      </c>
      <c r="E182" s="14">
        <f t="shared" si="23"/>
        <v>550.05999999999995</v>
      </c>
      <c r="F182" s="14">
        <f>IF(A182="","",IF(A182=nper,J181+E182,MIN(J181+E182,IF(D182=D181,F181,IF($E$13="Acc Bi-Weekly",ROUND((-PMT(((1+D182/CP)^(CP/12))-1,(nper-A182+1)*12/26,J181))/2,2),IF($E$13="Acc Weekly",ROUND((-PMT(((1+D182/CP)^(CP/12))-1,(nper-A182+1)*12/52,J181))/4,2),ROUND(-PMT(((1+D182/CP)^(CP/periods_per_year))-1,nper-A182+1,J181),2)))))))</f>
        <v>851.68</v>
      </c>
      <c r="G182" s="14">
        <f>IF(OR(A182="",A182&lt;$E$23),"",IF(J181&lt;=F182,0,IF(IF(AND(A182&gt;=$E$23,MOD(A182-$E$23,int)=0),$E$24,0)+F182&gt;=J181+E182,J181+E182-F182,IF(AND(A182&gt;=$E$23,MOD(A182-$E$23,int)=0),$E$24,0)+IF(IF(AND(A182&gt;=$E$23,MOD(A182-$E$23,int)=0),$E$24,0)+IF(MOD(A182-$E$27,periods_per_year)=0,$E$26,0)+F182&lt;J181+E182,IF(MOD(A182-$E$27,periods_per_year)=0,$E$26,0),J181+E182-IF(AND(A182&gt;=$E$23,MOD(A182-$E$23,int)=0),$E$24,0)-F182))))</f>
        <v>0</v>
      </c>
      <c r="H182" s="15"/>
      <c r="I182" s="14">
        <f t="shared" si="24"/>
        <v>301.62</v>
      </c>
      <c r="J182" s="14">
        <f t="shared" si="25"/>
        <v>119712.35000000003</v>
      </c>
      <c r="K182" s="14">
        <f t="shared" si="26"/>
        <v>137.51499999999999</v>
      </c>
      <c r="L182" s="14">
        <f>IF(A182="","",SUM($K$49:K182))</f>
        <v>20959.367499999989</v>
      </c>
      <c r="O182" s="18">
        <f t="shared" si="27"/>
        <v>134</v>
      </c>
      <c r="P182" s="19">
        <f>IF(O182="","",IF(OR(periods_per_year=26,periods_per_year=52),IF(periods_per_year=26,IF(O182=1,fpdate,P181+14),IF(periods_per_year=52,IF(O182=1,fpdate,P181+7),"n/a")),IF(periods_per_year=24,DATE(YEAR(fpdate),MONTH(fpdate)+(O182-1)/2+IF(AND(DAY(fpdate)&gt;=15,MOD(O182,2)=0),1,0),IF(MOD(O182,2)=0,IF(DAY(fpdate)&gt;=15,DAY(fpdate)-14,DAY(fpdate)+14),DAY(fpdate))),IF(DAY(DATE(YEAR(fpdate),MONTH(fpdate)+O182-1,DAY(fpdate)))&lt;&gt;DAY(fpdate),DATE(YEAR(fpdate),MONTH(fpdate)+O182,0),DATE(YEAR(fpdate),MONTH(fpdate)+O182-1,DAY(fpdate))))))</f>
        <v>47150</v>
      </c>
      <c r="Q182" s="20">
        <f>IF(O182="","",IF(D182&lt;&gt;"",D182,IF(O182=1,start_rate,IF(variable,IF(OR(O182=1,O182&lt;$J$23*periods_per_year),Q181,MIN($J$24,IF(MOD(O182-1,$J$26)=0,MAX($J$25,Q181+$J$27),Q181))),Q181))))</f>
        <v>5.5E-2</v>
      </c>
      <c r="R182" s="21">
        <f>IF(O182="","",ROUND((((1+Q182/CP)^(CP/periods_per_year))-1)*U181,2))</f>
        <v>550.05999999999995</v>
      </c>
      <c r="S182" s="21">
        <f>IF(O182="","",IF(O182=nper,U181+R182,MIN(U181+R182,IF(Q182=Q181,S181,ROUND(-PMT(((1+Q182/CP)^(CP/periods_per_year))-1,nper-O182+1,U181),2)))))</f>
        <v>851.68</v>
      </c>
      <c r="T182" s="21">
        <f t="shared" si="28"/>
        <v>301.62</v>
      </c>
      <c r="U182" s="21">
        <f t="shared" si="29"/>
        <v>119712.35000000003</v>
      </c>
    </row>
    <row r="183" spans="1:21" x14ac:dyDescent="0.2">
      <c r="A183" s="11">
        <f t="shared" si="20"/>
        <v>135</v>
      </c>
      <c r="B183" s="12">
        <f t="shared" si="21"/>
        <v>47178</v>
      </c>
      <c r="C183" s="16" t="str">
        <f t="shared" si="22"/>
        <v/>
      </c>
      <c r="D183" s="13">
        <f>IF(A183="","",IF(A183=1,start_rate,IF(variable,IF(OR(A183=1,A183&lt;$J$23*periods_per_year),D182,MIN($J$24,IF(MOD(A183-1,$J$26)=0,MAX($J$25,D182+$J$27),D182))),D182)))</f>
        <v>5.5E-2</v>
      </c>
      <c r="E183" s="14">
        <f t="shared" si="23"/>
        <v>548.67999999999995</v>
      </c>
      <c r="F183" s="14">
        <f>IF(A183="","",IF(A183=nper,J182+E183,MIN(J182+E183,IF(D183=D182,F182,IF($E$13="Acc Bi-Weekly",ROUND((-PMT(((1+D183/CP)^(CP/12))-1,(nper-A183+1)*12/26,J182))/2,2),IF($E$13="Acc Weekly",ROUND((-PMT(((1+D183/CP)^(CP/12))-1,(nper-A183+1)*12/52,J182))/4,2),ROUND(-PMT(((1+D183/CP)^(CP/periods_per_year))-1,nper-A183+1,J182),2)))))))</f>
        <v>851.68</v>
      </c>
      <c r="G183" s="14">
        <f>IF(OR(A183="",A183&lt;$E$23),"",IF(J182&lt;=F183,0,IF(IF(AND(A183&gt;=$E$23,MOD(A183-$E$23,int)=0),$E$24,0)+F183&gt;=J182+E183,J182+E183-F183,IF(AND(A183&gt;=$E$23,MOD(A183-$E$23,int)=0),$E$24,0)+IF(IF(AND(A183&gt;=$E$23,MOD(A183-$E$23,int)=0),$E$24,0)+IF(MOD(A183-$E$27,periods_per_year)=0,$E$26,0)+F183&lt;J182+E183,IF(MOD(A183-$E$27,periods_per_year)=0,$E$26,0),J182+E183-IF(AND(A183&gt;=$E$23,MOD(A183-$E$23,int)=0),$E$24,0)-F183))))</f>
        <v>0</v>
      </c>
      <c r="H183" s="15"/>
      <c r="I183" s="14">
        <f t="shared" si="24"/>
        <v>303</v>
      </c>
      <c r="J183" s="14">
        <f t="shared" si="25"/>
        <v>119409.35000000003</v>
      </c>
      <c r="K183" s="14">
        <f t="shared" si="26"/>
        <v>137.16999999999999</v>
      </c>
      <c r="L183" s="14">
        <f>IF(A183="","",SUM($K$49:K183))</f>
        <v>21096.537499999988</v>
      </c>
      <c r="O183" s="18">
        <f t="shared" si="27"/>
        <v>135</v>
      </c>
      <c r="P183" s="19">
        <f>IF(O183="","",IF(OR(periods_per_year=26,periods_per_year=52),IF(periods_per_year=26,IF(O183=1,fpdate,P182+14),IF(periods_per_year=52,IF(O183=1,fpdate,P182+7),"n/a")),IF(periods_per_year=24,DATE(YEAR(fpdate),MONTH(fpdate)+(O183-1)/2+IF(AND(DAY(fpdate)&gt;=15,MOD(O183,2)=0),1,0),IF(MOD(O183,2)=0,IF(DAY(fpdate)&gt;=15,DAY(fpdate)-14,DAY(fpdate)+14),DAY(fpdate))),IF(DAY(DATE(YEAR(fpdate),MONTH(fpdate)+O183-1,DAY(fpdate)))&lt;&gt;DAY(fpdate),DATE(YEAR(fpdate),MONTH(fpdate)+O183,0),DATE(YEAR(fpdate),MONTH(fpdate)+O183-1,DAY(fpdate))))))</f>
        <v>47178</v>
      </c>
      <c r="Q183" s="20">
        <f>IF(O183="","",IF(D183&lt;&gt;"",D183,IF(O183=1,start_rate,IF(variable,IF(OR(O183=1,O183&lt;$J$23*periods_per_year),Q182,MIN($J$24,IF(MOD(O183-1,$J$26)=0,MAX($J$25,Q182+$J$27),Q182))),Q182))))</f>
        <v>5.5E-2</v>
      </c>
      <c r="R183" s="21">
        <f>IF(O183="","",ROUND((((1+Q183/CP)^(CP/periods_per_year))-1)*U182,2))</f>
        <v>548.67999999999995</v>
      </c>
      <c r="S183" s="21">
        <f>IF(O183="","",IF(O183=nper,U182+R183,MIN(U182+R183,IF(Q183=Q182,S182,ROUND(-PMT(((1+Q183/CP)^(CP/periods_per_year))-1,nper-O183+1,U182),2)))))</f>
        <v>851.68</v>
      </c>
      <c r="T183" s="21">
        <f t="shared" si="28"/>
        <v>303</v>
      </c>
      <c r="U183" s="21">
        <f t="shared" si="29"/>
        <v>119409.35000000003</v>
      </c>
    </row>
    <row r="184" spans="1:21" x14ac:dyDescent="0.2">
      <c r="A184" s="11">
        <f t="shared" si="20"/>
        <v>136</v>
      </c>
      <c r="B184" s="12">
        <f t="shared" si="21"/>
        <v>47209</v>
      </c>
      <c r="C184" s="16" t="str">
        <f t="shared" si="22"/>
        <v/>
      </c>
      <c r="D184" s="13">
        <f>IF(A184="","",IF(A184=1,start_rate,IF(variable,IF(OR(A184=1,A184&lt;$J$23*periods_per_year),D183,MIN($J$24,IF(MOD(A184-1,$J$26)=0,MAX($J$25,D183+$J$27),D183))),D183)))</f>
        <v>5.5E-2</v>
      </c>
      <c r="E184" s="14">
        <f t="shared" si="23"/>
        <v>547.29</v>
      </c>
      <c r="F184" s="14">
        <f>IF(A184="","",IF(A184=nper,J183+E184,MIN(J183+E184,IF(D184=D183,F183,IF($E$13="Acc Bi-Weekly",ROUND((-PMT(((1+D184/CP)^(CP/12))-1,(nper-A184+1)*12/26,J183))/2,2),IF($E$13="Acc Weekly",ROUND((-PMT(((1+D184/CP)^(CP/12))-1,(nper-A184+1)*12/52,J183))/4,2),ROUND(-PMT(((1+D184/CP)^(CP/periods_per_year))-1,nper-A184+1,J183),2)))))))</f>
        <v>851.68</v>
      </c>
      <c r="G184" s="14">
        <f>IF(OR(A184="",A184&lt;$E$23),"",IF(J183&lt;=F184,0,IF(IF(AND(A184&gt;=$E$23,MOD(A184-$E$23,int)=0),$E$24,0)+F184&gt;=J183+E184,J183+E184-F184,IF(AND(A184&gt;=$E$23,MOD(A184-$E$23,int)=0),$E$24,0)+IF(IF(AND(A184&gt;=$E$23,MOD(A184-$E$23,int)=0),$E$24,0)+IF(MOD(A184-$E$27,periods_per_year)=0,$E$26,0)+F184&lt;J183+E184,IF(MOD(A184-$E$27,periods_per_year)=0,$E$26,0),J183+E184-IF(AND(A184&gt;=$E$23,MOD(A184-$E$23,int)=0),$E$24,0)-F184))))</f>
        <v>0</v>
      </c>
      <c r="H184" s="15"/>
      <c r="I184" s="14">
        <f t="shared" si="24"/>
        <v>304.39</v>
      </c>
      <c r="J184" s="14">
        <f t="shared" si="25"/>
        <v>119104.96000000004</v>
      </c>
      <c r="K184" s="14">
        <f t="shared" si="26"/>
        <v>136.82249999999999</v>
      </c>
      <c r="L184" s="14">
        <f>IF(A184="","",SUM($K$49:K184))</f>
        <v>21233.359999999986</v>
      </c>
      <c r="O184" s="18">
        <f t="shared" si="27"/>
        <v>136</v>
      </c>
      <c r="P184" s="19">
        <f>IF(O184="","",IF(OR(periods_per_year=26,periods_per_year=52),IF(periods_per_year=26,IF(O184=1,fpdate,P183+14),IF(periods_per_year=52,IF(O184=1,fpdate,P183+7),"n/a")),IF(periods_per_year=24,DATE(YEAR(fpdate),MONTH(fpdate)+(O184-1)/2+IF(AND(DAY(fpdate)&gt;=15,MOD(O184,2)=0),1,0),IF(MOD(O184,2)=0,IF(DAY(fpdate)&gt;=15,DAY(fpdate)-14,DAY(fpdate)+14),DAY(fpdate))),IF(DAY(DATE(YEAR(fpdate),MONTH(fpdate)+O184-1,DAY(fpdate)))&lt;&gt;DAY(fpdate),DATE(YEAR(fpdate),MONTH(fpdate)+O184,0),DATE(YEAR(fpdate),MONTH(fpdate)+O184-1,DAY(fpdate))))))</f>
        <v>47209</v>
      </c>
      <c r="Q184" s="20">
        <f>IF(O184="","",IF(D184&lt;&gt;"",D184,IF(O184=1,start_rate,IF(variable,IF(OR(O184=1,O184&lt;$J$23*periods_per_year),Q183,MIN($J$24,IF(MOD(O184-1,$J$26)=0,MAX($J$25,Q183+$J$27),Q183))),Q183))))</f>
        <v>5.5E-2</v>
      </c>
      <c r="R184" s="21">
        <f>IF(O184="","",ROUND((((1+Q184/CP)^(CP/periods_per_year))-1)*U183,2))</f>
        <v>547.29</v>
      </c>
      <c r="S184" s="21">
        <f>IF(O184="","",IF(O184=nper,U183+R184,MIN(U183+R184,IF(Q184=Q183,S183,ROUND(-PMT(((1+Q184/CP)^(CP/periods_per_year))-1,nper-O184+1,U183),2)))))</f>
        <v>851.68</v>
      </c>
      <c r="T184" s="21">
        <f t="shared" si="28"/>
        <v>304.39</v>
      </c>
      <c r="U184" s="21">
        <f t="shared" si="29"/>
        <v>119104.96000000004</v>
      </c>
    </row>
    <row r="185" spans="1:21" x14ac:dyDescent="0.2">
      <c r="A185" s="11">
        <f t="shared" si="20"/>
        <v>137</v>
      </c>
      <c r="B185" s="12">
        <f t="shared" si="21"/>
        <v>47239</v>
      </c>
      <c r="C185" s="16" t="str">
        <f t="shared" si="22"/>
        <v/>
      </c>
      <c r="D185" s="13">
        <f>IF(A185="","",IF(A185=1,start_rate,IF(variable,IF(OR(A185=1,A185&lt;$J$23*periods_per_year),D184,MIN($J$24,IF(MOD(A185-1,$J$26)=0,MAX($J$25,D184+$J$27),D184))),D184)))</f>
        <v>5.5E-2</v>
      </c>
      <c r="E185" s="14">
        <f t="shared" si="23"/>
        <v>545.9</v>
      </c>
      <c r="F185" s="14">
        <f>IF(A185="","",IF(A185=nper,J184+E185,MIN(J184+E185,IF(D185=D184,F184,IF($E$13="Acc Bi-Weekly",ROUND((-PMT(((1+D185/CP)^(CP/12))-1,(nper-A185+1)*12/26,J184))/2,2),IF($E$13="Acc Weekly",ROUND((-PMT(((1+D185/CP)^(CP/12))-1,(nper-A185+1)*12/52,J184))/4,2),ROUND(-PMT(((1+D185/CP)^(CP/periods_per_year))-1,nper-A185+1,J184),2)))))))</f>
        <v>851.68</v>
      </c>
      <c r="G185" s="14">
        <f>IF(OR(A185="",A185&lt;$E$23),"",IF(J184&lt;=F185,0,IF(IF(AND(A185&gt;=$E$23,MOD(A185-$E$23,int)=0),$E$24,0)+F185&gt;=J184+E185,J184+E185-F185,IF(AND(A185&gt;=$E$23,MOD(A185-$E$23,int)=0),$E$24,0)+IF(IF(AND(A185&gt;=$E$23,MOD(A185-$E$23,int)=0),$E$24,0)+IF(MOD(A185-$E$27,periods_per_year)=0,$E$26,0)+F185&lt;J184+E185,IF(MOD(A185-$E$27,periods_per_year)=0,$E$26,0),J184+E185-IF(AND(A185&gt;=$E$23,MOD(A185-$E$23,int)=0),$E$24,0)-F185))))</f>
        <v>0</v>
      </c>
      <c r="H185" s="15"/>
      <c r="I185" s="14">
        <f t="shared" si="24"/>
        <v>305.77999999999997</v>
      </c>
      <c r="J185" s="14">
        <f t="shared" si="25"/>
        <v>118799.18000000004</v>
      </c>
      <c r="K185" s="14">
        <f t="shared" si="26"/>
        <v>136.47499999999999</v>
      </c>
      <c r="L185" s="14">
        <f>IF(A185="","",SUM($K$49:K185))</f>
        <v>21369.834999999985</v>
      </c>
      <c r="O185" s="18">
        <f t="shared" si="27"/>
        <v>137</v>
      </c>
      <c r="P185" s="19">
        <f>IF(O185="","",IF(OR(periods_per_year=26,periods_per_year=52),IF(periods_per_year=26,IF(O185=1,fpdate,P184+14),IF(periods_per_year=52,IF(O185=1,fpdate,P184+7),"n/a")),IF(periods_per_year=24,DATE(YEAR(fpdate),MONTH(fpdate)+(O185-1)/2+IF(AND(DAY(fpdate)&gt;=15,MOD(O185,2)=0),1,0),IF(MOD(O185,2)=0,IF(DAY(fpdate)&gt;=15,DAY(fpdate)-14,DAY(fpdate)+14),DAY(fpdate))),IF(DAY(DATE(YEAR(fpdate),MONTH(fpdate)+O185-1,DAY(fpdate)))&lt;&gt;DAY(fpdate),DATE(YEAR(fpdate),MONTH(fpdate)+O185,0),DATE(YEAR(fpdate),MONTH(fpdate)+O185-1,DAY(fpdate))))))</f>
        <v>47239</v>
      </c>
      <c r="Q185" s="20">
        <f>IF(O185="","",IF(D185&lt;&gt;"",D185,IF(O185=1,start_rate,IF(variable,IF(OR(O185=1,O185&lt;$J$23*periods_per_year),Q184,MIN($J$24,IF(MOD(O185-1,$J$26)=0,MAX($J$25,Q184+$J$27),Q184))),Q184))))</f>
        <v>5.5E-2</v>
      </c>
      <c r="R185" s="21">
        <f>IF(O185="","",ROUND((((1+Q185/CP)^(CP/periods_per_year))-1)*U184,2))</f>
        <v>545.9</v>
      </c>
      <c r="S185" s="21">
        <f>IF(O185="","",IF(O185=nper,U184+R185,MIN(U184+R185,IF(Q185=Q184,S184,ROUND(-PMT(((1+Q185/CP)^(CP/periods_per_year))-1,nper-O185+1,U184),2)))))</f>
        <v>851.68</v>
      </c>
      <c r="T185" s="21">
        <f t="shared" si="28"/>
        <v>305.77999999999997</v>
      </c>
      <c r="U185" s="21">
        <f t="shared" si="29"/>
        <v>118799.18000000004</v>
      </c>
    </row>
    <row r="186" spans="1:21" x14ac:dyDescent="0.2">
      <c r="A186" s="11">
        <f t="shared" si="20"/>
        <v>138</v>
      </c>
      <c r="B186" s="12">
        <f t="shared" si="21"/>
        <v>47270</v>
      </c>
      <c r="C186" s="16" t="str">
        <f t="shared" si="22"/>
        <v/>
      </c>
      <c r="D186" s="13">
        <f>IF(A186="","",IF(A186=1,start_rate,IF(variable,IF(OR(A186=1,A186&lt;$J$23*periods_per_year),D185,MIN($J$24,IF(MOD(A186-1,$J$26)=0,MAX($J$25,D185+$J$27),D185))),D185)))</f>
        <v>5.5E-2</v>
      </c>
      <c r="E186" s="14">
        <f t="shared" si="23"/>
        <v>544.5</v>
      </c>
      <c r="F186" s="14">
        <f>IF(A186="","",IF(A186=nper,J185+E186,MIN(J185+E186,IF(D186=D185,F185,IF($E$13="Acc Bi-Weekly",ROUND((-PMT(((1+D186/CP)^(CP/12))-1,(nper-A186+1)*12/26,J185))/2,2),IF($E$13="Acc Weekly",ROUND((-PMT(((1+D186/CP)^(CP/12))-1,(nper-A186+1)*12/52,J185))/4,2),ROUND(-PMT(((1+D186/CP)^(CP/periods_per_year))-1,nper-A186+1,J185),2)))))))</f>
        <v>851.68</v>
      </c>
      <c r="G186" s="14">
        <f>IF(OR(A186="",A186&lt;$E$23),"",IF(J185&lt;=F186,0,IF(IF(AND(A186&gt;=$E$23,MOD(A186-$E$23,int)=0),$E$24,0)+F186&gt;=J185+E186,J185+E186-F186,IF(AND(A186&gt;=$E$23,MOD(A186-$E$23,int)=0),$E$24,0)+IF(IF(AND(A186&gt;=$E$23,MOD(A186-$E$23,int)=0),$E$24,0)+IF(MOD(A186-$E$27,periods_per_year)=0,$E$26,0)+F186&lt;J185+E186,IF(MOD(A186-$E$27,periods_per_year)=0,$E$26,0),J185+E186-IF(AND(A186&gt;=$E$23,MOD(A186-$E$23,int)=0),$E$24,0)-F186))))</f>
        <v>0</v>
      </c>
      <c r="H186" s="15"/>
      <c r="I186" s="14">
        <f t="shared" si="24"/>
        <v>307.17999999999995</v>
      </c>
      <c r="J186" s="14">
        <f t="shared" si="25"/>
        <v>118492.00000000004</v>
      </c>
      <c r="K186" s="14">
        <f t="shared" si="26"/>
        <v>136.125</v>
      </c>
      <c r="L186" s="14">
        <f>IF(A186="","",SUM($K$49:K186))</f>
        <v>21505.959999999985</v>
      </c>
      <c r="O186" s="18">
        <f t="shared" si="27"/>
        <v>138</v>
      </c>
      <c r="P186" s="19">
        <f>IF(O186="","",IF(OR(periods_per_year=26,periods_per_year=52),IF(periods_per_year=26,IF(O186=1,fpdate,P185+14),IF(periods_per_year=52,IF(O186=1,fpdate,P185+7),"n/a")),IF(periods_per_year=24,DATE(YEAR(fpdate),MONTH(fpdate)+(O186-1)/2+IF(AND(DAY(fpdate)&gt;=15,MOD(O186,2)=0),1,0),IF(MOD(O186,2)=0,IF(DAY(fpdate)&gt;=15,DAY(fpdate)-14,DAY(fpdate)+14),DAY(fpdate))),IF(DAY(DATE(YEAR(fpdate),MONTH(fpdate)+O186-1,DAY(fpdate)))&lt;&gt;DAY(fpdate),DATE(YEAR(fpdate),MONTH(fpdate)+O186,0),DATE(YEAR(fpdate),MONTH(fpdate)+O186-1,DAY(fpdate))))))</f>
        <v>47270</v>
      </c>
      <c r="Q186" s="20">
        <f>IF(O186="","",IF(D186&lt;&gt;"",D186,IF(O186=1,start_rate,IF(variable,IF(OR(O186=1,O186&lt;$J$23*periods_per_year),Q185,MIN($J$24,IF(MOD(O186-1,$J$26)=0,MAX($J$25,Q185+$J$27),Q185))),Q185))))</f>
        <v>5.5E-2</v>
      </c>
      <c r="R186" s="21">
        <f>IF(O186="","",ROUND((((1+Q186/CP)^(CP/periods_per_year))-1)*U185,2))</f>
        <v>544.5</v>
      </c>
      <c r="S186" s="21">
        <f>IF(O186="","",IF(O186=nper,U185+R186,MIN(U185+R186,IF(Q186=Q185,S185,ROUND(-PMT(((1+Q186/CP)^(CP/periods_per_year))-1,nper-O186+1,U185),2)))))</f>
        <v>851.68</v>
      </c>
      <c r="T186" s="21">
        <f t="shared" si="28"/>
        <v>307.17999999999995</v>
      </c>
      <c r="U186" s="21">
        <f t="shared" si="29"/>
        <v>118492.00000000004</v>
      </c>
    </row>
    <row r="187" spans="1:21" x14ac:dyDescent="0.2">
      <c r="A187" s="11">
        <f t="shared" si="20"/>
        <v>139</v>
      </c>
      <c r="B187" s="12">
        <f t="shared" si="21"/>
        <v>47300</v>
      </c>
      <c r="C187" s="16" t="str">
        <f t="shared" si="22"/>
        <v/>
      </c>
      <c r="D187" s="13">
        <f>IF(A187="","",IF(A187=1,start_rate,IF(variable,IF(OR(A187=1,A187&lt;$J$23*periods_per_year),D186,MIN($J$24,IF(MOD(A187-1,$J$26)=0,MAX($J$25,D186+$J$27),D186))),D186)))</f>
        <v>5.5E-2</v>
      </c>
      <c r="E187" s="14">
        <f t="shared" si="23"/>
        <v>543.09</v>
      </c>
      <c r="F187" s="14">
        <f>IF(A187="","",IF(A187=nper,J186+E187,MIN(J186+E187,IF(D187=D186,F186,IF($E$13="Acc Bi-Weekly",ROUND((-PMT(((1+D187/CP)^(CP/12))-1,(nper-A187+1)*12/26,J186))/2,2),IF($E$13="Acc Weekly",ROUND((-PMT(((1+D187/CP)^(CP/12))-1,(nper-A187+1)*12/52,J186))/4,2),ROUND(-PMT(((1+D187/CP)^(CP/periods_per_year))-1,nper-A187+1,J186),2)))))))</f>
        <v>851.68</v>
      </c>
      <c r="G187" s="14">
        <f>IF(OR(A187="",A187&lt;$E$23),"",IF(J186&lt;=F187,0,IF(IF(AND(A187&gt;=$E$23,MOD(A187-$E$23,int)=0),$E$24,0)+F187&gt;=J186+E187,J186+E187-F187,IF(AND(A187&gt;=$E$23,MOD(A187-$E$23,int)=0),$E$24,0)+IF(IF(AND(A187&gt;=$E$23,MOD(A187-$E$23,int)=0),$E$24,0)+IF(MOD(A187-$E$27,periods_per_year)=0,$E$26,0)+F187&lt;J186+E187,IF(MOD(A187-$E$27,periods_per_year)=0,$E$26,0),J186+E187-IF(AND(A187&gt;=$E$23,MOD(A187-$E$23,int)=0),$E$24,0)-F187))))</f>
        <v>0</v>
      </c>
      <c r="H187" s="15"/>
      <c r="I187" s="14">
        <f t="shared" si="24"/>
        <v>308.58999999999992</v>
      </c>
      <c r="J187" s="14">
        <f t="shared" si="25"/>
        <v>118183.41000000005</v>
      </c>
      <c r="K187" s="14">
        <f t="shared" si="26"/>
        <v>135.77250000000001</v>
      </c>
      <c r="L187" s="14">
        <f>IF(A187="","",SUM($K$49:K187))</f>
        <v>21641.732499999984</v>
      </c>
      <c r="O187" s="18">
        <f t="shared" si="27"/>
        <v>139</v>
      </c>
      <c r="P187" s="19">
        <f>IF(O187="","",IF(OR(periods_per_year=26,periods_per_year=52),IF(periods_per_year=26,IF(O187=1,fpdate,P186+14),IF(periods_per_year=52,IF(O187=1,fpdate,P186+7),"n/a")),IF(periods_per_year=24,DATE(YEAR(fpdate),MONTH(fpdate)+(O187-1)/2+IF(AND(DAY(fpdate)&gt;=15,MOD(O187,2)=0),1,0),IF(MOD(O187,2)=0,IF(DAY(fpdate)&gt;=15,DAY(fpdate)-14,DAY(fpdate)+14),DAY(fpdate))),IF(DAY(DATE(YEAR(fpdate),MONTH(fpdate)+O187-1,DAY(fpdate)))&lt;&gt;DAY(fpdate),DATE(YEAR(fpdate),MONTH(fpdate)+O187,0),DATE(YEAR(fpdate),MONTH(fpdate)+O187-1,DAY(fpdate))))))</f>
        <v>47300</v>
      </c>
      <c r="Q187" s="20">
        <f>IF(O187="","",IF(D187&lt;&gt;"",D187,IF(O187=1,start_rate,IF(variable,IF(OR(O187=1,O187&lt;$J$23*periods_per_year),Q186,MIN($J$24,IF(MOD(O187-1,$J$26)=0,MAX($J$25,Q186+$J$27),Q186))),Q186))))</f>
        <v>5.5E-2</v>
      </c>
      <c r="R187" s="21">
        <f>IF(O187="","",ROUND((((1+Q187/CP)^(CP/periods_per_year))-1)*U186,2))</f>
        <v>543.09</v>
      </c>
      <c r="S187" s="21">
        <f>IF(O187="","",IF(O187=nper,U186+R187,MIN(U186+R187,IF(Q187=Q186,S186,ROUND(-PMT(((1+Q187/CP)^(CP/periods_per_year))-1,nper-O187+1,U186),2)))))</f>
        <v>851.68</v>
      </c>
      <c r="T187" s="21">
        <f t="shared" si="28"/>
        <v>308.58999999999992</v>
      </c>
      <c r="U187" s="21">
        <f t="shared" si="29"/>
        <v>118183.41000000005</v>
      </c>
    </row>
    <row r="188" spans="1:21" x14ac:dyDescent="0.2">
      <c r="A188" s="11">
        <f t="shared" si="20"/>
        <v>140</v>
      </c>
      <c r="B188" s="12">
        <f t="shared" si="21"/>
        <v>47331</v>
      </c>
      <c r="C188" s="16" t="str">
        <f t="shared" si="22"/>
        <v/>
      </c>
      <c r="D188" s="13">
        <f>IF(A188="","",IF(A188=1,start_rate,IF(variable,IF(OR(A188=1,A188&lt;$J$23*periods_per_year),D187,MIN($J$24,IF(MOD(A188-1,$J$26)=0,MAX($J$25,D187+$J$27),D187))),D187)))</f>
        <v>5.5E-2</v>
      </c>
      <c r="E188" s="14">
        <f t="shared" si="23"/>
        <v>541.66999999999996</v>
      </c>
      <c r="F188" s="14">
        <f>IF(A188="","",IF(A188=nper,J187+E188,MIN(J187+E188,IF(D188=D187,F187,IF($E$13="Acc Bi-Weekly",ROUND((-PMT(((1+D188/CP)^(CP/12))-1,(nper-A188+1)*12/26,J187))/2,2),IF($E$13="Acc Weekly",ROUND((-PMT(((1+D188/CP)^(CP/12))-1,(nper-A188+1)*12/52,J187))/4,2),ROUND(-PMT(((1+D188/CP)^(CP/periods_per_year))-1,nper-A188+1,J187),2)))))))</f>
        <v>851.68</v>
      </c>
      <c r="G188" s="14">
        <f>IF(OR(A188="",A188&lt;$E$23),"",IF(J187&lt;=F188,0,IF(IF(AND(A188&gt;=$E$23,MOD(A188-$E$23,int)=0),$E$24,0)+F188&gt;=J187+E188,J187+E188-F188,IF(AND(A188&gt;=$E$23,MOD(A188-$E$23,int)=0),$E$24,0)+IF(IF(AND(A188&gt;=$E$23,MOD(A188-$E$23,int)=0),$E$24,0)+IF(MOD(A188-$E$27,periods_per_year)=0,$E$26,0)+F188&lt;J187+E188,IF(MOD(A188-$E$27,periods_per_year)=0,$E$26,0),J187+E188-IF(AND(A188&gt;=$E$23,MOD(A188-$E$23,int)=0),$E$24,0)-F188))))</f>
        <v>0</v>
      </c>
      <c r="H188" s="15"/>
      <c r="I188" s="14">
        <f t="shared" si="24"/>
        <v>310.01</v>
      </c>
      <c r="J188" s="14">
        <f t="shared" si="25"/>
        <v>117873.40000000005</v>
      </c>
      <c r="K188" s="14">
        <f t="shared" si="26"/>
        <v>135.41749999999999</v>
      </c>
      <c r="L188" s="14">
        <f>IF(A188="","",SUM($K$49:K188))</f>
        <v>21777.149999999983</v>
      </c>
      <c r="O188" s="18">
        <f t="shared" si="27"/>
        <v>140</v>
      </c>
      <c r="P188" s="19">
        <f>IF(O188="","",IF(OR(periods_per_year=26,periods_per_year=52),IF(periods_per_year=26,IF(O188=1,fpdate,P187+14),IF(periods_per_year=52,IF(O188=1,fpdate,P187+7),"n/a")),IF(periods_per_year=24,DATE(YEAR(fpdate),MONTH(fpdate)+(O188-1)/2+IF(AND(DAY(fpdate)&gt;=15,MOD(O188,2)=0),1,0),IF(MOD(O188,2)=0,IF(DAY(fpdate)&gt;=15,DAY(fpdate)-14,DAY(fpdate)+14),DAY(fpdate))),IF(DAY(DATE(YEAR(fpdate),MONTH(fpdate)+O188-1,DAY(fpdate)))&lt;&gt;DAY(fpdate),DATE(YEAR(fpdate),MONTH(fpdate)+O188,0),DATE(YEAR(fpdate),MONTH(fpdate)+O188-1,DAY(fpdate))))))</f>
        <v>47331</v>
      </c>
      <c r="Q188" s="20">
        <f>IF(O188="","",IF(D188&lt;&gt;"",D188,IF(O188=1,start_rate,IF(variable,IF(OR(O188=1,O188&lt;$J$23*periods_per_year),Q187,MIN($J$24,IF(MOD(O188-1,$J$26)=0,MAX($J$25,Q187+$J$27),Q187))),Q187))))</f>
        <v>5.5E-2</v>
      </c>
      <c r="R188" s="21">
        <f>IF(O188="","",ROUND((((1+Q188/CP)^(CP/periods_per_year))-1)*U187,2))</f>
        <v>541.66999999999996</v>
      </c>
      <c r="S188" s="21">
        <f>IF(O188="","",IF(O188=nper,U187+R188,MIN(U187+R188,IF(Q188=Q187,S187,ROUND(-PMT(((1+Q188/CP)^(CP/periods_per_year))-1,nper-O188+1,U187),2)))))</f>
        <v>851.68</v>
      </c>
      <c r="T188" s="21">
        <f t="shared" si="28"/>
        <v>310.01</v>
      </c>
      <c r="U188" s="21">
        <f t="shared" si="29"/>
        <v>117873.40000000005</v>
      </c>
    </row>
    <row r="189" spans="1:21" x14ac:dyDescent="0.2">
      <c r="A189" s="11">
        <f t="shared" si="20"/>
        <v>141</v>
      </c>
      <c r="B189" s="12">
        <f t="shared" si="21"/>
        <v>47362</v>
      </c>
      <c r="C189" s="16" t="str">
        <f t="shared" si="22"/>
        <v/>
      </c>
      <c r="D189" s="13">
        <f>IF(A189="","",IF(A189=1,start_rate,IF(variable,IF(OR(A189=1,A189&lt;$J$23*periods_per_year),D188,MIN($J$24,IF(MOD(A189-1,$J$26)=0,MAX($J$25,D188+$J$27),D188))),D188)))</f>
        <v>5.5E-2</v>
      </c>
      <c r="E189" s="14">
        <f t="shared" si="23"/>
        <v>540.25</v>
      </c>
      <c r="F189" s="14">
        <f>IF(A189="","",IF(A189=nper,J188+E189,MIN(J188+E189,IF(D189=D188,F188,IF($E$13="Acc Bi-Weekly",ROUND((-PMT(((1+D189/CP)^(CP/12))-1,(nper-A189+1)*12/26,J188))/2,2),IF($E$13="Acc Weekly",ROUND((-PMT(((1+D189/CP)^(CP/12))-1,(nper-A189+1)*12/52,J188))/4,2),ROUND(-PMT(((1+D189/CP)^(CP/periods_per_year))-1,nper-A189+1,J188),2)))))))</f>
        <v>851.68</v>
      </c>
      <c r="G189" s="14">
        <f>IF(OR(A189="",A189&lt;$E$23),"",IF(J188&lt;=F189,0,IF(IF(AND(A189&gt;=$E$23,MOD(A189-$E$23,int)=0),$E$24,0)+F189&gt;=J188+E189,J188+E189-F189,IF(AND(A189&gt;=$E$23,MOD(A189-$E$23,int)=0),$E$24,0)+IF(IF(AND(A189&gt;=$E$23,MOD(A189-$E$23,int)=0),$E$24,0)+IF(MOD(A189-$E$27,periods_per_year)=0,$E$26,0)+F189&lt;J188+E189,IF(MOD(A189-$E$27,periods_per_year)=0,$E$26,0),J188+E189-IF(AND(A189&gt;=$E$23,MOD(A189-$E$23,int)=0),$E$24,0)-F189))))</f>
        <v>0</v>
      </c>
      <c r="H189" s="15"/>
      <c r="I189" s="14">
        <f t="shared" si="24"/>
        <v>311.42999999999995</v>
      </c>
      <c r="J189" s="14">
        <f t="shared" si="25"/>
        <v>117561.97000000006</v>
      </c>
      <c r="K189" s="14">
        <f t="shared" si="26"/>
        <v>135.0625</v>
      </c>
      <c r="L189" s="14">
        <f>IF(A189="","",SUM($K$49:K189))</f>
        <v>21912.212499999983</v>
      </c>
      <c r="O189" s="18">
        <f t="shared" si="27"/>
        <v>141</v>
      </c>
      <c r="P189" s="19">
        <f>IF(O189="","",IF(OR(periods_per_year=26,periods_per_year=52),IF(periods_per_year=26,IF(O189=1,fpdate,P188+14),IF(periods_per_year=52,IF(O189=1,fpdate,P188+7),"n/a")),IF(periods_per_year=24,DATE(YEAR(fpdate),MONTH(fpdate)+(O189-1)/2+IF(AND(DAY(fpdate)&gt;=15,MOD(O189,2)=0),1,0),IF(MOD(O189,2)=0,IF(DAY(fpdate)&gt;=15,DAY(fpdate)-14,DAY(fpdate)+14),DAY(fpdate))),IF(DAY(DATE(YEAR(fpdate),MONTH(fpdate)+O189-1,DAY(fpdate)))&lt;&gt;DAY(fpdate),DATE(YEAR(fpdate),MONTH(fpdate)+O189,0),DATE(YEAR(fpdate),MONTH(fpdate)+O189-1,DAY(fpdate))))))</f>
        <v>47362</v>
      </c>
      <c r="Q189" s="20">
        <f>IF(O189="","",IF(D189&lt;&gt;"",D189,IF(O189=1,start_rate,IF(variable,IF(OR(O189=1,O189&lt;$J$23*periods_per_year),Q188,MIN($J$24,IF(MOD(O189-1,$J$26)=0,MAX($J$25,Q188+$J$27),Q188))),Q188))))</f>
        <v>5.5E-2</v>
      </c>
      <c r="R189" s="21">
        <f>IF(O189="","",ROUND((((1+Q189/CP)^(CP/periods_per_year))-1)*U188,2))</f>
        <v>540.25</v>
      </c>
      <c r="S189" s="21">
        <f>IF(O189="","",IF(O189=nper,U188+R189,MIN(U188+R189,IF(Q189=Q188,S188,ROUND(-PMT(((1+Q189/CP)^(CP/periods_per_year))-1,nper-O189+1,U188),2)))))</f>
        <v>851.68</v>
      </c>
      <c r="T189" s="21">
        <f t="shared" si="28"/>
        <v>311.42999999999995</v>
      </c>
      <c r="U189" s="21">
        <f t="shared" si="29"/>
        <v>117561.97000000006</v>
      </c>
    </row>
    <row r="190" spans="1:21" x14ac:dyDescent="0.2">
      <c r="A190" s="11">
        <f t="shared" si="20"/>
        <v>142</v>
      </c>
      <c r="B190" s="12">
        <f t="shared" si="21"/>
        <v>47392</v>
      </c>
      <c r="C190" s="16" t="str">
        <f t="shared" si="22"/>
        <v/>
      </c>
      <c r="D190" s="13">
        <f>IF(A190="","",IF(A190=1,start_rate,IF(variable,IF(OR(A190=1,A190&lt;$J$23*periods_per_year),D189,MIN($J$24,IF(MOD(A190-1,$J$26)=0,MAX($J$25,D189+$J$27),D189))),D189)))</f>
        <v>5.5E-2</v>
      </c>
      <c r="E190" s="14">
        <f t="shared" si="23"/>
        <v>538.83000000000004</v>
      </c>
      <c r="F190" s="14">
        <f>IF(A190="","",IF(A190=nper,J189+E190,MIN(J189+E190,IF(D190=D189,F189,IF($E$13="Acc Bi-Weekly",ROUND((-PMT(((1+D190/CP)^(CP/12))-1,(nper-A190+1)*12/26,J189))/2,2),IF($E$13="Acc Weekly",ROUND((-PMT(((1+D190/CP)^(CP/12))-1,(nper-A190+1)*12/52,J189))/4,2),ROUND(-PMT(((1+D190/CP)^(CP/periods_per_year))-1,nper-A190+1,J189),2)))))))</f>
        <v>851.68</v>
      </c>
      <c r="G190" s="14">
        <f>IF(OR(A190="",A190&lt;$E$23),"",IF(J189&lt;=F190,0,IF(IF(AND(A190&gt;=$E$23,MOD(A190-$E$23,int)=0),$E$24,0)+F190&gt;=J189+E190,J189+E190-F190,IF(AND(A190&gt;=$E$23,MOD(A190-$E$23,int)=0),$E$24,0)+IF(IF(AND(A190&gt;=$E$23,MOD(A190-$E$23,int)=0),$E$24,0)+IF(MOD(A190-$E$27,periods_per_year)=0,$E$26,0)+F190&lt;J189+E190,IF(MOD(A190-$E$27,periods_per_year)=0,$E$26,0),J189+E190-IF(AND(A190&gt;=$E$23,MOD(A190-$E$23,int)=0),$E$24,0)-F190))))</f>
        <v>0</v>
      </c>
      <c r="H190" s="15"/>
      <c r="I190" s="14">
        <f t="shared" si="24"/>
        <v>312.84999999999991</v>
      </c>
      <c r="J190" s="14">
        <f t="shared" si="25"/>
        <v>117249.12000000005</v>
      </c>
      <c r="K190" s="14">
        <f t="shared" si="26"/>
        <v>134.70750000000001</v>
      </c>
      <c r="L190" s="14">
        <f>IF(A190="","",SUM($K$49:K190))</f>
        <v>22046.919999999984</v>
      </c>
      <c r="O190" s="18">
        <f t="shared" si="27"/>
        <v>142</v>
      </c>
      <c r="P190" s="19">
        <f>IF(O190="","",IF(OR(periods_per_year=26,periods_per_year=52),IF(periods_per_year=26,IF(O190=1,fpdate,P189+14),IF(periods_per_year=52,IF(O190=1,fpdate,P189+7),"n/a")),IF(periods_per_year=24,DATE(YEAR(fpdate),MONTH(fpdate)+(O190-1)/2+IF(AND(DAY(fpdate)&gt;=15,MOD(O190,2)=0),1,0),IF(MOD(O190,2)=0,IF(DAY(fpdate)&gt;=15,DAY(fpdate)-14,DAY(fpdate)+14),DAY(fpdate))),IF(DAY(DATE(YEAR(fpdate),MONTH(fpdate)+O190-1,DAY(fpdate)))&lt;&gt;DAY(fpdate),DATE(YEAR(fpdate),MONTH(fpdate)+O190,0),DATE(YEAR(fpdate),MONTH(fpdate)+O190-1,DAY(fpdate))))))</f>
        <v>47392</v>
      </c>
      <c r="Q190" s="20">
        <f>IF(O190="","",IF(D190&lt;&gt;"",D190,IF(O190=1,start_rate,IF(variable,IF(OR(O190=1,O190&lt;$J$23*periods_per_year),Q189,MIN($J$24,IF(MOD(O190-1,$J$26)=0,MAX($J$25,Q189+$J$27),Q189))),Q189))))</f>
        <v>5.5E-2</v>
      </c>
      <c r="R190" s="21">
        <f>IF(O190="","",ROUND((((1+Q190/CP)^(CP/periods_per_year))-1)*U189,2))</f>
        <v>538.83000000000004</v>
      </c>
      <c r="S190" s="21">
        <f>IF(O190="","",IF(O190=nper,U189+R190,MIN(U189+R190,IF(Q190=Q189,S189,ROUND(-PMT(((1+Q190/CP)^(CP/periods_per_year))-1,nper-O190+1,U189),2)))))</f>
        <v>851.68</v>
      </c>
      <c r="T190" s="21">
        <f t="shared" si="28"/>
        <v>312.84999999999991</v>
      </c>
      <c r="U190" s="21">
        <f t="shared" si="29"/>
        <v>117249.12000000005</v>
      </c>
    </row>
    <row r="191" spans="1:21" x14ac:dyDescent="0.2">
      <c r="A191" s="11">
        <f t="shared" si="20"/>
        <v>143</v>
      </c>
      <c r="B191" s="12">
        <f t="shared" si="21"/>
        <v>47423</v>
      </c>
      <c r="C191" s="16" t="str">
        <f t="shared" si="22"/>
        <v/>
      </c>
      <c r="D191" s="13">
        <f>IF(A191="","",IF(A191=1,start_rate,IF(variable,IF(OR(A191=1,A191&lt;$J$23*periods_per_year),D190,MIN($J$24,IF(MOD(A191-1,$J$26)=0,MAX($J$25,D190+$J$27),D190))),D190)))</f>
        <v>5.5E-2</v>
      </c>
      <c r="E191" s="14">
        <f t="shared" si="23"/>
        <v>537.39</v>
      </c>
      <c r="F191" s="14">
        <f>IF(A191="","",IF(A191=nper,J190+E191,MIN(J190+E191,IF(D191=D190,F190,IF($E$13="Acc Bi-Weekly",ROUND((-PMT(((1+D191/CP)^(CP/12))-1,(nper-A191+1)*12/26,J190))/2,2),IF($E$13="Acc Weekly",ROUND((-PMT(((1+D191/CP)^(CP/12))-1,(nper-A191+1)*12/52,J190))/4,2),ROUND(-PMT(((1+D191/CP)^(CP/periods_per_year))-1,nper-A191+1,J190),2)))))))</f>
        <v>851.68</v>
      </c>
      <c r="G191" s="14">
        <f>IF(OR(A191="",A191&lt;$E$23),"",IF(J190&lt;=F191,0,IF(IF(AND(A191&gt;=$E$23,MOD(A191-$E$23,int)=0),$E$24,0)+F191&gt;=J190+E191,J190+E191-F191,IF(AND(A191&gt;=$E$23,MOD(A191-$E$23,int)=0),$E$24,0)+IF(IF(AND(A191&gt;=$E$23,MOD(A191-$E$23,int)=0),$E$24,0)+IF(MOD(A191-$E$27,periods_per_year)=0,$E$26,0)+F191&lt;J190+E191,IF(MOD(A191-$E$27,periods_per_year)=0,$E$26,0),J190+E191-IF(AND(A191&gt;=$E$23,MOD(A191-$E$23,int)=0),$E$24,0)-F191))))</f>
        <v>0</v>
      </c>
      <c r="H191" s="15"/>
      <c r="I191" s="14">
        <f t="shared" si="24"/>
        <v>314.28999999999996</v>
      </c>
      <c r="J191" s="14">
        <f t="shared" si="25"/>
        <v>116934.83000000006</v>
      </c>
      <c r="K191" s="14">
        <f t="shared" si="26"/>
        <v>134.3475</v>
      </c>
      <c r="L191" s="14">
        <f>IF(A191="","",SUM($K$49:K191))</f>
        <v>22181.267499999984</v>
      </c>
      <c r="O191" s="18">
        <f t="shared" si="27"/>
        <v>143</v>
      </c>
      <c r="P191" s="19">
        <f>IF(O191="","",IF(OR(periods_per_year=26,periods_per_year=52),IF(periods_per_year=26,IF(O191=1,fpdate,P190+14),IF(periods_per_year=52,IF(O191=1,fpdate,P190+7),"n/a")),IF(periods_per_year=24,DATE(YEAR(fpdate),MONTH(fpdate)+(O191-1)/2+IF(AND(DAY(fpdate)&gt;=15,MOD(O191,2)=0),1,0),IF(MOD(O191,2)=0,IF(DAY(fpdate)&gt;=15,DAY(fpdate)-14,DAY(fpdate)+14),DAY(fpdate))),IF(DAY(DATE(YEAR(fpdate),MONTH(fpdate)+O191-1,DAY(fpdate)))&lt;&gt;DAY(fpdate),DATE(YEAR(fpdate),MONTH(fpdate)+O191,0),DATE(YEAR(fpdate),MONTH(fpdate)+O191-1,DAY(fpdate))))))</f>
        <v>47423</v>
      </c>
      <c r="Q191" s="20">
        <f>IF(O191="","",IF(D191&lt;&gt;"",D191,IF(O191=1,start_rate,IF(variable,IF(OR(O191=1,O191&lt;$J$23*periods_per_year),Q190,MIN($J$24,IF(MOD(O191-1,$J$26)=0,MAX($J$25,Q190+$J$27),Q190))),Q190))))</f>
        <v>5.5E-2</v>
      </c>
      <c r="R191" s="21">
        <f>IF(O191="","",ROUND((((1+Q191/CP)^(CP/periods_per_year))-1)*U190,2))</f>
        <v>537.39</v>
      </c>
      <c r="S191" s="21">
        <f>IF(O191="","",IF(O191=nper,U190+R191,MIN(U190+R191,IF(Q191=Q190,S190,ROUND(-PMT(((1+Q191/CP)^(CP/periods_per_year))-1,nper-O191+1,U190),2)))))</f>
        <v>851.68</v>
      </c>
      <c r="T191" s="21">
        <f t="shared" si="28"/>
        <v>314.28999999999996</v>
      </c>
      <c r="U191" s="21">
        <f t="shared" si="29"/>
        <v>116934.83000000006</v>
      </c>
    </row>
    <row r="192" spans="1:21" x14ac:dyDescent="0.2">
      <c r="A192" s="11">
        <f t="shared" si="20"/>
        <v>144</v>
      </c>
      <c r="B192" s="12">
        <f t="shared" si="21"/>
        <v>47453</v>
      </c>
      <c r="C192" s="16">
        <f t="shared" si="22"/>
        <v>12</v>
      </c>
      <c r="D192" s="13">
        <f>IF(A192="","",IF(A192=1,start_rate,IF(variable,IF(OR(A192=1,A192&lt;$J$23*periods_per_year),D191,MIN($J$24,IF(MOD(A192-1,$J$26)=0,MAX($J$25,D191+$J$27),D191))),D191)))</f>
        <v>5.5E-2</v>
      </c>
      <c r="E192" s="14">
        <f t="shared" si="23"/>
        <v>535.95000000000005</v>
      </c>
      <c r="F192" s="14">
        <f>IF(A192="","",IF(A192=nper,J191+E192,MIN(J191+E192,IF(D192=D191,F191,IF($E$13="Acc Bi-Weekly",ROUND((-PMT(((1+D192/CP)^(CP/12))-1,(nper-A192+1)*12/26,J191))/2,2),IF($E$13="Acc Weekly",ROUND((-PMT(((1+D192/CP)^(CP/12))-1,(nper-A192+1)*12/52,J191))/4,2),ROUND(-PMT(((1+D192/CP)^(CP/periods_per_year))-1,nper-A192+1,J191),2)))))))</f>
        <v>851.68</v>
      </c>
      <c r="G192" s="14">
        <f>IF(OR(A192="",A192&lt;$E$23),"",IF(J191&lt;=F192,0,IF(IF(AND(A192&gt;=$E$23,MOD(A192-$E$23,int)=0),$E$24,0)+F192&gt;=J191+E192,J191+E192-F192,IF(AND(A192&gt;=$E$23,MOD(A192-$E$23,int)=0),$E$24,0)+IF(IF(AND(A192&gt;=$E$23,MOD(A192-$E$23,int)=0),$E$24,0)+IF(MOD(A192-$E$27,periods_per_year)=0,$E$26,0)+F192&lt;J191+E192,IF(MOD(A192-$E$27,periods_per_year)=0,$E$26,0),J191+E192-IF(AND(A192&gt;=$E$23,MOD(A192-$E$23,int)=0),$E$24,0)-F192))))</f>
        <v>0</v>
      </c>
      <c r="H192" s="15"/>
      <c r="I192" s="14">
        <f t="shared" si="24"/>
        <v>315.7299999999999</v>
      </c>
      <c r="J192" s="14">
        <f t="shared" si="25"/>
        <v>116619.10000000006</v>
      </c>
      <c r="K192" s="14">
        <f t="shared" si="26"/>
        <v>133.98750000000001</v>
      </c>
      <c r="L192" s="14">
        <f>IF(A192="","",SUM($K$49:K192))</f>
        <v>22315.254999999983</v>
      </c>
      <c r="O192" s="18">
        <f t="shared" si="27"/>
        <v>144</v>
      </c>
      <c r="P192" s="19">
        <f>IF(O192="","",IF(OR(periods_per_year=26,periods_per_year=52),IF(periods_per_year=26,IF(O192=1,fpdate,P191+14),IF(periods_per_year=52,IF(O192=1,fpdate,P191+7),"n/a")),IF(periods_per_year=24,DATE(YEAR(fpdate),MONTH(fpdate)+(O192-1)/2+IF(AND(DAY(fpdate)&gt;=15,MOD(O192,2)=0),1,0),IF(MOD(O192,2)=0,IF(DAY(fpdate)&gt;=15,DAY(fpdate)-14,DAY(fpdate)+14),DAY(fpdate))),IF(DAY(DATE(YEAR(fpdate),MONTH(fpdate)+O192-1,DAY(fpdate)))&lt;&gt;DAY(fpdate),DATE(YEAR(fpdate),MONTH(fpdate)+O192,0),DATE(YEAR(fpdate),MONTH(fpdate)+O192-1,DAY(fpdate))))))</f>
        <v>47453</v>
      </c>
      <c r="Q192" s="20">
        <f>IF(O192="","",IF(D192&lt;&gt;"",D192,IF(O192=1,start_rate,IF(variable,IF(OR(O192=1,O192&lt;$J$23*periods_per_year),Q191,MIN($J$24,IF(MOD(O192-1,$J$26)=0,MAX($J$25,Q191+$J$27),Q191))),Q191))))</f>
        <v>5.5E-2</v>
      </c>
      <c r="R192" s="21">
        <f>IF(O192="","",ROUND((((1+Q192/CP)^(CP/periods_per_year))-1)*U191,2))</f>
        <v>535.95000000000005</v>
      </c>
      <c r="S192" s="21">
        <f>IF(O192="","",IF(O192=nper,U191+R192,MIN(U191+R192,IF(Q192=Q191,S191,ROUND(-PMT(((1+Q192/CP)^(CP/periods_per_year))-1,nper-O192+1,U191),2)))))</f>
        <v>851.68</v>
      </c>
      <c r="T192" s="21">
        <f t="shared" si="28"/>
        <v>315.7299999999999</v>
      </c>
      <c r="U192" s="21">
        <f t="shared" si="29"/>
        <v>116619.10000000006</v>
      </c>
    </row>
    <row r="193" spans="1:21" x14ac:dyDescent="0.2">
      <c r="A193" s="11">
        <f t="shared" si="20"/>
        <v>145</v>
      </c>
      <c r="B193" s="12">
        <f t="shared" si="21"/>
        <v>47484</v>
      </c>
      <c r="C193" s="16" t="str">
        <f t="shared" si="22"/>
        <v/>
      </c>
      <c r="D193" s="13">
        <f>IF(A193="","",IF(A193=1,start_rate,IF(variable,IF(OR(A193=1,A193&lt;$J$23*periods_per_year),D192,MIN($J$24,IF(MOD(A193-1,$J$26)=0,MAX($J$25,D192+$J$27),D192))),D192)))</f>
        <v>5.5E-2</v>
      </c>
      <c r="E193" s="14">
        <f t="shared" si="23"/>
        <v>534.5</v>
      </c>
      <c r="F193" s="14">
        <f>IF(A193="","",IF(A193=nper,J192+E193,MIN(J192+E193,IF(D193=D192,F192,IF($E$13="Acc Bi-Weekly",ROUND((-PMT(((1+D193/CP)^(CP/12))-1,(nper-A193+1)*12/26,J192))/2,2),IF($E$13="Acc Weekly",ROUND((-PMT(((1+D193/CP)^(CP/12))-1,(nper-A193+1)*12/52,J192))/4,2),ROUND(-PMT(((1+D193/CP)^(CP/periods_per_year))-1,nper-A193+1,J192),2)))))))</f>
        <v>851.68</v>
      </c>
      <c r="G193" s="14">
        <f>IF(OR(A193="",A193&lt;$E$23),"",IF(J192&lt;=F193,0,IF(IF(AND(A193&gt;=$E$23,MOD(A193-$E$23,int)=0),$E$24,0)+F193&gt;=J192+E193,J192+E193-F193,IF(AND(A193&gt;=$E$23,MOD(A193-$E$23,int)=0),$E$24,0)+IF(IF(AND(A193&gt;=$E$23,MOD(A193-$E$23,int)=0),$E$24,0)+IF(MOD(A193-$E$27,periods_per_year)=0,$E$26,0)+F193&lt;J192+E193,IF(MOD(A193-$E$27,periods_per_year)=0,$E$26,0),J192+E193-IF(AND(A193&gt;=$E$23,MOD(A193-$E$23,int)=0),$E$24,0)-F193))))</f>
        <v>0</v>
      </c>
      <c r="H193" s="15"/>
      <c r="I193" s="14">
        <f t="shared" si="24"/>
        <v>317.17999999999995</v>
      </c>
      <c r="J193" s="14">
        <f t="shared" si="25"/>
        <v>116301.92000000007</v>
      </c>
      <c r="K193" s="14">
        <f t="shared" si="26"/>
        <v>133.625</v>
      </c>
      <c r="L193" s="14">
        <f>IF(A193="","",SUM($K$49:K193))</f>
        <v>22448.879999999983</v>
      </c>
      <c r="O193" s="18">
        <f t="shared" si="27"/>
        <v>145</v>
      </c>
      <c r="P193" s="19">
        <f>IF(O193="","",IF(OR(periods_per_year=26,periods_per_year=52),IF(periods_per_year=26,IF(O193=1,fpdate,P192+14),IF(periods_per_year=52,IF(O193=1,fpdate,P192+7),"n/a")),IF(periods_per_year=24,DATE(YEAR(fpdate),MONTH(fpdate)+(O193-1)/2+IF(AND(DAY(fpdate)&gt;=15,MOD(O193,2)=0),1,0),IF(MOD(O193,2)=0,IF(DAY(fpdate)&gt;=15,DAY(fpdate)-14,DAY(fpdate)+14),DAY(fpdate))),IF(DAY(DATE(YEAR(fpdate),MONTH(fpdate)+O193-1,DAY(fpdate)))&lt;&gt;DAY(fpdate),DATE(YEAR(fpdate),MONTH(fpdate)+O193,0),DATE(YEAR(fpdate),MONTH(fpdate)+O193-1,DAY(fpdate))))))</f>
        <v>47484</v>
      </c>
      <c r="Q193" s="20">
        <f>IF(O193="","",IF(D193&lt;&gt;"",D193,IF(O193=1,start_rate,IF(variable,IF(OR(O193=1,O193&lt;$J$23*periods_per_year),Q192,MIN($J$24,IF(MOD(O193-1,$J$26)=0,MAX($J$25,Q192+$J$27),Q192))),Q192))))</f>
        <v>5.5E-2</v>
      </c>
      <c r="R193" s="21">
        <f>IF(O193="","",ROUND((((1+Q193/CP)^(CP/periods_per_year))-1)*U192,2))</f>
        <v>534.5</v>
      </c>
      <c r="S193" s="21">
        <f>IF(O193="","",IF(O193=nper,U192+R193,MIN(U192+R193,IF(Q193=Q192,S192,ROUND(-PMT(((1+Q193/CP)^(CP/periods_per_year))-1,nper-O193+1,U192),2)))))</f>
        <v>851.68</v>
      </c>
      <c r="T193" s="21">
        <f t="shared" si="28"/>
        <v>317.17999999999995</v>
      </c>
      <c r="U193" s="21">
        <f t="shared" si="29"/>
        <v>116301.92000000007</v>
      </c>
    </row>
    <row r="194" spans="1:21" x14ac:dyDescent="0.2">
      <c r="A194" s="11">
        <f t="shared" si="20"/>
        <v>146</v>
      </c>
      <c r="B194" s="12">
        <f t="shared" si="21"/>
        <v>47515</v>
      </c>
      <c r="C194" s="16" t="str">
        <f t="shared" si="22"/>
        <v/>
      </c>
      <c r="D194" s="13">
        <f>IF(A194="","",IF(A194=1,start_rate,IF(variable,IF(OR(A194=1,A194&lt;$J$23*periods_per_year),D193,MIN($J$24,IF(MOD(A194-1,$J$26)=0,MAX($J$25,D193+$J$27),D193))),D193)))</f>
        <v>5.5E-2</v>
      </c>
      <c r="E194" s="14">
        <f t="shared" si="23"/>
        <v>533.04999999999995</v>
      </c>
      <c r="F194" s="14">
        <f>IF(A194="","",IF(A194=nper,J193+E194,MIN(J193+E194,IF(D194=D193,F193,IF($E$13="Acc Bi-Weekly",ROUND((-PMT(((1+D194/CP)^(CP/12))-1,(nper-A194+1)*12/26,J193))/2,2),IF($E$13="Acc Weekly",ROUND((-PMT(((1+D194/CP)^(CP/12))-1,(nper-A194+1)*12/52,J193))/4,2),ROUND(-PMT(((1+D194/CP)^(CP/periods_per_year))-1,nper-A194+1,J193),2)))))))</f>
        <v>851.68</v>
      </c>
      <c r="G194" s="14">
        <f>IF(OR(A194="",A194&lt;$E$23),"",IF(J193&lt;=F194,0,IF(IF(AND(A194&gt;=$E$23,MOD(A194-$E$23,int)=0),$E$24,0)+F194&gt;=J193+E194,J193+E194-F194,IF(AND(A194&gt;=$E$23,MOD(A194-$E$23,int)=0),$E$24,0)+IF(IF(AND(A194&gt;=$E$23,MOD(A194-$E$23,int)=0),$E$24,0)+IF(MOD(A194-$E$27,periods_per_year)=0,$E$26,0)+F194&lt;J193+E194,IF(MOD(A194-$E$27,periods_per_year)=0,$E$26,0),J193+E194-IF(AND(A194&gt;=$E$23,MOD(A194-$E$23,int)=0),$E$24,0)-F194))))</f>
        <v>0</v>
      </c>
      <c r="H194" s="15"/>
      <c r="I194" s="14">
        <f t="shared" si="24"/>
        <v>318.63</v>
      </c>
      <c r="J194" s="14">
        <f t="shared" si="25"/>
        <v>115983.29000000007</v>
      </c>
      <c r="K194" s="14">
        <f t="shared" si="26"/>
        <v>133.26249999999999</v>
      </c>
      <c r="L194" s="14">
        <f>IF(A194="","",SUM($K$49:K194))</f>
        <v>22582.142499999984</v>
      </c>
      <c r="O194" s="18">
        <f t="shared" si="27"/>
        <v>146</v>
      </c>
      <c r="P194" s="19">
        <f>IF(O194="","",IF(OR(periods_per_year=26,periods_per_year=52),IF(periods_per_year=26,IF(O194=1,fpdate,P193+14),IF(periods_per_year=52,IF(O194=1,fpdate,P193+7),"n/a")),IF(periods_per_year=24,DATE(YEAR(fpdate),MONTH(fpdate)+(O194-1)/2+IF(AND(DAY(fpdate)&gt;=15,MOD(O194,2)=0),1,0),IF(MOD(O194,2)=0,IF(DAY(fpdate)&gt;=15,DAY(fpdate)-14,DAY(fpdate)+14),DAY(fpdate))),IF(DAY(DATE(YEAR(fpdate),MONTH(fpdate)+O194-1,DAY(fpdate)))&lt;&gt;DAY(fpdate),DATE(YEAR(fpdate),MONTH(fpdate)+O194,0),DATE(YEAR(fpdate),MONTH(fpdate)+O194-1,DAY(fpdate))))))</f>
        <v>47515</v>
      </c>
      <c r="Q194" s="20">
        <f>IF(O194="","",IF(D194&lt;&gt;"",D194,IF(O194=1,start_rate,IF(variable,IF(OR(O194=1,O194&lt;$J$23*periods_per_year),Q193,MIN($J$24,IF(MOD(O194-1,$J$26)=0,MAX($J$25,Q193+$J$27),Q193))),Q193))))</f>
        <v>5.5E-2</v>
      </c>
      <c r="R194" s="21">
        <f>IF(O194="","",ROUND((((1+Q194/CP)^(CP/periods_per_year))-1)*U193,2))</f>
        <v>533.04999999999995</v>
      </c>
      <c r="S194" s="21">
        <f>IF(O194="","",IF(O194=nper,U193+R194,MIN(U193+R194,IF(Q194=Q193,S193,ROUND(-PMT(((1+Q194/CP)^(CP/periods_per_year))-1,nper-O194+1,U193),2)))))</f>
        <v>851.68</v>
      </c>
      <c r="T194" s="21">
        <f t="shared" si="28"/>
        <v>318.63</v>
      </c>
      <c r="U194" s="21">
        <f t="shared" si="29"/>
        <v>115983.29000000007</v>
      </c>
    </row>
    <row r="195" spans="1:21" x14ac:dyDescent="0.2">
      <c r="A195" s="11">
        <f t="shared" si="20"/>
        <v>147</v>
      </c>
      <c r="B195" s="12">
        <f t="shared" si="21"/>
        <v>47543</v>
      </c>
      <c r="C195" s="16" t="str">
        <f t="shared" si="22"/>
        <v/>
      </c>
      <c r="D195" s="13">
        <f>IF(A195="","",IF(A195=1,start_rate,IF(variable,IF(OR(A195=1,A195&lt;$J$23*periods_per_year),D194,MIN($J$24,IF(MOD(A195-1,$J$26)=0,MAX($J$25,D194+$J$27),D194))),D194)))</f>
        <v>5.5E-2</v>
      </c>
      <c r="E195" s="14">
        <f t="shared" si="23"/>
        <v>531.59</v>
      </c>
      <c r="F195" s="14">
        <f>IF(A195="","",IF(A195=nper,J194+E195,MIN(J194+E195,IF(D195=D194,F194,IF($E$13="Acc Bi-Weekly",ROUND((-PMT(((1+D195/CP)^(CP/12))-1,(nper-A195+1)*12/26,J194))/2,2),IF($E$13="Acc Weekly",ROUND((-PMT(((1+D195/CP)^(CP/12))-1,(nper-A195+1)*12/52,J194))/4,2),ROUND(-PMT(((1+D195/CP)^(CP/periods_per_year))-1,nper-A195+1,J194),2)))))))</f>
        <v>851.68</v>
      </c>
      <c r="G195" s="14">
        <f>IF(OR(A195="",A195&lt;$E$23),"",IF(J194&lt;=F195,0,IF(IF(AND(A195&gt;=$E$23,MOD(A195-$E$23,int)=0),$E$24,0)+F195&gt;=J194+E195,J194+E195-F195,IF(AND(A195&gt;=$E$23,MOD(A195-$E$23,int)=0),$E$24,0)+IF(IF(AND(A195&gt;=$E$23,MOD(A195-$E$23,int)=0),$E$24,0)+IF(MOD(A195-$E$27,periods_per_year)=0,$E$26,0)+F195&lt;J194+E195,IF(MOD(A195-$E$27,periods_per_year)=0,$E$26,0),J194+E195-IF(AND(A195&gt;=$E$23,MOD(A195-$E$23,int)=0),$E$24,0)-F195))))</f>
        <v>0</v>
      </c>
      <c r="H195" s="15"/>
      <c r="I195" s="14">
        <f t="shared" si="24"/>
        <v>320.08999999999992</v>
      </c>
      <c r="J195" s="14">
        <f t="shared" si="25"/>
        <v>115663.20000000007</v>
      </c>
      <c r="K195" s="14">
        <f t="shared" si="26"/>
        <v>132.89750000000001</v>
      </c>
      <c r="L195" s="14">
        <f>IF(A195="","",SUM($K$49:K195))</f>
        <v>22715.039999999983</v>
      </c>
      <c r="O195" s="18">
        <f t="shared" si="27"/>
        <v>147</v>
      </c>
      <c r="P195" s="19">
        <f>IF(O195="","",IF(OR(periods_per_year=26,periods_per_year=52),IF(periods_per_year=26,IF(O195=1,fpdate,P194+14),IF(periods_per_year=52,IF(O195=1,fpdate,P194+7),"n/a")),IF(periods_per_year=24,DATE(YEAR(fpdate),MONTH(fpdate)+(O195-1)/2+IF(AND(DAY(fpdate)&gt;=15,MOD(O195,2)=0),1,0),IF(MOD(O195,2)=0,IF(DAY(fpdate)&gt;=15,DAY(fpdate)-14,DAY(fpdate)+14),DAY(fpdate))),IF(DAY(DATE(YEAR(fpdate),MONTH(fpdate)+O195-1,DAY(fpdate)))&lt;&gt;DAY(fpdate),DATE(YEAR(fpdate),MONTH(fpdate)+O195,0),DATE(YEAR(fpdate),MONTH(fpdate)+O195-1,DAY(fpdate))))))</f>
        <v>47543</v>
      </c>
      <c r="Q195" s="20">
        <f>IF(O195="","",IF(D195&lt;&gt;"",D195,IF(O195=1,start_rate,IF(variable,IF(OR(O195=1,O195&lt;$J$23*periods_per_year),Q194,MIN($J$24,IF(MOD(O195-1,$J$26)=0,MAX($J$25,Q194+$J$27),Q194))),Q194))))</f>
        <v>5.5E-2</v>
      </c>
      <c r="R195" s="21">
        <f>IF(O195="","",ROUND((((1+Q195/CP)^(CP/periods_per_year))-1)*U194,2))</f>
        <v>531.59</v>
      </c>
      <c r="S195" s="21">
        <f>IF(O195="","",IF(O195=nper,U194+R195,MIN(U194+R195,IF(Q195=Q194,S194,ROUND(-PMT(((1+Q195/CP)^(CP/periods_per_year))-1,nper-O195+1,U194),2)))))</f>
        <v>851.68</v>
      </c>
      <c r="T195" s="21">
        <f t="shared" si="28"/>
        <v>320.08999999999992</v>
      </c>
      <c r="U195" s="21">
        <f t="shared" si="29"/>
        <v>115663.20000000007</v>
      </c>
    </row>
    <row r="196" spans="1:21" x14ac:dyDescent="0.2">
      <c r="A196" s="11">
        <f t="shared" si="20"/>
        <v>148</v>
      </c>
      <c r="B196" s="12">
        <f t="shared" si="21"/>
        <v>47574</v>
      </c>
      <c r="C196" s="16" t="str">
        <f t="shared" si="22"/>
        <v/>
      </c>
      <c r="D196" s="13">
        <f>IF(A196="","",IF(A196=1,start_rate,IF(variable,IF(OR(A196=1,A196&lt;$J$23*periods_per_year),D195,MIN($J$24,IF(MOD(A196-1,$J$26)=0,MAX($J$25,D195+$J$27),D195))),D195)))</f>
        <v>5.5E-2</v>
      </c>
      <c r="E196" s="14">
        <f t="shared" si="23"/>
        <v>530.12</v>
      </c>
      <c r="F196" s="14">
        <f>IF(A196="","",IF(A196=nper,J195+E196,MIN(J195+E196,IF(D196=D195,F195,IF($E$13="Acc Bi-Weekly",ROUND((-PMT(((1+D196/CP)^(CP/12))-1,(nper-A196+1)*12/26,J195))/2,2),IF($E$13="Acc Weekly",ROUND((-PMT(((1+D196/CP)^(CP/12))-1,(nper-A196+1)*12/52,J195))/4,2),ROUND(-PMT(((1+D196/CP)^(CP/periods_per_year))-1,nper-A196+1,J195),2)))))))</f>
        <v>851.68</v>
      </c>
      <c r="G196" s="14">
        <f>IF(OR(A196="",A196&lt;$E$23),"",IF(J195&lt;=F196,0,IF(IF(AND(A196&gt;=$E$23,MOD(A196-$E$23,int)=0),$E$24,0)+F196&gt;=J195+E196,J195+E196-F196,IF(AND(A196&gt;=$E$23,MOD(A196-$E$23,int)=0),$E$24,0)+IF(IF(AND(A196&gt;=$E$23,MOD(A196-$E$23,int)=0),$E$24,0)+IF(MOD(A196-$E$27,periods_per_year)=0,$E$26,0)+F196&lt;J195+E196,IF(MOD(A196-$E$27,periods_per_year)=0,$E$26,0),J195+E196-IF(AND(A196&gt;=$E$23,MOD(A196-$E$23,int)=0),$E$24,0)-F196))))</f>
        <v>0</v>
      </c>
      <c r="H196" s="15"/>
      <c r="I196" s="14">
        <f t="shared" si="24"/>
        <v>321.55999999999995</v>
      </c>
      <c r="J196" s="14">
        <f t="shared" si="25"/>
        <v>115341.64000000007</v>
      </c>
      <c r="K196" s="14">
        <f t="shared" si="26"/>
        <v>132.53</v>
      </c>
      <c r="L196" s="14">
        <f>IF(A196="","",SUM($K$49:K196))</f>
        <v>22847.569999999982</v>
      </c>
      <c r="O196" s="18">
        <f t="shared" si="27"/>
        <v>148</v>
      </c>
      <c r="P196" s="19">
        <f>IF(O196="","",IF(OR(periods_per_year=26,periods_per_year=52),IF(periods_per_year=26,IF(O196=1,fpdate,P195+14),IF(periods_per_year=52,IF(O196=1,fpdate,P195+7),"n/a")),IF(periods_per_year=24,DATE(YEAR(fpdate),MONTH(fpdate)+(O196-1)/2+IF(AND(DAY(fpdate)&gt;=15,MOD(O196,2)=0),1,0),IF(MOD(O196,2)=0,IF(DAY(fpdate)&gt;=15,DAY(fpdate)-14,DAY(fpdate)+14),DAY(fpdate))),IF(DAY(DATE(YEAR(fpdate),MONTH(fpdate)+O196-1,DAY(fpdate)))&lt;&gt;DAY(fpdate),DATE(YEAR(fpdate),MONTH(fpdate)+O196,0),DATE(YEAR(fpdate),MONTH(fpdate)+O196-1,DAY(fpdate))))))</f>
        <v>47574</v>
      </c>
      <c r="Q196" s="20">
        <f>IF(O196="","",IF(D196&lt;&gt;"",D196,IF(O196=1,start_rate,IF(variable,IF(OR(O196=1,O196&lt;$J$23*periods_per_year),Q195,MIN($J$24,IF(MOD(O196-1,$J$26)=0,MAX($J$25,Q195+$J$27),Q195))),Q195))))</f>
        <v>5.5E-2</v>
      </c>
      <c r="R196" s="21">
        <f>IF(O196="","",ROUND((((1+Q196/CP)^(CP/periods_per_year))-1)*U195,2))</f>
        <v>530.12</v>
      </c>
      <c r="S196" s="21">
        <f>IF(O196="","",IF(O196=nper,U195+R196,MIN(U195+R196,IF(Q196=Q195,S195,ROUND(-PMT(((1+Q196/CP)^(CP/periods_per_year))-1,nper-O196+1,U195),2)))))</f>
        <v>851.68</v>
      </c>
      <c r="T196" s="21">
        <f t="shared" si="28"/>
        <v>321.55999999999995</v>
      </c>
      <c r="U196" s="21">
        <f t="shared" si="29"/>
        <v>115341.64000000007</v>
      </c>
    </row>
    <row r="197" spans="1:21" x14ac:dyDescent="0.2">
      <c r="A197" s="11">
        <f t="shared" si="20"/>
        <v>149</v>
      </c>
      <c r="B197" s="12">
        <f t="shared" si="21"/>
        <v>47604</v>
      </c>
      <c r="C197" s="16" t="str">
        <f t="shared" si="22"/>
        <v/>
      </c>
      <c r="D197" s="13">
        <f>IF(A197="","",IF(A197=1,start_rate,IF(variable,IF(OR(A197=1,A197&lt;$J$23*periods_per_year),D196,MIN($J$24,IF(MOD(A197-1,$J$26)=0,MAX($J$25,D196+$J$27),D196))),D196)))</f>
        <v>5.5E-2</v>
      </c>
      <c r="E197" s="14">
        <f t="shared" si="23"/>
        <v>528.65</v>
      </c>
      <c r="F197" s="14">
        <f>IF(A197="","",IF(A197=nper,J196+E197,MIN(J196+E197,IF(D197=D196,F196,IF($E$13="Acc Bi-Weekly",ROUND((-PMT(((1+D197/CP)^(CP/12))-1,(nper-A197+1)*12/26,J196))/2,2),IF($E$13="Acc Weekly",ROUND((-PMT(((1+D197/CP)^(CP/12))-1,(nper-A197+1)*12/52,J196))/4,2),ROUND(-PMT(((1+D197/CP)^(CP/periods_per_year))-1,nper-A197+1,J196),2)))))))</f>
        <v>851.68</v>
      </c>
      <c r="G197" s="14">
        <f>IF(OR(A197="",A197&lt;$E$23),"",IF(J196&lt;=F197,0,IF(IF(AND(A197&gt;=$E$23,MOD(A197-$E$23,int)=0),$E$24,0)+F197&gt;=J196+E197,J196+E197-F197,IF(AND(A197&gt;=$E$23,MOD(A197-$E$23,int)=0),$E$24,0)+IF(IF(AND(A197&gt;=$E$23,MOD(A197-$E$23,int)=0),$E$24,0)+IF(MOD(A197-$E$27,periods_per_year)=0,$E$26,0)+F197&lt;J196+E197,IF(MOD(A197-$E$27,periods_per_year)=0,$E$26,0),J196+E197-IF(AND(A197&gt;=$E$23,MOD(A197-$E$23,int)=0),$E$24,0)-F197))))</f>
        <v>0</v>
      </c>
      <c r="H197" s="15"/>
      <c r="I197" s="14">
        <f t="shared" si="24"/>
        <v>323.02999999999997</v>
      </c>
      <c r="J197" s="14">
        <f t="shared" si="25"/>
        <v>115018.61000000007</v>
      </c>
      <c r="K197" s="14">
        <f t="shared" si="26"/>
        <v>132.16249999999999</v>
      </c>
      <c r="L197" s="14">
        <f>IF(A197="","",SUM($K$49:K197))</f>
        <v>22979.73249999998</v>
      </c>
      <c r="O197" s="18">
        <f t="shared" si="27"/>
        <v>149</v>
      </c>
      <c r="P197" s="19">
        <f>IF(O197="","",IF(OR(periods_per_year=26,periods_per_year=52),IF(periods_per_year=26,IF(O197=1,fpdate,P196+14),IF(periods_per_year=52,IF(O197=1,fpdate,P196+7),"n/a")),IF(periods_per_year=24,DATE(YEAR(fpdate),MONTH(fpdate)+(O197-1)/2+IF(AND(DAY(fpdate)&gt;=15,MOD(O197,2)=0),1,0),IF(MOD(O197,2)=0,IF(DAY(fpdate)&gt;=15,DAY(fpdate)-14,DAY(fpdate)+14),DAY(fpdate))),IF(DAY(DATE(YEAR(fpdate),MONTH(fpdate)+O197-1,DAY(fpdate)))&lt;&gt;DAY(fpdate),DATE(YEAR(fpdate),MONTH(fpdate)+O197,0),DATE(YEAR(fpdate),MONTH(fpdate)+O197-1,DAY(fpdate))))))</f>
        <v>47604</v>
      </c>
      <c r="Q197" s="20">
        <f>IF(O197="","",IF(D197&lt;&gt;"",D197,IF(O197=1,start_rate,IF(variable,IF(OR(O197=1,O197&lt;$J$23*periods_per_year),Q196,MIN($J$24,IF(MOD(O197-1,$J$26)=0,MAX($J$25,Q196+$J$27),Q196))),Q196))))</f>
        <v>5.5E-2</v>
      </c>
      <c r="R197" s="21">
        <f>IF(O197="","",ROUND((((1+Q197/CP)^(CP/periods_per_year))-1)*U196,2))</f>
        <v>528.65</v>
      </c>
      <c r="S197" s="21">
        <f>IF(O197="","",IF(O197=nper,U196+R197,MIN(U196+R197,IF(Q197=Q196,S196,ROUND(-PMT(((1+Q197/CP)^(CP/periods_per_year))-1,nper-O197+1,U196),2)))))</f>
        <v>851.68</v>
      </c>
      <c r="T197" s="21">
        <f t="shared" si="28"/>
        <v>323.02999999999997</v>
      </c>
      <c r="U197" s="21">
        <f t="shared" si="29"/>
        <v>115018.61000000007</v>
      </c>
    </row>
    <row r="198" spans="1:21" x14ac:dyDescent="0.2">
      <c r="A198" s="11">
        <f t="shared" si="20"/>
        <v>150</v>
      </c>
      <c r="B198" s="12">
        <f t="shared" si="21"/>
        <v>47635</v>
      </c>
      <c r="C198" s="16" t="str">
        <f t="shared" si="22"/>
        <v/>
      </c>
      <c r="D198" s="13">
        <f>IF(A198="","",IF(A198=1,start_rate,IF(variable,IF(OR(A198=1,A198&lt;$J$23*periods_per_year),D197,MIN($J$24,IF(MOD(A198-1,$J$26)=0,MAX($J$25,D197+$J$27),D197))),D197)))</f>
        <v>5.5E-2</v>
      </c>
      <c r="E198" s="14">
        <f t="shared" si="23"/>
        <v>527.16999999999996</v>
      </c>
      <c r="F198" s="14">
        <f>IF(A198="","",IF(A198=nper,J197+E198,MIN(J197+E198,IF(D198=D197,F197,IF($E$13="Acc Bi-Weekly",ROUND((-PMT(((1+D198/CP)^(CP/12))-1,(nper-A198+1)*12/26,J197))/2,2),IF($E$13="Acc Weekly",ROUND((-PMT(((1+D198/CP)^(CP/12))-1,(nper-A198+1)*12/52,J197))/4,2),ROUND(-PMT(((1+D198/CP)^(CP/periods_per_year))-1,nper-A198+1,J197),2)))))))</f>
        <v>851.68</v>
      </c>
      <c r="G198" s="14">
        <f>IF(OR(A198="",A198&lt;$E$23),"",IF(J197&lt;=F198,0,IF(IF(AND(A198&gt;=$E$23,MOD(A198-$E$23,int)=0),$E$24,0)+F198&gt;=J197+E198,J197+E198-F198,IF(AND(A198&gt;=$E$23,MOD(A198-$E$23,int)=0),$E$24,0)+IF(IF(AND(A198&gt;=$E$23,MOD(A198-$E$23,int)=0),$E$24,0)+IF(MOD(A198-$E$27,periods_per_year)=0,$E$26,0)+F198&lt;J197+E198,IF(MOD(A198-$E$27,periods_per_year)=0,$E$26,0),J197+E198-IF(AND(A198&gt;=$E$23,MOD(A198-$E$23,int)=0),$E$24,0)-F198))))</f>
        <v>0</v>
      </c>
      <c r="H198" s="15"/>
      <c r="I198" s="14">
        <f t="shared" si="24"/>
        <v>324.51</v>
      </c>
      <c r="J198" s="14">
        <f t="shared" si="25"/>
        <v>114694.10000000008</v>
      </c>
      <c r="K198" s="14">
        <f t="shared" si="26"/>
        <v>131.79249999999999</v>
      </c>
      <c r="L198" s="14">
        <f>IF(A198="","",SUM($K$49:K198))</f>
        <v>23111.52499999998</v>
      </c>
      <c r="O198" s="18">
        <f t="shared" si="27"/>
        <v>150</v>
      </c>
      <c r="P198" s="19">
        <f>IF(O198="","",IF(OR(periods_per_year=26,periods_per_year=52),IF(periods_per_year=26,IF(O198=1,fpdate,P197+14),IF(periods_per_year=52,IF(O198=1,fpdate,P197+7),"n/a")),IF(periods_per_year=24,DATE(YEAR(fpdate),MONTH(fpdate)+(O198-1)/2+IF(AND(DAY(fpdate)&gt;=15,MOD(O198,2)=0),1,0),IF(MOD(O198,2)=0,IF(DAY(fpdate)&gt;=15,DAY(fpdate)-14,DAY(fpdate)+14),DAY(fpdate))),IF(DAY(DATE(YEAR(fpdate),MONTH(fpdate)+O198-1,DAY(fpdate)))&lt;&gt;DAY(fpdate),DATE(YEAR(fpdate),MONTH(fpdate)+O198,0),DATE(YEAR(fpdate),MONTH(fpdate)+O198-1,DAY(fpdate))))))</f>
        <v>47635</v>
      </c>
      <c r="Q198" s="20">
        <f>IF(O198="","",IF(D198&lt;&gt;"",D198,IF(O198=1,start_rate,IF(variable,IF(OR(O198=1,O198&lt;$J$23*periods_per_year),Q197,MIN($J$24,IF(MOD(O198-1,$J$26)=0,MAX($J$25,Q197+$J$27),Q197))),Q197))))</f>
        <v>5.5E-2</v>
      </c>
      <c r="R198" s="21">
        <f>IF(O198="","",ROUND((((1+Q198/CP)^(CP/periods_per_year))-1)*U197,2))</f>
        <v>527.16999999999996</v>
      </c>
      <c r="S198" s="21">
        <f>IF(O198="","",IF(O198=nper,U197+R198,MIN(U197+R198,IF(Q198=Q197,S197,ROUND(-PMT(((1+Q198/CP)^(CP/periods_per_year))-1,nper-O198+1,U197),2)))))</f>
        <v>851.68</v>
      </c>
      <c r="T198" s="21">
        <f t="shared" si="28"/>
        <v>324.51</v>
      </c>
      <c r="U198" s="21">
        <f t="shared" si="29"/>
        <v>114694.10000000008</v>
      </c>
    </row>
    <row r="199" spans="1:21" x14ac:dyDescent="0.2">
      <c r="A199" s="11">
        <f t="shared" si="20"/>
        <v>151</v>
      </c>
      <c r="B199" s="12">
        <f t="shared" si="21"/>
        <v>47665</v>
      </c>
      <c r="C199" s="16" t="str">
        <f t="shared" si="22"/>
        <v/>
      </c>
      <c r="D199" s="13">
        <f>IF(A199="","",IF(A199=1,start_rate,IF(variable,IF(OR(A199=1,A199&lt;$J$23*periods_per_year),D198,MIN($J$24,IF(MOD(A199-1,$J$26)=0,MAX($J$25,D198+$J$27),D198))),D198)))</f>
        <v>5.5E-2</v>
      </c>
      <c r="E199" s="14">
        <f t="shared" si="23"/>
        <v>525.67999999999995</v>
      </c>
      <c r="F199" s="14">
        <f>IF(A199="","",IF(A199=nper,J198+E199,MIN(J198+E199,IF(D199=D198,F198,IF($E$13="Acc Bi-Weekly",ROUND((-PMT(((1+D199/CP)^(CP/12))-1,(nper-A199+1)*12/26,J198))/2,2),IF($E$13="Acc Weekly",ROUND((-PMT(((1+D199/CP)^(CP/12))-1,(nper-A199+1)*12/52,J198))/4,2),ROUND(-PMT(((1+D199/CP)^(CP/periods_per_year))-1,nper-A199+1,J198),2)))))))</f>
        <v>851.68</v>
      </c>
      <c r="G199" s="14">
        <f>IF(OR(A199="",A199&lt;$E$23),"",IF(J198&lt;=F199,0,IF(IF(AND(A199&gt;=$E$23,MOD(A199-$E$23,int)=0),$E$24,0)+F199&gt;=J198+E199,J198+E199-F199,IF(AND(A199&gt;=$E$23,MOD(A199-$E$23,int)=0),$E$24,0)+IF(IF(AND(A199&gt;=$E$23,MOD(A199-$E$23,int)=0),$E$24,0)+IF(MOD(A199-$E$27,periods_per_year)=0,$E$26,0)+F199&lt;J198+E199,IF(MOD(A199-$E$27,periods_per_year)=0,$E$26,0),J198+E199-IF(AND(A199&gt;=$E$23,MOD(A199-$E$23,int)=0),$E$24,0)-F199))))</f>
        <v>0</v>
      </c>
      <c r="H199" s="15"/>
      <c r="I199" s="14">
        <f t="shared" si="24"/>
        <v>326</v>
      </c>
      <c r="J199" s="14">
        <f t="shared" si="25"/>
        <v>114368.10000000008</v>
      </c>
      <c r="K199" s="14">
        <f t="shared" si="26"/>
        <v>131.41999999999999</v>
      </c>
      <c r="L199" s="14">
        <f>IF(A199="","",SUM($K$49:K199))</f>
        <v>23242.944999999978</v>
      </c>
      <c r="O199" s="18">
        <f t="shared" si="27"/>
        <v>151</v>
      </c>
      <c r="P199" s="19">
        <f>IF(O199="","",IF(OR(periods_per_year=26,periods_per_year=52),IF(periods_per_year=26,IF(O199=1,fpdate,P198+14),IF(periods_per_year=52,IF(O199=1,fpdate,P198+7),"n/a")),IF(periods_per_year=24,DATE(YEAR(fpdate),MONTH(fpdate)+(O199-1)/2+IF(AND(DAY(fpdate)&gt;=15,MOD(O199,2)=0),1,0),IF(MOD(O199,2)=0,IF(DAY(fpdate)&gt;=15,DAY(fpdate)-14,DAY(fpdate)+14),DAY(fpdate))),IF(DAY(DATE(YEAR(fpdate),MONTH(fpdate)+O199-1,DAY(fpdate)))&lt;&gt;DAY(fpdate),DATE(YEAR(fpdate),MONTH(fpdate)+O199,0),DATE(YEAR(fpdate),MONTH(fpdate)+O199-1,DAY(fpdate))))))</f>
        <v>47665</v>
      </c>
      <c r="Q199" s="20">
        <f>IF(O199="","",IF(D199&lt;&gt;"",D199,IF(O199=1,start_rate,IF(variable,IF(OR(O199=1,O199&lt;$J$23*periods_per_year),Q198,MIN($J$24,IF(MOD(O199-1,$J$26)=0,MAX($J$25,Q198+$J$27),Q198))),Q198))))</f>
        <v>5.5E-2</v>
      </c>
      <c r="R199" s="21">
        <f>IF(O199="","",ROUND((((1+Q199/CP)^(CP/periods_per_year))-1)*U198,2))</f>
        <v>525.67999999999995</v>
      </c>
      <c r="S199" s="21">
        <f>IF(O199="","",IF(O199=nper,U198+R199,MIN(U198+R199,IF(Q199=Q198,S198,ROUND(-PMT(((1+Q199/CP)^(CP/periods_per_year))-1,nper-O199+1,U198),2)))))</f>
        <v>851.68</v>
      </c>
      <c r="T199" s="21">
        <f t="shared" si="28"/>
        <v>326</v>
      </c>
      <c r="U199" s="21">
        <f t="shared" si="29"/>
        <v>114368.10000000008</v>
      </c>
    </row>
    <row r="200" spans="1:21" x14ac:dyDescent="0.2">
      <c r="A200" s="11">
        <f t="shared" si="20"/>
        <v>152</v>
      </c>
      <c r="B200" s="12">
        <f t="shared" si="21"/>
        <v>47696</v>
      </c>
      <c r="C200" s="16" t="str">
        <f t="shared" si="22"/>
        <v/>
      </c>
      <c r="D200" s="13">
        <f>IF(A200="","",IF(A200=1,start_rate,IF(variable,IF(OR(A200=1,A200&lt;$J$23*periods_per_year),D199,MIN($J$24,IF(MOD(A200-1,$J$26)=0,MAX($J$25,D199+$J$27),D199))),D199)))</f>
        <v>5.5E-2</v>
      </c>
      <c r="E200" s="14">
        <f t="shared" si="23"/>
        <v>524.19000000000005</v>
      </c>
      <c r="F200" s="14">
        <f>IF(A200="","",IF(A200=nper,J199+E200,MIN(J199+E200,IF(D200=D199,F199,IF($E$13="Acc Bi-Weekly",ROUND((-PMT(((1+D200/CP)^(CP/12))-1,(nper-A200+1)*12/26,J199))/2,2),IF($E$13="Acc Weekly",ROUND((-PMT(((1+D200/CP)^(CP/12))-1,(nper-A200+1)*12/52,J199))/4,2),ROUND(-PMT(((1+D200/CP)^(CP/periods_per_year))-1,nper-A200+1,J199),2)))))))</f>
        <v>851.68</v>
      </c>
      <c r="G200" s="14">
        <f>IF(OR(A200="",A200&lt;$E$23),"",IF(J199&lt;=F200,0,IF(IF(AND(A200&gt;=$E$23,MOD(A200-$E$23,int)=0),$E$24,0)+F200&gt;=J199+E200,J199+E200-F200,IF(AND(A200&gt;=$E$23,MOD(A200-$E$23,int)=0),$E$24,0)+IF(IF(AND(A200&gt;=$E$23,MOD(A200-$E$23,int)=0),$E$24,0)+IF(MOD(A200-$E$27,periods_per_year)=0,$E$26,0)+F200&lt;J199+E200,IF(MOD(A200-$E$27,periods_per_year)=0,$E$26,0),J199+E200-IF(AND(A200&gt;=$E$23,MOD(A200-$E$23,int)=0),$E$24,0)-F200))))</f>
        <v>0</v>
      </c>
      <c r="H200" s="15"/>
      <c r="I200" s="14">
        <f t="shared" si="24"/>
        <v>327.4899999999999</v>
      </c>
      <c r="J200" s="14">
        <f t="shared" si="25"/>
        <v>114040.61000000007</v>
      </c>
      <c r="K200" s="14">
        <f t="shared" si="26"/>
        <v>131.04750000000001</v>
      </c>
      <c r="L200" s="14">
        <f>IF(A200="","",SUM($K$49:K200))</f>
        <v>23373.992499999978</v>
      </c>
      <c r="O200" s="18">
        <f t="shared" si="27"/>
        <v>152</v>
      </c>
      <c r="P200" s="19">
        <f>IF(O200="","",IF(OR(periods_per_year=26,periods_per_year=52),IF(periods_per_year=26,IF(O200=1,fpdate,P199+14),IF(periods_per_year=52,IF(O200=1,fpdate,P199+7),"n/a")),IF(periods_per_year=24,DATE(YEAR(fpdate),MONTH(fpdate)+(O200-1)/2+IF(AND(DAY(fpdate)&gt;=15,MOD(O200,2)=0),1,0),IF(MOD(O200,2)=0,IF(DAY(fpdate)&gt;=15,DAY(fpdate)-14,DAY(fpdate)+14),DAY(fpdate))),IF(DAY(DATE(YEAR(fpdate),MONTH(fpdate)+O200-1,DAY(fpdate)))&lt;&gt;DAY(fpdate),DATE(YEAR(fpdate),MONTH(fpdate)+O200,0),DATE(YEAR(fpdate),MONTH(fpdate)+O200-1,DAY(fpdate))))))</f>
        <v>47696</v>
      </c>
      <c r="Q200" s="20">
        <f>IF(O200="","",IF(D200&lt;&gt;"",D200,IF(O200=1,start_rate,IF(variable,IF(OR(O200=1,O200&lt;$J$23*periods_per_year),Q199,MIN($J$24,IF(MOD(O200-1,$J$26)=0,MAX($J$25,Q199+$J$27),Q199))),Q199))))</f>
        <v>5.5E-2</v>
      </c>
      <c r="R200" s="21">
        <f>IF(O200="","",ROUND((((1+Q200/CP)^(CP/periods_per_year))-1)*U199,2))</f>
        <v>524.19000000000005</v>
      </c>
      <c r="S200" s="21">
        <f>IF(O200="","",IF(O200=nper,U199+R200,MIN(U199+R200,IF(Q200=Q199,S199,ROUND(-PMT(((1+Q200/CP)^(CP/periods_per_year))-1,nper-O200+1,U199),2)))))</f>
        <v>851.68</v>
      </c>
      <c r="T200" s="21">
        <f t="shared" si="28"/>
        <v>327.4899999999999</v>
      </c>
      <c r="U200" s="21">
        <f t="shared" si="29"/>
        <v>114040.61000000007</v>
      </c>
    </row>
    <row r="201" spans="1:21" x14ac:dyDescent="0.2">
      <c r="A201" s="11">
        <f t="shared" si="20"/>
        <v>153</v>
      </c>
      <c r="B201" s="12">
        <f t="shared" si="21"/>
        <v>47727</v>
      </c>
      <c r="C201" s="16" t="str">
        <f t="shared" si="22"/>
        <v/>
      </c>
      <c r="D201" s="13">
        <f>IF(A201="","",IF(A201=1,start_rate,IF(variable,IF(OR(A201=1,A201&lt;$J$23*periods_per_year),D200,MIN($J$24,IF(MOD(A201-1,$J$26)=0,MAX($J$25,D200+$J$27),D200))),D200)))</f>
        <v>5.5E-2</v>
      </c>
      <c r="E201" s="14">
        <f t="shared" si="23"/>
        <v>522.69000000000005</v>
      </c>
      <c r="F201" s="14">
        <f>IF(A201="","",IF(A201=nper,J200+E201,MIN(J200+E201,IF(D201=D200,F200,IF($E$13="Acc Bi-Weekly",ROUND((-PMT(((1+D201/CP)^(CP/12))-1,(nper-A201+1)*12/26,J200))/2,2),IF($E$13="Acc Weekly",ROUND((-PMT(((1+D201/CP)^(CP/12))-1,(nper-A201+1)*12/52,J200))/4,2),ROUND(-PMT(((1+D201/CP)^(CP/periods_per_year))-1,nper-A201+1,J200),2)))))))</f>
        <v>851.68</v>
      </c>
      <c r="G201" s="14">
        <f>IF(OR(A201="",A201&lt;$E$23),"",IF(J200&lt;=F201,0,IF(IF(AND(A201&gt;=$E$23,MOD(A201-$E$23,int)=0),$E$24,0)+F201&gt;=J200+E201,J200+E201-F201,IF(AND(A201&gt;=$E$23,MOD(A201-$E$23,int)=0),$E$24,0)+IF(IF(AND(A201&gt;=$E$23,MOD(A201-$E$23,int)=0),$E$24,0)+IF(MOD(A201-$E$27,periods_per_year)=0,$E$26,0)+F201&lt;J200+E201,IF(MOD(A201-$E$27,periods_per_year)=0,$E$26,0),J200+E201-IF(AND(A201&gt;=$E$23,MOD(A201-$E$23,int)=0),$E$24,0)-F201))))</f>
        <v>0</v>
      </c>
      <c r="H201" s="15"/>
      <c r="I201" s="14">
        <f t="shared" si="24"/>
        <v>328.9899999999999</v>
      </c>
      <c r="J201" s="14">
        <f t="shared" si="25"/>
        <v>113711.62000000007</v>
      </c>
      <c r="K201" s="14">
        <f t="shared" si="26"/>
        <v>130.67250000000001</v>
      </c>
      <c r="L201" s="14">
        <f>IF(A201="","",SUM($K$49:K201))</f>
        <v>23504.664999999979</v>
      </c>
      <c r="O201" s="18">
        <f t="shared" si="27"/>
        <v>153</v>
      </c>
      <c r="P201" s="19">
        <f>IF(O201="","",IF(OR(periods_per_year=26,periods_per_year=52),IF(periods_per_year=26,IF(O201=1,fpdate,P200+14),IF(periods_per_year=52,IF(O201=1,fpdate,P200+7),"n/a")),IF(periods_per_year=24,DATE(YEAR(fpdate),MONTH(fpdate)+(O201-1)/2+IF(AND(DAY(fpdate)&gt;=15,MOD(O201,2)=0),1,0),IF(MOD(O201,2)=0,IF(DAY(fpdate)&gt;=15,DAY(fpdate)-14,DAY(fpdate)+14),DAY(fpdate))),IF(DAY(DATE(YEAR(fpdate),MONTH(fpdate)+O201-1,DAY(fpdate)))&lt;&gt;DAY(fpdate),DATE(YEAR(fpdate),MONTH(fpdate)+O201,0),DATE(YEAR(fpdate),MONTH(fpdate)+O201-1,DAY(fpdate))))))</f>
        <v>47727</v>
      </c>
      <c r="Q201" s="20">
        <f>IF(O201="","",IF(D201&lt;&gt;"",D201,IF(O201=1,start_rate,IF(variable,IF(OR(O201=1,O201&lt;$J$23*periods_per_year),Q200,MIN($J$24,IF(MOD(O201-1,$J$26)=0,MAX($J$25,Q200+$J$27),Q200))),Q200))))</f>
        <v>5.5E-2</v>
      </c>
      <c r="R201" s="21">
        <f>IF(O201="","",ROUND((((1+Q201/CP)^(CP/periods_per_year))-1)*U200,2))</f>
        <v>522.69000000000005</v>
      </c>
      <c r="S201" s="21">
        <f>IF(O201="","",IF(O201=nper,U200+R201,MIN(U200+R201,IF(Q201=Q200,S200,ROUND(-PMT(((1+Q201/CP)^(CP/periods_per_year))-1,nper-O201+1,U200),2)))))</f>
        <v>851.68</v>
      </c>
      <c r="T201" s="21">
        <f t="shared" si="28"/>
        <v>328.9899999999999</v>
      </c>
      <c r="U201" s="21">
        <f t="shared" si="29"/>
        <v>113711.62000000007</v>
      </c>
    </row>
    <row r="202" spans="1:21" x14ac:dyDescent="0.2">
      <c r="A202" s="11">
        <f t="shared" si="20"/>
        <v>154</v>
      </c>
      <c r="B202" s="12">
        <f t="shared" si="21"/>
        <v>47757</v>
      </c>
      <c r="C202" s="16" t="str">
        <f t="shared" si="22"/>
        <v/>
      </c>
      <c r="D202" s="13">
        <f>IF(A202="","",IF(A202=1,start_rate,IF(variable,IF(OR(A202=1,A202&lt;$J$23*periods_per_year),D201,MIN($J$24,IF(MOD(A202-1,$J$26)=0,MAX($J$25,D201+$J$27),D201))),D201)))</f>
        <v>5.5E-2</v>
      </c>
      <c r="E202" s="14">
        <f t="shared" si="23"/>
        <v>521.17999999999995</v>
      </c>
      <c r="F202" s="14">
        <f>IF(A202="","",IF(A202=nper,J201+E202,MIN(J201+E202,IF(D202=D201,F201,IF($E$13="Acc Bi-Weekly",ROUND((-PMT(((1+D202/CP)^(CP/12))-1,(nper-A202+1)*12/26,J201))/2,2),IF($E$13="Acc Weekly",ROUND((-PMT(((1+D202/CP)^(CP/12))-1,(nper-A202+1)*12/52,J201))/4,2),ROUND(-PMT(((1+D202/CP)^(CP/periods_per_year))-1,nper-A202+1,J201),2)))))))</f>
        <v>851.68</v>
      </c>
      <c r="G202" s="14">
        <f>IF(OR(A202="",A202&lt;$E$23),"",IF(J201&lt;=F202,0,IF(IF(AND(A202&gt;=$E$23,MOD(A202-$E$23,int)=0),$E$24,0)+F202&gt;=J201+E202,J201+E202-F202,IF(AND(A202&gt;=$E$23,MOD(A202-$E$23,int)=0),$E$24,0)+IF(IF(AND(A202&gt;=$E$23,MOD(A202-$E$23,int)=0),$E$24,0)+IF(MOD(A202-$E$27,periods_per_year)=0,$E$26,0)+F202&lt;J201+E202,IF(MOD(A202-$E$27,periods_per_year)=0,$E$26,0),J201+E202-IF(AND(A202&gt;=$E$23,MOD(A202-$E$23,int)=0),$E$24,0)-F202))))</f>
        <v>0</v>
      </c>
      <c r="H202" s="15"/>
      <c r="I202" s="14">
        <f t="shared" si="24"/>
        <v>330.5</v>
      </c>
      <c r="J202" s="14">
        <f t="shared" si="25"/>
        <v>113381.12000000007</v>
      </c>
      <c r="K202" s="14">
        <f t="shared" si="26"/>
        <v>130.29499999999999</v>
      </c>
      <c r="L202" s="14">
        <f>IF(A202="","",SUM($K$49:K202))</f>
        <v>23634.959999999977</v>
      </c>
      <c r="O202" s="18">
        <f t="shared" si="27"/>
        <v>154</v>
      </c>
      <c r="P202" s="19">
        <f>IF(O202="","",IF(OR(periods_per_year=26,periods_per_year=52),IF(periods_per_year=26,IF(O202=1,fpdate,P201+14),IF(periods_per_year=52,IF(O202=1,fpdate,P201+7),"n/a")),IF(periods_per_year=24,DATE(YEAR(fpdate),MONTH(fpdate)+(O202-1)/2+IF(AND(DAY(fpdate)&gt;=15,MOD(O202,2)=0),1,0),IF(MOD(O202,2)=0,IF(DAY(fpdate)&gt;=15,DAY(fpdate)-14,DAY(fpdate)+14),DAY(fpdate))),IF(DAY(DATE(YEAR(fpdate),MONTH(fpdate)+O202-1,DAY(fpdate)))&lt;&gt;DAY(fpdate),DATE(YEAR(fpdate),MONTH(fpdate)+O202,0),DATE(YEAR(fpdate),MONTH(fpdate)+O202-1,DAY(fpdate))))))</f>
        <v>47757</v>
      </c>
      <c r="Q202" s="20">
        <f>IF(O202="","",IF(D202&lt;&gt;"",D202,IF(O202=1,start_rate,IF(variable,IF(OR(O202=1,O202&lt;$J$23*periods_per_year),Q201,MIN($J$24,IF(MOD(O202-1,$J$26)=0,MAX($J$25,Q201+$J$27),Q201))),Q201))))</f>
        <v>5.5E-2</v>
      </c>
      <c r="R202" s="21">
        <f>IF(O202="","",ROUND((((1+Q202/CP)^(CP/periods_per_year))-1)*U201,2))</f>
        <v>521.17999999999995</v>
      </c>
      <c r="S202" s="21">
        <f>IF(O202="","",IF(O202=nper,U201+R202,MIN(U201+R202,IF(Q202=Q201,S201,ROUND(-PMT(((1+Q202/CP)^(CP/periods_per_year))-1,nper-O202+1,U201),2)))))</f>
        <v>851.68</v>
      </c>
      <c r="T202" s="21">
        <f t="shared" si="28"/>
        <v>330.5</v>
      </c>
      <c r="U202" s="21">
        <f t="shared" si="29"/>
        <v>113381.12000000007</v>
      </c>
    </row>
    <row r="203" spans="1:21" x14ac:dyDescent="0.2">
      <c r="A203" s="11">
        <f t="shared" si="20"/>
        <v>155</v>
      </c>
      <c r="B203" s="12">
        <f t="shared" si="21"/>
        <v>47788</v>
      </c>
      <c r="C203" s="16" t="str">
        <f t="shared" si="22"/>
        <v/>
      </c>
      <c r="D203" s="13">
        <f>IF(A203="","",IF(A203=1,start_rate,IF(variable,IF(OR(A203=1,A203&lt;$J$23*periods_per_year),D202,MIN($J$24,IF(MOD(A203-1,$J$26)=0,MAX($J$25,D202+$J$27),D202))),D202)))</f>
        <v>5.5E-2</v>
      </c>
      <c r="E203" s="14">
        <f t="shared" si="23"/>
        <v>519.66</v>
      </c>
      <c r="F203" s="14">
        <f>IF(A203="","",IF(A203=nper,J202+E203,MIN(J202+E203,IF(D203=D202,F202,IF($E$13="Acc Bi-Weekly",ROUND((-PMT(((1+D203/CP)^(CP/12))-1,(nper-A203+1)*12/26,J202))/2,2),IF($E$13="Acc Weekly",ROUND((-PMT(((1+D203/CP)^(CP/12))-1,(nper-A203+1)*12/52,J202))/4,2),ROUND(-PMT(((1+D203/CP)^(CP/periods_per_year))-1,nper-A203+1,J202),2)))))))</f>
        <v>851.68</v>
      </c>
      <c r="G203" s="14">
        <f>IF(OR(A203="",A203&lt;$E$23),"",IF(J202&lt;=F203,0,IF(IF(AND(A203&gt;=$E$23,MOD(A203-$E$23,int)=0),$E$24,0)+F203&gt;=J202+E203,J202+E203-F203,IF(AND(A203&gt;=$E$23,MOD(A203-$E$23,int)=0),$E$24,0)+IF(IF(AND(A203&gt;=$E$23,MOD(A203-$E$23,int)=0),$E$24,0)+IF(MOD(A203-$E$27,periods_per_year)=0,$E$26,0)+F203&lt;J202+E203,IF(MOD(A203-$E$27,periods_per_year)=0,$E$26,0),J202+E203-IF(AND(A203&gt;=$E$23,MOD(A203-$E$23,int)=0),$E$24,0)-F203))))</f>
        <v>0</v>
      </c>
      <c r="H203" s="15"/>
      <c r="I203" s="14">
        <f t="shared" si="24"/>
        <v>332.02</v>
      </c>
      <c r="J203" s="14">
        <f t="shared" si="25"/>
        <v>113049.10000000006</v>
      </c>
      <c r="K203" s="14">
        <f t="shared" si="26"/>
        <v>129.91499999999999</v>
      </c>
      <c r="L203" s="14">
        <f>IF(A203="","",SUM($K$49:K203))</f>
        <v>23764.874999999978</v>
      </c>
      <c r="O203" s="18">
        <f t="shared" si="27"/>
        <v>155</v>
      </c>
      <c r="P203" s="19">
        <f>IF(O203="","",IF(OR(periods_per_year=26,periods_per_year=52),IF(periods_per_year=26,IF(O203=1,fpdate,P202+14),IF(periods_per_year=52,IF(O203=1,fpdate,P202+7),"n/a")),IF(periods_per_year=24,DATE(YEAR(fpdate),MONTH(fpdate)+(O203-1)/2+IF(AND(DAY(fpdate)&gt;=15,MOD(O203,2)=0),1,0),IF(MOD(O203,2)=0,IF(DAY(fpdate)&gt;=15,DAY(fpdate)-14,DAY(fpdate)+14),DAY(fpdate))),IF(DAY(DATE(YEAR(fpdate),MONTH(fpdate)+O203-1,DAY(fpdate)))&lt;&gt;DAY(fpdate),DATE(YEAR(fpdate),MONTH(fpdate)+O203,0),DATE(YEAR(fpdate),MONTH(fpdate)+O203-1,DAY(fpdate))))))</f>
        <v>47788</v>
      </c>
      <c r="Q203" s="20">
        <f>IF(O203="","",IF(D203&lt;&gt;"",D203,IF(O203=1,start_rate,IF(variable,IF(OR(O203=1,O203&lt;$J$23*periods_per_year),Q202,MIN($J$24,IF(MOD(O203-1,$J$26)=0,MAX($J$25,Q202+$J$27),Q202))),Q202))))</f>
        <v>5.5E-2</v>
      </c>
      <c r="R203" s="21">
        <f>IF(O203="","",ROUND((((1+Q203/CP)^(CP/periods_per_year))-1)*U202,2))</f>
        <v>519.66</v>
      </c>
      <c r="S203" s="21">
        <f>IF(O203="","",IF(O203=nper,U202+R203,MIN(U202+R203,IF(Q203=Q202,S202,ROUND(-PMT(((1+Q203/CP)^(CP/periods_per_year))-1,nper-O203+1,U202),2)))))</f>
        <v>851.68</v>
      </c>
      <c r="T203" s="21">
        <f t="shared" si="28"/>
        <v>332.02</v>
      </c>
      <c r="U203" s="21">
        <f t="shared" si="29"/>
        <v>113049.10000000006</v>
      </c>
    </row>
    <row r="204" spans="1:21" x14ac:dyDescent="0.2">
      <c r="A204" s="11">
        <f t="shared" si="20"/>
        <v>156</v>
      </c>
      <c r="B204" s="12">
        <f t="shared" si="21"/>
        <v>47818</v>
      </c>
      <c r="C204" s="16">
        <f t="shared" si="22"/>
        <v>13</v>
      </c>
      <c r="D204" s="13">
        <f>IF(A204="","",IF(A204=1,start_rate,IF(variable,IF(OR(A204=1,A204&lt;$J$23*periods_per_year),D203,MIN($J$24,IF(MOD(A204-1,$J$26)=0,MAX($J$25,D203+$J$27),D203))),D203)))</f>
        <v>5.5E-2</v>
      </c>
      <c r="E204" s="14">
        <f t="shared" si="23"/>
        <v>518.14</v>
      </c>
      <c r="F204" s="14">
        <f>IF(A204="","",IF(A204=nper,J203+E204,MIN(J203+E204,IF(D204=D203,F203,IF($E$13="Acc Bi-Weekly",ROUND((-PMT(((1+D204/CP)^(CP/12))-1,(nper-A204+1)*12/26,J203))/2,2),IF($E$13="Acc Weekly",ROUND((-PMT(((1+D204/CP)^(CP/12))-1,(nper-A204+1)*12/52,J203))/4,2),ROUND(-PMT(((1+D204/CP)^(CP/periods_per_year))-1,nper-A204+1,J203),2)))))))</f>
        <v>851.68</v>
      </c>
      <c r="G204" s="14">
        <f>IF(OR(A204="",A204&lt;$E$23),"",IF(J203&lt;=F204,0,IF(IF(AND(A204&gt;=$E$23,MOD(A204-$E$23,int)=0),$E$24,0)+F204&gt;=J203+E204,J203+E204-F204,IF(AND(A204&gt;=$E$23,MOD(A204-$E$23,int)=0),$E$24,0)+IF(IF(AND(A204&gt;=$E$23,MOD(A204-$E$23,int)=0),$E$24,0)+IF(MOD(A204-$E$27,periods_per_year)=0,$E$26,0)+F204&lt;J203+E204,IF(MOD(A204-$E$27,periods_per_year)=0,$E$26,0),J203+E204-IF(AND(A204&gt;=$E$23,MOD(A204-$E$23,int)=0),$E$24,0)-F204))))</f>
        <v>0</v>
      </c>
      <c r="H204" s="15"/>
      <c r="I204" s="14">
        <f t="shared" si="24"/>
        <v>333.53999999999996</v>
      </c>
      <c r="J204" s="14">
        <f t="shared" si="25"/>
        <v>112715.56000000007</v>
      </c>
      <c r="K204" s="14">
        <f t="shared" si="26"/>
        <v>129.535</v>
      </c>
      <c r="L204" s="14">
        <f>IF(A204="","",SUM($K$49:K204))</f>
        <v>23894.409999999978</v>
      </c>
      <c r="O204" s="18">
        <f t="shared" si="27"/>
        <v>156</v>
      </c>
      <c r="P204" s="19">
        <f>IF(O204="","",IF(OR(periods_per_year=26,periods_per_year=52),IF(periods_per_year=26,IF(O204=1,fpdate,P203+14),IF(periods_per_year=52,IF(O204=1,fpdate,P203+7),"n/a")),IF(periods_per_year=24,DATE(YEAR(fpdate),MONTH(fpdate)+(O204-1)/2+IF(AND(DAY(fpdate)&gt;=15,MOD(O204,2)=0),1,0),IF(MOD(O204,2)=0,IF(DAY(fpdate)&gt;=15,DAY(fpdate)-14,DAY(fpdate)+14),DAY(fpdate))),IF(DAY(DATE(YEAR(fpdate),MONTH(fpdate)+O204-1,DAY(fpdate)))&lt;&gt;DAY(fpdate),DATE(YEAR(fpdate),MONTH(fpdate)+O204,0),DATE(YEAR(fpdate),MONTH(fpdate)+O204-1,DAY(fpdate))))))</f>
        <v>47818</v>
      </c>
      <c r="Q204" s="20">
        <f>IF(O204="","",IF(D204&lt;&gt;"",D204,IF(O204=1,start_rate,IF(variable,IF(OR(O204=1,O204&lt;$J$23*periods_per_year),Q203,MIN($J$24,IF(MOD(O204-1,$J$26)=0,MAX($J$25,Q203+$J$27),Q203))),Q203))))</f>
        <v>5.5E-2</v>
      </c>
      <c r="R204" s="21">
        <f>IF(O204="","",ROUND((((1+Q204/CP)^(CP/periods_per_year))-1)*U203,2))</f>
        <v>518.14</v>
      </c>
      <c r="S204" s="21">
        <f>IF(O204="","",IF(O204=nper,U203+R204,MIN(U203+R204,IF(Q204=Q203,S203,ROUND(-PMT(((1+Q204/CP)^(CP/periods_per_year))-1,nper-O204+1,U203),2)))))</f>
        <v>851.68</v>
      </c>
      <c r="T204" s="21">
        <f t="shared" si="28"/>
        <v>333.53999999999996</v>
      </c>
      <c r="U204" s="21">
        <f t="shared" si="29"/>
        <v>112715.56000000007</v>
      </c>
    </row>
    <row r="205" spans="1:21" x14ac:dyDescent="0.2">
      <c r="A205" s="11">
        <f t="shared" si="20"/>
        <v>157</v>
      </c>
      <c r="B205" s="12">
        <f t="shared" si="21"/>
        <v>47849</v>
      </c>
      <c r="C205" s="16" t="str">
        <f t="shared" si="22"/>
        <v/>
      </c>
      <c r="D205" s="13">
        <f>IF(A205="","",IF(A205=1,start_rate,IF(variable,IF(OR(A205=1,A205&lt;$J$23*periods_per_year),D204,MIN($J$24,IF(MOD(A205-1,$J$26)=0,MAX($J$25,D204+$J$27),D204))),D204)))</f>
        <v>5.5E-2</v>
      </c>
      <c r="E205" s="14">
        <f t="shared" si="23"/>
        <v>516.61</v>
      </c>
      <c r="F205" s="14">
        <f>IF(A205="","",IF(A205=nper,J204+E205,MIN(J204+E205,IF(D205=D204,F204,IF($E$13="Acc Bi-Weekly",ROUND((-PMT(((1+D205/CP)^(CP/12))-1,(nper-A205+1)*12/26,J204))/2,2),IF($E$13="Acc Weekly",ROUND((-PMT(((1+D205/CP)^(CP/12))-1,(nper-A205+1)*12/52,J204))/4,2),ROUND(-PMT(((1+D205/CP)^(CP/periods_per_year))-1,nper-A205+1,J204),2)))))))</f>
        <v>851.68</v>
      </c>
      <c r="G205" s="14">
        <f>IF(OR(A205="",A205&lt;$E$23),"",IF(J204&lt;=F205,0,IF(IF(AND(A205&gt;=$E$23,MOD(A205-$E$23,int)=0),$E$24,0)+F205&gt;=J204+E205,J204+E205-F205,IF(AND(A205&gt;=$E$23,MOD(A205-$E$23,int)=0),$E$24,0)+IF(IF(AND(A205&gt;=$E$23,MOD(A205-$E$23,int)=0),$E$24,0)+IF(MOD(A205-$E$27,periods_per_year)=0,$E$26,0)+F205&lt;J204+E205,IF(MOD(A205-$E$27,periods_per_year)=0,$E$26,0),J204+E205-IF(AND(A205&gt;=$E$23,MOD(A205-$E$23,int)=0),$E$24,0)-F205))))</f>
        <v>0</v>
      </c>
      <c r="H205" s="15"/>
      <c r="I205" s="14">
        <f t="shared" si="24"/>
        <v>335.06999999999994</v>
      </c>
      <c r="J205" s="14">
        <f t="shared" si="25"/>
        <v>112380.49000000006</v>
      </c>
      <c r="K205" s="14">
        <f t="shared" si="26"/>
        <v>129.1525</v>
      </c>
      <c r="L205" s="14">
        <f>IF(A205="","",SUM($K$49:K205))</f>
        <v>24023.562499999978</v>
      </c>
      <c r="O205" s="18">
        <f t="shared" si="27"/>
        <v>157</v>
      </c>
      <c r="P205" s="19">
        <f>IF(O205="","",IF(OR(periods_per_year=26,periods_per_year=52),IF(periods_per_year=26,IF(O205=1,fpdate,P204+14),IF(periods_per_year=52,IF(O205=1,fpdate,P204+7),"n/a")),IF(periods_per_year=24,DATE(YEAR(fpdate),MONTH(fpdate)+(O205-1)/2+IF(AND(DAY(fpdate)&gt;=15,MOD(O205,2)=0),1,0),IF(MOD(O205,2)=0,IF(DAY(fpdate)&gt;=15,DAY(fpdate)-14,DAY(fpdate)+14),DAY(fpdate))),IF(DAY(DATE(YEAR(fpdate),MONTH(fpdate)+O205-1,DAY(fpdate)))&lt;&gt;DAY(fpdate),DATE(YEAR(fpdate),MONTH(fpdate)+O205,0),DATE(YEAR(fpdate),MONTH(fpdate)+O205-1,DAY(fpdate))))))</f>
        <v>47849</v>
      </c>
      <c r="Q205" s="20">
        <f>IF(O205="","",IF(D205&lt;&gt;"",D205,IF(O205=1,start_rate,IF(variable,IF(OR(O205=1,O205&lt;$J$23*periods_per_year),Q204,MIN($J$24,IF(MOD(O205-1,$J$26)=0,MAX($J$25,Q204+$J$27),Q204))),Q204))))</f>
        <v>5.5E-2</v>
      </c>
      <c r="R205" s="21">
        <f>IF(O205="","",ROUND((((1+Q205/CP)^(CP/periods_per_year))-1)*U204,2))</f>
        <v>516.61</v>
      </c>
      <c r="S205" s="21">
        <f>IF(O205="","",IF(O205=nper,U204+R205,MIN(U204+R205,IF(Q205=Q204,S204,ROUND(-PMT(((1+Q205/CP)^(CP/periods_per_year))-1,nper-O205+1,U204),2)))))</f>
        <v>851.68</v>
      </c>
      <c r="T205" s="21">
        <f t="shared" si="28"/>
        <v>335.06999999999994</v>
      </c>
      <c r="U205" s="21">
        <f t="shared" si="29"/>
        <v>112380.49000000006</v>
      </c>
    </row>
    <row r="206" spans="1:21" x14ac:dyDescent="0.2">
      <c r="A206" s="11">
        <f t="shared" si="20"/>
        <v>158</v>
      </c>
      <c r="B206" s="12">
        <f t="shared" si="21"/>
        <v>47880</v>
      </c>
      <c r="C206" s="16" t="str">
        <f t="shared" si="22"/>
        <v/>
      </c>
      <c r="D206" s="13">
        <f>IF(A206="","",IF(A206=1,start_rate,IF(variable,IF(OR(A206=1,A206&lt;$J$23*periods_per_year),D205,MIN($J$24,IF(MOD(A206-1,$J$26)=0,MAX($J$25,D205+$J$27),D205))),D205)))</f>
        <v>5.5E-2</v>
      </c>
      <c r="E206" s="14">
        <f t="shared" si="23"/>
        <v>515.08000000000004</v>
      </c>
      <c r="F206" s="14">
        <f>IF(A206="","",IF(A206=nper,J205+E206,MIN(J205+E206,IF(D206=D205,F205,IF($E$13="Acc Bi-Weekly",ROUND((-PMT(((1+D206/CP)^(CP/12))-1,(nper-A206+1)*12/26,J205))/2,2),IF($E$13="Acc Weekly",ROUND((-PMT(((1+D206/CP)^(CP/12))-1,(nper-A206+1)*12/52,J205))/4,2),ROUND(-PMT(((1+D206/CP)^(CP/periods_per_year))-1,nper-A206+1,J205),2)))))))</f>
        <v>851.68</v>
      </c>
      <c r="G206" s="14">
        <f>IF(OR(A206="",A206&lt;$E$23),"",IF(J205&lt;=F206,0,IF(IF(AND(A206&gt;=$E$23,MOD(A206-$E$23,int)=0),$E$24,0)+F206&gt;=J205+E206,J205+E206-F206,IF(AND(A206&gt;=$E$23,MOD(A206-$E$23,int)=0),$E$24,0)+IF(IF(AND(A206&gt;=$E$23,MOD(A206-$E$23,int)=0),$E$24,0)+IF(MOD(A206-$E$27,periods_per_year)=0,$E$26,0)+F206&lt;J205+E206,IF(MOD(A206-$E$27,periods_per_year)=0,$E$26,0),J205+E206-IF(AND(A206&gt;=$E$23,MOD(A206-$E$23,int)=0),$E$24,0)-F206))))</f>
        <v>0</v>
      </c>
      <c r="H206" s="15"/>
      <c r="I206" s="14">
        <f t="shared" si="24"/>
        <v>336.59999999999991</v>
      </c>
      <c r="J206" s="14">
        <f t="shared" si="25"/>
        <v>112043.89000000006</v>
      </c>
      <c r="K206" s="14">
        <f t="shared" si="26"/>
        <v>128.77000000000001</v>
      </c>
      <c r="L206" s="14">
        <f>IF(A206="","",SUM($K$49:K206))</f>
        <v>24152.332499999979</v>
      </c>
      <c r="O206" s="18">
        <f t="shared" si="27"/>
        <v>158</v>
      </c>
      <c r="P206" s="19">
        <f>IF(O206="","",IF(OR(periods_per_year=26,periods_per_year=52),IF(periods_per_year=26,IF(O206=1,fpdate,P205+14),IF(periods_per_year=52,IF(O206=1,fpdate,P205+7),"n/a")),IF(periods_per_year=24,DATE(YEAR(fpdate),MONTH(fpdate)+(O206-1)/2+IF(AND(DAY(fpdate)&gt;=15,MOD(O206,2)=0),1,0),IF(MOD(O206,2)=0,IF(DAY(fpdate)&gt;=15,DAY(fpdate)-14,DAY(fpdate)+14),DAY(fpdate))),IF(DAY(DATE(YEAR(fpdate),MONTH(fpdate)+O206-1,DAY(fpdate)))&lt;&gt;DAY(fpdate),DATE(YEAR(fpdate),MONTH(fpdate)+O206,0),DATE(YEAR(fpdate),MONTH(fpdate)+O206-1,DAY(fpdate))))))</f>
        <v>47880</v>
      </c>
      <c r="Q206" s="20">
        <f>IF(O206="","",IF(D206&lt;&gt;"",D206,IF(O206=1,start_rate,IF(variable,IF(OR(O206=1,O206&lt;$J$23*periods_per_year),Q205,MIN($J$24,IF(MOD(O206-1,$J$26)=0,MAX($J$25,Q205+$J$27),Q205))),Q205))))</f>
        <v>5.5E-2</v>
      </c>
      <c r="R206" s="21">
        <f>IF(O206="","",ROUND((((1+Q206/CP)^(CP/periods_per_year))-1)*U205,2))</f>
        <v>515.08000000000004</v>
      </c>
      <c r="S206" s="21">
        <f>IF(O206="","",IF(O206=nper,U205+R206,MIN(U205+R206,IF(Q206=Q205,S205,ROUND(-PMT(((1+Q206/CP)^(CP/periods_per_year))-1,nper-O206+1,U205),2)))))</f>
        <v>851.68</v>
      </c>
      <c r="T206" s="21">
        <f t="shared" si="28"/>
        <v>336.59999999999991</v>
      </c>
      <c r="U206" s="21">
        <f t="shared" si="29"/>
        <v>112043.89000000006</v>
      </c>
    </row>
    <row r="207" spans="1:21" x14ac:dyDescent="0.2">
      <c r="A207" s="11">
        <f t="shared" si="20"/>
        <v>159</v>
      </c>
      <c r="B207" s="12">
        <f t="shared" si="21"/>
        <v>47908</v>
      </c>
      <c r="C207" s="16" t="str">
        <f t="shared" si="22"/>
        <v/>
      </c>
      <c r="D207" s="13">
        <f>IF(A207="","",IF(A207=1,start_rate,IF(variable,IF(OR(A207=1,A207&lt;$J$23*periods_per_year),D206,MIN($J$24,IF(MOD(A207-1,$J$26)=0,MAX($J$25,D206+$J$27),D206))),D206)))</f>
        <v>5.5E-2</v>
      </c>
      <c r="E207" s="14">
        <f t="shared" si="23"/>
        <v>513.53</v>
      </c>
      <c r="F207" s="14">
        <f>IF(A207="","",IF(A207=nper,J206+E207,MIN(J206+E207,IF(D207=D206,F206,IF($E$13="Acc Bi-Weekly",ROUND((-PMT(((1+D207/CP)^(CP/12))-1,(nper-A207+1)*12/26,J206))/2,2),IF($E$13="Acc Weekly",ROUND((-PMT(((1+D207/CP)^(CP/12))-1,(nper-A207+1)*12/52,J206))/4,2),ROUND(-PMT(((1+D207/CP)^(CP/periods_per_year))-1,nper-A207+1,J206),2)))))))</f>
        <v>851.68</v>
      </c>
      <c r="G207" s="14">
        <f>IF(OR(A207="",A207&lt;$E$23),"",IF(J206&lt;=F207,0,IF(IF(AND(A207&gt;=$E$23,MOD(A207-$E$23,int)=0),$E$24,0)+F207&gt;=J206+E207,J206+E207-F207,IF(AND(A207&gt;=$E$23,MOD(A207-$E$23,int)=0),$E$24,0)+IF(IF(AND(A207&gt;=$E$23,MOD(A207-$E$23,int)=0),$E$24,0)+IF(MOD(A207-$E$27,periods_per_year)=0,$E$26,0)+F207&lt;J206+E207,IF(MOD(A207-$E$27,periods_per_year)=0,$E$26,0),J206+E207-IF(AND(A207&gt;=$E$23,MOD(A207-$E$23,int)=0),$E$24,0)-F207))))</f>
        <v>0</v>
      </c>
      <c r="H207" s="15"/>
      <c r="I207" s="14">
        <f t="shared" si="24"/>
        <v>338.15</v>
      </c>
      <c r="J207" s="14">
        <f t="shared" si="25"/>
        <v>111705.74000000006</v>
      </c>
      <c r="K207" s="14">
        <f t="shared" si="26"/>
        <v>128.38249999999999</v>
      </c>
      <c r="L207" s="14">
        <f>IF(A207="","",SUM($K$49:K207))</f>
        <v>24280.714999999978</v>
      </c>
      <c r="O207" s="18">
        <f t="shared" si="27"/>
        <v>159</v>
      </c>
      <c r="P207" s="19">
        <f>IF(O207="","",IF(OR(periods_per_year=26,periods_per_year=52),IF(periods_per_year=26,IF(O207=1,fpdate,P206+14),IF(periods_per_year=52,IF(O207=1,fpdate,P206+7),"n/a")),IF(periods_per_year=24,DATE(YEAR(fpdate),MONTH(fpdate)+(O207-1)/2+IF(AND(DAY(fpdate)&gt;=15,MOD(O207,2)=0),1,0),IF(MOD(O207,2)=0,IF(DAY(fpdate)&gt;=15,DAY(fpdate)-14,DAY(fpdate)+14),DAY(fpdate))),IF(DAY(DATE(YEAR(fpdate),MONTH(fpdate)+O207-1,DAY(fpdate)))&lt;&gt;DAY(fpdate),DATE(YEAR(fpdate),MONTH(fpdate)+O207,0),DATE(YEAR(fpdate),MONTH(fpdate)+O207-1,DAY(fpdate))))))</f>
        <v>47908</v>
      </c>
      <c r="Q207" s="20">
        <f>IF(O207="","",IF(D207&lt;&gt;"",D207,IF(O207=1,start_rate,IF(variable,IF(OR(O207=1,O207&lt;$J$23*periods_per_year),Q206,MIN($J$24,IF(MOD(O207-1,$J$26)=0,MAX($J$25,Q206+$J$27),Q206))),Q206))))</f>
        <v>5.5E-2</v>
      </c>
      <c r="R207" s="21">
        <f>IF(O207="","",ROUND((((1+Q207/CP)^(CP/periods_per_year))-1)*U206,2))</f>
        <v>513.53</v>
      </c>
      <c r="S207" s="21">
        <f>IF(O207="","",IF(O207=nper,U206+R207,MIN(U206+R207,IF(Q207=Q206,S206,ROUND(-PMT(((1+Q207/CP)^(CP/periods_per_year))-1,nper-O207+1,U206),2)))))</f>
        <v>851.68</v>
      </c>
      <c r="T207" s="21">
        <f t="shared" si="28"/>
        <v>338.15</v>
      </c>
      <c r="U207" s="21">
        <f t="shared" si="29"/>
        <v>111705.74000000006</v>
      </c>
    </row>
    <row r="208" spans="1:21" x14ac:dyDescent="0.2">
      <c r="A208" s="11">
        <f t="shared" si="20"/>
        <v>160</v>
      </c>
      <c r="B208" s="12">
        <f t="shared" si="21"/>
        <v>47939</v>
      </c>
      <c r="C208" s="16" t="str">
        <f t="shared" si="22"/>
        <v/>
      </c>
      <c r="D208" s="13">
        <f>IF(A208="","",IF(A208=1,start_rate,IF(variable,IF(OR(A208=1,A208&lt;$J$23*periods_per_year),D207,MIN($J$24,IF(MOD(A208-1,$J$26)=0,MAX($J$25,D207+$J$27),D207))),D207)))</f>
        <v>5.5E-2</v>
      </c>
      <c r="E208" s="14">
        <f t="shared" si="23"/>
        <v>511.98</v>
      </c>
      <c r="F208" s="14">
        <f>IF(A208="","",IF(A208=nper,J207+E208,MIN(J207+E208,IF(D208=D207,F207,IF($E$13="Acc Bi-Weekly",ROUND((-PMT(((1+D208/CP)^(CP/12))-1,(nper-A208+1)*12/26,J207))/2,2),IF($E$13="Acc Weekly",ROUND((-PMT(((1+D208/CP)^(CP/12))-1,(nper-A208+1)*12/52,J207))/4,2),ROUND(-PMT(((1+D208/CP)^(CP/periods_per_year))-1,nper-A208+1,J207),2)))))))</f>
        <v>851.68</v>
      </c>
      <c r="G208" s="14">
        <f>IF(OR(A208="",A208&lt;$E$23),"",IF(J207&lt;=F208,0,IF(IF(AND(A208&gt;=$E$23,MOD(A208-$E$23,int)=0),$E$24,0)+F208&gt;=J207+E208,J207+E208-F208,IF(AND(A208&gt;=$E$23,MOD(A208-$E$23,int)=0),$E$24,0)+IF(IF(AND(A208&gt;=$E$23,MOD(A208-$E$23,int)=0),$E$24,0)+IF(MOD(A208-$E$27,periods_per_year)=0,$E$26,0)+F208&lt;J207+E208,IF(MOD(A208-$E$27,periods_per_year)=0,$E$26,0),J207+E208-IF(AND(A208&gt;=$E$23,MOD(A208-$E$23,int)=0),$E$24,0)-F208))))</f>
        <v>0</v>
      </c>
      <c r="H208" s="15"/>
      <c r="I208" s="14">
        <f t="shared" si="24"/>
        <v>339.69999999999993</v>
      </c>
      <c r="J208" s="14">
        <f t="shared" si="25"/>
        <v>111366.04000000007</v>
      </c>
      <c r="K208" s="14">
        <f t="shared" si="26"/>
        <v>127.995</v>
      </c>
      <c r="L208" s="14">
        <f>IF(A208="","",SUM($K$49:K208))</f>
        <v>24408.709999999977</v>
      </c>
      <c r="O208" s="18">
        <f t="shared" si="27"/>
        <v>160</v>
      </c>
      <c r="P208" s="19">
        <f>IF(O208="","",IF(OR(periods_per_year=26,periods_per_year=52),IF(periods_per_year=26,IF(O208=1,fpdate,P207+14),IF(periods_per_year=52,IF(O208=1,fpdate,P207+7),"n/a")),IF(periods_per_year=24,DATE(YEAR(fpdate),MONTH(fpdate)+(O208-1)/2+IF(AND(DAY(fpdate)&gt;=15,MOD(O208,2)=0),1,0),IF(MOD(O208,2)=0,IF(DAY(fpdate)&gt;=15,DAY(fpdate)-14,DAY(fpdate)+14),DAY(fpdate))),IF(DAY(DATE(YEAR(fpdate),MONTH(fpdate)+O208-1,DAY(fpdate)))&lt;&gt;DAY(fpdate),DATE(YEAR(fpdate),MONTH(fpdate)+O208,0),DATE(YEAR(fpdate),MONTH(fpdate)+O208-1,DAY(fpdate))))))</f>
        <v>47939</v>
      </c>
      <c r="Q208" s="20">
        <f>IF(O208="","",IF(D208&lt;&gt;"",D208,IF(O208=1,start_rate,IF(variable,IF(OR(O208=1,O208&lt;$J$23*periods_per_year),Q207,MIN($J$24,IF(MOD(O208-1,$J$26)=0,MAX($J$25,Q207+$J$27),Q207))),Q207))))</f>
        <v>5.5E-2</v>
      </c>
      <c r="R208" s="21">
        <f>IF(O208="","",ROUND((((1+Q208/CP)^(CP/periods_per_year))-1)*U207,2))</f>
        <v>511.98</v>
      </c>
      <c r="S208" s="21">
        <f>IF(O208="","",IF(O208=nper,U207+R208,MIN(U207+R208,IF(Q208=Q207,S207,ROUND(-PMT(((1+Q208/CP)^(CP/periods_per_year))-1,nper-O208+1,U207),2)))))</f>
        <v>851.68</v>
      </c>
      <c r="T208" s="21">
        <f t="shared" si="28"/>
        <v>339.69999999999993</v>
      </c>
      <c r="U208" s="21">
        <f t="shared" si="29"/>
        <v>111366.04000000007</v>
      </c>
    </row>
    <row r="209" spans="1:21" x14ac:dyDescent="0.2">
      <c r="A209" s="11">
        <f t="shared" si="20"/>
        <v>161</v>
      </c>
      <c r="B209" s="12">
        <f t="shared" si="21"/>
        <v>47969</v>
      </c>
      <c r="C209" s="16" t="str">
        <f t="shared" si="22"/>
        <v/>
      </c>
      <c r="D209" s="13">
        <f>IF(A209="","",IF(A209=1,start_rate,IF(variable,IF(OR(A209=1,A209&lt;$J$23*periods_per_year),D208,MIN($J$24,IF(MOD(A209-1,$J$26)=0,MAX($J$25,D208+$J$27),D208))),D208)))</f>
        <v>5.5E-2</v>
      </c>
      <c r="E209" s="14">
        <f t="shared" si="23"/>
        <v>510.43</v>
      </c>
      <c r="F209" s="14">
        <f>IF(A209="","",IF(A209=nper,J208+E209,MIN(J208+E209,IF(D209=D208,F208,IF($E$13="Acc Bi-Weekly",ROUND((-PMT(((1+D209/CP)^(CP/12))-1,(nper-A209+1)*12/26,J208))/2,2),IF($E$13="Acc Weekly",ROUND((-PMT(((1+D209/CP)^(CP/12))-1,(nper-A209+1)*12/52,J208))/4,2),ROUND(-PMT(((1+D209/CP)^(CP/periods_per_year))-1,nper-A209+1,J208),2)))))))</f>
        <v>851.68</v>
      </c>
      <c r="G209" s="14">
        <f>IF(OR(A209="",A209&lt;$E$23),"",IF(J208&lt;=F209,0,IF(IF(AND(A209&gt;=$E$23,MOD(A209-$E$23,int)=0),$E$24,0)+F209&gt;=J208+E209,J208+E209-F209,IF(AND(A209&gt;=$E$23,MOD(A209-$E$23,int)=0),$E$24,0)+IF(IF(AND(A209&gt;=$E$23,MOD(A209-$E$23,int)=0),$E$24,0)+IF(MOD(A209-$E$27,periods_per_year)=0,$E$26,0)+F209&lt;J208+E209,IF(MOD(A209-$E$27,periods_per_year)=0,$E$26,0),J208+E209-IF(AND(A209&gt;=$E$23,MOD(A209-$E$23,int)=0),$E$24,0)-F209))))</f>
        <v>0</v>
      </c>
      <c r="H209" s="15"/>
      <c r="I209" s="14">
        <f t="shared" si="24"/>
        <v>341.24999999999994</v>
      </c>
      <c r="J209" s="14">
        <f t="shared" si="25"/>
        <v>111024.79000000007</v>
      </c>
      <c r="K209" s="14">
        <f t="shared" si="26"/>
        <v>127.6075</v>
      </c>
      <c r="L209" s="14">
        <f>IF(A209="","",SUM($K$49:K209))</f>
        <v>24536.317499999976</v>
      </c>
      <c r="O209" s="18">
        <f t="shared" si="27"/>
        <v>161</v>
      </c>
      <c r="P209" s="19">
        <f>IF(O209="","",IF(OR(periods_per_year=26,periods_per_year=52),IF(periods_per_year=26,IF(O209=1,fpdate,P208+14),IF(periods_per_year=52,IF(O209=1,fpdate,P208+7),"n/a")),IF(periods_per_year=24,DATE(YEAR(fpdate),MONTH(fpdate)+(O209-1)/2+IF(AND(DAY(fpdate)&gt;=15,MOD(O209,2)=0),1,0),IF(MOD(O209,2)=0,IF(DAY(fpdate)&gt;=15,DAY(fpdate)-14,DAY(fpdate)+14),DAY(fpdate))),IF(DAY(DATE(YEAR(fpdate),MONTH(fpdate)+O209-1,DAY(fpdate)))&lt;&gt;DAY(fpdate),DATE(YEAR(fpdate),MONTH(fpdate)+O209,0),DATE(YEAR(fpdate),MONTH(fpdate)+O209-1,DAY(fpdate))))))</f>
        <v>47969</v>
      </c>
      <c r="Q209" s="20">
        <f>IF(O209="","",IF(D209&lt;&gt;"",D209,IF(O209=1,start_rate,IF(variable,IF(OR(O209=1,O209&lt;$J$23*periods_per_year),Q208,MIN($J$24,IF(MOD(O209-1,$J$26)=0,MAX($J$25,Q208+$J$27),Q208))),Q208))))</f>
        <v>5.5E-2</v>
      </c>
      <c r="R209" s="21">
        <f>IF(O209="","",ROUND((((1+Q209/CP)^(CP/periods_per_year))-1)*U208,2))</f>
        <v>510.43</v>
      </c>
      <c r="S209" s="21">
        <f>IF(O209="","",IF(O209=nper,U208+R209,MIN(U208+R209,IF(Q209=Q208,S208,ROUND(-PMT(((1+Q209/CP)^(CP/periods_per_year))-1,nper-O209+1,U208),2)))))</f>
        <v>851.68</v>
      </c>
      <c r="T209" s="21">
        <f t="shared" si="28"/>
        <v>341.24999999999994</v>
      </c>
      <c r="U209" s="21">
        <f t="shared" si="29"/>
        <v>111024.79000000007</v>
      </c>
    </row>
    <row r="210" spans="1:21" x14ac:dyDescent="0.2">
      <c r="A210" s="11">
        <f t="shared" si="20"/>
        <v>162</v>
      </c>
      <c r="B210" s="12">
        <f t="shared" si="21"/>
        <v>48000</v>
      </c>
      <c r="C210" s="16" t="str">
        <f t="shared" si="22"/>
        <v/>
      </c>
      <c r="D210" s="13">
        <f>IF(A210="","",IF(A210=1,start_rate,IF(variable,IF(OR(A210=1,A210&lt;$J$23*periods_per_year),D209,MIN($J$24,IF(MOD(A210-1,$J$26)=0,MAX($J$25,D209+$J$27),D209))),D209)))</f>
        <v>5.5E-2</v>
      </c>
      <c r="E210" s="14">
        <f t="shared" si="23"/>
        <v>508.86</v>
      </c>
      <c r="F210" s="14">
        <f>IF(A210="","",IF(A210=nper,J209+E210,MIN(J209+E210,IF(D210=D209,F209,IF($E$13="Acc Bi-Weekly",ROUND((-PMT(((1+D210/CP)^(CP/12))-1,(nper-A210+1)*12/26,J209))/2,2),IF($E$13="Acc Weekly",ROUND((-PMT(((1+D210/CP)^(CP/12))-1,(nper-A210+1)*12/52,J209))/4,2),ROUND(-PMT(((1+D210/CP)^(CP/periods_per_year))-1,nper-A210+1,J209),2)))))))</f>
        <v>851.68</v>
      </c>
      <c r="G210" s="14">
        <f>IF(OR(A210="",A210&lt;$E$23),"",IF(J209&lt;=F210,0,IF(IF(AND(A210&gt;=$E$23,MOD(A210-$E$23,int)=0),$E$24,0)+F210&gt;=J209+E210,J209+E210-F210,IF(AND(A210&gt;=$E$23,MOD(A210-$E$23,int)=0),$E$24,0)+IF(IF(AND(A210&gt;=$E$23,MOD(A210-$E$23,int)=0),$E$24,0)+IF(MOD(A210-$E$27,periods_per_year)=0,$E$26,0)+F210&lt;J209+E210,IF(MOD(A210-$E$27,periods_per_year)=0,$E$26,0),J209+E210-IF(AND(A210&gt;=$E$23,MOD(A210-$E$23,int)=0),$E$24,0)-F210))))</f>
        <v>0</v>
      </c>
      <c r="H210" s="15"/>
      <c r="I210" s="14">
        <f t="shared" si="24"/>
        <v>342.81999999999994</v>
      </c>
      <c r="J210" s="14">
        <f t="shared" si="25"/>
        <v>110681.97000000006</v>
      </c>
      <c r="K210" s="14">
        <f t="shared" si="26"/>
        <v>127.215</v>
      </c>
      <c r="L210" s="14">
        <f>IF(A210="","",SUM($K$49:K210))</f>
        <v>24663.532499999976</v>
      </c>
      <c r="O210" s="18">
        <f t="shared" si="27"/>
        <v>162</v>
      </c>
      <c r="P210" s="19">
        <f>IF(O210="","",IF(OR(periods_per_year=26,periods_per_year=52),IF(periods_per_year=26,IF(O210=1,fpdate,P209+14),IF(periods_per_year=52,IF(O210=1,fpdate,P209+7),"n/a")),IF(periods_per_year=24,DATE(YEAR(fpdate),MONTH(fpdate)+(O210-1)/2+IF(AND(DAY(fpdate)&gt;=15,MOD(O210,2)=0),1,0),IF(MOD(O210,2)=0,IF(DAY(fpdate)&gt;=15,DAY(fpdate)-14,DAY(fpdate)+14),DAY(fpdate))),IF(DAY(DATE(YEAR(fpdate),MONTH(fpdate)+O210-1,DAY(fpdate)))&lt;&gt;DAY(fpdate),DATE(YEAR(fpdate),MONTH(fpdate)+O210,0),DATE(YEAR(fpdate),MONTH(fpdate)+O210-1,DAY(fpdate))))))</f>
        <v>48000</v>
      </c>
      <c r="Q210" s="20">
        <f>IF(O210="","",IF(D210&lt;&gt;"",D210,IF(O210=1,start_rate,IF(variable,IF(OR(O210=1,O210&lt;$J$23*periods_per_year),Q209,MIN($J$24,IF(MOD(O210-1,$J$26)=0,MAX($J$25,Q209+$J$27),Q209))),Q209))))</f>
        <v>5.5E-2</v>
      </c>
      <c r="R210" s="21">
        <f>IF(O210="","",ROUND((((1+Q210/CP)^(CP/periods_per_year))-1)*U209,2))</f>
        <v>508.86</v>
      </c>
      <c r="S210" s="21">
        <f>IF(O210="","",IF(O210=nper,U209+R210,MIN(U209+R210,IF(Q210=Q209,S209,ROUND(-PMT(((1+Q210/CP)^(CP/periods_per_year))-1,nper-O210+1,U209),2)))))</f>
        <v>851.68</v>
      </c>
      <c r="T210" s="21">
        <f t="shared" si="28"/>
        <v>342.81999999999994</v>
      </c>
      <c r="U210" s="21">
        <f t="shared" si="29"/>
        <v>110681.97000000006</v>
      </c>
    </row>
    <row r="211" spans="1:21" x14ac:dyDescent="0.2">
      <c r="A211" s="11">
        <f t="shared" si="20"/>
        <v>163</v>
      </c>
      <c r="B211" s="12">
        <f t="shared" si="21"/>
        <v>48030</v>
      </c>
      <c r="C211" s="16" t="str">
        <f t="shared" si="22"/>
        <v/>
      </c>
      <c r="D211" s="13">
        <f>IF(A211="","",IF(A211=1,start_rate,IF(variable,IF(OR(A211=1,A211&lt;$J$23*periods_per_year),D210,MIN($J$24,IF(MOD(A211-1,$J$26)=0,MAX($J$25,D210+$J$27),D210))),D210)))</f>
        <v>5.5E-2</v>
      </c>
      <c r="E211" s="14">
        <f t="shared" si="23"/>
        <v>507.29</v>
      </c>
      <c r="F211" s="14">
        <f>IF(A211="","",IF(A211=nper,J210+E211,MIN(J210+E211,IF(D211=D210,F210,IF($E$13="Acc Bi-Weekly",ROUND((-PMT(((1+D211/CP)^(CP/12))-1,(nper-A211+1)*12/26,J210))/2,2),IF($E$13="Acc Weekly",ROUND((-PMT(((1+D211/CP)^(CP/12))-1,(nper-A211+1)*12/52,J210))/4,2),ROUND(-PMT(((1+D211/CP)^(CP/periods_per_year))-1,nper-A211+1,J210),2)))))))</f>
        <v>851.68</v>
      </c>
      <c r="G211" s="14">
        <f>IF(OR(A211="",A211&lt;$E$23),"",IF(J210&lt;=F211,0,IF(IF(AND(A211&gt;=$E$23,MOD(A211-$E$23,int)=0),$E$24,0)+F211&gt;=J210+E211,J210+E211-F211,IF(AND(A211&gt;=$E$23,MOD(A211-$E$23,int)=0),$E$24,0)+IF(IF(AND(A211&gt;=$E$23,MOD(A211-$E$23,int)=0),$E$24,0)+IF(MOD(A211-$E$27,periods_per_year)=0,$E$26,0)+F211&lt;J210+E211,IF(MOD(A211-$E$27,periods_per_year)=0,$E$26,0),J210+E211-IF(AND(A211&gt;=$E$23,MOD(A211-$E$23,int)=0),$E$24,0)-F211))))</f>
        <v>0</v>
      </c>
      <c r="H211" s="15"/>
      <c r="I211" s="14">
        <f t="shared" si="24"/>
        <v>344.38999999999993</v>
      </c>
      <c r="J211" s="14">
        <f t="shared" si="25"/>
        <v>110337.58000000006</v>
      </c>
      <c r="K211" s="14">
        <f t="shared" si="26"/>
        <v>126.82250000000001</v>
      </c>
      <c r="L211" s="14">
        <f>IF(A211="","",SUM($K$49:K211))</f>
        <v>24790.354999999974</v>
      </c>
      <c r="O211" s="18">
        <f t="shared" si="27"/>
        <v>163</v>
      </c>
      <c r="P211" s="19">
        <f>IF(O211="","",IF(OR(periods_per_year=26,periods_per_year=52),IF(periods_per_year=26,IF(O211=1,fpdate,P210+14),IF(periods_per_year=52,IF(O211=1,fpdate,P210+7),"n/a")),IF(periods_per_year=24,DATE(YEAR(fpdate),MONTH(fpdate)+(O211-1)/2+IF(AND(DAY(fpdate)&gt;=15,MOD(O211,2)=0),1,0),IF(MOD(O211,2)=0,IF(DAY(fpdate)&gt;=15,DAY(fpdate)-14,DAY(fpdate)+14),DAY(fpdate))),IF(DAY(DATE(YEAR(fpdate),MONTH(fpdate)+O211-1,DAY(fpdate)))&lt;&gt;DAY(fpdate),DATE(YEAR(fpdate),MONTH(fpdate)+O211,0),DATE(YEAR(fpdate),MONTH(fpdate)+O211-1,DAY(fpdate))))))</f>
        <v>48030</v>
      </c>
      <c r="Q211" s="20">
        <f>IF(O211="","",IF(D211&lt;&gt;"",D211,IF(O211=1,start_rate,IF(variable,IF(OR(O211=1,O211&lt;$J$23*periods_per_year),Q210,MIN($J$24,IF(MOD(O211-1,$J$26)=0,MAX($J$25,Q210+$J$27),Q210))),Q210))))</f>
        <v>5.5E-2</v>
      </c>
      <c r="R211" s="21">
        <f>IF(O211="","",ROUND((((1+Q211/CP)^(CP/periods_per_year))-1)*U210,2))</f>
        <v>507.29</v>
      </c>
      <c r="S211" s="21">
        <f>IF(O211="","",IF(O211=nper,U210+R211,MIN(U210+R211,IF(Q211=Q210,S210,ROUND(-PMT(((1+Q211/CP)^(CP/periods_per_year))-1,nper-O211+1,U210),2)))))</f>
        <v>851.68</v>
      </c>
      <c r="T211" s="21">
        <f t="shared" si="28"/>
        <v>344.38999999999993</v>
      </c>
      <c r="U211" s="21">
        <f t="shared" si="29"/>
        <v>110337.58000000006</v>
      </c>
    </row>
    <row r="212" spans="1:21" x14ac:dyDescent="0.2">
      <c r="A212" s="11">
        <f t="shared" si="20"/>
        <v>164</v>
      </c>
      <c r="B212" s="12">
        <f t="shared" si="21"/>
        <v>48061</v>
      </c>
      <c r="C212" s="16" t="str">
        <f t="shared" si="22"/>
        <v/>
      </c>
      <c r="D212" s="13">
        <f>IF(A212="","",IF(A212=1,start_rate,IF(variable,IF(OR(A212=1,A212&lt;$J$23*periods_per_year),D211,MIN($J$24,IF(MOD(A212-1,$J$26)=0,MAX($J$25,D211+$J$27),D211))),D211)))</f>
        <v>5.5E-2</v>
      </c>
      <c r="E212" s="14">
        <f t="shared" si="23"/>
        <v>505.71</v>
      </c>
      <c r="F212" s="14">
        <f>IF(A212="","",IF(A212=nper,J211+E212,MIN(J211+E212,IF(D212=D211,F211,IF($E$13="Acc Bi-Weekly",ROUND((-PMT(((1+D212/CP)^(CP/12))-1,(nper-A212+1)*12/26,J211))/2,2),IF($E$13="Acc Weekly",ROUND((-PMT(((1+D212/CP)^(CP/12))-1,(nper-A212+1)*12/52,J211))/4,2),ROUND(-PMT(((1+D212/CP)^(CP/periods_per_year))-1,nper-A212+1,J211),2)))))))</f>
        <v>851.68</v>
      </c>
      <c r="G212" s="14">
        <f>IF(OR(A212="",A212&lt;$E$23),"",IF(J211&lt;=F212,0,IF(IF(AND(A212&gt;=$E$23,MOD(A212-$E$23,int)=0),$E$24,0)+F212&gt;=J211+E212,J211+E212-F212,IF(AND(A212&gt;=$E$23,MOD(A212-$E$23,int)=0),$E$24,0)+IF(IF(AND(A212&gt;=$E$23,MOD(A212-$E$23,int)=0),$E$24,0)+IF(MOD(A212-$E$27,periods_per_year)=0,$E$26,0)+F212&lt;J211+E212,IF(MOD(A212-$E$27,periods_per_year)=0,$E$26,0),J211+E212-IF(AND(A212&gt;=$E$23,MOD(A212-$E$23,int)=0),$E$24,0)-F212))))</f>
        <v>0</v>
      </c>
      <c r="H212" s="15"/>
      <c r="I212" s="14">
        <f t="shared" si="24"/>
        <v>345.96999999999997</v>
      </c>
      <c r="J212" s="14">
        <f t="shared" si="25"/>
        <v>109991.61000000006</v>
      </c>
      <c r="K212" s="14">
        <f t="shared" si="26"/>
        <v>126.42749999999999</v>
      </c>
      <c r="L212" s="14">
        <f>IF(A212="","",SUM($K$49:K212))</f>
        <v>24916.782499999976</v>
      </c>
      <c r="O212" s="18">
        <f t="shared" si="27"/>
        <v>164</v>
      </c>
      <c r="P212" s="19">
        <f>IF(O212="","",IF(OR(periods_per_year=26,periods_per_year=52),IF(periods_per_year=26,IF(O212=1,fpdate,P211+14),IF(periods_per_year=52,IF(O212=1,fpdate,P211+7),"n/a")),IF(periods_per_year=24,DATE(YEAR(fpdate),MONTH(fpdate)+(O212-1)/2+IF(AND(DAY(fpdate)&gt;=15,MOD(O212,2)=0),1,0),IF(MOD(O212,2)=0,IF(DAY(fpdate)&gt;=15,DAY(fpdate)-14,DAY(fpdate)+14),DAY(fpdate))),IF(DAY(DATE(YEAR(fpdate),MONTH(fpdate)+O212-1,DAY(fpdate)))&lt;&gt;DAY(fpdate),DATE(YEAR(fpdate),MONTH(fpdate)+O212,0),DATE(YEAR(fpdate),MONTH(fpdate)+O212-1,DAY(fpdate))))))</f>
        <v>48061</v>
      </c>
      <c r="Q212" s="20">
        <f>IF(O212="","",IF(D212&lt;&gt;"",D212,IF(O212=1,start_rate,IF(variable,IF(OR(O212=1,O212&lt;$J$23*periods_per_year),Q211,MIN($J$24,IF(MOD(O212-1,$J$26)=0,MAX($J$25,Q211+$J$27),Q211))),Q211))))</f>
        <v>5.5E-2</v>
      </c>
      <c r="R212" s="21">
        <f>IF(O212="","",ROUND((((1+Q212/CP)^(CP/periods_per_year))-1)*U211,2))</f>
        <v>505.71</v>
      </c>
      <c r="S212" s="21">
        <f>IF(O212="","",IF(O212=nper,U211+R212,MIN(U211+R212,IF(Q212=Q211,S211,ROUND(-PMT(((1+Q212/CP)^(CP/periods_per_year))-1,nper-O212+1,U211),2)))))</f>
        <v>851.68</v>
      </c>
      <c r="T212" s="21">
        <f t="shared" si="28"/>
        <v>345.96999999999997</v>
      </c>
      <c r="U212" s="21">
        <f t="shared" si="29"/>
        <v>109991.61000000006</v>
      </c>
    </row>
    <row r="213" spans="1:21" x14ac:dyDescent="0.2">
      <c r="A213" s="11">
        <f t="shared" si="20"/>
        <v>165</v>
      </c>
      <c r="B213" s="12">
        <f t="shared" si="21"/>
        <v>48092</v>
      </c>
      <c r="C213" s="16" t="str">
        <f t="shared" si="22"/>
        <v/>
      </c>
      <c r="D213" s="13">
        <f>IF(A213="","",IF(A213=1,start_rate,IF(variable,IF(OR(A213=1,A213&lt;$J$23*periods_per_year),D212,MIN($J$24,IF(MOD(A213-1,$J$26)=0,MAX($J$25,D212+$J$27),D212))),D212)))</f>
        <v>5.5E-2</v>
      </c>
      <c r="E213" s="14">
        <f t="shared" si="23"/>
        <v>504.13</v>
      </c>
      <c r="F213" s="14">
        <f>IF(A213="","",IF(A213=nper,J212+E213,MIN(J212+E213,IF(D213=D212,F212,IF($E$13="Acc Bi-Weekly",ROUND((-PMT(((1+D213/CP)^(CP/12))-1,(nper-A213+1)*12/26,J212))/2,2),IF($E$13="Acc Weekly",ROUND((-PMT(((1+D213/CP)^(CP/12))-1,(nper-A213+1)*12/52,J212))/4,2),ROUND(-PMT(((1+D213/CP)^(CP/periods_per_year))-1,nper-A213+1,J212),2)))))))</f>
        <v>851.68</v>
      </c>
      <c r="G213" s="14">
        <f>IF(OR(A213="",A213&lt;$E$23),"",IF(J212&lt;=F213,0,IF(IF(AND(A213&gt;=$E$23,MOD(A213-$E$23,int)=0),$E$24,0)+F213&gt;=J212+E213,J212+E213-F213,IF(AND(A213&gt;=$E$23,MOD(A213-$E$23,int)=0),$E$24,0)+IF(IF(AND(A213&gt;=$E$23,MOD(A213-$E$23,int)=0),$E$24,0)+IF(MOD(A213-$E$27,periods_per_year)=0,$E$26,0)+F213&lt;J212+E213,IF(MOD(A213-$E$27,periods_per_year)=0,$E$26,0),J212+E213-IF(AND(A213&gt;=$E$23,MOD(A213-$E$23,int)=0),$E$24,0)-F213))))</f>
        <v>0</v>
      </c>
      <c r="H213" s="15"/>
      <c r="I213" s="14">
        <f t="shared" si="24"/>
        <v>347.54999999999995</v>
      </c>
      <c r="J213" s="14">
        <f t="shared" si="25"/>
        <v>109644.06000000006</v>
      </c>
      <c r="K213" s="14">
        <f t="shared" si="26"/>
        <v>126.0325</v>
      </c>
      <c r="L213" s="14">
        <f>IF(A213="","",SUM($K$49:K213))</f>
        <v>25042.814999999977</v>
      </c>
      <c r="O213" s="18">
        <f t="shared" si="27"/>
        <v>165</v>
      </c>
      <c r="P213" s="19">
        <f>IF(O213="","",IF(OR(periods_per_year=26,periods_per_year=52),IF(periods_per_year=26,IF(O213=1,fpdate,P212+14),IF(periods_per_year=52,IF(O213=1,fpdate,P212+7),"n/a")),IF(periods_per_year=24,DATE(YEAR(fpdate),MONTH(fpdate)+(O213-1)/2+IF(AND(DAY(fpdate)&gt;=15,MOD(O213,2)=0),1,0),IF(MOD(O213,2)=0,IF(DAY(fpdate)&gt;=15,DAY(fpdate)-14,DAY(fpdate)+14),DAY(fpdate))),IF(DAY(DATE(YEAR(fpdate),MONTH(fpdate)+O213-1,DAY(fpdate)))&lt;&gt;DAY(fpdate),DATE(YEAR(fpdate),MONTH(fpdate)+O213,0),DATE(YEAR(fpdate),MONTH(fpdate)+O213-1,DAY(fpdate))))))</f>
        <v>48092</v>
      </c>
      <c r="Q213" s="20">
        <f>IF(O213="","",IF(D213&lt;&gt;"",D213,IF(O213=1,start_rate,IF(variable,IF(OR(O213=1,O213&lt;$J$23*periods_per_year),Q212,MIN($J$24,IF(MOD(O213-1,$J$26)=0,MAX($J$25,Q212+$J$27),Q212))),Q212))))</f>
        <v>5.5E-2</v>
      </c>
      <c r="R213" s="21">
        <f>IF(O213="","",ROUND((((1+Q213/CP)^(CP/periods_per_year))-1)*U212,2))</f>
        <v>504.13</v>
      </c>
      <c r="S213" s="21">
        <f>IF(O213="","",IF(O213=nper,U212+R213,MIN(U212+R213,IF(Q213=Q212,S212,ROUND(-PMT(((1+Q213/CP)^(CP/periods_per_year))-1,nper-O213+1,U212),2)))))</f>
        <v>851.68</v>
      </c>
      <c r="T213" s="21">
        <f t="shared" si="28"/>
        <v>347.54999999999995</v>
      </c>
      <c r="U213" s="21">
        <f t="shared" si="29"/>
        <v>109644.06000000006</v>
      </c>
    </row>
    <row r="214" spans="1:21" x14ac:dyDescent="0.2">
      <c r="A214" s="11">
        <f t="shared" si="20"/>
        <v>166</v>
      </c>
      <c r="B214" s="12">
        <f t="shared" si="21"/>
        <v>48122</v>
      </c>
      <c r="C214" s="16" t="str">
        <f t="shared" si="22"/>
        <v/>
      </c>
      <c r="D214" s="13">
        <f>IF(A214="","",IF(A214=1,start_rate,IF(variable,IF(OR(A214=1,A214&lt;$J$23*periods_per_year),D213,MIN($J$24,IF(MOD(A214-1,$J$26)=0,MAX($J$25,D213+$J$27),D213))),D213)))</f>
        <v>5.5E-2</v>
      </c>
      <c r="E214" s="14">
        <f t="shared" si="23"/>
        <v>502.54</v>
      </c>
      <c r="F214" s="14">
        <f>IF(A214="","",IF(A214=nper,J213+E214,MIN(J213+E214,IF(D214=D213,F213,IF($E$13="Acc Bi-Weekly",ROUND((-PMT(((1+D214/CP)^(CP/12))-1,(nper-A214+1)*12/26,J213))/2,2),IF($E$13="Acc Weekly",ROUND((-PMT(((1+D214/CP)^(CP/12))-1,(nper-A214+1)*12/52,J213))/4,2),ROUND(-PMT(((1+D214/CP)^(CP/periods_per_year))-1,nper-A214+1,J213),2)))))))</f>
        <v>851.68</v>
      </c>
      <c r="G214" s="14">
        <f>IF(OR(A214="",A214&lt;$E$23),"",IF(J213&lt;=F214,0,IF(IF(AND(A214&gt;=$E$23,MOD(A214-$E$23,int)=0),$E$24,0)+F214&gt;=J213+E214,J213+E214-F214,IF(AND(A214&gt;=$E$23,MOD(A214-$E$23,int)=0),$E$24,0)+IF(IF(AND(A214&gt;=$E$23,MOD(A214-$E$23,int)=0),$E$24,0)+IF(MOD(A214-$E$27,periods_per_year)=0,$E$26,0)+F214&lt;J213+E214,IF(MOD(A214-$E$27,periods_per_year)=0,$E$26,0),J213+E214-IF(AND(A214&gt;=$E$23,MOD(A214-$E$23,int)=0),$E$24,0)-F214))))</f>
        <v>0</v>
      </c>
      <c r="H214" s="15"/>
      <c r="I214" s="14">
        <f t="shared" si="24"/>
        <v>349.13999999999993</v>
      </c>
      <c r="J214" s="14">
        <f t="shared" si="25"/>
        <v>109294.92000000006</v>
      </c>
      <c r="K214" s="14">
        <f t="shared" si="26"/>
        <v>125.63500000000001</v>
      </c>
      <c r="L214" s="14">
        <f>IF(A214="","",SUM($K$49:K214))</f>
        <v>25168.449999999975</v>
      </c>
      <c r="O214" s="18">
        <f t="shared" si="27"/>
        <v>166</v>
      </c>
      <c r="P214" s="19">
        <f>IF(O214="","",IF(OR(periods_per_year=26,periods_per_year=52),IF(periods_per_year=26,IF(O214=1,fpdate,P213+14),IF(periods_per_year=52,IF(O214=1,fpdate,P213+7),"n/a")),IF(periods_per_year=24,DATE(YEAR(fpdate),MONTH(fpdate)+(O214-1)/2+IF(AND(DAY(fpdate)&gt;=15,MOD(O214,2)=0),1,0),IF(MOD(O214,2)=0,IF(DAY(fpdate)&gt;=15,DAY(fpdate)-14,DAY(fpdate)+14),DAY(fpdate))),IF(DAY(DATE(YEAR(fpdate),MONTH(fpdate)+O214-1,DAY(fpdate)))&lt;&gt;DAY(fpdate),DATE(YEAR(fpdate),MONTH(fpdate)+O214,0),DATE(YEAR(fpdate),MONTH(fpdate)+O214-1,DAY(fpdate))))))</f>
        <v>48122</v>
      </c>
      <c r="Q214" s="20">
        <f>IF(O214="","",IF(D214&lt;&gt;"",D214,IF(O214=1,start_rate,IF(variable,IF(OR(O214=1,O214&lt;$J$23*periods_per_year),Q213,MIN($J$24,IF(MOD(O214-1,$J$26)=0,MAX($J$25,Q213+$J$27),Q213))),Q213))))</f>
        <v>5.5E-2</v>
      </c>
      <c r="R214" s="21">
        <f>IF(O214="","",ROUND((((1+Q214/CP)^(CP/periods_per_year))-1)*U213,2))</f>
        <v>502.54</v>
      </c>
      <c r="S214" s="21">
        <f>IF(O214="","",IF(O214=nper,U213+R214,MIN(U213+R214,IF(Q214=Q213,S213,ROUND(-PMT(((1+Q214/CP)^(CP/periods_per_year))-1,nper-O214+1,U213),2)))))</f>
        <v>851.68</v>
      </c>
      <c r="T214" s="21">
        <f t="shared" si="28"/>
        <v>349.13999999999993</v>
      </c>
      <c r="U214" s="21">
        <f t="shared" si="29"/>
        <v>109294.92000000006</v>
      </c>
    </row>
    <row r="215" spans="1:21" x14ac:dyDescent="0.2">
      <c r="A215" s="11">
        <f t="shared" si="20"/>
        <v>167</v>
      </c>
      <c r="B215" s="12">
        <f t="shared" si="21"/>
        <v>48153</v>
      </c>
      <c r="C215" s="16" t="str">
        <f t="shared" si="22"/>
        <v/>
      </c>
      <c r="D215" s="13">
        <f>IF(A215="","",IF(A215=1,start_rate,IF(variable,IF(OR(A215=1,A215&lt;$J$23*periods_per_year),D214,MIN($J$24,IF(MOD(A215-1,$J$26)=0,MAX($J$25,D214+$J$27),D214))),D214)))</f>
        <v>5.5E-2</v>
      </c>
      <c r="E215" s="14">
        <f t="shared" si="23"/>
        <v>500.94</v>
      </c>
      <c r="F215" s="14">
        <f>IF(A215="","",IF(A215=nper,J214+E215,MIN(J214+E215,IF(D215=D214,F214,IF($E$13="Acc Bi-Weekly",ROUND((-PMT(((1+D215/CP)^(CP/12))-1,(nper-A215+1)*12/26,J214))/2,2),IF($E$13="Acc Weekly",ROUND((-PMT(((1+D215/CP)^(CP/12))-1,(nper-A215+1)*12/52,J214))/4,2),ROUND(-PMT(((1+D215/CP)^(CP/periods_per_year))-1,nper-A215+1,J214),2)))))))</f>
        <v>851.68</v>
      </c>
      <c r="G215" s="14">
        <f>IF(OR(A215="",A215&lt;$E$23),"",IF(J214&lt;=F215,0,IF(IF(AND(A215&gt;=$E$23,MOD(A215-$E$23,int)=0),$E$24,0)+F215&gt;=J214+E215,J214+E215-F215,IF(AND(A215&gt;=$E$23,MOD(A215-$E$23,int)=0),$E$24,0)+IF(IF(AND(A215&gt;=$E$23,MOD(A215-$E$23,int)=0),$E$24,0)+IF(MOD(A215-$E$27,periods_per_year)=0,$E$26,0)+F215&lt;J214+E215,IF(MOD(A215-$E$27,periods_per_year)=0,$E$26,0),J214+E215-IF(AND(A215&gt;=$E$23,MOD(A215-$E$23,int)=0),$E$24,0)-F215))))</f>
        <v>0</v>
      </c>
      <c r="H215" s="15"/>
      <c r="I215" s="14">
        <f t="shared" si="24"/>
        <v>350.73999999999995</v>
      </c>
      <c r="J215" s="14">
        <f t="shared" si="25"/>
        <v>108944.18000000005</v>
      </c>
      <c r="K215" s="14">
        <f t="shared" si="26"/>
        <v>125.235</v>
      </c>
      <c r="L215" s="14">
        <f>IF(A215="","",SUM($K$49:K215))</f>
        <v>25293.684999999976</v>
      </c>
      <c r="O215" s="18">
        <f t="shared" si="27"/>
        <v>167</v>
      </c>
      <c r="P215" s="19">
        <f>IF(O215="","",IF(OR(periods_per_year=26,periods_per_year=52),IF(periods_per_year=26,IF(O215=1,fpdate,P214+14),IF(periods_per_year=52,IF(O215=1,fpdate,P214+7),"n/a")),IF(periods_per_year=24,DATE(YEAR(fpdate),MONTH(fpdate)+(O215-1)/2+IF(AND(DAY(fpdate)&gt;=15,MOD(O215,2)=0),1,0),IF(MOD(O215,2)=0,IF(DAY(fpdate)&gt;=15,DAY(fpdate)-14,DAY(fpdate)+14),DAY(fpdate))),IF(DAY(DATE(YEAR(fpdate),MONTH(fpdate)+O215-1,DAY(fpdate)))&lt;&gt;DAY(fpdate),DATE(YEAR(fpdate),MONTH(fpdate)+O215,0),DATE(YEAR(fpdate),MONTH(fpdate)+O215-1,DAY(fpdate))))))</f>
        <v>48153</v>
      </c>
      <c r="Q215" s="20">
        <f>IF(O215="","",IF(D215&lt;&gt;"",D215,IF(O215=1,start_rate,IF(variable,IF(OR(O215=1,O215&lt;$J$23*periods_per_year),Q214,MIN($J$24,IF(MOD(O215-1,$J$26)=0,MAX($J$25,Q214+$J$27),Q214))),Q214))))</f>
        <v>5.5E-2</v>
      </c>
      <c r="R215" s="21">
        <f>IF(O215="","",ROUND((((1+Q215/CP)^(CP/periods_per_year))-1)*U214,2))</f>
        <v>500.94</v>
      </c>
      <c r="S215" s="21">
        <f>IF(O215="","",IF(O215=nper,U214+R215,MIN(U214+R215,IF(Q215=Q214,S214,ROUND(-PMT(((1+Q215/CP)^(CP/periods_per_year))-1,nper-O215+1,U214),2)))))</f>
        <v>851.68</v>
      </c>
      <c r="T215" s="21">
        <f t="shared" si="28"/>
        <v>350.73999999999995</v>
      </c>
      <c r="U215" s="21">
        <f t="shared" si="29"/>
        <v>108944.18000000005</v>
      </c>
    </row>
    <row r="216" spans="1:21" x14ac:dyDescent="0.2">
      <c r="A216" s="11">
        <f t="shared" si="20"/>
        <v>168</v>
      </c>
      <c r="B216" s="12">
        <f t="shared" si="21"/>
        <v>48183</v>
      </c>
      <c r="C216" s="16">
        <f t="shared" si="22"/>
        <v>14</v>
      </c>
      <c r="D216" s="13">
        <f>IF(A216="","",IF(A216=1,start_rate,IF(variable,IF(OR(A216=1,A216&lt;$J$23*periods_per_year),D215,MIN($J$24,IF(MOD(A216-1,$J$26)=0,MAX($J$25,D215+$J$27),D215))),D215)))</f>
        <v>5.5E-2</v>
      </c>
      <c r="E216" s="14">
        <f t="shared" si="23"/>
        <v>499.33</v>
      </c>
      <c r="F216" s="14">
        <f>IF(A216="","",IF(A216=nper,J215+E216,MIN(J215+E216,IF(D216=D215,F215,IF($E$13="Acc Bi-Weekly",ROUND((-PMT(((1+D216/CP)^(CP/12))-1,(nper-A216+1)*12/26,J215))/2,2),IF($E$13="Acc Weekly",ROUND((-PMT(((1+D216/CP)^(CP/12))-1,(nper-A216+1)*12/52,J215))/4,2),ROUND(-PMT(((1+D216/CP)^(CP/periods_per_year))-1,nper-A216+1,J215),2)))))))</f>
        <v>851.68</v>
      </c>
      <c r="G216" s="14">
        <f>IF(OR(A216="",A216&lt;$E$23),"",IF(J215&lt;=F216,0,IF(IF(AND(A216&gt;=$E$23,MOD(A216-$E$23,int)=0),$E$24,0)+F216&gt;=J215+E216,J215+E216-F216,IF(AND(A216&gt;=$E$23,MOD(A216-$E$23,int)=0),$E$24,0)+IF(IF(AND(A216&gt;=$E$23,MOD(A216-$E$23,int)=0),$E$24,0)+IF(MOD(A216-$E$27,periods_per_year)=0,$E$26,0)+F216&lt;J215+E216,IF(MOD(A216-$E$27,periods_per_year)=0,$E$26,0),J215+E216-IF(AND(A216&gt;=$E$23,MOD(A216-$E$23,int)=0),$E$24,0)-F216))))</f>
        <v>0</v>
      </c>
      <c r="H216" s="15"/>
      <c r="I216" s="14">
        <f t="shared" si="24"/>
        <v>352.34999999999997</v>
      </c>
      <c r="J216" s="14">
        <f t="shared" si="25"/>
        <v>108591.83000000005</v>
      </c>
      <c r="K216" s="14">
        <f t="shared" si="26"/>
        <v>124.8325</v>
      </c>
      <c r="L216" s="14">
        <f>IF(A216="","",SUM($K$49:K216))</f>
        <v>25418.517499999976</v>
      </c>
      <c r="O216" s="18">
        <f t="shared" si="27"/>
        <v>168</v>
      </c>
      <c r="P216" s="19">
        <f>IF(O216="","",IF(OR(periods_per_year=26,periods_per_year=52),IF(periods_per_year=26,IF(O216=1,fpdate,P215+14),IF(periods_per_year=52,IF(O216=1,fpdate,P215+7),"n/a")),IF(periods_per_year=24,DATE(YEAR(fpdate),MONTH(fpdate)+(O216-1)/2+IF(AND(DAY(fpdate)&gt;=15,MOD(O216,2)=0),1,0),IF(MOD(O216,2)=0,IF(DAY(fpdate)&gt;=15,DAY(fpdate)-14,DAY(fpdate)+14),DAY(fpdate))),IF(DAY(DATE(YEAR(fpdate),MONTH(fpdate)+O216-1,DAY(fpdate)))&lt;&gt;DAY(fpdate),DATE(YEAR(fpdate),MONTH(fpdate)+O216,0),DATE(YEAR(fpdate),MONTH(fpdate)+O216-1,DAY(fpdate))))))</f>
        <v>48183</v>
      </c>
      <c r="Q216" s="20">
        <f>IF(O216="","",IF(D216&lt;&gt;"",D216,IF(O216=1,start_rate,IF(variable,IF(OR(O216=1,O216&lt;$J$23*periods_per_year),Q215,MIN($J$24,IF(MOD(O216-1,$J$26)=0,MAX($J$25,Q215+$J$27),Q215))),Q215))))</f>
        <v>5.5E-2</v>
      </c>
      <c r="R216" s="21">
        <f>IF(O216="","",ROUND((((1+Q216/CP)^(CP/periods_per_year))-1)*U215,2))</f>
        <v>499.33</v>
      </c>
      <c r="S216" s="21">
        <f>IF(O216="","",IF(O216=nper,U215+R216,MIN(U215+R216,IF(Q216=Q215,S215,ROUND(-PMT(((1+Q216/CP)^(CP/periods_per_year))-1,nper-O216+1,U215),2)))))</f>
        <v>851.68</v>
      </c>
      <c r="T216" s="21">
        <f t="shared" si="28"/>
        <v>352.34999999999997</v>
      </c>
      <c r="U216" s="21">
        <f t="shared" si="29"/>
        <v>108591.83000000005</v>
      </c>
    </row>
    <row r="217" spans="1:21" x14ac:dyDescent="0.2">
      <c r="A217" s="11">
        <f t="shared" si="20"/>
        <v>169</v>
      </c>
      <c r="B217" s="12">
        <f t="shared" si="21"/>
        <v>48214</v>
      </c>
      <c r="C217" s="16" t="str">
        <f t="shared" si="22"/>
        <v/>
      </c>
      <c r="D217" s="13">
        <f>IF(A217="","",IF(A217=1,start_rate,IF(variable,IF(OR(A217=1,A217&lt;$J$23*periods_per_year),D216,MIN($J$24,IF(MOD(A217-1,$J$26)=0,MAX($J$25,D216+$J$27),D216))),D216)))</f>
        <v>5.5E-2</v>
      </c>
      <c r="E217" s="14">
        <f t="shared" si="23"/>
        <v>497.71</v>
      </c>
      <c r="F217" s="14">
        <f>IF(A217="","",IF(A217=nper,J216+E217,MIN(J216+E217,IF(D217=D216,F216,IF($E$13="Acc Bi-Weekly",ROUND((-PMT(((1+D217/CP)^(CP/12))-1,(nper-A217+1)*12/26,J216))/2,2),IF($E$13="Acc Weekly",ROUND((-PMT(((1+D217/CP)^(CP/12))-1,(nper-A217+1)*12/52,J216))/4,2),ROUND(-PMT(((1+D217/CP)^(CP/periods_per_year))-1,nper-A217+1,J216),2)))))))</f>
        <v>851.68</v>
      </c>
      <c r="G217" s="14">
        <f>IF(OR(A217="",A217&lt;$E$23),"",IF(J216&lt;=F217,0,IF(IF(AND(A217&gt;=$E$23,MOD(A217-$E$23,int)=0),$E$24,0)+F217&gt;=J216+E217,J216+E217-F217,IF(AND(A217&gt;=$E$23,MOD(A217-$E$23,int)=0),$E$24,0)+IF(IF(AND(A217&gt;=$E$23,MOD(A217-$E$23,int)=0),$E$24,0)+IF(MOD(A217-$E$27,periods_per_year)=0,$E$26,0)+F217&lt;J216+E217,IF(MOD(A217-$E$27,periods_per_year)=0,$E$26,0),J216+E217-IF(AND(A217&gt;=$E$23,MOD(A217-$E$23,int)=0),$E$24,0)-F217))))</f>
        <v>0</v>
      </c>
      <c r="H217" s="15"/>
      <c r="I217" s="14">
        <f t="shared" si="24"/>
        <v>353.96999999999997</v>
      </c>
      <c r="J217" s="14">
        <f t="shared" si="25"/>
        <v>108237.86000000004</v>
      </c>
      <c r="K217" s="14">
        <f t="shared" si="26"/>
        <v>124.42749999999999</v>
      </c>
      <c r="L217" s="14">
        <f>IF(A217="","",SUM($K$49:K217))</f>
        <v>25542.944999999978</v>
      </c>
      <c r="O217" s="18">
        <f t="shared" si="27"/>
        <v>169</v>
      </c>
      <c r="P217" s="19">
        <f>IF(O217="","",IF(OR(periods_per_year=26,periods_per_year=52),IF(periods_per_year=26,IF(O217=1,fpdate,P216+14),IF(periods_per_year=52,IF(O217=1,fpdate,P216+7),"n/a")),IF(periods_per_year=24,DATE(YEAR(fpdate),MONTH(fpdate)+(O217-1)/2+IF(AND(DAY(fpdate)&gt;=15,MOD(O217,2)=0),1,0),IF(MOD(O217,2)=0,IF(DAY(fpdate)&gt;=15,DAY(fpdate)-14,DAY(fpdate)+14),DAY(fpdate))),IF(DAY(DATE(YEAR(fpdate),MONTH(fpdate)+O217-1,DAY(fpdate)))&lt;&gt;DAY(fpdate),DATE(YEAR(fpdate),MONTH(fpdate)+O217,0),DATE(YEAR(fpdate),MONTH(fpdate)+O217-1,DAY(fpdate))))))</f>
        <v>48214</v>
      </c>
      <c r="Q217" s="20">
        <f>IF(O217="","",IF(D217&lt;&gt;"",D217,IF(O217=1,start_rate,IF(variable,IF(OR(O217=1,O217&lt;$J$23*periods_per_year),Q216,MIN($J$24,IF(MOD(O217-1,$J$26)=0,MAX($J$25,Q216+$J$27),Q216))),Q216))))</f>
        <v>5.5E-2</v>
      </c>
      <c r="R217" s="21">
        <f>IF(O217="","",ROUND((((1+Q217/CP)^(CP/periods_per_year))-1)*U216,2))</f>
        <v>497.71</v>
      </c>
      <c r="S217" s="21">
        <f>IF(O217="","",IF(O217=nper,U216+R217,MIN(U216+R217,IF(Q217=Q216,S216,ROUND(-PMT(((1+Q217/CP)^(CP/periods_per_year))-1,nper-O217+1,U216),2)))))</f>
        <v>851.68</v>
      </c>
      <c r="T217" s="21">
        <f t="shared" si="28"/>
        <v>353.96999999999997</v>
      </c>
      <c r="U217" s="21">
        <f t="shared" si="29"/>
        <v>108237.86000000004</v>
      </c>
    </row>
    <row r="218" spans="1:21" x14ac:dyDescent="0.2">
      <c r="A218" s="11">
        <f t="shared" si="20"/>
        <v>170</v>
      </c>
      <c r="B218" s="12">
        <f t="shared" si="21"/>
        <v>48245</v>
      </c>
      <c r="C218" s="16" t="str">
        <f t="shared" si="22"/>
        <v/>
      </c>
      <c r="D218" s="13">
        <f>IF(A218="","",IF(A218=1,start_rate,IF(variable,IF(OR(A218=1,A218&lt;$J$23*periods_per_year),D217,MIN($J$24,IF(MOD(A218-1,$J$26)=0,MAX($J$25,D217+$J$27),D217))),D217)))</f>
        <v>5.5E-2</v>
      </c>
      <c r="E218" s="14">
        <f t="shared" si="23"/>
        <v>496.09</v>
      </c>
      <c r="F218" s="14">
        <f>IF(A218="","",IF(A218=nper,J217+E218,MIN(J217+E218,IF(D218=D217,F217,IF($E$13="Acc Bi-Weekly",ROUND((-PMT(((1+D218/CP)^(CP/12))-1,(nper-A218+1)*12/26,J217))/2,2),IF($E$13="Acc Weekly",ROUND((-PMT(((1+D218/CP)^(CP/12))-1,(nper-A218+1)*12/52,J217))/4,2),ROUND(-PMT(((1+D218/CP)^(CP/periods_per_year))-1,nper-A218+1,J217),2)))))))</f>
        <v>851.68</v>
      </c>
      <c r="G218" s="14">
        <f>IF(OR(A218="",A218&lt;$E$23),"",IF(J217&lt;=F218,0,IF(IF(AND(A218&gt;=$E$23,MOD(A218-$E$23,int)=0),$E$24,0)+F218&gt;=J217+E218,J217+E218-F218,IF(AND(A218&gt;=$E$23,MOD(A218-$E$23,int)=0),$E$24,0)+IF(IF(AND(A218&gt;=$E$23,MOD(A218-$E$23,int)=0),$E$24,0)+IF(MOD(A218-$E$27,periods_per_year)=0,$E$26,0)+F218&lt;J217+E218,IF(MOD(A218-$E$27,periods_per_year)=0,$E$26,0),J217+E218-IF(AND(A218&gt;=$E$23,MOD(A218-$E$23,int)=0),$E$24,0)-F218))))</f>
        <v>0</v>
      </c>
      <c r="H218" s="15"/>
      <c r="I218" s="14">
        <f t="shared" si="24"/>
        <v>355.59</v>
      </c>
      <c r="J218" s="14">
        <f t="shared" si="25"/>
        <v>107882.27000000005</v>
      </c>
      <c r="K218" s="14">
        <f t="shared" si="26"/>
        <v>124.02249999999999</v>
      </c>
      <c r="L218" s="14">
        <f>IF(A218="","",SUM($K$49:K218))</f>
        <v>25666.967499999977</v>
      </c>
      <c r="O218" s="18">
        <f t="shared" si="27"/>
        <v>170</v>
      </c>
      <c r="P218" s="19">
        <f>IF(O218="","",IF(OR(periods_per_year=26,periods_per_year=52),IF(periods_per_year=26,IF(O218=1,fpdate,P217+14),IF(periods_per_year=52,IF(O218=1,fpdate,P217+7),"n/a")),IF(periods_per_year=24,DATE(YEAR(fpdate),MONTH(fpdate)+(O218-1)/2+IF(AND(DAY(fpdate)&gt;=15,MOD(O218,2)=0),1,0),IF(MOD(O218,2)=0,IF(DAY(fpdate)&gt;=15,DAY(fpdate)-14,DAY(fpdate)+14),DAY(fpdate))),IF(DAY(DATE(YEAR(fpdate),MONTH(fpdate)+O218-1,DAY(fpdate)))&lt;&gt;DAY(fpdate),DATE(YEAR(fpdate),MONTH(fpdate)+O218,0),DATE(YEAR(fpdate),MONTH(fpdate)+O218-1,DAY(fpdate))))))</f>
        <v>48245</v>
      </c>
      <c r="Q218" s="20">
        <f>IF(O218="","",IF(D218&lt;&gt;"",D218,IF(O218=1,start_rate,IF(variable,IF(OR(O218=1,O218&lt;$J$23*periods_per_year),Q217,MIN($J$24,IF(MOD(O218-1,$J$26)=0,MAX($J$25,Q217+$J$27),Q217))),Q217))))</f>
        <v>5.5E-2</v>
      </c>
      <c r="R218" s="21">
        <f>IF(O218="","",ROUND((((1+Q218/CP)^(CP/periods_per_year))-1)*U217,2))</f>
        <v>496.09</v>
      </c>
      <c r="S218" s="21">
        <f>IF(O218="","",IF(O218=nper,U217+R218,MIN(U217+R218,IF(Q218=Q217,S217,ROUND(-PMT(((1+Q218/CP)^(CP/periods_per_year))-1,nper-O218+1,U217),2)))))</f>
        <v>851.68</v>
      </c>
      <c r="T218" s="21">
        <f t="shared" si="28"/>
        <v>355.59</v>
      </c>
      <c r="U218" s="21">
        <f t="shared" si="29"/>
        <v>107882.27000000005</v>
      </c>
    </row>
    <row r="219" spans="1:21" x14ac:dyDescent="0.2">
      <c r="A219" s="11">
        <f t="shared" si="20"/>
        <v>171</v>
      </c>
      <c r="B219" s="12">
        <f t="shared" si="21"/>
        <v>48274</v>
      </c>
      <c r="C219" s="16" t="str">
        <f t="shared" si="22"/>
        <v/>
      </c>
      <c r="D219" s="13">
        <f>IF(A219="","",IF(A219=1,start_rate,IF(variable,IF(OR(A219=1,A219&lt;$J$23*periods_per_year),D218,MIN($J$24,IF(MOD(A219-1,$J$26)=0,MAX($J$25,D218+$J$27),D218))),D218)))</f>
        <v>5.5E-2</v>
      </c>
      <c r="E219" s="14">
        <f t="shared" si="23"/>
        <v>494.46</v>
      </c>
      <c r="F219" s="14">
        <f>IF(A219="","",IF(A219=nper,J218+E219,MIN(J218+E219,IF(D219=D218,F218,IF($E$13="Acc Bi-Weekly",ROUND((-PMT(((1+D219/CP)^(CP/12))-1,(nper-A219+1)*12/26,J218))/2,2),IF($E$13="Acc Weekly",ROUND((-PMT(((1+D219/CP)^(CP/12))-1,(nper-A219+1)*12/52,J218))/4,2),ROUND(-PMT(((1+D219/CP)^(CP/periods_per_year))-1,nper-A219+1,J218),2)))))))</f>
        <v>851.68</v>
      </c>
      <c r="G219" s="14">
        <f>IF(OR(A219="",A219&lt;$E$23),"",IF(J218&lt;=F219,0,IF(IF(AND(A219&gt;=$E$23,MOD(A219-$E$23,int)=0),$E$24,0)+F219&gt;=J218+E219,J218+E219-F219,IF(AND(A219&gt;=$E$23,MOD(A219-$E$23,int)=0),$E$24,0)+IF(IF(AND(A219&gt;=$E$23,MOD(A219-$E$23,int)=0),$E$24,0)+IF(MOD(A219-$E$27,periods_per_year)=0,$E$26,0)+F219&lt;J218+E219,IF(MOD(A219-$E$27,periods_per_year)=0,$E$26,0),J218+E219-IF(AND(A219&gt;=$E$23,MOD(A219-$E$23,int)=0),$E$24,0)-F219))))</f>
        <v>0</v>
      </c>
      <c r="H219" s="15"/>
      <c r="I219" s="14">
        <f t="shared" si="24"/>
        <v>357.21999999999997</v>
      </c>
      <c r="J219" s="14">
        <f t="shared" si="25"/>
        <v>107525.05000000005</v>
      </c>
      <c r="K219" s="14">
        <f t="shared" si="26"/>
        <v>123.61499999999999</v>
      </c>
      <c r="L219" s="14">
        <f>IF(A219="","",SUM($K$49:K219))</f>
        <v>25790.582499999979</v>
      </c>
      <c r="O219" s="18">
        <f t="shared" si="27"/>
        <v>171</v>
      </c>
      <c r="P219" s="19">
        <f>IF(O219="","",IF(OR(periods_per_year=26,periods_per_year=52),IF(periods_per_year=26,IF(O219=1,fpdate,P218+14),IF(periods_per_year=52,IF(O219=1,fpdate,P218+7),"n/a")),IF(periods_per_year=24,DATE(YEAR(fpdate),MONTH(fpdate)+(O219-1)/2+IF(AND(DAY(fpdate)&gt;=15,MOD(O219,2)=0),1,0),IF(MOD(O219,2)=0,IF(DAY(fpdate)&gt;=15,DAY(fpdate)-14,DAY(fpdate)+14),DAY(fpdate))),IF(DAY(DATE(YEAR(fpdate),MONTH(fpdate)+O219-1,DAY(fpdate)))&lt;&gt;DAY(fpdate),DATE(YEAR(fpdate),MONTH(fpdate)+O219,0),DATE(YEAR(fpdate),MONTH(fpdate)+O219-1,DAY(fpdate))))))</f>
        <v>48274</v>
      </c>
      <c r="Q219" s="20">
        <f>IF(O219="","",IF(D219&lt;&gt;"",D219,IF(O219=1,start_rate,IF(variable,IF(OR(O219=1,O219&lt;$J$23*periods_per_year),Q218,MIN($J$24,IF(MOD(O219-1,$J$26)=0,MAX($J$25,Q218+$J$27),Q218))),Q218))))</f>
        <v>5.5E-2</v>
      </c>
      <c r="R219" s="21">
        <f>IF(O219="","",ROUND((((1+Q219/CP)^(CP/periods_per_year))-1)*U218,2))</f>
        <v>494.46</v>
      </c>
      <c r="S219" s="21">
        <f>IF(O219="","",IF(O219=nper,U218+R219,MIN(U218+R219,IF(Q219=Q218,S218,ROUND(-PMT(((1+Q219/CP)^(CP/periods_per_year))-1,nper-O219+1,U218),2)))))</f>
        <v>851.68</v>
      </c>
      <c r="T219" s="21">
        <f t="shared" si="28"/>
        <v>357.21999999999997</v>
      </c>
      <c r="U219" s="21">
        <f t="shared" si="29"/>
        <v>107525.05000000005</v>
      </c>
    </row>
    <row r="220" spans="1:21" x14ac:dyDescent="0.2">
      <c r="A220" s="11">
        <f t="shared" si="20"/>
        <v>172</v>
      </c>
      <c r="B220" s="12">
        <f t="shared" si="21"/>
        <v>48305</v>
      </c>
      <c r="C220" s="16" t="str">
        <f t="shared" si="22"/>
        <v/>
      </c>
      <c r="D220" s="13">
        <f>IF(A220="","",IF(A220=1,start_rate,IF(variable,IF(OR(A220=1,A220&lt;$J$23*periods_per_year),D219,MIN($J$24,IF(MOD(A220-1,$J$26)=0,MAX($J$25,D219+$J$27),D219))),D219)))</f>
        <v>5.5E-2</v>
      </c>
      <c r="E220" s="14">
        <f t="shared" si="23"/>
        <v>492.82</v>
      </c>
      <c r="F220" s="14">
        <f>IF(A220="","",IF(A220=nper,J219+E220,MIN(J219+E220,IF(D220=D219,F219,IF($E$13="Acc Bi-Weekly",ROUND((-PMT(((1+D220/CP)^(CP/12))-1,(nper-A220+1)*12/26,J219))/2,2),IF($E$13="Acc Weekly",ROUND((-PMT(((1+D220/CP)^(CP/12))-1,(nper-A220+1)*12/52,J219))/4,2),ROUND(-PMT(((1+D220/CP)^(CP/periods_per_year))-1,nper-A220+1,J219),2)))))))</f>
        <v>851.68</v>
      </c>
      <c r="G220" s="14">
        <f>IF(OR(A220="",A220&lt;$E$23),"",IF(J219&lt;=F220,0,IF(IF(AND(A220&gt;=$E$23,MOD(A220-$E$23,int)=0),$E$24,0)+F220&gt;=J219+E220,J219+E220-F220,IF(AND(A220&gt;=$E$23,MOD(A220-$E$23,int)=0),$E$24,0)+IF(IF(AND(A220&gt;=$E$23,MOD(A220-$E$23,int)=0),$E$24,0)+IF(MOD(A220-$E$27,periods_per_year)=0,$E$26,0)+F220&lt;J219+E220,IF(MOD(A220-$E$27,periods_per_year)=0,$E$26,0),J219+E220-IF(AND(A220&gt;=$E$23,MOD(A220-$E$23,int)=0),$E$24,0)-F220))))</f>
        <v>0</v>
      </c>
      <c r="H220" s="15"/>
      <c r="I220" s="14">
        <f t="shared" si="24"/>
        <v>358.85999999999996</v>
      </c>
      <c r="J220" s="14">
        <f t="shared" si="25"/>
        <v>107166.19000000005</v>
      </c>
      <c r="K220" s="14">
        <f t="shared" si="26"/>
        <v>123.205</v>
      </c>
      <c r="L220" s="14">
        <f>IF(A220="","",SUM($K$49:K220))</f>
        <v>25913.78749999998</v>
      </c>
      <c r="O220" s="18">
        <f t="shared" si="27"/>
        <v>172</v>
      </c>
      <c r="P220" s="19">
        <f>IF(O220="","",IF(OR(periods_per_year=26,periods_per_year=52),IF(periods_per_year=26,IF(O220=1,fpdate,P219+14),IF(periods_per_year=52,IF(O220=1,fpdate,P219+7),"n/a")),IF(periods_per_year=24,DATE(YEAR(fpdate),MONTH(fpdate)+(O220-1)/2+IF(AND(DAY(fpdate)&gt;=15,MOD(O220,2)=0),1,0),IF(MOD(O220,2)=0,IF(DAY(fpdate)&gt;=15,DAY(fpdate)-14,DAY(fpdate)+14),DAY(fpdate))),IF(DAY(DATE(YEAR(fpdate),MONTH(fpdate)+O220-1,DAY(fpdate)))&lt;&gt;DAY(fpdate),DATE(YEAR(fpdate),MONTH(fpdate)+O220,0),DATE(YEAR(fpdate),MONTH(fpdate)+O220-1,DAY(fpdate))))))</f>
        <v>48305</v>
      </c>
      <c r="Q220" s="20">
        <f>IF(O220="","",IF(D220&lt;&gt;"",D220,IF(O220=1,start_rate,IF(variable,IF(OR(O220=1,O220&lt;$J$23*periods_per_year),Q219,MIN($J$24,IF(MOD(O220-1,$J$26)=0,MAX($J$25,Q219+$J$27),Q219))),Q219))))</f>
        <v>5.5E-2</v>
      </c>
      <c r="R220" s="21">
        <f>IF(O220="","",ROUND((((1+Q220/CP)^(CP/periods_per_year))-1)*U219,2))</f>
        <v>492.82</v>
      </c>
      <c r="S220" s="21">
        <f>IF(O220="","",IF(O220=nper,U219+R220,MIN(U219+R220,IF(Q220=Q219,S219,ROUND(-PMT(((1+Q220/CP)^(CP/periods_per_year))-1,nper-O220+1,U219),2)))))</f>
        <v>851.68</v>
      </c>
      <c r="T220" s="21">
        <f t="shared" si="28"/>
        <v>358.85999999999996</v>
      </c>
      <c r="U220" s="21">
        <f t="shared" si="29"/>
        <v>107166.19000000005</v>
      </c>
    </row>
    <row r="221" spans="1:21" x14ac:dyDescent="0.2">
      <c r="A221" s="11">
        <f t="shared" si="20"/>
        <v>173</v>
      </c>
      <c r="B221" s="12">
        <f t="shared" si="21"/>
        <v>48335</v>
      </c>
      <c r="C221" s="16" t="str">
        <f t="shared" si="22"/>
        <v/>
      </c>
      <c r="D221" s="13">
        <f>IF(A221="","",IF(A221=1,start_rate,IF(variable,IF(OR(A221=1,A221&lt;$J$23*periods_per_year),D220,MIN($J$24,IF(MOD(A221-1,$J$26)=0,MAX($J$25,D220+$J$27),D220))),D220)))</f>
        <v>5.5E-2</v>
      </c>
      <c r="E221" s="14">
        <f t="shared" si="23"/>
        <v>491.18</v>
      </c>
      <c r="F221" s="14">
        <f>IF(A221="","",IF(A221=nper,J220+E221,MIN(J220+E221,IF(D221=D220,F220,IF($E$13="Acc Bi-Weekly",ROUND((-PMT(((1+D221/CP)^(CP/12))-1,(nper-A221+1)*12/26,J220))/2,2),IF($E$13="Acc Weekly",ROUND((-PMT(((1+D221/CP)^(CP/12))-1,(nper-A221+1)*12/52,J220))/4,2),ROUND(-PMT(((1+D221/CP)^(CP/periods_per_year))-1,nper-A221+1,J220),2)))))))</f>
        <v>851.68</v>
      </c>
      <c r="G221" s="14">
        <f>IF(OR(A221="",A221&lt;$E$23),"",IF(J220&lt;=F221,0,IF(IF(AND(A221&gt;=$E$23,MOD(A221-$E$23,int)=0),$E$24,0)+F221&gt;=J220+E221,J220+E221-F221,IF(AND(A221&gt;=$E$23,MOD(A221-$E$23,int)=0),$E$24,0)+IF(IF(AND(A221&gt;=$E$23,MOD(A221-$E$23,int)=0),$E$24,0)+IF(MOD(A221-$E$27,periods_per_year)=0,$E$26,0)+F221&lt;J220+E221,IF(MOD(A221-$E$27,periods_per_year)=0,$E$26,0),J220+E221-IF(AND(A221&gt;=$E$23,MOD(A221-$E$23,int)=0),$E$24,0)-F221))))</f>
        <v>0</v>
      </c>
      <c r="H221" s="15"/>
      <c r="I221" s="14">
        <f t="shared" si="24"/>
        <v>360.49999999999994</v>
      </c>
      <c r="J221" s="14">
        <f t="shared" si="25"/>
        <v>106805.69000000005</v>
      </c>
      <c r="K221" s="14">
        <f t="shared" si="26"/>
        <v>122.795</v>
      </c>
      <c r="L221" s="14">
        <f>IF(A221="","",SUM($K$49:K221))</f>
        <v>26036.582499999979</v>
      </c>
      <c r="O221" s="18">
        <f t="shared" si="27"/>
        <v>173</v>
      </c>
      <c r="P221" s="19">
        <f>IF(O221="","",IF(OR(periods_per_year=26,periods_per_year=52),IF(periods_per_year=26,IF(O221=1,fpdate,P220+14),IF(periods_per_year=52,IF(O221=1,fpdate,P220+7),"n/a")),IF(periods_per_year=24,DATE(YEAR(fpdate),MONTH(fpdate)+(O221-1)/2+IF(AND(DAY(fpdate)&gt;=15,MOD(O221,2)=0),1,0),IF(MOD(O221,2)=0,IF(DAY(fpdate)&gt;=15,DAY(fpdate)-14,DAY(fpdate)+14),DAY(fpdate))),IF(DAY(DATE(YEAR(fpdate),MONTH(fpdate)+O221-1,DAY(fpdate)))&lt;&gt;DAY(fpdate),DATE(YEAR(fpdate),MONTH(fpdate)+O221,0),DATE(YEAR(fpdate),MONTH(fpdate)+O221-1,DAY(fpdate))))))</f>
        <v>48335</v>
      </c>
      <c r="Q221" s="20">
        <f>IF(O221="","",IF(D221&lt;&gt;"",D221,IF(O221=1,start_rate,IF(variable,IF(OR(O221=1,O221&lt;$J$23*periods_per_year),Q220,MIN($J$24,IF(MOD(O221-1,$J$26)=0,MAX($J$25,Q220+$J$27),Q220))),Q220))))</f>
        <v>5.5E-2</v>
      </c>
      <c r="R221" s="21">
        <f>IF(O221="","",ROUND((((1+Q221/CP)^(CP/periods_per_year))-1)*U220,2))</f>
        <v>491.18</v>
      </c>
      <c r="S221" s="21">
        <f>IF(O221="","",IF(O221=nper,U220+R221,MIN(U220+R221,IF(Q221=Q220,S220,ROUND(-PMT(((1+Q221/CP)^(CP/periods_per_year))-1,nper-O221+1,U220),2)))))</f>
        <v>851.68</v>
      </c>
      <c r="T221" s="21">
        <f t="shared" si="28"/>
        <v>360.49999999999994</v>
      </c>
      <c r="U221" s="21">
        <f t="shared" si="29"/>
        <v>106805.69000000005</v>
      </c>
    </row>
    <row r="222" spans="1:21" x14ac:dyDescent="0.2">
      <c r="A222" s="11">
        <f t="shared" si="20"/>
        <v>174</v>
      </c>
      <c r="B222" s="12">
        <f t="shared" si="21"/>
        <v>48366</v>
      </c>
      <c r="C222" s="16" t="str">
        <f t="shared" si="22"/>
        <v/>
      </c>
      <c r="D222" s="13">
        <f>IF(A222="","",IF(A222=1,start_rate,IF(variable,IF(OR(A222=1,A222&lt;$J$23*periods_per_year),D221,MIN($J$24,IF(MOD(A222-1,$J$26)=0,MAX($J$25,D221+$J$27),D221))),D221)))</f>
        <v>5.5E-2</v>
      </c>
      <c r="E222" s="14">
        <f t="shared" si="23"/>
        <v>489.53</v>
      </c>
      <c r="F222" s="14">
        <f>IF(A222="","",IF(A222=nper,J221+E222,MIN(J221+E222,IF(D222=D221,F221,IF($E$13="Acc Bi-Weekly",ROUND((-PMT(((1+D222/CP)^(CP/12))-1,(nper-A222+1)*12/26,J221))/2,2),IF($E$13="Acc Weekly",ROUND((-PMT(((1+D222/CP)^(CP/12))-1,(nper-A222+1)*12/52,J221))/4,2),ROUND(-PMT(((1+D222/CP)^(CP/periods_per_year))-1,nper-A222+1,J221),2)))))))</f>
        <v>851.68</v>
      </c>
      <c r="G222" s="14">
        <f>IF(OR(A222="",A222&lt;$E$23),"",IF(J221&lt;=F222,0,IF(IF(AND(A222&gt;=$E$23,MOD(A222-$E$23,int)=0),$E$24,0)+F222&gt;=J221+E222,J221+E222-F222,IF(AND(A222&gt;=$E$23,MOD(A222-$E$23,int)=0),$E$24,0)+IF(IF(AND(A222&gt;=$E$23,MOD(A222-$E$23,int)=0),$E$24,0)+IF(MOD(A222-$E$27,periods_per_year)=0,$E$26,0)+F222&lt;J221+E222,IF(MOD(A222-$E$27,periods_per_year)=0,$E$26,0),J221+E222-IF(AND(A222&gt;=$E$23,MOD(A222-$E$23,int)=0),$E$24,0)-F222))))</f>
        <v>0</v>
      </c>
      <c r="H222" s="15"/>
      <c r="I222" s="14">
        <f t="shared" si="24"/>
        <v>362.15</v>
      </c>
      <c r="J222" s="14">
        <f t="shared" si="25"/>
        <v>106443.54000000005</v>
      </c>
      <c r="K222" s="14">
        <f t="shared" si="26"/>
        <v>122.38249999999999</v>
      </c>
      <c r="L222" s="14">
        <f>IF(A222="","",SUM($K$49:K222))</f>
        <v>26158.964999999978</v>
      </c>
      <c r="O222" s="18">
        <f t="shared" si="27"/>
        <v>174</v>
      </c>
      <c r="P222" s="19">
        <f>IF(O222="","",IF(OR(periods_per_year=26,periods_per_year=52),IF(periods_per_year=26,IF(O222=1,fpdate,P221+14),IF(periods_per_year=52,IF(O222=1,fpdate,P221+7),"n/a")),IF(periods_per_year=24,DATE(YEAR(fpdate),MONTH(fpdate)+(O222-1)/2+IF(AND(DAY(fpdate)&gt;=15,MOD(O222,2)=0),1,0),IF(MOD(O222,2)=0,IF(DAY(fpdate)&gt;=15,DAY(fpdate)-14,DAY(fpdate)+14),DAY(fpdate))),IF(DAY(DATE(YEAR(fpdate),MONTH(fpdate)+O222-1,DAY(fpdate)))&lt;&gt;DAY(fpdate),DATE(YEAR(fpdate),MONTH(fpdate)+O222,0),DATE(YEAR(fpdate),MONTH(fpdate)+O222-1,DAY(fpdate))))))</f>
        <v>48366</v>
      </c>
      <c r="Q222" s="20">
        <f>IF(O222="","",IF(D222&lt;&gt;"",D222,IF(O222=1,start_rate,IF(variable,IF(OR(O222=1,O222&lt;$J$23*periods_per_year),Q221,MIN($J$24,IF(MOD(O222-1,$J$26)=0,MAX($J$25,Q221+$J$27),Q221))),Q221))))</f>
        <v>5.5E-2</v>
      </c>
      <c r="R222" s="21">
        <f>IF(O222="","",ROUND((((1+Q222/CP)^(CP/periods_per_year))-1)*U221,2))</f>
        <v>489.53</v>
      </c>
      <c r="S222" s="21">
        <f>IF(O222="","",IF(O222=nper,U221+R222,MIN(U221+R222,IF(Q222=Q221,S221,ROUND(-PMT(((1+Q222/CP)^(CP/periods_per_year))-1,nper-O222+1,U221),2)))))</f>
        <v>851.68</v>
      </c>
      <c r="T222" s="21">
        <f t="shared" si="28"/>
        <v>362.15</v>
      </c>
      <c r="U222" s="21">
        <f t="shared" si="29"/>
        <v>106443.54000000005</v>
      </c>
    </row>
    <row r="223" spans="1:21" x14ac:dyDescent="0.2">
      <c r="A223" s="11">
        <f t="shared" si="20"/>
        <v>175</v>
      </c>
      <c r="B223" s="12">
        <f t="shared" si="21"/>
        <v>48396</v>
      </c>
      <c r="C223" s="16" t="str">
        <f t="shared" si="22"/>
        <v/>
      </c>
      <c r="D223" s="13">
        <f>IF(A223="","",IF(A223=1,start_rate,IF(variable,IF(OR(A223=1,A223&lt;$J$23*periods_per_year),D222,MIN($J$24,IF(MOD(A223-1,$J$26)=0,MAX($J$25,D222+$J$27),D222))),D222)))</f>
        <v>5.5E-2</v>
      </c>
      <c r="E223" s="14">
        <f t="shared" si="23"/>
        <v>487.87</v>
      </c>
      <c r="F223" s="14">
        <f>IF(A223="","",IF(A223=nper,J222+E223,MIN(J222+E223,IF(D223=D222,F222,IF($E$13="Acc Bi-Weekly",ROUND((-PMT(((1+D223/CP)^(CP/12))-1,(nper-A223+1)*12/26,J222))/2,2),IF($E$13="Acc Weekly",ROUND((-PMT(((1+D223/CP)^(CP/12))-1,(nper-A223+1)*12/52,J222))/4,2),ROUND(-PMT(((1+D223/CP)^(CP/periods_per_year))-1,nper-A223+1,J222),2)))))))</f>
        <v>851.68</v>
      </c>
      <c r="G223" s="14">
        <f>IF(OR(A223="",A223&lt;$E$23),"",IF(J222&lt;=F223,0,IF(IF(AND(A223&gt;=$E$23,MOD(A223-$E$23,int)=0),$E$24,0)+F223&gt;=J222+E223,J222+E223-F223,IF(AND(A223&gt;=$E$23,MOD(A223-$E$23,int)=0),$E$24,0)+IF(IF(AND(A223&gt;=$E$23,MOD(A223-$E$23,int)=0),$E$24,0)+IF(MOD(A223-$E$27,periods_per_year)=0,$E$26,0)+F223&lt;J222+E223,IF(MOD(A223-$E$27,periods_per_year)=0,$E$26,0),J222+E223-IF(AND(A223&gt;=$E$23,MOD(A223-$E$23,int)=0),$E$24,0)-F223))))</f>
        <v>0</v>
      </c>
      <c r="H223" s="15"/>
      <c r="I223" s="14">
        <f t="shared" si="24"/>
        <v>363.80999999999995</v>
      </c>
      <c r="J223" s="14">
        <f t="shared" si="25"/>
        <v>106079.73000000005</v>
      </c>
      <c r="K223" s="14">
        <f t="shared" si="26"/>
        <v>121.9675</v>
      </c>
      <c r="L223" s="14">
        <f>IF(A223="","",SUM($K$49:K223))</f>
        <v>26280.932499999977</v>
      </c>
      <c r="O223" s="18">
        <f t="shared" si="27"/>
        <v>175</v>
      </c>
      <c r="P223" s="19">
        <f>IF(O223="","",IF(OR(periods_per_year=26,periods_per_year=52),IF(periods_per_year=26,IF(O223=1,fpdate,P222+14),IF(periods_per_year=52,IF(O223=1,fpdate,P222+7),"n/a")),IF(periods_per_year=24,DATE(YEAR(fpdate),MONTH(fpdate)+(O223-1)/2+IF(AND(DAY(fpdate)&gt;=15,MOD(O223,2)=0),1,0),IF(MOD(O223,2)=0,IF(DAY(fpdate)&gt;=15,DAY(fpdate)-14,DAY(fpdate)+14),DAY(fpdate))),IF(DAY(DATE(YEAR(fpdate),MONTH(fpdate)+O223-1,DAY(fpdate)))&lt;&gt;DAY(fpdate),DATE(YEAR(fpdate),MONTH(fpdate)+O223,0),DATE(YEAR(fpdate),MONTH(fpdate)+O223-1,DAY(fpdate))))))</f>
        <v>48396</v>
      </c>
      <c r="Q223" s="20">
        <f>IF(O223="","",IF(D223&lt;&gt;"",D223,IF(O223=1,start_rate,IF(variable,IF(OR(O223=1,O223&lt;$J$23*periods_per_year),Q222,MIN($J$24,IF(MOD(O223-1,$J$26)=0,MAX($J$25,Q222+$J$27),Q222))),Q222))))</f>
        <v>5.5E-2</v>
      </c>
      <c r="R223" s="21">
        <f>IF(O223="","",ROUND((((1+Q223/CP)^(CP/periods_per_year))-1)*U222,2))</f>
        <v>487.87</v>
      </c>
      <c r="S223" s="21">
        <f>IF(O223="","",IF(O223=nper,U222+R223,MIN(U222+R223,IF(Q223=Q222,S222,ROUND(-PMT(((1+Q223/CP)^(CP/periods_per_year))-1,nper-O223+1,U222),2)))))</f>
        <v>851.68</v>
      </c>
      <c r="T223" s="21">
        <f t="shared" si="28"/>
        <v>363.80999999999995</v>
      </c>
      <c r="U223" s="21">
        <f t="shared" si="29"/>
        <v>106079.73000000005</v>
      </c>
    </row>
    <row r="224" spans="1:21" x14ac:dyDescent="0.2">
      <c r="A224" s="11">
        <f t="shared" si="20"/>
        <v>176</v>
      </c>
      <c r="B224" s="12">
        <f t="shared" si="21"/>
        <v>48427</v>
      </c>
      <c r="C224" s="16" t="str">
        <f t="shared" si="22"/>
        <v/>
      </c>
      <c r="D224" s="13">
        <f>IF(A224="","",IF(A224=1,start_rate,IF(variable,IF(OR(A224=1,A224&lt;$J$23*periods_per_year),D223,MIN($J$24,IF(MOD(A224-1,$J$26)=0,MAX($J$25,D223+$J$27),D223))),D223)))</f>
        <v>5.5E-2</v>
      </c>
      <c r="E224" s="14">
        <f t="shared" si="23"/>
        <v>486.2</v>
      </c>
      <c r="F224" s="14">
        <f>IF(A224="","",IF(A224=nper,J223+E224,MIN(J223+E224,IF(D224=D223,F223,IF($E$13="Acc Bi-Weekly",ROUND((-PMT(((1+D224/CP)^(CP/12))-1,(nper-A224+1)*12/26,J223))/2,2),IF($E$13="Acc Weekly",ROUND((-PMT(((1+D224/CP)^(CP/12))-1,(nper-A224+1)*12/52,J223))/4,2),ROUND(-PMT(((1+D224/CP)^(CP/periods_per_year))-1,nper-A224+1,J223),2)))))))</f>
        <v>851.68</v>
      </c>
      <c r="G224" s="14">
        <f>IF(OR(A224="",A224&lt;$E$23),"",IF(J223&lt;=F224,0,IF(IF(AND(A224&gt;=$E$23,MOD(A224-$E$23,int)=0),$E$24,0)+F224&gt;=J223+E224,J223+E224-F224,IF(AND(A224&gt;=$E$23,MOD(A224-$E$23,int)=0),$E$24,0)+IF(IF(AND(A224&gt;=$E$23,MOD(A224-$E$23,int)=0),$E$24,0)+IF(MOD(A224-$E$27,periods_per_year)=0,$E$26,0)+F224&lt;J223+E224,IF(MOD(A224-$E$27,periods_per_year)=0,$E$26,0),J223+E224-IF(AND(A224&gt;=$E$23,MOD(A224-$E$23,int)=0),$E$24,0)-F224))))</f>
        <v>0</v>
      </c>
      <c r="H224" s="15"/>
      <c r="I224" s="14">
        <f t="shared" si="24"/>
        <v>365.47999999999996</v>
      </c>
      <c r="J224" s="14">
        <f t="shared" si="25"/>
        <v>105714.25000000006</v>
      </c>
      <c r="K224" s="14">
        <f t="shared" si="26"/>
        <v>121.55</v>
      </c>
      <c r="L224" s="14">
        <f>IF(A224="","",SUM($K$49:K224))</f>
        <v>26402.482499999976</v>
      </c>
      <c r="O224" s="18">
        <f t="shared" si="27"/>
        <v>176</v>
      </c>
      <c r="P224" s="19">
        <f>IF(O224="","",IF(OR(periods_per_year=26,periods_per_year=52),IF(periods_per_year=26,IF(O224=1,fpdate,P223+14),IF(periods_per_year=52,IF(O224=1,fpdate,P223+7),"n/a")),IF(periods_per_year=24,DATE(YEAR(fpdate),MONTH(fpdate)+(O224-1)/2+IF(AND(DAY(fpdate)&gt;=15,MOD(O224,2)=0),1,0),IF(MOD(O224,2)=0,IF(DAY(fpdate)&gt;=15,DAY(fpdate)-14,DAY(fpdate)+14),DAY(fpdate))),IF(DAY(DATE(YEAR(fpdate),MONTH(fpdate)+O224-1,DAY(fpdate)))&lt;&gt;DAY(fpdate),DATE(YEAR(fpdate),MONTH(fpdate)+O224,0),DATE(YEAR(fpdate),MONTH(fpdate)+O224-1,DAY(fpdate))))))</f>
        <v>48427</v>
      </c>
      <c r="Q224" s="20">
        <f>IF(O224="","",IF(D224&lt;&gt;"",D224,IF(O224=1,start_rate,IF(variable,IF(OR(O224=1,O224&lt;$J$23*periods_per_year),Q223,MIN($J$24,IF(MOD(O224-1,$J$26)=0,MAX($J$25,Q223+$J$27),Q223))),Q223))))</f>
        <v>5.5E-2</v>
      </c>
      <c r="R224" s="21">
        <f>IF(O224="","",ROUND((((1+Q224/CP)^(CP/periods_per_year))-1)*U223,2))</f>
        <v>486.2</v>
      </c>
      <c r="S224" s="21">
        <f>IF(O224="","",IF(O224=nper,U223+R224,MIN(U223+R224,IF(Q224=Q223,S223,ROUND(-PMT(((1+Q224/CP)^(CP/periods_per_year))-1,nper-O224+1,U223),2)))))</f>
        <v>851.68</v>
      </c>
      <c r="T224" s="21">
        <f t="shared" si="28"/>
        <v>365.47999999999996</v>
      </c>
      <c r="U224" s="21">
        <f t="shared" si="29"/>
        <v>105714.25000000006</v>
      </c>
    </row>
    <row r="225" spans="1:21" x14ac:dyDescent="0.2">
      <c r="A225" s="11">
        <f t="shared" si="20"/>
        <v>177</v>
      </c>
      <c r="B225" s="12">
        <f t="shared" si="21"/>
        <v>48458</v>
      </c>
      <c r="C225" s="16" t="str">
        <f t="shared" si="22"/>
        <v/>
      </c>
      <c r="D225" s="13">
        <f>IF(A225="","",IF(A225=1,start_rate,IF(variable,IF(OR(A225=1,A225&lt;$J$23*periods_per_year),D224,MIN($J$24,IF(MOD(A225-1,$J$26)=0,MAX($J$25,D224+$J$27),D224))),D224)))</f>
        <v>5.5E-2</v>
      </c>
      <c r="E225" s="14">
        <f t="shared" si="23"/>
        <v>484.52</v>
      </c>
      <c r="F225" s="14">
        <f>IF(A225="","",IF(A225=nper,J224+E225,MIN(J224+E225,IF(D225=D224,F224,IF($E$13="Acc Bi-Weekly",ROUND((-PMT(((1+D225/CP)^(CP/12))-1,(nper-A225+1)*12/26,J224))/2,2),IF($E$13="Acc Weekly",ROUND((-PMT(((1+D225/CP)^(CP/12))-1,(nper-A225+1)*12/52,J224))/4,2),ROUND(-PMT(((1+D225/CP)^(CP/periods_per_year))-1,nper-A225+1,J224),2)))))))</f>
        <v>851.68</v>
      </c>
      <c r="G225" s="14">
        <f>IF(OR(A225="",A225&lt;$E$23),"",IF(J224&lt;=F225,0,IF(IF(AND(A225&gt;=$E$23,MOD(A225-$E$23,int)=0),$E$24,0)+F225&gt;=J224+E225,J224+E225-F225,IF(AND(A225&gt;=$E$23,MOD(A225-$E$23,int)=0),$E$24,0)+IF(IF(AND(A225&gt;=$E$23,MOD(A225-$E$23,int)=0),$E$24,0)+IF(MOD(A225-$E$27,periods_per_year)=0,$E$26,0)+F225&lt;J224+E225,IF(MOD(A225-$E$27,periods_per_year)=0,$E$26,0),J224+E225-IF(AND(A225&gt;=$E$23,MOD(A225-$E$23,int)=0),$E$24,0)-F225))))</f>
        <v>0</v>
      </c>
      <c r="H225" s="15"/>
      <c r="I225" s="14">
        <f t="shared" si="24"/>
        <v>367.15999999999997</v>
      </c>
      <c r="J225" s="14">
        <f t="shared" si="25"/>
        <v>105347.09000000005</v>
      </c>
      <c r="K225" s="14">
        <f t="shared" si="26"/>
        <v>121.13</v>
      </c>
      <c r="L225" s="14">
        <f>IF(A225="","",SUM($K$49:K225))</f>
        <v>26523.612499999977</v>
      </c>
      <c r="O225" s="18">
        <f t="shared" si="27"/>
        <v>177</v>
      </c>
      <c r="P225" s="19">
        <f>IF(O225="","",IF(OR(periods_per_year=26,periods_per_year=52),IF(periods_per_year=26,IF(O225=1,fpdate,P224+14),IF(periods_per_year=52,IF(O225=1,fpdate,P224+7),"n/a")),IF(periods_per_year=24,DATE(YEAR(fpdate),MONTH(fpdate)+(O225-1)/2+IF(AND(DAY(fpdate)&gt;=15,MOD(O225,2)=0),1,0),IF(MOD(O225,2)=0,IF(DAY(fpdate)&gt;=15,DAY(fpdate)-14,DAY(fpdate)+14),DAY(fpdate))),IF(DAY(DATE(YEAR(fpdate),MONTH(fpdate)+O225-1,DAY(fpdate)))&lt;&gt;DAY(fpdate),DATE(YEAR(fpdate),MONTH(fpdate)+O225,0),DATE(YEAR(fpdate),MONTH(fpdate)+O225-1,DAY(fpdate))))))</f>
        <v>48458</v>
      </c>
      <c r="Q225" s="20">
        <f>IF(O225="","",IF(D225&lt;&gt;"",D225,IF(O225=1,start_rate,IF(variable,IF(OR(O225=1,O225&lt;$J$23*periods_per_year),Q224,MIN($J$24,IF(MOD(O225-1,$J$26)=0,MAX($J$25,Q224+$J$27),Q224))),Q224))))</f>
        <v>5.5E-2</v>
      </c>
      <c r="R225" s="21">
        <f>IF(O225="","",ROUND((((1+Q225/CP)^(CP/periods_per_year))-1)*U224,2))</f>
        <v>484.52</v>
      </c>
      <c r="S225" s="21">
        <f>IF(O225="","",IF(O225=nper,U224+R225,MIN(U224+R225,IF(Q225=Q224,S224,ROUND(-PMT(((1+Q225/CP)^(CP/periods_per_year))-1,nper-O225+1,U224),2)))))</f>
        <v>851.68</v>
      </c>
      <c r="T225" s="21">
        <f t="shared" si="28"/>
        <v>367.15999999999997</v>
      </c>
      <c r="U225" s="21">
        <f t="shared" si="29"/>
        <v>105347.09000000005</v>
      </c>
    </row>
    <row r="226" spans="1:21" x14ac:dyDescent="0.2">
      <c r="A226" s="11">
        <f t="shared" si="20"/>
        <v>178</v>
      </c>
      <c r="B226" s="12">
        <f t="shared" si="21"/>
        <v>48488</v>
      </c>
      <c r="C226" s="16" t="str">
        <f t="shared" si="22"/>
        <v/>
      </c>
      <c r="D226" s="13">
        <f>IF(A226="","",IF(A226=1,start_rate,IF(variable,IF(OR(A226=1,A226&lt;$J$23*periods_per_year),D225,MIN($J$24,IF(MOD(A226-1,$J$26)=0,MAX($J$25,D225+$J$27),D225))),D225)))</f>
        <v>5.5E-2</v>
      </c>
      <c r="E226" s="14">
        <f t="shared" si="23"/>
        <v>482.84</v>
      </c>
      <c r="F226" s="14">
        <f>IF(A226="","",IF(A226=nper,J225+E226,MIN(J225+E226,IF(D226=D225,F225,IF($E$13="Acc Bi-Weekly",ROUND((-PMT(((1+D226/CP)^(CP/12))-1,(nper-A226+1)*12/26,J225))/2,2),IF($E$13="Acc Weekly",ROUND((-PMT(((1+D226/CP)^(CP/12))-1,(nper-A226+1)*12/52,J225))/4,2),ROUND(-PMT(((1+D226/CP)^(CP/periods_per_year))-1,nper-A226+1,J225),2)))))))</f>
        <v>851.68</v>
      </c>
      <c r="G226" s="14">
        <f>IF(OR(A226="",A226&lt;$E$23),"",IF(J225&lt;=F226,0,IF(IF(AND(A226&gt;=$E$23,MOD(A226-$E$23,int)=0),$E$24,0)+F226&gt;=J225+E226,J225+E226-F226,IF(AND(A226&gt;=$E$23,MOD(A226-$E$23,int)=0),$E$24,0)+IF(IF(AND(A226&gt;=$E$23,MOD(A226-$E$23,int)=0),$E$24,0)+IF(MOD(A226-$E$27,periods_per_year)=0,$E$26,0)+F226&lt;J225+E226,IF(MOD(A226-$E$27,periods_per_year)=0,$E$26,0),J225+E226-IF(AND(A226&gt;=$E$23,MOD(A226-$E$23,int)=0),$E$24,0)-F226))))</f>
        <v>0</v>
      </c>
      <c r="H226" s="15"/>
      <c r="I226" s="14">
        <f t="shared" si="24"/>
        <v>368.84</v>
      </c>
      <c r="J226" s="14">
        <f t="shared" si="25"/>
        <v>104978.25000000006</v>
      </c>
      <c r="K226" s="14">
        <f t="shared" si="26"/>
        <v>120.71</v>
      </c>
      <c r="L226" s="14">
        <f>IF(A226="","",SUM($K$49:K226))</f>
        <v>26644.322499999977</v>
      </c>
      <c r="O226" s="18">
        <f t="shared" si="27"/>
        <v>178</v>
      </c>
      <c r="P226" s="19">
        <f>IF(O226="","",IF(OR(periods_per_year=26,periods_per_year=52),IF(periods_per_year=26,IF(O226=1,fpdate,P225+14),IF(periods_per_year=52,IF(O226=1,fpdate,P225+7),"n/a")),IF(periods_per_year=24,DATE(YEAR(fpdate),MONTH(fpdate)+(O226-1)/2+IF(AND(DAY(fpdate)&gt;=15,MOD(O226,2)=0),1,0),IF(MOD(O226,2)=0,IF(DAY(fpdate)&gt;=15,DAY(fpdate)-14,DAY(fpdate)+14),DAY(fpdate))),IF(DAY(DATE(YEAR(fpdate),MONTH(fpdate)+O226-1,DAY(fpdate)))&lt;&gt;DAY(fpdate),DATE(YEAR(fpdate),MONTH(fpdate)+O226,0),DATE(YEAR(fpdate),MONTH(fpdate)+O226-1,DAY(fpdate))))))</f>
        <v>48488</v>
      </c>
      <c r="Q226" s="20">
        <f>IF(O226="","",IF(D226&lt;&gt;"",D226,IF(O226=1,start_rate,IF(variable,IF(OR(O226=1,O226&lt;$J$23*periods_per_year),Q225,MIN($J$24,IF(MOD(O226-1,$J$26)=0,MAX($J$25,Q225+$J$27),Q225))),Q225))))</f>
        <v>5.5E-2</v>
      </c>
      <c r="R226" s="21">
        <f>IF(O226="","",ROUND((((1+Q226/CP)^(CP/periods_per_year))-1)*U225,2))</f>
        <v>482.84</v>
      </c>
      <c r="S226" s="21">
        <f>IF(O226="","",IF(O226=nper,U225+R226,MIN(U225+R226,IF(Q226=Q225,S225,ROUND(-PMT(((1+Q226/CP)^(CP/periods_per_year))-1,nper-O226+1,U225),2)))))</f>
        <v>851.68</v>
      </c>
      <c r="T226" s="21">
        <f t="shared" si="28"/>
        <v>368.84</v>
      </c>
      <c r="U226" s="21">
        <f t="shared" si="29"/>
        <v>104978.25000000006</v>
      </c>
    </row>
    <row r="227" spans="1:21" x14ac:dyDescent="0.2">
      <c r="A227" s="11">
        <f t="shared" si="20"/>
        <v>179</v>
      </c>
      <c r="B227" s="12">
        <f t="shared" si="21"/>
        <v>48519</v>
      </c>
      <c r="C227" s="16" t="str">
        <f t="shared" si="22"/>
        <v/>
      </c>
      <c r="D227" s="13">
        <f>IF(A227="","",IF(A227=1,start_rate,IF(variable,IF(OR(A227=1,A227&lt;$J$23*periods_per_year),D226,MIN($J$24,IF(MOD(A227-1,$J$26)=0,MAX($J$25,D226+$J$27),D226))),D226)))</f>
        <v>5.5E-2</v>
      </c>
      <c r="E227" s="14">
        <f t="shared" si="23"/>
        <v>481.15</v>
      </c>
      <c r="F227" s="14">
        <f>IF(A227="","",IF(A227=nper,J226+E227,MIN(J226+E227,IF(D227=D226,F226,IF($E$13="Acc Bi-Weekly",ROUND((-PMT(((1+D227/CP)^(CP/12))-1,(nper-A227+1)*12/26,J226))/2,2),IF($E$13="Acc Weekly",ROUND((-PMT(((1+D227/CP)^(CP/12))-1,(nper-A227+1)*12/52,J226))/4,2),ROUND(-PMT(((1+D227/CP)^(CP/periods_per_year))-1,nper-A227+1,J226),2)))))))</f>
        <v>851.68</v>
      </c>
      <c r="G227" s="14">
        <f>IF(OR(A227="",A227&lt;$E$23),"",IF(J226&lt;=F227,0,IF(IF(AND(A227&gt;=$E$23,MOD(A227-$E$23,int)=0),$E$24,0)+F227&gt;=J226+E227,J226+E227-F227,IF(AND(A227&gt;=$E$23,MOD(A227-$E$23,int)=0),$E$24,0)+IF(IF(AND(A227&gt;=$E$23,MOD(A227-$E$23,int)=0),$E$24,0)+IF(MOD(A227-$E$27,periods_per_year)=0,$E$26,0)+F227&lt;J226+E227,IF(MOD(A227-$E$27,periods_per_year)=0,$E$26,0),J226+E227-IF(AND(A227&gt;=$E$23,MOD(A227-$E$23,int)=0),$E$24,0)-F227))))</f>
        <v>0</v>
      </c>
      <c r="H227" s="15"/>
      <c r="I227" s="14">
        <f t="shared" si="24"/>
        <v>370.53</v>
      </c>
      <c r="J227" s="14">
        <f t="shared" si="25"/>
        <v>104607.72000000006</v>
      </c>
      <c r="K227" s="14">
        <f t="shared" si="26"/>
        <v>120.28749999999999</v>
      </c>
      <c r="L227" s="14">
        <f>IF(A227="","",SUM($K$49:K227))</f>
        <v>26764.609999999975</v>
      </c>
      <c r="O227" s="18">
        <f t="shared" si="27"/>
        <v>179</v>
      </c>
      <c r="P227" s="19">
        <f>IF(O227="","",IF(OR(periods_per_year=26,periods_per_year=52),IF(periods_per_year=26,IF(O227=1,fpdate,P226+14),IF(periods_per_year=52,IF(O227=1,fpdate,P226+7),"n/a")),IF(periods_per_year=24,DATE(YEAR(fpdate),MONTH(fpdate)+(O227-1)/2+IF(AND(DAY(fpdate)&gt;=15,MOD(O227,2)=0),1,0),IF(MOD(O227,2)=0,IF(DAY(fpdate)&gt;=15,DAY(fpdate)-14,DAY(fpdate)+14),DAY(fpdate))),IF(DAY(DATE(YEAR(fpdate),MONTH(fpdate)+O227-1,DAY(fpdate)))&lt;&gt;DAY(fpdate),DATE(YEAR(fpdate),MONTH(fpdate)+O227,0),DATE(YEAR(fpdate),MONTH(fpdate)+O227-1,DAY(fpdate))))))</f>
        <v>48519</v>
      </c>
      <c r="Q227" s="20">
        <f>IF(O227="","",IF(D227&lt;&gt;"",D227,IF(O227=1,start_rate,IF(variable,IF(OR(O227=1,O227&lt;$J$23*periods_per_year),Q226,MIN($J$24,IF(MOD(O227-1,$J$26)=0,MAX($J$25,Q226+$J$27),Q226))),Q226))))</f>
        <v>5.5E-2</v>
      </c>
      <c r="R227" s="21">
        <f>IF(O227="","",ROUND((((1+Q227/CP)^(CP/periods_per_year))-1)*U226,2))</f>
        <v>481.15</v>
      </c>
      <c r="S227" s="21">
        <f>IF(O227="","",IF(O227=nper,U226+R227,MIN(U226+R227,IF(Q227=Q226,S226,ROUND(-PMT(((1+Q227/CP)^(CP/periods_per_year))-1,nper-O227+1,U226),2)))))</f>
        <v>851.68</v>
      </c>
      <c r="T227" s="21">
        <f t="shared" si="28"/>
        <v>370.53</v>
      </c>
      <c r="U227" s="21">
        <f t="shared" si="29"/>
        <v>104607.72000000006</v>
      </c>
    </row>
    <row r="228" spans="1:21" x14ac:dyDescent="0.2">
      <c r="A228" s="11">
        <f t="shared" si="20"/>
        <v>180</v>
      </c>
      <c r="B228" s="12">
        <f t="shared" si="21"/>
        <v>48549</v>
      </c>
      <c r="C228" s="16">
        <f t="shared" si="22"/>
        <v>15</v>
      </c>
      <c r="D228" s="13">
        <f>IF(A228="","",IF(A228=1,start_rate,IF(variable,IF(OR(A228=1,A228&lt;$J$23*periods_per_year),D227,MIN($J$24,IF(MOD(A228-1,$J$26)=0,MAX($J$25,D227+$J$27),D227))),D227)))</f>
        <v>5.5E-2</v>
      </c>
      <c r="E228" s="14">
        <f t="shared" si="23"/>
        <v>479.45</v>
      </c>
      <c r="F228" s="14">
        <f>IF(A228="","",IF(A228=nper,J227+E228,MIN(J227+E228,IF(D228=D227,F227,IF($E$13="Acc Bi-Weekly",ROUND((-PMT(((1+D228/CP)^(CP/12))-1,(nper-A228+1)*12/26,J227))/2,2),IF($E$13="Acc Weekly",ROUND((-PMT(((1+D228/CP)^(CP/12))-1,(nper-A228+1)*12/52,J227))/4,2),ROUND(-PMT(((1+D228/CP)^(CP/periods_per_year))-1,nper-A228+1,J227),2)))))))</f>
        <v>851.68</v>
      </c>
      <c r="G228" s="14">
        <f>IF(OR(A228="",A228&lt;$E$23),"",IF(J227&lt;=F228,0,IF(IF(AND(A228&gt;=$E$23,MOD(A228-$E$23,int)=0),$E$24,0)+F228&gt;=J227+E228,J227+E228-F228,IF(AND(A228&gt;=$E$23,MOD(A228-$E$23,int)=0),$E$24,0)+IF(IF(AND(A228&gt;=$E$23,MOD(A228-$E$23,int)=0),$E$24,0)+IF(MOD(A228-$E$27,periods_per_year)=0,$E$26,0)+F228&lt;J227+E228,IF(MOD(A228-$E$27,periods_per_year)=0,$E$26,0),J227+E228-IF(AND(A228&gt;=$E$23,MOD(A228-$E$23,int)=0),$E$24,0)-F228))))</f>
        <v>0</v>
      </c>
      <c r="H228" s="15"/>
      <c r="I228" s="14">
        <f t="shared" si="24"/>
        <v>372.22999999999996</v>
      </c>
      <c r="J228" s="14">
        <f t="shared" si="25"/>
        <v>104235.49000000006</v>
      </c>
      <c r="K228" s="14">
        <f t="shared" si="26"/>
        <v>119.8625</v>
      </c>
      <c r="L228" s="14">
        <f>IF(A228="","",SUM($K$49:K228))</f>
        <v>26884.472499999974</v>
      </c>
      <c r="O228" s="18">
        <f t="shared" si="27"/>
        <v>180</v>
      </c>
      <c r="P228" s="19">
        <f>IF(O228="","",IF(OR(periods_per_year=26,periods_per_year=52),IF(periods_per_year=26,IF(O228=1,fpdate,P227+14),IF(periods_per_year=52,IF(O228=1,fpdate,P227+7),"n/a")),IF(periods_per_year=24,DATE(YEAR(fpdate),MONTH(fpdate)+(O228-1)/2+IF(AND(DAY(fpdate)&gt;=15,MOD(O228,2)=0),1,0),IF(MOD(O228,2)=0,IF(DAY(fpdate)&gt;=15,DAY(fpdate)-14,DAY(fpdate)+14),DAY(fpdate))),IF(DAY(DATE(YEAR(fpdate),MONTH(fpdate)+O228-1,DAY(fpdate)))&lt;&gt;DAY(fpdate),DATE(YEAR(fpdate),MONTH(fpdate)+O228,0),DATE(YEAR(fpdate),MONTH(fpdate)+O228-1,DAY(fpdate))))))</f>
        <v>48549</v>
      </c>
      <c r="Q228" s="20">
        <f>IF(O228="","",IF(D228&lt;&gt;"",D228,IF(O228=1,start_rate,IF(variable,IF(OR(O228=1,O228&lt;$J$23*periods_per_year),Q227,MIN($J$24,IF(MOD(O228-1,$J$26)=0,MAX($J$25,Q227+$J$27),Q227))),Q227))))</f>
        <v>5.5E-2</v>
      </c>
      <c r="R228" s="21">
        <f>IF(O228="","",ROUND((((1+Q228/CP)^(CP/periods_per_year))-1)*U227,2))</f>
        <v>479.45</v>
      </c>
      <c r="S228" s="21">
        <f>IF(O228="","",IF(O228=nper,U227+R228,MIN(U227+R228,IF(Q228=Q227,S227,ROUND(-PMT(((1+Q228/CP)^(CP/periods_per_year))-1,nper-O228+1,U227),2)))))</f>
        <v>851.68</v>
      </c>
      <c r="T228" s="21">
        <f t="shared" si="28"/>
        <v>372.22999999999996</v>
      </c>
      <c r="U228" s="21">
        <f t="shared" si="29"/>
        <v>104235.49000000006</v>
      </c>
    </row>
    <row r="229" spans="1:21" x14ac:dyDescent="0.2">
      <c r="A229" s="11">
        <f t="shared" si="20"/>
        <v>181</v>
      </c>
      <c r="B229" s="12">
        <f t="shared" si="21"/>
        <v>48580</v>
      </c>
      <c r="C229" s="16" t="str">
        <f t="shared" si="22"/>
        <v/>
      </c>
      <c r="D229" s="13">
        <f>IF(A229="","",IF(A229=1,start_rate,IF(variable,IF(OR(A229=1,A229&lt;$J$23*periods_per_year),D228,MIN($J$24,IF(MOD(A229-1,$J$26)=0,MAX($J$25,D228+$J$27),D228))),D228)))</f>
        <v>5.5E-2</v>
      </c>
      <c r="E229" s="14">
        <f t="shared" si="23"/>
        <v>477.75</v>
      </c>
      <c r="F229" s="14">
        <f>IF(A229="","",IF(A229=nper,J228+E229,MIN(J228+E229,IF(D229=D228,F228,IF($E$13="Acc Bi-Weekly",ROUND((-PMT(((1+D229/CP)^(CP/12))-1,(nper-A229+1)*12/26,J228))/2,2),IF($E$13="Acc Weekly",ROUND((-PMT(((1+D229/CP)^(CP/12))-1,(nper-A229+1)*12/52,J228))/4,2),ROUND(-PMT(((1+D229/CP)^(CP/periods_per_year))-1,nper-A229+1,J228),2)))))))</f>
        <v>851.68</v>
      </c>
      <c r="G229" s="14">
        <f>IF(OR(A229="",A229&lt;$E$23),"",IF(J228&lt;=F229,0,IF(IF(AND(A229&gt;=$E$23,MOD(A229-$E$23,int)=0),$E$24,0)+F229&gt;=J228+E229,J228+E229-F229,IF(AND(A229&gt;=$E$23,MOD(A229-$E$23,int)=0),$E$24,0)+IF(IF(AND(A229&gt;=$E$23,MOD(A229-$E$23,int)=0),$E$24,0)+IF(MOD(A229-$E$27,periods_per_year)=0,$E$26,0)+F229&lt;J228+E229,IF(MOD(A229-$E$27,periods_per_year)=0,$E$26,0),J228+E229-IF(AND(A229&gt;=$E$23,MOD(A229-$E$23,int)=0),$E$24,0)-F229))))</f>
        <v>0</v>
      </c>
      <c r="H229" s="15"/>
      <c r="I229" s="14">
        <f t="shared" si="24"/>
        <v>373.92999999999995</v>
      </c>
      <c r="J229" s="14">
        <f t="shared" si="25"/>
        <v>103861.56000000007</v>
      </c>
      <c r="K229" s="14">
        <f t="shared" si="26"/>
        <v>119.4375</v>
      </c>
      <c r="L229" s="14">
        <f>IF(A229="","",SUM($K$49:K229))</f>
        <v>27003.909999999974</v>
      </c>
      <c r="O229" s="18">
        <f t="shared" si="27"/>
        <v>181</v>
      </c>
      <c r="P229" s="19">
        <f>IF(O229="","",IF(OR(periods_per_year=26,periods_per_year=52),IF(periods_per_year=26,IF(O229=1,fpdate,P228+14),IF(periods_per_year=52,IF(O229=1,fpdate,P228+7),"n/a")),IF(periods_per_year=24,DATE(YEAR(fpdate),MONTH(fpdate)+(O229-1)/2+IF(AND(DAY(fpdate)&gt;=15,MOD(O229,2)=0),1,0),IF(MOD(O229,2)=0,IF(DAY(fpdate)&gt;=15,DAY(fpdate)-14,DAY(fpdate)+14),DAY(fpdate))),IF(DAY(DATE(YEAR(fpdate),MONTH(fpdate)+O229-1,DAY(fpdate)))&lt;&gt;DAY(fpdate),DATE(YEAR(fpdate),MONTH(fpdate)+O229,0),DATE(YEAR(fpdate),MONTH(fpdate)+O229-1,DAY(fpdate))))))</f>
        <v>48580</v>
      </c>
      <c r="Q229" s="20">
        <f>IF(O229="","",IF(D229&lt;&gt;"",D229,IF(O229=1,start_rate,IF(variable,IF(OR(O229=1,O229&lt;$J$23*periods_per_year),Q228,MIN($J$24,IF(MOD(O229-1,$J$26)=0,MAX($J$25,Q228+$J$27),Q228))),Q228))))</f>
        <v>5.5E-2</v>
      </c>
      <c r="R229" s="21">
        <f>IF(O229="","",ROUND((((1+Q229/CP)^(CP/periods_per_year))-1)*U228,2))</f>
        <v>477.75</v>
      </c>
      <c r="S229" s="21">
        <f>IF(O229="","",IF(O229=nper,U228+R229,MIN(U228+R229,IF(Q229=Q228,S228,ROUND(-PMT(((1+Q229/CP)^(CP/periods_per_year))-1,nper-O229+1,U228),2)))))</f>
        <v>851.68</v>
      </c>
      <c r="T229" s="21">
        <f t="shared" si="28"/>
        <v>373.92999999999995</v>
      </c>
      <c r="U229" s="21">
        <f t="shared" si="29"/>
        <v>103861.56000000007</v>
      </c>
    </row>
    <row r="230" spans="1:21" x14ac:dyDescent="0.2">
      <c r="A230" s="11">
        <f t="shared" si="20"/>
        <v>182</v>
      </c>
      <c r="B230" s="12">
        <f t="shared" si="21"/>
        <v>48611</v>
      </c>
      <c r="C230" s="16" t="str">
        <f t="shared" si="22"/>
        <v/>
      </c>
      <c r="D230" s="13">
        <f>IF(A230="","",IF(A230=1,start_rate,IF(variable,IF(OR(A230=1,A230&lt;$J$23*periods_per_year),D229,MIN($J$24,IF(MOD(A230-1,$J$26)=0,MAX($J$25,D229+$J$27),D229))),D229)))</f>
        <v>5.5E-2</v>
      </c>
      <c r="E230" s="14">
        <f t="shared" si="23"/>
        <v>476.03</v>
      </c>
      <c r="F230" s="14">
        <f>IF(A230="","",IF(A230=nper,J229+E230,MIN(J229+E230,IF(D230=D229,F229,IF($E$13="Acc Bi-Weekly",ROUND((-PMT(((1+D230/CP)^(CP/12))-1,(nper-A230+1)*12/26,J229))/2,2),IF($E$13="Acc Weekly",ROUND((-PMT(((1+D230/CP)^(CP/12))-1,(nper-A230+1)*12/52,J229))/4,2),ROUND(-PMT(((1+D230/CP)^(CP/periods_per_year))-1,nper-A230+1,J229),2)))))))</f>
        <v>851.68</v>
      </c>
      <c r="G230" s="14">
        <f>IF(OR(A230="",A230&lt;$E$23),"",IF(J229&lt;=F230,0,IF(IF(AND(A230&gt;=$E$23,MOD(A230-$E$23,int)=0),$E$24,0)+F230&gt;=J229+E230,J229+E230-F230,IF(AND(A230&gt;=$E$23,MOD(A230-$E$23,int)=0),$E$24,0)+IF(IF(AND(A230&gt;=$E$23,MOD(A230-$E$23,int)=0),$E$24,0)+IF(MOD(A230-$E$27,periods_per_year)=0,$E$26,0)+F230&lt;J229+E230,IF(MOD(A230-$E$27,periods_per_year)=0,$E$26,0),J229+E230-IF(AND(A230&gt;=$E$23,MOD(A230-$E$23,int)=0),$E$24,0)-F230))))</f>
        <v>0</v>
      </c>
      <c r="H230" s="15"/>
      <c r="I230" s="14">
        <f t="shared" si="24"/>
        <v>375.65</v>
      </c>
      <c r="J230" s="14">
        <f t="shared" si="25"/>
        <v>103485.91000000008</v>
      </c>
      <c r="K230" s="14">
        <f t="shared" si="26"/>
        <v>119.00749999999999</v>
      </c>
      <c r="L230" s="14">
        <f>IF(A230="","",SUM($K$49:K230))</f>
        <v>27122.917499999974</v>
      </c>
      <c r="O230" s="18">
        <f t="shared" si="27"/>
        <v>182</v>
      </c>
      <c r="P230" s="19">
        <f>IF(O230="","",IF(OR(periods_per_year=26,periods_per_year=52),IF(periods_per_year=26,IF(O230=1,fpdate,P229+14),IF(periods_per_year=52,IF(O230=1,fpdate,P229+7),"n/a")),IF(periods_per_year=24,DATE(YEAR(fpdate),MONTH(fpdate)+(O230-1)/2+IF(AND(DAY(fpdate)&gt;=15,MOD(O230,2)=0),1,0),IF(MOD(O230,2)=0,IF(DAY(fpdate)&gt;=15,DAY(fpdate)-14,DAY(fpdate)+14),DAY(fpdate))),IF(DAY(DATE(YEAR(fpdate),MONTH(fpdate)+O230-1,DAY(fpdate)))&lt;&gt;DAY(fpdate),DATE(YEAR(fpdate),MONTH(fpdate)+O230,0),DATE(YEAR(fpdate),MONTH(fpdate)+O230-1,DAY(fpdate))))))</f>
        <v>48611</v>
      </c>
      <c r="Q230" s="20">
        <f>IF(O230="","",IF(D230&lt;&gt;"",D230,IF(O230=1,start_rate,IF(variable,IF(OR(O230=1,O230&lt;$J$23*periods_per_year),Q229,MIN($J$24,IF(MOD(O230-1,$J$26)=0,MAX($J$25,Q229+$J$27),Q229))),Q229))))</f>
        <v>5.5E-2</v>
      </c>
      <c r="R230" s="21">
        <f>IF(O230="","",ROUND((((1+Q230/CP)^(CP/periods_per_year))-1)*U229,2))</f>
        <v>476.03</v>
      </c>
      <c r="S230" s="21">
        <f>IF(O230="","",IF(O230=nper,U229+R230,MIN(U229+R230,IF(Q230=Q229,S229,ROUND(-PMT(((1+Q230/CP)^(CP/periods_per_year))-1,nper-O230+1,U229),2)))))</f>
        <v>851.68</v>
      </c>
      <c r="T230" s="21">
        <f t="shared" si="28"/>
        <v>375.65</v>
      </c>
      <c r="U230" s="21">
        <f t="shared" si="29"/>
        <v>103485.91000000008</v>
      </c>
    </row>
    <row r="231" spans="1:21" x14ac:dyDescent="0.2">
      <c r="A231" s="11">
        <f t="shared" si="20"/>
        <v>183</v>
      </c>
      <c r="B231" s="12">
        <f t="shared" si="21"/>
        <v>48639</v>
      </c>
      <c r="C231" s="16" t="str">
        <f t="shared" si="22"/>
        <v/>
      </c>
      <c r="D231" s="13">
        <f>IF(A231="","",IF(A231=1,start_rate,IF(variable,IF(OR(A231=1,A231&lt;$J$23*periods_per_year),D230,MIN($J$24,IF(MOD(A231-1,$J$26)=0,MAX($J$25,D230+$J$27),D230))),D230)))</f>
        <v>5.5E-2</v>
      </c>
      <c r="E231" s="14">
        <f t="shared" si="23"/>
        <v>474.31</v>
      </c>
      <c r="F231" s="14">
        <f>IF(A231="","",IF(A231=nper,J230+E231,MIN(J230+E231,IF(D231=D230,F230,IF($E$13="Acc Bi-Weekly",ROUND((-PMT(((1+D231/CP)^(CP/12))-1,(nper-A231+1)*12/26,J230))/2,2),IF($E$13="Acc Weekly",ROUND((-PMT(((1+D231/CP)^(CP/12))-1,(nper-A231+1)*12/52,J230))/4,2),ROUND(-PMT(((1+D231/CP)^(CP/periods_per_year))-1,nper-A231+1,J230),2)))))))</f>
        <v>851.68</v>
      </c>
      <c r="G231" s="14">
        <f>IF(OR(A231="",A231&lt;$E$23),"",IF(J230&lt;=F231,0,IF(IF(AND(A231&gt;=$E$23,MOD(A231-$E$23,int)=0),$E$24,0)+F231&gt;=J230+E231,J230+E231-F231,IF(AND(A231&gt;=$E$23,MOD(A231-$E$23,int)=0),$E$24,0)+IF(IF(AND(A231&gt;=$E$23,MOD(A231-$E$23,int)=0),$E$24,0)+IF(MOD(A231-$E$27,periods_per_year)=0,$E$26,0)+F231&lt;J230+E231,IF(MOD(A231-$E$27,periods_per_year)=0,$E$26,0),J230+E231-IF(AND(A231&gt;=$E$23,MOD(A231-$E$23,int)=0),$E$24,0)-F231))))</f>
        <v>0</v>
      </c>
      <c r="H231" s="15"/>
      <c r="I231" s="14">
        <f t="shared" si="24"/>
        <v>377.36999999999995</v>
      </c>
      <c r="J231" s="14">
        <f t="shared" si="25"/>
        <v>103108.54000000008</v>
      </c>
      <c r="K231" s="14">
        <f t="shared" si="26"/>
        <v>118.5775</v>
      </c>
      <c r="L231" s="14">
        <f>IF(A231="","",SUM($K$49:K231))</f>
        <v>27241.494999999974</v>
      </c>
      <c r="O231" s="18">
        <f t="shared" si="27"/>
        <v>183</v>
      </c>
      <c r="P231" s="19">
        <f>IF(O231="","",IF(OR(periods_per_year=26,periods_per_year=52),IF(periods_per_year=26,IF(O231=1,fpdate,P230+14),IF(periods_per_year=52,IF(O231=1,fpdate,P230+7),"n/a")),IF(periods_per_year=24,DATE(YEAR(fpdate),MONTH(fpdate)+(O231-1)/2+IF(AND(DAY(fpdate)&gt;=15,MOD(O231,2)=0),1,0),IF(MOD(O231,2)=0,IF(DAY(fpdate)&gt;=15,DAY(fpdate)-14,DAY(fpdate)+14),DAY(fpdate))),IF(DAY(DATE(YEAR(fpdate),MONTH(fpdate)+O231-1,DAY(fpdate)))&lt;&gt;DAY(fpdate),DATE(YEAR(fpdate),MONTH(fpdate)+O231,0),DATE(YEAR(fpdate),MONTH(fpdate)+O231-1,DAY(fpdate))))))</f>
        <v>48639</v>
      </c>
      <c r="Q231" s="20">
        <f>IF(O231="","",IF(D231&lt;&gt;"",D231,IF(O231=1,start_rate,IF(variable,IF(OR(O231=1,O231&lt;$J$23*periods_per_year),Q230,MIN($J$24,IF(MOD(O231-1,$J$26)=0,MAX($J$25,Q230+$J$27),Q230))),Q230))))</f>
        <v>5.5E-2</v>
      </c>
      <c r="R231" s="21">
        <f>IF(O231="","",ROUND((((1+Q231/CP)^(CP/periods_per_year))-1)*U230,2))</f>
        <v>474.31</v>
      </c>
      <c r="S231" s="21">
        <f>IF(O231="","",IF(O231=nper,U230+R231,MIN(U230+R231,IF(Q231=Q230,S230,ROUND(-PMT(((1+Q231/CP)^(CP/periods_per_year))-1,nper-O231+1,U230),2)))))</f>
        <v>851.68</v>
      </c>
      <c r="T231" s="21">
        <f t="shared" si="28"/>
        <v>377.36999999999995</v>
      </c>
      <c r="U231" s="21">
        <f t="shared" si="29"/>
        <v>103108.54000000008</v>
      </c>
    </row>
    <row r="232" spans="1:21" x14ac:dyDescent="0.2">
      <c r="A232" s="11">
        <f t="shared" si="20"/>
        <v>184</v>
      </c>
      <c r="B232" s="12">
        <f t="shared" si="21"/>
        <v>48670</v>
      </c>
      <c r="C232" s="16" t="str">
        <f t="shared" si="22"/>
        <v/>
      </c>
      <c r="D232" s="13">
        <f>IF(A232="","",IF(A232=1,start_rate,IF(variable,IF(OR(A232=1,A232&lt;$J$23*periods_per_year),D231,MIN($J$24,IF(MOD(A232-1,$J$26)=0,MAX($J$25,D231+$J$27),D231))),D231)))</f>
        <v>5.5E-2</v>
      </c>
      <c r="E232" s="14">
        <f t="shared" si="23"/>
        <v>472.58</v>
      </c>
      <c r="F232" s="14">
        <f>IF(A232="","",IF(A232=nper,J231+E232,MIN(J231+E232,IF(D232=D231,F231,IF($E$13="Acc Bi-Weekly",ROUND((-PMT(((1+D232/CP)^(CP/12))-1,(nper-A232+1)*12/26,J231))/2,2),IF($E$13="Acc Weekly",ROUND((-PMT(((1+D232/CP)^(CP/12))-1,(nper-A232+1)*12/52,J231))/4,2),ROUND(-PMT(((1+D232/CP)^(CP/periods_per_year))-1,nper-A232+1,J231),2)))))))</f>
        <v>851.68</v>
      </c>
      <c r="G232" s="14">
        <f>IF(OR(A232="",A232&lt;$E$23),"",IF(J231&lt;=F232,0,IF(IF(AND(A232&gt;=$E$23,MOD(A232-$E$23,int)=0),$E$24,0)+F232&gt;=J231+E232,J231+E232-F232,IF(AND(A232&gt;=$E$23,MOD(A232-$E$23,int)=0),$E$24,0)+IF(IF(AND(A232&gt;=$E$23,MOD(A232-$E$23,int)=0),$E$24,0)+IF(MOD(A232-$E$27,periods_per_year)=0,$E$26,0)+F232&lt;J231+E232,IF(MOD(A232-$E$27,periods_per_year)=0,$E$26,0),J231+E232-IF(AND(A232&gt;=$E$23,MOD(A232-$E$23,int)=0),$E$24,0)-F232))))</f>
        <v>0</v>
      </c>
      <c r="H232" s="15"/>
      <c r="I232" s="14">
        <f t="shared" si="24"/>
        <v>379.09999999999997</v>
      </c>
      <c r="J232" s="14">
        <f t="shared" si="25"/>
        <v>102729.44000000008</v>
      </c>
      <c r="K232" s="14">
        <f t="shared" si="26"/>
        <v>118.145</v>
      </c>
      <c r="L232" s="14">
        <f>IF(A232="","",SUM($K$49:K232))</f>
        <v>27359.639999999974</v>
      </c>
      <c r="O232" s="18">
        <f t="shared" si="27"/>
        <v>184</v>
      </c>
      <c r="P232" s="19">
        <f>IF(O232="","",IF(OR(periods_per_year=26,periods_per_year=52),IF(periods_per_year=26,IF(O232=1,fpdate,P231+14),IF(periods_per_year=52,IF(O232=1,fpdate,P231+7),"n/a")),IF(periods_per_year=24,DATE(YEAR(fpdate),MONTH(fpdate)+(O232-1)/2+IF(AND(DAY(fpdate)&gt;=15,MOD(O232,2)=0),1,0),IF(MOD(O232,2)=0,IF(DAY(fpdate)&gt;=15,DAY(fpdate)-14,DAY(fpdate)+14),DAY(fpdate))),IF(DAY(DATE(YEAR(fpdate),MONTH(fpdate)+O232-1,DAY(fpdate)))&lt;&gt;DAY(fpdate),DATE(YEAR(fpdate),MONTH(fpdate)+O232,0),DATE(YEAR(fpdate),MONTH(fpdate)+O232-1,DAY(fpdate))))))</f>
        <v>48670</v>
      </c>
      <c r="Q232" s="20">
        <f>IF(O232="","",IF(D232&lt;&gt;"",D232,IF(O232=1,start_rate,IF(variable,IF(OR(O232=1,O232&lt;$J$23*periods_per_year),Q231,MIN($J$24,IF(MOD(O232-1,$J$26)=0,MAX($J$25,Q231+$J$27),Q231))),Q231))))</f>
        <v>5.5E-2</v>
      </c>
      <c r="R232" s="21">
        <f>IF(O232="","",ROUND((((1+Q232/CP)^(CP/periods_per_year))-1)*U231,2))</f>
        <v>472.58</v>
      </c>
      <c r="S232" s="21">
        <f>IF(O232="","",IF(O232=nper,U231+R232,MIN(U231+R232,IF(Q232=Q231,S231,ROUND(-PMT(((1+Q232/CP)^(CP/periods_per_year))-1,nper-O232+1,U231),2)))))</f>
        <v>851.68</v>
      </c>
      <c r="T232" s="21">
        <f t="shared" si="28"/>
        <v>379.09999999999997</v>
      </c>
      <c r="U232" s="21">
        <f t="shared" si="29"/>
        <v>102729.44000000008</v>
      </c>
    </row>
    <row r="233" spans="1:21" x14ac:dyDescent="0.2">
      <c r="A233" s="11">
        <f t="shared" si="20"/>
        <v>185</v>
      </c>
      <c r="B233" s="12">
        <f t="shared" si="21"/>
        <v>48700</v>
      </c>
      <c r="C233" s="16" t="str">
        <f t="shared" si="22"/>
        <v/>
      </c>
      <c r="D233" s="13">
        <f>IF(A233="","",IF(A233=1,start_rate,IF(variable,IF(OR(A233=1,A233&lt;$J$23*periods_per_year),D232,MIN($J$24,IF(MOD(A233-1,$J$26)=0,MAX($J$25,D232+$J$27),D232))),D232)))</f>
        <v>5.5E-2</v>
      </c>
      <c r="E233" s="14">
        <f t="shared" si="23"/>
        <v>470.84</v>
      </c>
      <c r="F233" s="14">
        <f>IF(A233="","",IF(A233=nper,J232+E233,MIN(J232+E233,IF(D233=D232,F232,IF($E$13="Acc Bi-Weekly",ROUND((-PMT(((1+D233/CP)^(CP/12))-1,(nper-A233+1)*12/26,J232))/2,2),IF($E$13="Acc Weekly",ROUND((-PMT(((1+D233/CP)^(CP/12))-1,(nper-A233+1)*12/52,J232))/4,2),ROUND(-PMT(((1+D233/CP)^(CP/periods_per_year))-1,nper-A233+1,J232),2)))))))</f>
        <v>851.68</v>
      </c>
      <c r="G233" s="14">
        <f>IF(OR(A233="",A233&lt;$E$23),"",IF(J232&lt;=F233,0,IF(IF(AND(A233&gt;=$E$23,MOD(A233-$E$23,int)=0),$E$24,0)+F233&gt;=J232+E233,J232+E233-F233,IF(AND(A233&gt;=$E$23,MOD(A233-$E$23,int)=0),$E$24,0)+IF(IF(AND(A233&gt;=$E$23,MOD(A233-$E$23,int)=0),$E$24,0)+IF(MOD(A233-$E$27,periods_per_year)=0,$E$26,0)+F233&lt;J232+E233,IF(MOD(A233-$E$27,periods_per_year)=0,$E$26,0),J232+E233-IF(AND(A233&gt;=$E$23,MOD(A233-$E$23,int)=0),$E$24,0)-F233))))</f>
        <v>0</v>
      </c>
      <c r="H233" s="15"/>
      <c r="I233" s="14">
        <f t="shared" si="24"/>
        <v>380.84</v>
      </c>
      <c r="J233" s="14">
        <f t="shared" si="25"/>
        <v>102348.60000000008</v>
      </c>
      <c r="K233" s="14">
        <f t="shared" si="26"/>
        <v>117.71</v>
      </c>
      <c r="L233" s="14">
        <f>IF(A233="","",SUM($K$49:K233))</f>
        <v>27477.349999999973</v>
      </c>
      <c r="O233" s="18">
        <f t="shared" si="27"/>
        <v>185</v>
      </c>
      <c r="P233" s="19">
        <f>IF(O233="","",IF(OR(periods_per_year=26,periods_per_year=52),IF(periods_per_year=26,IF(O233=1,fpdate,P232+14),IF(periods_per_year=52,IF(O233=1,fpdate,P232+7),"n/a")),IF(periods_per_year=24,DATE(YEAR(fpdate),MONTH(fpdate)+(O233-1)/2+IF(AND(DAY(fpdate)&gt;=15,MOD(O233,2)=0),1,0),IF(MOD(O233,2)=0,IF(DAY(fpdate)&gt;=15,DAY(fpdate)-14,DAY(fpdate)+14),DAY(fpdate))),IF(DAY(DATE(YEAR(fpdate),MONTH(fpdate)+O233-1,DAY(fpdate)))&lt;&gt;DAY(fpdate),DATE(YEAR(fpdate),MONTH(fpdate)+O233,0),DATE(YEAR(fpdate),MONTH(fpdate)+O233-1,DAY(fpdate))))))</f>
        <v>48700</v>
      </c>
      <c r="Q233" s="20">
        <f>IF(O233="","",IF(D233&lt;&gt;"",D233,IF(O233=1,start_rate,IF(variable,IF(OR(O233=1,O233&lt;$J$23*periods_per_year),Q232,MIN($J$24,IF(MOD(O233-1,$J$26)=0,MAX($J$25,Q232+$J$27),Q232))),Q232))))</f>
        <v>5.5E-2</v>
      </c>
      <c r="R233" s="21">
        <f>IF(O233="","",ROUND((((1+Q233/CP)^(CP/periods_per_year))-1)*U232,2))</f>
        <v>470.84</v>
      </c>
      <c r="S233" s="21">
        <f>IF(O233="","",IF(O233=nper,U232+R233,MIN(U232+R233,IF(Q233=Q232,S232,ROUND(-PMT(((1+Q233/CP)^(CP/periods_per_year))-1,nper-O233+1,U232),2)))))</f>
        <v>851.68</v>
      </c>
      <c r="T233" s="21">
        <f t="shared" si="28"/>
        <v>380.84</v>
      </c>
      <c r="U233" s="21">
        <f t="shared" si="29"/>
        <v>102348.60000000008</v>
      </c>
    </row>
    <row r="234" spans="1:21" x14ac:dyDescent="0.2">
      <c r="A234" s="11">
        <f t="shared" si="20"/>
        <v>186</v>
      </c>
      <c r="B234" s="12">
        <f t="shared" si="21"/>
        <v>48731</v>
      </c>
      <c r="C234" s="16" t="str">
        <f t="shared" si="22"/>
        <v/>
      </c>
      <c r="D234" s="13">
        <f>IF(A234="","",IF(A234=1,start_rate,IF(variable,IF(OR(A234=1,A234&lt;$J$23*periods_per_year),D233,MIN($J$24,IF(MOD(A234-1,$J$26)=0,MAX($J$25,D233+$J$27),D233))),D233)))</f>
        <v>5.5E-2</v>
      </c>
      <c r="E234" s="14">
        <f t="shared" si="23"/>
        <v>469.1</v>
      </c>
      <c r="F234" s="14">
        <f>IF(A234="","",IF(A234=nper,J233+E234,MIN(J233+E234,IF(D234=D233,F233,IF($E$13="Acc Bi-Weekly",ROUND((-PMT(((1+D234/CP)^(CP/12))-1,(nper-A234+1)*12/26,J233))/2,2),IF($E$13="Acc Weekly",ROUND((-PMT(((1+D234/CP)^(CP/12))-1,(nper-A234+1)*12/52,J233))/4,2),ROUND(-PMT(((1+D234/CP)^(CP/periods_per_year))-1,nper-A234+1,J233),2)))))))</f>
        <v>851.68</v>
      </c>
      <c r="G234" s="14">
        <f>IF(OR(A234="",A234&lt;$E$23),"",IF(J233&lt;=F234,0,IF(IF(AND(A234&gt;=$E$23,MOD(A234-$E$23,int)=0),$E$24,0)+F234&gt;=J233+E234,J233+E234-F234,IF(AND(A234&gt;=$E$23,MOD(A234-$E$23,int)=0),$E$24,0)+IF(IF(AND(A234&gt;=$E$23,MOD(A234-$E$23,int)=0),$E$24,0)+IF(MOD(A234-$E$27,periods_per_year)=0,$E$26,0)+F234&lt;J233+E234,IF(MOD(A234-$E$27,periods_per_year)=0,$E$26,0),J233+E234-IF(AND(A234&gt;=$E$23,MOD(A234-$E$23,int)=0),$E$24,0)-F234))))</f>
        <v>0</v>
      </c>
      <c r="H234" s="15"/>
      <c r="I234" s="14">
        <f t="shared" si="24"/>
        <v>382.57999999999993</v>
      </c>
      <c r="J234" s="14">
        <f t="shared" si="25"/>
        <v>101966.02000000008</v>
      </c>
      <c r="K234" s="14">
        <f t="shared" si="26"/>
        <v>117.27500000000001</v>
      </c>
      <c r="L234" s="14">
        <f>IF(A234="","",SUM($K$49:K234))</f>
        <v>27594.624999999975</v>
      </c>
      <c r="O234" s="18">
        <f t="shared" si="27"/>
        <v>186</v>
      </c>
      <c r="P234" s="19">
        <f>IF(O234="","",IF(OR(periods_per_year=26,periods_per_year=52),IF(periods_per_year=26,IF(O234=1,fpdate,P233+14),IF(periods_per_year=52,IF(O234=1,fpdate,P233+7),"n/a")),IF(periods_per_year=24,DATE(YEAR(fpdate),MONTH(fpdate)+(O234-1)/2+IF(AND(DAY(fpdate)&gt;=15,MOD(O234,2)=0),1,0),IF(MOD(O234,2)=0,IF(DAY(fpdate)&gt;=15,DAY(fpdate)-14,DAY(fpdate)+14),DAY(fpdate))),IF(DAY(DATE(YEAR(fpdate),MONTH(fpdate)+O234-1,DAY(fpdate)))&lt;&gt;DAY(fpdate),DATE(YEAR(fpdate),MONTH(fpdate)+O234,0),DATE(YEAR(fpdate),MONTH(fpdate)+O234-1,DAY(fpdate))))))</f>
        <v>48731</v>
      </c>
      <c r="Q234" s="20">
        <f>IF(O234="","",IF(D234&lt;&gt;"",D234,IF(O234=1,start_rate,IF(variable,IF(OR(O234=1,O234&lt;$J$23*periods_per_year),Q233,MIN($J$24,IF(MOD(O234-1,$J$26)=0,MAX($J$25,Q233+$J$27),Q233))),Q233))))</f>
        <v>5.5E-2</v>
      </c>
      <c r="R234" s="21">
        <f>IF(O234="","",ROUND((((1+Q234/CP)^(CP/periods_per_year))-1)*U233,2))</f>
        <v>469.1</v>
      </c>
      <c r="S234" s="21">
        <f>IF(O234="","",IF(O234=nper,U233+R234,MIN(U233+R234,IF(Q234=Q233,S233,ROUND(-PMT(((1+Q234/CP)^(CP/periods_per_year))-1,nper-O234+1,U233),2)))))</f>
        <v>851.68</v>
      </c>
      <c r="T234" s="21">
        <f t="shared" si="28"/>
        <v>382.57999999999993</v>
      </c>
      <c r="U234" s="21">
        <f t="shared" si="29"/>
        <v>101966.02000000008</v>
      </c>
    </row>
    <row r="235" spans="1:21" x14ac:dyDescent="0.2">
      <c r="A235" s="11">
        <f t="shared" si="20"/>
        <v>187</v>
      </c>
      <c r="B235" s="12">
        <f t="shared" si="21"/>
        <v>48761</v>
      </c>
      <c r="C235" s="16" t="str">
        <f t="shared" si="22"/>
        <v/>
      </c>
      <c r="D235" s="13">
        <f>IF(A235="","",IF(A235=1,start_rate,IF(variable,IF(OR(A235=1,A235&lt;$J$23*periods_per_year),D234,MIN($J$24,IF(MOD(A235-1,$J$26)=0,MAX($J$25,D234+$J$27),D234))),D234)))</f>
        <v>5.5E-2</v>
      </c>
      <c r="E235" s="14">
        <f t="shared" si="23"/>
        <v>467.34</v>
      </c>
      <c r="F235" s="14">
        <f>IF(A235="","",IF(A235=nper,J234+E235,MIN(J234+E235,IF(D235=D234,F234,IF($E$13="Acc Bi-Weekly",ROUND((-PMT(((1+D235/CP)^(CP/12))-1,(nper-A235+1)*12/26,J234))/2,2),IF($E$13="Acc Weekly",ROUND((-PMT(((1+D235/CP)^(CP/12))-1,(nper-A235+1)*12/52,J234))/4,2),ROUND(-PMT(((1+D235/CP)^(CP/periods_per_year))-1,nper-A235+1,J234),2)))))))</f>
        <v>851.68</v>
      </c>
      <c r="G235" s="14">
        <f>IF(OR(A235="",A235&lt;$E$23),"",IF(J234&lt;=F235,0,IF(IF(AND(A235&gt;=$E$23,MOD(A235-$E$23,int)=0),$E$24,0)+F235&gt;=J234+E235,J234+E235-F235,IF(AND(A235&gt;=$E$23,MOD(A235-$E$23,int)=0),$E$24,0)+IF(IF(AND(A235&gt;=$E$23,MOD(A235-$E$23,int)=0),$E$24,0)+IF(MOD(A235-$E$27,periods_per_year)=0,$E$26,0)+F235&lt;J234+E235,IF(MOD(A235-$E$27,periods_per_year)=0,$E$26,0),J234+E235-IF(AND(A235&gt;=$E$23,MOD(A235-$E$23,int)=0),$E$24,0)-F235))))</f>
        <v>0</v>
      </c>
      <c r="H235" s="15"/>
      <c r="I235" s="14">
        <f t="shared" si="24"/>
        <v>384.34</v>
      </c>
      <c r="J235" s="14">
        <f t="shared" si="25"/>
        <v>101581.68000000008</v>
      </c>
      <c r="K235" s="14">
        <f t="shared" si="26"/>
        <v>116.83499999999999</v>
      </c>
      <c r="L235" s="14">
        <f>IF(A235="","",SUM($K$49:K235))</f>
        <v>27711.459999999974</v>
      </c>
      <c r="O235" s="18">
        <f t="shared" si="27"/>
        <v>187</v>
      </c>
      <c r="P235" s="19">
        <f>IF(O235="","",IF(OR(periods_per_year=26,periods_per_year=52),IF(periods_per_year=26,IF(O235=1,fpdate,P234+14),IF(periods_per_year=52,IF(O235=1,fpdate,P234+7),"n/a")),IF(periods_per_year=24,DATE(YEAR(fpdate),MONTH(fpdate)+(O235-1)/2+IF(AND(DAY(fpdate)&gt;=15,MOD(O235,2)=0),1,0),IF(MOD(O235,2)=0,IF(DAY(fpdate)&gt;=15,DAY(fpdate)-14,DAY(fpdate)+14),DAY(fpdate))),IF(DAY(DATE(YEAR(fpdate),MONTH(fpdate)+O235-1,DAY(fpdate)))&lt;&gt;DAY(fpdate),DATE(YEAR(fpdate),MONTH(fpdate)+O235,0),DATE(YEAR(fpdate),MONTH(fpdate)+O235-1,DAY(fpdate))))))</f>
        <v>48761</v>
      </c>
      <c r="Q235" s="20">
        <f>IF(O235="","",IF(D235&lt;&gt;"",D235,IF(O235=1,start_rate,IF(variable,IF(OR(O235=1,O235&lt;$J$23*periods_per_year),Q234,MIN($J$24,IF(MOD(O235-1,$J$26)=0,MAX($J$25,Q234+$J$27),Q234))),Q234))))</f>
        <v>5.5E-2</v>
      </c>
      <c r="R235" s="21">
        <f>IF(O235="","",ROUND((((1+Q235/CP)^(CP/periods_per_year))-1)*U234,2))</f>
        <v>467.34</v>
      </c>
      <c r="S235" s="21">
        <f>IF(O235="","",IF(O235=nper,U234+R235,MIN(U234+R235,IF(Q235=Q234,S234,ROUND(-PMT(((1+Q235/CP)^(CP/periods_per_year))-1,nper-O235+1,U234),2)))))</f>
        <v>851.68</v>
      </c>
      <c r="T235" s="21">
        <f t="shared" si="28"/>
        <v>384.34</v>
      </c>
      <c r="U235" s="21">
        <f t="shared" si="29"/>
        <v>101581.68000000008</v>
      </c>
    </row>
    <row r="236" spans="1:21" x14ac:dyDescent="0.2">
      <c r="A236" s="11">
        <f t="shared" si="20"/>
        <v>188</v>
      </c>
      <c r="B236" s="12">
        <f t="shared" si="21"/>
        <v>48792</v>
      </c>
      <c r="C236" s="16" t="str">
        <f t="shared" si="22"/>
        <v/>
      </c>
      <c r="D236" s="13">
        <f>IF(A236="","",IF(A236=1,start_rate,IF(variable,IF(OR(A236=1,A236&lt;$J$23*periods_per_year),D235,MIN($J$24,IF(MOD(A236-1,$J$26)=0,MAX($J$25,D235+$J$27),D235))),D235)))</f>
        <v>5.5E-2</v>
      </c>
      <c r="E236" s="14">
        <f t="shared" si="23"/>
        <v>465.58</v>
      </c>
      <c r="F236" s="14">
        <f>IF(A236="","",IF(A236=nper,J235+E236,MIN(J235+E236,IF(D236=D235,F235,IF($E$13="Acc Bi-Weekly",ROUND((-PMT(((1+D236/CP)^(CP/12))-1,(nper-A236+1)*12/26,J235))/2,2),IF($E$13="Acc Weekly",ROUND((-PMT(((1+D236/CP)^(CP/12))-1,(nper-A236+1)*12/52,J235))/4,2),ROUND(-PMT(((1+D236/CP)^(CP/periods_per_year))-1,nper-A236+1,J235),2)))))))</f>
        <v>851.68</v>
      </c>
      <c r="G236" s="14">
        <f>IF(OR(A236="",A236&lt;$E$23),"",IF(J235&lt;=F236,0,IF(IF(AND(A236&gt;=$E$23,MOD(A236-$E$23,int)=0),$E$24,0)+F236&gt;=J235+E236,J235+E236-F236,IF(AND(A236&gt;=$E$23,MOD(A236-$E$23,int)=0),$E$24,0)+IF(IF(AND(A236&gt;=$E$23,MOD(A236-$E$23,int)=0),$E$24,0)+IF(MOD(A236-$E$27,periods_per_year)=0,$E$26,0)+F236&lt;J235+E236,IF(MOD(A236-$E$27,periods_per_year)=0,$E$26,0),J235+E236-IF(AND(A236&gt;=$E$23,MOD(A236-$E$23,int)=0),$E$24,0)-F236))))</f>
        <v>0</v>
      </c>
      <c r="H236" s="15"/>
      <c r="I236" s="14">
        <f t="shared" si="24"/>
        <v>386.09999999999997</v>
      </c>
      <c r="J236" s="14">
        <f t="shared" si="25"/>
        <v>101195.58000000007</v>
      </c>
      <c r="K236" s="14">
        <f t="shared" si="26"/>
        <v>116.395</v>
      </c>
      <c r="L236" s="14">
        <f>IF(A236="","",SUM($K$49:K236))</f>
        <v>27827.854999999974</v>
      </c>
      <c r="O236" s="18">
        <f t="shared" si="27"/>
        <v>188</v>
      </c>
      <c r="P236" s="19">
        <f>IF(O236="","",IF(OR(periods_per_year=26,periods_per_year=52),IF(periods_per_year=26,IF(O236=1,fpdate,P235+14),IF(periods_per_year=52,IF(O236=1,fpdate,P235+7),"n/a")),IF(periods_per_year=24,DATE(YEAR(fpdate),MONTH(fpdate)+(O236-1)/2+IF(AND(DAY(fpdate)&gt;=15,MOD(O236,2)=0),1,0),IF(MOD(O236,2)=0,IF(DAY(fpdate)&gt;=15,DAY(fpdate)-14,DAY(fpdate)+14),DAY(fpdate))),IF(DAY(DATE(YEAR(fpdate),MONTH(fpdate)+O236-1,DAY(fpdate)))&lt;&gt;DAY(fpdate),DATE(YEAR(fpdate),MONTH(fpdate)+O236,0),DATE(YEAR(fpdate),MONTH(fpdate)+O236-1,DAY(fpdate))))))</f>
        <v>48792</v>
      </c>
      <c r="Q236" s="20">
        <f>IF(O236="","",IF(D236&lt;&gt;"",D236,IF(O236=1,start_rate,IF(variable,IF(OR(O236=1,O236&lt;$J$23*periods_per_year),Q235,MIN($J$24,IF(MOD(O236-1,$J$26)=0,MAX($J$25,Q235+$J$27),Q235))),Q235))))</f>
        <v>5.5E-2</v>
      </c>
      <c r="R236" s="21">
        <f>IF(O236="","",ROUND((((1+Q236/CP)^(CP/periods_per_year))-1)*U235,2))</f>
        <v>465.58</v>
      </c>
      <c r="S236" s="21">
        <f>IF(O236="","",IF(O236=nper,U235+R236,MIN(U235+R236,IF(Q236=Q235,S235,ROUND(-PMT(((1+Q236/CP)^(CP/periods_per_year))-1,nper-O236+1,U235),2)))))</f>
        <v>851.68</v>
      </c>
      <c r="T236" s="21">
        <f t="shared" si="28"/>
        <v>386.09999999999997</v>
      </c>
      <c r="U236" s="21">
        <f t="shared" si="29"/>
        <v>101195.58000000007</v>
      </c>
    </row>
    <row r="237" spans="1:21" x14ac:dyDescent="0.2">
      <c r="A237" s="11">
        <f t="shared" si="20"/>
        <v>189</v>
      </c>
      <c r="B237" s="12">
        <f t="shared" si="21"/>
        <v>48823</v>
      </c>
      <c r="C237" s="16" t="str">
        <f t="shared" si="22"/>
        <v/>
      </c>
      <c r="D237" s="13">
        <f>IF(A237="","",IF(A237=1,start_rate,IF(variable,IF(OR(A237=1,A237&lt;$J$23*periods_per_year),D236,MIN($J$24,IF(MOD(A237-1,$J$26)=0,MAX($J$25,D236+$J$27),D236))),D236)))</f>
        <v>5.5E-2</v>
      </c>
      <c r="E237" s="14">
        <f t="shared" si="23"/>
        <v>463.81</v>
      </c>
      <c r="F237" s="14">
        <f>IF(A237="","",IF(A237=nper,J236+E237,MIN(J236+E237,IF(D237=D236,F236,IF($E$13="Acc Bi-Weekly",ROUND((-PMT(((1+D237/CP)^(CP/12))-1,(nper-A237+1)*12/26,J236))/2,2),IF($E$13="Acc Weekly",ROUND((-PMT(((1+D237/CP)^(CP/12))-1,(nper-A237+1)*12/52,J236))/4,2),ROUND(-PMT(((1+D237/CP)^(CP/periods_per_year))-1,nper-A237+1,J236),2)))))))</f>
        <v>851.68</v>
      </c>
      <c r="G237" s="14">
        <f>IF(OR(A237="",A237&lt;$E$23),"",IF(J236&lt;=F237,0,IF(IF(AND(A237&gt;=$E$23,MOD(A237-$E$23,int)=0),$E$24,0)+F237&gt;=J236+E237,J236+E237-F237,IF(AND(A237&gt;=$E$23,MOD(A237-$E$23,int)=0),$E$24,0)+IF(IF(AND(A237&gt;=$E$23,MOD(A237-$E$23,int)=0),$E$24,0)+IF(MOD(A237-$E$27,periods_per_year)=0,$E$26,0)+F237&lt;J236+E237,IF(MOD(A237-$E$27,periods_per_year)=0,$E$26,0),J236+E237-IF(AND(A237&gt;=$E$23,MOD(A237-$E$23,int)=0),$E$24,0)-F237))))</f>
        <v>0</v>
      </c>
      <c r="H237" s="15"/>
      <c r="I237" s="14">
        <f t="shared" si="24"/>
        <v>387.86999999999995</v>
      </c>
      <c r="J237" s="14">
        <f t="shared" si="25"/>
        <v>100807.71000000008</v>
      </c>
      <c r="K237" s="14">
        <f t="shared" si="26"/>
        <v>115.9525</v>
      </c>
      <c r="L237" s="14">
        <f>IF(A237="","",SUM($K$49:K237))</f>
        <v>27943.807499999974</v>
      </c>
      <c r="O237" s="18">
        <f t="shared" si="27"/>
        <v>189</v>
      </c>
      <c r="P237" s="19">
        <f>IF(O237="","",IF(OR(periods_per_year=26,periods_per_year=52),IF(periods_per_year=26,IF(O237=1,fpdate,P236+14),IF(periods_per_year=52,IF(O237=1,fpdate,P236+7),"n/a")),IF(periods_per_year=24,DATE(YEAR(fpdate),MONTH(fpdate)+(O237-1)/2+IF(AND(DAY(fpdate)&gt;=15,MOD(O237,2)=0),1,0),IF(MOD(O237,2)=0,IF(DAY(fpdate)&gt;=15,DAY(fpdate)-14,DAY(fpdate)+14),DAY(fpdate))),IF(DAY(DATE(YEAR(fpdate),MONTH(fpdate)+O237-1,DAY(fpdate)))&lt;&gt;DAY(fpdate),DATE(YEAR(fpdate),MONTH(fpdate)+O237,0),DATE(YEAR(fpdate),MONTH(fpdate)+O237-1,DAY(fpdate))))))</f>
        <v>48823</v>
      </c>
      <c r="Q237" s="20">
        <f>IF(O237="","",IF(D237&lt;&gt;"",D237,IF(O237=1,start_rate,IF(variable,IF(OR(O237=1,O237&lt;$J$23*periods_per_year),Q236,MIN($J$24,IF(MOD(O237-1,$J$26)=0,MAX($J$25,Q236+$J$27),Q236))),Q236))))</f>
        <v>5.5E-2</v>
      </c>
      <c r="R237" s="21">
        <f>IF(O237="","",ROUND((((1+Q237/CP)^(CP/periods_per_year))-1)*U236,2))</f>
        <v>463.81</v>
      </c>
      <c r="S237" s="21">
        <f>IF(O237="","",IF(O237=nper,U236+R237,MIN(U236+R237,IF(Q237=Q236,S236,ROUND(-PMT(((1+Q237/CP)^(CP/periods_per_year))-1,nper-O237+1,U236),2)))))</f>
        <v>851.68</v>
      </c>
      <c r="T237" s="21">
        <f t="shared" si="28"/>
        <v>387.86999999999995</v>
      </c>
      <c r="U237" s="21">
        <f t="shared" si="29"/>
        <v>100807.71000000008</v>
      </c>
    </row>
    <row r="238" spans="1:21" x14ac:dyDescent="0.2">
      <c r="A238" s="11">
        <f t="shared" si="20"/>
        <v>190</v>
      </c>
      <c r="B238" s="12">
        <f t="shared" si="21"/>
        <v>48853</v>
      </c>
      <c r="C238" s="16" t="str">
        <f t="shared" si="22"/>
        <v/>
      </c>
      <c r="D238" s="13">
        <f>IF(A238="","",IF(A238=1,start_rate,IF(variable,IF(OR(A238=1,A238&lt;$J$23*periods_per_year),D237,MIN($J$24,IF(MOD(A238-1,$J$26)=0,MAX($J$25,D237+$J$27),D237))),D237)))</f>
        <v>5.5E-2</v>
      </c>
      <c r="E238" s="14">
        <f t="shared" si="23"/>
        <v>462.04</v>
      </c>
      <c r="F238" s="14">
        <f>IF(A238="","",IF(A238=nper,J237+E238,MIN(J237+E238,IF(D238=D237,F237,IF($E$13="Acc Bi-Weekly",ROUND((-PMT(((1+D238/CP)^(CP/12))-1,(nper-A238+1)*12/26,J237))/2,2),IF($E$13="Acc Weekly",ROUND((-PMT(((1+D238/CP)^(CP/12))-1,(nper-A238+1)*12/52,J237))/4,2),ROUND(-PMT(((1+D238/CP)^(CP/periods_per_year))-1,nper-A238+1,J237),2)))))))</f>
        <v>851.68</v>
      </c>
      <c r="G238" s="14">
        <f>IF(OR(A238="",A238&lt;$E$23),"",IF(J237&lt;=F238,0,IF(IF(AND(A238&gt;=$E$23,MOD(A238-$E$23,int)=0),$E$24,0)+F238&gt;=J237+E238,J237+E238-F238,IF(AND(A238&gt;=$E$23,MOD(A238-$E$23,int)=0),$E$24,0)+IF(IF(AND(A238&gt;=$E$23,MOD(A238-$E$23,int)=0),$E$24,0)+IF(MOD(A238-$E$27,periods_per_year)=0,$E$26,0)+F238&lt;J237+E238,IF(MOD(A238-$E$27,periods_per_year)=0,$E$26,0),J237+E238-IF(AND(A238&gt;=$E$23,MOD(A238-$E$23,int)=0),$E$24,0)-F238))))</f>
        <v>0</v>
      </c>
      <c r="H238" s="15"/>
      <c r="I238" s="14">
        <f t="shared" si="24"/>
        <v>389.63999999999993</v>
      </c>
      <c r="J238" s="14">
        <f t="shared" si="25"/>
        <v>100418.07000000008</v>
      </c>
      <c r="K238" s="14">
        <f t="shared" si="26"/>
        <v>115.51</v>
      </c>
      <c r="L238" s="14">
        <f>IF(A238="","",SUM($K$49:K238))</f>
        <v>28059.317499999972</v>
      </c>
      <c r="O238" s="18">
        <f t="shared" si="27"/>
        <v>190</v>
      </c>
      <c r="P238" s="19">
        <f>IF(O238="","",IF(OR(periods_per_year=26,periods_per_year=52),IF(periods_per_year=26,IF(O238=1,fpdate,P237+14),IF(periods_per_year=52,IF(O238=1,fpdate,P237+7),"n/a")),IF(periods_per_year=24,DATE(YEAR(fpdate),MONTH(fpdate)+(O238-1)/2+IF(AND(DAY(fpdate)&gt;=15,MOD(O238,2)=0),1,0),IF(MOD(O238,2)=0,IF(DAY(fpdate)&gt;=15,DAY(fpdate)-14,DAY(fpdate)+14),DAY(fpdate))),IF(DAY(DATE(YEAR(fpdate),MONTH(fpdate)+O238-1,DAY(fpdate)))&lt;&gt;DAY(fpdate),DATE(YEAR(fpdate),MONTH(fpdate)+O238,0),DATE(YEAR(fpdate),MONTH(fpdate)+O238-1,DAY(fpdate))))))</f>
        <v>48853</v>
      </c>
      <c r="Q238" s="20">
        <f>IF(O238="","",IF(D238&lt;&gt;"",D238,IF(O238=1,start_rate,IF(variable,IF(OR(O238=1,O238&lt;$J$23*periods_per_year),Q237,MIN($J$24,IF(MOD(O238-1,$J$26)=0,MAX($J$25,Q237+$J$27),Q237))),Q237))))</f>
        <v>5.5E-2</v>
      </c>
      <c r="R238" s="21">
        <f>IF(O238="","",ROUND((((1+Q238/CP)^(CP/periods_per_year))-1)*U237,2))</f>
        <v>462.04</v>
      </c>
      <c r="S238" s="21">
        <f>IF(O238="","",IF(O238=nper,U237+R238,MIN(U237+R238,IF(Q238=Q237,S237,ROUND(-PMT(((1+Q238/CP)^(CP/periods_per_year))-1,nper-O238+1,U237),2)))))</f>
        <v>851.68</v>
      </c>
      <c r="T238" s="21">
        <f t="shared" si="28"/>
        <v>389.63999999999993</v>
      </c>
      <c r="U238" s="21">
        <f t="shared" si="29"/>
        <v>100418.07000000008</v>
      </c>
    </row>
    <row r="239" spans="1:21" x14ac:dyDescent="0.2">
      <c r="A239" s="11">
        <f t="shared" si="20"/>
        <v>191</v>
      </c>
      <c r="B239" s="12">
        <f t="shared" si="21"/>
        <v>48884</v>
      </c>
      <c r="C239" s="16" t="str">
        <f t="shared" si="22"/>
        <v/>
      </c>
      <c r="D239" s="13">
        <f>IF(A239="","",IF(A239=1,start_rate,IF(variable,IF(OR(A239=1,A239&lt;$J$23*periods_per_year),D238,MIN($J$24,IF(MOD(A239-1,$J$26)=0,MAX($J$25,D238+$J$27),D238))),D238)))</f>
        <v>5.5E-2</v>
      </c>
      <c r="E239" s="14">
        <f t="shared" si="23"/>
        <v>460.25</v>
      </c>
      <c r="F239" s="14">
        <f>IF(A239="","",IF(A239=nper,J238+E239,MIN(J238+E239,IF(D239=D238,F238,IF($E$13="Acc Bi-Weekly",ROUND((-PMT(((1+D239/CP)^(CP/12))-1,(nper-A239+1)*12/26,J238))/2,2),IF($E$13="Acc Weekly",ROUND((-PMT(((1+D239/CP)^(CP/12))-1,(nper-A239+1)*12/52,J238))/4,2),ROUND(-PMT(((1+D239/CP)^(CP/periods_per_year))-1,nper-A239+1,J238),2)))))))</f>
        <v>851.68</v>
      </c>
      <c r="G239" s="14">
        <f>IF(OR(A239="",A239&lt;$E$23),"",IF(J238&lt;=F239,0,IF(IF(AND(A239&gt;=$E$23,MOD(A239-$E$23,int)=0),$E$24,0)+F239&gt;=J238+E239,J238+E239-F239,IF(AND(A239&gt;=$E$23,MOD(A239-$E$23,int)=0),$E$24,0)+IF(IF(AND(A239&gt;=$E$23,MOD(A239-$E$23,int)=0),$E$24,0)+IF(MOD(A239-$E$27,periods_per_year)=0,$E$26,0)+F239&lt;J238+E239,IF(MOD(A239-$E$27,periods_per_year)=0,$E$26,0),J238+E239-IF(AND(A239&gt;=$E$23,MOD(A239-$E$23,int)=0),$E$24,0)-F239))))</f>
        <v>0</v>
      </c>
      <c r="H239" s="15"/>
      <c r="I239" s="14">
        <f t="shared" si="24"/>
        <v>391.42999999999995</v>
      </c>
      <c r="J239" s="14">
        <f t="shared" si="25"/>
        <v>100026.64000000009</v>
      </c>
      <c r="K239" s="14">
        <f t="shared" si="26"/>
        <v>115.0625</v>
      </c>
      <c r="L239" s="14">
        <f>IF(A239="","",SUM($K$49:K239))</f>
        <v>28174.379999999972</v>
      </c>
      <c r="O239" s="18">
        <f t="shared" si="27"/>
        <v>191</v>
      </c>
      <c r="P239" s="19">
        <f>IF(O239="","",IF(OR(periods_per_year=26,periods_per_year=52),IF(periods_per_year=26,IF(O239=1,fpdate,P238+14),IF(periods_per_year=52,IF(O239=1,fpdate,P238+7),"n/a")),IF(periods_per_year=24,DATE(YEAR(fpdate),MONTH(fpdate)+(O239-1)/2+IF(AND(DAY(fpdate)&gt;=15,MOD(O239,2)=0),1,0),IF(MOD(O239,2)=0,IF(DAY(fpdate)&gt;=15,DAY(fpdate)-14,DAY(fpdate)+14),DAY(fpdate))),IF(DAY(DATE(YEAR(fpdate),MONTH(fpdate)+O239-1,DAY(fpdate)))&lt;&gt;DAY(fpdate),DATE(YEAR(fpdate),MONTH(fpdate)+O239,0),DATE(YEAR(fpdate),MONTH(fpdate)+O239-1,DAY(fpdate))))))</f>
        <v>48884</v>
      </c>
      <c r="Q239" s="20">
        <f>IF(O239="","",IF(D239&lt;&gt;"",D239,IF(O239=1,start_rate,IF(variable,IF(OR(O239=1,O239&lt;$J$23*periods_per_year),Q238,MIN($J$24,IF(MOD(O239-1,$J$26)=0,MAX($J$25,Q238+$J$27),Q238))),Q238))))</f>
        <v>5.5E-2</v>
      </c>
      <c r="R239" s="21">
        <f>IF(O239="","",ROUND((((1+Q239/CP)^(CP/periods_per_year))-1)*U238,2))</f>
        <v>460.25</v>
      </c>
      <c r="S239" s="21">
        <f>IF(O239="","",IF(O239=nper,U238+R239,MIN(U238+R239,IF(Q239=Q238,S238,ROUND(-PMT(((1+Q239/CP)^(CP/periods_per_year))-1,nper-O239+1,U238),2)))))</f>
        <v>851.68</v>
      </c>
      <c r="T239" s="21">
        <f t="shared" si="28"/>
        <v>391.42999999999995</v>
      </c>
      <c r="U239" s="21">
        <f t="shared" si="29"/>
        <v>100026.64000000009</v>
      </c>
    </row>
    <row r="240" spans="1:21" x14ac:dyDescent="0.2">
      <c r="A240" s="11">
        <f t="shared" si="20"/>
        <v>192</v>
      </c>
      <c r="B240" s="12">
        <f t="shared" si="21"/>
        <v>48914</v>
      </c>
      <c r="C240" s="16">
        <f t="shared" si="22"/>
        <v>16</v>
      </c>
      <c r="D240" s="13">
        <f>IF(A240="","",IF(A240=1,start_rate,IF(variable,IF(OR(A240=1,A240&lt;$J$23*periods_per_year),D239,MIN($J$24,IF(MOD(A240-1,$J$26)=0,MAX($J$25,D239+$J$27),D239))),D239)))</f>
        <v>5.5E-2</v>
      </c>
      <c r="E240" s="14">
        <f t="shared" si="23"/>
        <v>458.46</v>
      </c>
      <c r="F240" s="14">
        <f>IF(A240="","",IF(A240=nper,J239+E240,MIN(J239+E240,IF(D240=D239,F239,IF($E$13="Acc Bi-Weekly",ROUND((-PMT(((1+D240/CP)^(CP/12))-1,(nper-A240+1)*12/26,J239))/2,2),IF($E$13="Acc Weekly",ROUND((-PMT(((1+D240/CP)^(CP/12))-1,(nper-A240+1)*12/52,J239))/4,2),ROUND(-PMT(((1+D240/CP)^(CP/periods_per_year))-1,nper-A240+1,J239),2)))))))</f>
        <v>851.68</v>
      </c>
      <c r="G240" s="14">
        <f>IF(OR(A240="",A240&lt;$E$23),"",IF(J239&lt;=F240,0,IF(IF(AND(A240&gt;=$E$23,MOD(A240-$E$23,int)=0),$E$24,0)+F240&gt;=J239+E240,J239+E240-F240,IF(AND(A240&gt;=$E$23,MOD(A240-$E$23,int)=0),$E$24,0)+IF(IF(AND(A240&gt;=$E$23,MOD(A240-$E$23,int)=0),$E$24,0)+IF(MOD(A240-$E$27,periods_per_year)=0,$E$26,0)+F240&lt;J239+E240,IF(MOD(A240-$E$27,periods_per_year)=0,$E$26,0),J239+E240-IF(AND(A240&gt;=$E$23,MOD(A240-$E$23,int)=0),$E$24,0)-F240))))</f>
        <v>0</v>
      </c>
      <c r="H240" s="15"/>
      <c r="I240" s="14">
        <f t="shared" si="24"/>
        <v>393.21999999999997</v>
      </c>
      <c r="J240" s="14">
        <f t="shared" si="25"/>
        <v>99633.420000000086</v>
      </c>
      <c r="K240" s="14">
        <f t="shared" si="26"/>
        <v>114.61499999999999</v>
      </c>
      <c r="L240" s="14">
        <f>IF(A240="","",SUM($K$49:K240))</f>
        <v>28288.994999999974</v>
      </c>
      <c r="O240" s="18">
        <f t="shared" si="27"/>
        <v>192</v>
      </c>
      <c r="P240" s="19">
        <f>IF(O240="","",IF(OR(periods_per_year=26,periods_per_year=52),IF(periods_per_year=26,IF(O240=1,fpdate,P239+14),IF(periods_per_year=52,IF(O240=1,fpdate,P239+7),"n/a")),IF(periods_per_year=24,DATE(YEAR(fpdate),MONTH(fpdate)+(O240-1)/2+IF(AND(DAY(fpdate)&gt;=15,MOD(O240,2)=0),1,0),IF(MOD(O240,2)=0,IF(DAY(fpdate)&gt;=15,DAY(fpdate)-14,DAY(fpdate)+14),DAY(fpdate))),IF(DAY(DATE(YEAR(fpdate),MONTH(fpdate)+O240-1,DAY(fpdate)))&lt;&gt;DAY(fpdate),DATE(YEAR(fpdate),MONTH(fpdate)+O240,0),DATE(YEAR(fpdate),MONTH(fpdate)+O240-1,DAY(fpdate))))))</f>
        <v>48914</v>
      </c>
      <c r="Q240" s="20">
        <f>IF(O240="","",IF(D240&lt;&gt;"",D240,IF(O240=1,start_rate,IF(variable,IF(OR(O240=1,O240&lt;$J$23*periods_per_year),Q239,MIN($J$24,IF(MOD(O240-1,$J$26)=0,MAX($J$25,Q239+$J$27),Q239))),Q239))))</f>
        <v>5.5E-2</v>
      </c>
      <c r="R240" s="21">
        <f>IF(O240="","",ROUND((((1+Q240/CP)^(CP/periods_per_year))-1)*U239,2))</f>
        <v>458.46</v>
      </c>
      <c r="S240" s="21">
        <f>IF(O240="","",IF(O240=nper,U239+R240,MIN(U239+R240,IF(Q240=Q239,S239,ROUND(-PMT(((1+Q240/CP)^(CP/periods_per_year))-1,nper-O240+1,U239),2)))))</f>
        <v>851.68</v>
      </c>
      <c r="T240" s="21">
        <f t="shared" si="28"/>
        <v>393.21999999999997</v>
      </c>
      <c r="U240" s="21">
        <f t="shared" si="29"/>
        <v>99633.420000000086</v>
      </c>
    </row>
    <row r="241" spans="1:21" x14ac:dyDescent="0.2">
      <c r="A241" s="11">
        <f t="shared" ref="A241:A304" si="30">IF(J240="","",IF(OR(A240&gt;=nper,ROUND(J240,2)&lt;=0),"",A240+1))</f>
        <v>193</v>
      </c>
      <c r="B241" s="12">
        <f t="shared" ref="B241:B304" si="31">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DAY(fpdate)))&lt;&gt;DAY(fpdate),DATE(YEAR(fpdate),MONTH(fpdate)+A241,0),DATE(YEAR(fpdate),MONTH(fpdate)+A241-1,DAY(fpdate))))))</f>
        <v>48945</v>
      </c>
      <c r="C241" s="16" t="str">
        <f t="shared" ref="C241:C304" si="32">IF(A241="","",IF(MOD(A241,periods_per_year)=0,A241/periods_per_year,""))</f>
        <v/>
      </c>
      <c r="D241" s="13">
        <f>IF(A241="","",IF(A241=1,start_rate,IF(variable,IF(OR(A241=1,A241&lt;$J$23*periods_per_year),D240,MIN($J$24,IF(MOD(A241-1,$J$26)=0,MAX($J$25,D240+$J$27),D240))),D240)))</f>
        <v>5.5E-2</v>
      </c>
      <c r="E241" s="14">
        <f t="shared" ref="E241:E304" si="33">IF(A241="","",ROUND((((1+D241/CP)^(CP/periods_per_year))-1)*J240,2))</f>
        <v>456.65</v>
      </c>
      <c r="F241" s="14">
        <f>IF(A241="","",IF(A241=nper,J240+E241,MIN(J240+E241,IF(D241=D240,F240,IF($E$13="Acc Bi-Weekly",ROUND((-PMT(((1+D241/CP)^(CP/12))-1,(nper-A241+1)*12/26,J240))/2,2),IF($E$13="Acc Weekly",ROUND((-PMT(((1+D241/CP)^(CP/12))-1,(nper-A241+1)*12/52,J240))/4,2),ROUND(-PMT(((1+D241/CP)^(CP/periods_per_year))-1,nper-A241+1,J240),2)))))))</f>
        <v>851.68</v>
      </c>
      <c r="G241" s="14">
        <f>IF(OR(A241="",A241&lt;$E$23),"",IF(J240&lt;=F241,0,IF(IF(AND(A241&gt;=$E$23,MOD(A241-$E$23,int)=0),$E$24,0)+F241&gt;=J240+E241,J240+E241-F241,IF(AND(A241&gt;=$E$23,MOD(A241-$E$23,int)=0),$E$24,0)+IF(IF(AND(A241&gt;=$E$23,MOD(A241-$E$23,int)=0),$E$24,0)+IF(MOD(A241-$E$27,periods_per_year)=0,$E$26,0)+F241&lt;J240+E241,IF(MOD(A241-$E$27,periods_per_year)=0,$E$26,0),J240+E241-IF(AND(A241&gt;=$E$23,MOD(A241-$E$23,int)=0),$E$24,0)-F241))))</f>
        <v>0</v>
      </c>
      <c r="H241" s="15"/>
      <c r="I241" s="14">
        <f t="shared" ref="I241:I304" si="34">IF(A241="","",F241-E241+H241+IF(G241="",0,G241))</f>
        <v>395.03</v>
      </c>
      <c r="J241" s="14">
        <f t="shared" ref="J241:J304" si="35">IF(A241="","",J240-I241)</f>
        <v>99238.390000000087</v>
      </c>
      <c r="K241" s="14">
        <f t="shared" ref="K241:K304" si="36">IF(A241="","",$L$42*E241)</f>
        <v>114.16249999999999</v>
      </c>
      <c r="L241" s="14">
        <f>IF(A241="","",SUM($K$49:K241))</f>
        <v>28403.157499999972</v>
      </c>
      <c r="O241" s="18">
        <f t="shared" ref="O241:O304" si="37">IF(U240="","",IF(OR(O240&gt;=nper,ROUND(U240,2)&lt;=0),"",O240+1))</f>
        <v>193</v>
      </c>
      <c r="P241" s="19">
        <f>IF(O241="","",IF(OR(periods_per_year=26,periods_per_year=52),IF(periods_per_year=26,IF(O241=1,fpdate,P240+14),IF(periods_per_year=52,IF(O241=1,fpdate,P240+7),"n/a")),IF(periods_per_year=24,DATE(YEAR(fpdate),MONTH(fpdate)+(O241-1)/2+IF(AND(DAY(fpdate)&gt;=15,MOD(O241,2)=0),1,0),IF(MOD(O241,2)=0,IF(DAY(fpdate)&gt;=15,DAY(fpdate)-14,DAY(fpdate)+14),DAY(fpdate))),IF(DAY(DATE(YEAR(fpdate),MONTH(fpdate)+O241-1,DAY(fpdate)))&lt;&gt;DAY(fpdate),DATE(YEAR(fpdate),MONTH(fpdate)+O241,0),DATE(YEAR(fpdate),MONTH(fpdate)+O241-1,DAY(fpdate))))))</f>
        <v>48945</v>
      </c>
      <c r="Q241" s="20">
        <f>IF(O241="","",IF(D241&lt;&gt;"",D241,IF(O241=1,start_rate,IF(variable,IF(OR(O241=1,O241&lt;$J$23*periods_per_year),Q240,MIN($J$24,IF(MOD(O241-1,$J$26)=0,MAX($J$25,Q240+$J$27),Q240))),Q240))))</f>
        <v>5.5E-2</v>
      </c>
      <c r="R241" s="21">
        <f>IF(O241="","",ROUND((((1+Q241/CP)^(CP/periods_per_year))-1)*U240,2))</f>
        <v>456.65</v>
      </c>
      <c r="S241" s="21">
        <f>IF(O241="","",IF(O241=nper,U240+R241,MIN(U240+R241,IF(Q241=Q240,S240,ROUND(-PMT(((1+Q241/CP)^(CP/periods_per_year))-1,nper-O241+1,U240),2)))))</f>
        <v>851.68</v>
      </c>
      <c r="T241" s="21">
        <f t="shared" ref="T241:T304" si="38">IF(O241="","",S241-R241)</f>
        <v>395.03</v>
      </c>
      <c r="U241" s="21">
        <f t="shared" ref="U241:U304" si="39">IF(O241="","",U240-T241)</f>
        <v>99238.390000000087</v>
      </c>
    </row>
    <row r="242" spans="1:21" x14ac:dyDescent="0.2">
      <c r="A242" s="11">
        <f t="shared" si="30"/>
        <v>194</v>
      </c>
      <c r="B242" s="12">
        <f t="shared" si="31"/>
        <v>48976</v>
      </c>
      <c r="C242" s="16" t="str">
        <f t="shared" si="32"/>
        <v/>
      </c>
      <c r="D242" s="13">
        <f>IF(A242="","",IF(A242=1,start_rate,IF(variable,IF(OR(A242=1,A242&lt;$J$23*periods_per_year),D241,MIN($J$24,IF(MOD(A242-1,$J$26)=0,MAX($J$25,D241+$J$27),D241))),D241)))</f>
        <v>5.5E-2</v>
      </c>
      <c r="E242" s="14">
        <f t="shared" si="33"/>
        <v>454.84</v>
      </c>
      <c r="F242" s="14">
        <f>IF(A242="","",IF(A242=nper,J241+E242,MIN(J241+E242,IF(D242=D241,F241,IF($E$13="Acc Bi-Weekly",ROUND((-PMT(((1+D242/CP)^(CP/12))-1,(nper-A242+1)*12/26,J241))/2,2),IF($E$13="Acc Weekly",ROUND((-PMT(((1+D242/CP)^(CP/12))-1,(nper-A242+1)*12/52,J241))/4,2),ROUND(-PMT(((1+D242/CP)^(CP/periods_per_year))-1,nper-A242+1,J241),2)))))))</f>
        <v>851.68</v>
      </c>
      <c r="G242" s="14">
        <f>IF(OR(A242="",A242&lt;$E$23),"",IF(J241&lt;=F242,0,IF(IF(AND(A242&gt;=$E$23,MOD(A242-$E$23,int)=0),$E$24,0)+F242&gt;=J241+E242,J241+E242-F242,IF(AND(A242&gt;=$E$23,MOD(A242-$E$23,int)=0),$E$24,0)+IF(IF(AND(A242&gt;=$E$23,MOD(A242-$E$23,int)=0),$E$24,0)+IF(MOD(A242-$E$27,periods_per_year)=0,$E$26,0)+F242&lt;J241+E242,IF(MOD(A242-$E$27,periods_per_year)=0,$E$26,0),J241+E242-IF(AND(A242&gt;=$E$23,MOD(A242-$E$23,int)=0),$E$24,0)-F242))))</f>
        <v>0</v>
      </c>
      <c r="H242" s="15"/>
      <c r="I242" s="14">
        <f t="shared" si="34"/>
        <v>396.84</v>
      </c>
      <c r="J242" s="14">
        <f t="shared" si="35"/>
        <v>98841.55000000009</v>
      </c>
      <c r="K242" s="14">
        <f t="shared" si="36"/>
        <v>113.71</v>
      </c>
      <c r="L242" s="14">
        <f>IF(A242="","",SUM($K$49:K242))</f>
        <v>28516.867499999971</v>
      </c>
      <c r="O242" s="18">
        <f t="shared" si="37"/>
        <v>194</v>
      </c>
      <c r="P242" s="19">
        <f>IF(O242="","",IF(OR(periods_per_year=26,periods_per_year=52),IF(periods_per_year=26,IF(O242=1,fpdate,P241+14),IF(periods_per_year=52,IF(O242=1,fpdate,P241+7),"n/a")),IF(periods_per_year=24,DATE(YEAR(fpdate),MONTH(fpdate)+(O242-1)/2+IF(AND(DAY(fpdate)&gt;=15,MOD(O242,2)=0),1,0),IF(MOD(O242,2)=0,IF(DAY(fpdate)&gt;=15,DAY(fpdate)-14,DAY(fpdate)+14),DAY(fpdate))),IF(DAY(DATE(YEAR(fpdate),MONTH(fpdate)+O242-1,DAY(fpdate)))&lt;&gt;DAY(fpdate),DATE(YEAR(fpdate),MONTH(fpdate)+O242,0),DATE(YEAR(fpdate),MONTH(fpdate)+O242-1,DAY(fpdate))))))</f>
        <v>48976</v>
      </c>
      <c r="Q242" s="20">
        <f>IF(O242="","",IF(D242&lt;&gt;"",D242,IF(O242=1,start_rate,IF(variable,IF(OR(O242=1,O242&lt;$J$23*periods_per_year),Q241,MIN($J$24,IF(MOD(O242-1,$J$26)=0,MAX($J$25,Q241+$J$27),Q241))),Q241))))</f>
        <v>5.5E-2</v>
      </c>
      <c r="R242" s="21">
        <f>IF(O242="","",ROUND((((1+Q242/CP)^(CP/periods_per_year))-1)*U241,2))</f>
        <v>454.84</v>
      </c>
      <c r="S242" s="21">
        <f>IF(O242="","",IF(O242=nper,U241+R242,MIN(U241+R242,IF(Q242=Q241,S241,ROUND(-PMT(((1+Q242/CP)^(CP/periods_per_year))-1,nper-O242+1,U241),2)))))</f>
        <v>851.68</v>
      </c>
      <c r="T242" s="21">
        <f t="shared" si="38"/>
        <v>396.84</v>
      </c>
      <c r="U242" s="21">
        <f t="shared" si="39"/>
        <v>98841.55000000009</v>
      </c>
    </row>
    <row r="243" spans="1:21" x14ac:dyDescent="0.2">
      <c r="A243" s="11">
        <f t="shared" si="30"/>
        <v>195</v>
      </c>
      <c r="B243" s="12">
        <f t="shared" si="31"/>
        <v>49004</v>
      </c>
      <c r="C243" s="16" t="str">
        <f t="shared" si="32"/>
        <v/>
      </c>
      <c r="D243" s="13">
        <f>IF(A243="","",IF(A243=1,start_rate,IF(variable,IF(OR(A243=1,A243&lt;$J$23*periods_per_year),D242,MIN($J$24,IF(MOD(A243-1,$J$26)=0,MAX($J$25,D242+$J$27),D242))),D242)))</f>
        <v>5.5E-2</v>
      </c>
      <c r="E243" s="14">
        <f t="shared" si="33"/>
        <v>453.02</v>
      </c>
      <c r="F243" s="14">
        <f>IF(A243="","",IF(A243=nper,J242+E243,MIN(J242+E243,IF(D243=D242,F242,IF($E$13="Acc Bi-Weekly",ROUND((-PMT(((1+D243/CP)^(CP/12))-1,(nper-A243+1)*12/26,J242))/2,2),IF($E$13="Acc Weekly",ROUND((-PMT(((1+D243/CP)^(CP/12))-1,(nper-A243+1)*12/52,J242))/4,2),ROUND(-PMT(((1+D243/CP)^(CP/periods_per_year))-1,nper-A243+1,J242),2)))))))</f>
        <v>851.68</v>
      </c>
      <c r="G243" s="14">
        <f>IF(OR(A243="",A243&lt;$E$23),"",IF(J242&lt;=F243,0,IF(IF(AND(A243&gt;=$E$23,MOD(A243-$E$23,int)=0),$E$24,0)+F243&gt;=J242+E243,J242+E243-F243,IF(AND(A243&gt;=$E$23,MOD(A243-$E$23,int)=0),$E$24,0)+IF(IF(AND(A243&gt;=$E$23,MOD(A243-$E$23,int)=0),$E$24,0)+IF(MOD(A243-$E$27,periods_per_year)=0,$E$26,0)+F243&lt;J242+E243,IF(MOD(A243-$E$27,periods_per_year)=0,$E$26,0),J242+E243-IF(AND(A243&gt;=$E$23,MOD(A243-$E$23,int)=0),$E$24,0)-F243))))</f>
        <v>0</v>
      </c>
      <c r="H243" s="15"/>
      <c r="I243" s="14">
        <f t="shared" si="34"/>
        <v>398.65999999999997</v>
      </c>
      <c r="J243" s="14">
        <f t="shared" si="35"/>
        <v>98442.890000000087</v>
      </c>
      <c r="K243" s="14">
        <f t="shared" si="36"/>
        <v>113.255</v>
      </c>
      <c r="L243" s="14">
        <f>IF(A243="","",SUM($K$49:K243))</f>
        <v>28630.122499999972</v>
      </c>
      <c r="O243" s="18">
        <f t="shared" si="37"/>
        <v>195</v>
      </c>
      <c r="P243" s="19">
        <f>IF(O243="","",IF(OR(periods_per_year=26,periods_per_year=52),IF(periods_per_year=26,IF(O243=1,fpdate,P242+14),IF(periods_per_year=52,IF(O243=1,fpdate,P242+7),"n/a")),IF(periods_per_year=24,DATE(YEAR(fpdate),MONTH(fpdate)+(O243-1)/2+IF(AND(DAY(fpdate)&gt;=15,MOD(O243,2)=0),1,0),IF(MOD(O243,2)=0,IF(DAY(fpdate)&gt;=15,DAY(fpdate)-14,DAY(fpdate)+14),DAY(fpdate))),IF(DAY(DATE(YEAR(fpdate),MONTH(fpdate)+O243-1,DAY(fpdate)))&lt;&gt;DAY(fpdate),DATE(YEAR(fpdate),MONTH(fpdate)+O243,0),DATE(YEAR(fpdate),MONTH(fpdate)+O243-1,DAY(fpdate))))))</f>
        <v>49004</v>
      </c>
      <c r="Q243" s="20">
        <f>IF(O243="","",IF(D243&lt;&gt;"",D243,IF(O243=1,start_rate,IF(variable,IF(OR(O243=1,O243&lt;$J$23*periods_per_year),Q242,MIN($J$24,IF(MOD(O243-1,$J$26)=0,MAX($J$25,Q242+$J$27),Q242))),Q242))))</f>
        <v>5.5E-2</v>
      </c>
      <c r="R243" s="21">
        <f>IF(O243="","",ROUND((((1+Q243/CP)^(CP/periods_per_year))-1)*U242,2))</f>
        <v>453.02</v>
      </c>
      <c r="S243" s="21">
        <f>IF(O243="","",IF(O243=nper,U242+R243,MIN(U242+R243,IF(Q243=Q242,S242,ROUND(-PMT(((1+Q243/CP)^(CP/periods_per_year))-1,nper-O243+1,U242),2)))))</f>
        <v>851.68</v>
      </c>
      <c r="T243" s="21">
        <f t="shared" si="38"/>
        <v>398.65999999999997</v>
      </c>
      <c r="U243" s="21">
        <f t="shared" si="39"/>
        <v>98442.890000000087</v>
      </c>
    </row>
    <row r="244" spans="1:21" x14ac:dyDescent="0.2">
      <c r="A244" s="11">
        <f t="shared" si="30"/>
        <v>196</v>
      </c>
      <c r="B244" s="12">
        <f t="shared" si="31"/>
        <v>49035</v>
      </c>
      <c r="C244" s="16" t="str">
        <f t="shared" si="32"/>
        <v/>
      </c>
      <c r="D244" s="13">
        <f>IF(A244="","",IF(A244=1,start_rate,IF(variable,IF(OR(A244=1,A244&lt;$J$23*periods_per_year),D243,MIN($J$24,IF(MOD(A244-1,$J$26)=0,MAX($J$25,D243+$J$27),D243))),D243)))</f>
        <v>5.5E-2</v>
      </c>
      <c r="E244" s="14">
        <f t="shared" si="33"/>
        <v>451.2</v>
      </c>
      <c r="F244" s="14">
        <f>IF(A244="","",IF(A244=nper,J243+E244,MIN(J243+E244,IF(D244=D243,F243,IF($E$13="Acc Bi-Weekly",ROUND((-PMT(((1+D244/CP)^(CP/12))-1,(nper-A244+1)*12/26,J243))/2,2),IF($E$13="Acc Weekly",ROUND((-PMT(((1+D244/CP)^(CP/12))-1,(nper-A244+1)*12/52,J243))/4,2),ROUND(-PMT(((1+D244/CP)^(CP/periods_per_year))-1,nper-A244+1,J243),2)))))))</f>
        <v>851.68</v>
      </c>
      <c r="G244" s="14">
        <f>IF(OR(A244="",A244&lt;$E$23),"",IF(J243&lt;=F244,0,IF(IF(AND(A244&gt;=$E$23,MOD(A244-$E$23,int)=0),$E$24,0)+F244&gt;=J243+E244,J243+E244-F244,IF(AND(A244&gt;=$E$23,MOD(A244-$E$23,int)=0),$E$24,0)+IF(IF(AND(A244&gt;=$E$23,MOD(A244-$E$23,int)=0),$E$24,0)+IF(MOD(A244-$E$27,periods_per_year)=0,$E$26,0)+F244&lt;J243+E244,IF(MOD(A244-$E$27,periods_per_year)=0,$E$26,0),J243+E244-IF(AND(A244&gt;=$E$23,MOD(A244-$E$23,int)=0),$E$24,0)-F244))))</f>
        <v>0</v>
      </c>
      <c r="H244" s="15"/>
      <c r="I244" s="14">
        <f t="shared" si="34"/>
        <v>400.47999999999996</v>
      </c>
      <c r="J244" s="14">
        <f t="shared" si="35"/>
        <v>98042.410000000091</v>
      </c>
      <c r="K244" s="14">
        <f t="shared" si="36"/>
        <v>112.8</v>
      </c>
      <c r="L244" s="14">
        <f>IF(A244="","",SUM($K$49:K244))</f>
        <v>28742.922499999971</v>
      </c>
      <c r="O244" s="18">
        <f t="shared" si="37"/>
        <v>196</v>
      </c>
      <c r="P244" s="19">
        <f>IF(O244="","",IF(OR(periods_per_year=26,periods_per_year=52),IF(periods_per_year=26,IF(O244=1,fpdate,P243+14),IF(periods_per_year=52,IF(O244=1,fpdate,P243+7),"n/a")),IF(periods_per_year=24,DATE(YEAR(fpdate),MONTH(fpdate)+(O244-1)/2+IF(AND(DAY(fpdate)&gt;=15,MOD(O244,2)=0),1,0),IF(MOD(O244,2)=0,IF(DAY(fpdate)&gt;=15,DAY(fpdate)-14,DAY(fpdate)+14),DAY(fpdate))),IF(DAY(DATE(YEAR(fpdate),MONTH(fpdate)+O244-1,DAY(fpdate)))&lt;&gt;DAY(fpdate),DATE(YEAR(fpdate),MONTH(fpdate)+O244,0),DATE(YEAR(fpdate),MONTH(fpdate)+O244-1,DAY(fpdate))))))</f>
        <v>49035</v>
      </c>
      <c r="Q244" s="20">
        <f>IF(O244="","",IF(D244&lt;&gt;"",D244,IF(O244=1,start_rate,IF(variable,IF(OR(O244=1,O244&lt;$J$23*periods_per_year),Q243,MIN($J$24,IF(MOD(O244-1,$J$26)=0,MAX($J$25,Q243+$J$27),Q243))),Q243))))</f>
        <v>5.5E-2</v>
      </c>
      <c r="R244" s="21">
        <f>IF(O244="","",ROUND((((1+Q244/CP)^(CP/periods_per_year))-1)*U243,2))</f>
        <v>451.2</v>
      </c>
      <c r="S244" s="21">
        <f>IF(O244="","",IF(O244=nper,U243+R244,MIN(U243+R244,IF(Q244=Q243,S243,ROUND(-PMT(((1+Q244/CP)^(CP/periods_per_year))-1,nper-O244+1,U243),2)))))</f>
        <v>851.68</v>
      </c>
      <c r="T244" s="21">
        <f t="shared" si="38"/>
        <v>400.47999999999996</v>
      </c>
      <c r="U244" s="21">
        <f t="shared" si="39"/>
        <v>98042.410000000091</v>
      </c>
    </row>
    <row r="245" spans="1:21" x14ac:dyDescent="0.2">
      <c r="A245" s="11">
        <f t="shared" si="30"/>
        <v>197</v>
      </c>
      <c r="B245" s="12">
        <f t="shared" si="31"/>
        <v>49065</v>
      </c>
      <c r="C245" s="16" t="str">
        <f t="shared" si="32"/>
        <v/>
      </c>
      <c r="D245" s="13">
        <f>IF(A245="","",IF(A245=1,start_rate,IF(variable,IF(OR(A245=1,A245&lt;$J$23*periods_per_year),D244,MIN($J$24,IF(MOD(A245-1,$J$26)=0,MAX($J$25,D244+$J$27),D244))),D244)))</f>
        <v>5.5E-2</v>
      </c>
      <c r="E245" s="14">
        <f t="shared" si="33"/>
        <v>449.36</v>
      </c>
      <c r="F245" s="14">
        <f>IF(A245="","",IF(A245=nper,J244+E245,MIN(J244+E245,IF(D245=D244,F244,IF($E$13="Acc Bi-Weekly",ROUND((-PMT(((1+D245/CP)^(CP/12))-1,(nper-A245+1)*12/26,J244))/2,2),IF($E$13="Acc Weekly",ROUND((-PMT(((1+D245/CP)^(CP/12))-1,(nper-A245+1)*12/52,J244))/4,2),ROUND(-PMT(((1+D245/CP)^(CP/periods_per_year))-1,nper-A245+1,J244),2)))))))</f>
        <v>851.68</v>
      </c>
      <c r="G245" s="14">
        <f>IF(OR(A245="",A245&lt;$E$23),"",IF(J244&lt;=F245,0,IF(IF(AND(A245&gt;=$E$23,MOD(A245-$E$23,int)=0),$E$24,0)+F245&gt;=J244+E245,J244+E245-F245,IF(AND(A245&gt;=$E$23,MOD(A245-$E$23,int)=0),$E$24,0)+IF(IF(AND(A245&gt;=$E$23,MOD(A245-$E$23,int)=0),$E$24,0)+IF(MOD(A245-$E$27,periods_per_year)=0,$E$26,0)+F245&lt;J244+E245,IF(MOD(A245-$E$27,periods_per_year)=0,$E$26,0),J244+E245-IF(AND(A245&gt;=$E$23,MOD(A245-$E$23,int)=0),$E$24,0)-F245))))</f>
        <v>0</v>
      </c>
      <c r="H245" s="15"/>
      <c r="I245" s="14">
        <f t="shared" si="34"/>
        <v>402.31999999999994</v>
      </c>
      <c r="J245" s="14">
        <f t="shared" si="35"/>
        <v>97640.090000000084</v>
      </c>
      <c r="K245" s="14">
        <f t="shared" si="36"/>
        <v>112.34</v>
      </c>
      <c r="L245" s="14">
        <f>IF(A245="","",SUM($K$49:K245))</f>
        <v>28855.262499999972</v>
      </c>
      <c r="O245" s="18">
        <f t="shared" si="37"/>
        <v>197</v>
      </c>
      <c r="P245" s="19">
        <f>IF(O245="","",IF(OR(periods_per_year=26,periods_per_year=52),IF(periods_per_year=26,IF(O245=1,fpdate,P244+14),IF(periods_per_year=52,IF(O245=1,fpdate,P244+7),"n/a")),IF(periods_per_year=24,DATE(YEAR(fpdate),MONTH(fpdate)+(O245-1)/2+IF(AND(DAY(fpdate)&gt;=15,MOD(O245,2)=0),1,0),IF(MOD(O245,2)=0,IF(DAY(fpdate)&gt;=15,DAY(fpdate)-14,DAY(fpdate)+14),DAY(fpdate))),IF(DAY(DATE(YEAR(fpdate),MONTH(fpdate)+O245-1,DAY(fpdate)))&lt;&gt;DAY(fpdate),DATE(YEAR(fpdate),MONTH(fpdate)+O245,0),DATE(YEAR(fpdate),MONTH(fpdate)+O245-1,DAY(fpdate))))))</f>
        <v>49065</v>
      </c>
      <c r="Q245" s="20">
        <f>IF(O245="","",IF(D245&lt;&gt;"",D245,IF(O245=1,start_rate,IF(variable,IF(OR(O245=1,O245&lt;$J$23*periods_per_year),Q244,MIN($J$24,IF(MOD(O245-1,$J$26)=0,MAX($J$25,Q244+$J$27),Q244))),Q244))))</f>
        <v>5.5E-2</v>
      </c>
      <c r="R245" s="21">
        <f>IF(O245="","",ROUND((((1+Q245/CP)^(CP/periods_per_year))-1)*U244,2))</f>
        <v>449.36</v>
      </c>
      <c r="S245" s="21">
        <f>IF(O245="","",IF(O245=nper,U244+R245,MIN(U244+R245,IF(Q245=Q244,S244,ROUND(-PMT(((1+Q245/CP)^(CP/periods_per_year))-1,nper-O245+1,U244),2)))))</f>
        <v>851.68</v>
      </c>
      <c r="T245" s="21">
        <f t="shared" si="38"/>
        <v>402.31999999999994</v>
      </c>
      <c r="U245" s="21">
        <f t="shared" si="39"/>
        <v>97640.090000000084</v>
      </c>
    </row>
    <row r="246" spans="1:21" x14ac:dyDescent="0.2">
      <c r="A246" s="11">
        <f t="shared" si="30"/>
        <v>198</v>
      </c>
      <c r="B246" s="12">
        <f t="shared" si="31"/>
        <v>49096</v>
      </c>
      <c r="C246" s="16" t="str">
        <f t="shared" si="32"/>
        <v/>
      </c>
      <c r="D246" s="13">
        <f>IF(A246="","",IF(A246=1,start_rate,IF(variable,IF(OR(A246=1,A246&lt;$J$23*periods_per_year),D245,MIN($J$24,IF(MOD(A246-1,$J$26)=0,MAX($J$25,D245+$J$27),D245))),D245)))</f>
        <v>5.5E-2</v>
      </c>
      <c r="E246" s="14">
        <f t="shared" si="33"/>
        <v>447.52</v>
      </c>
      <c r="F246" s="14">
        <f>IF(A246="","",IF(A246=nper,J245+E246,MIN(J245+E246,IF(D246=D245,F245,IF($E$13="Acc Bi-Weekly",ROUND((-PMT(((1+D246/CP)^(CP/12))-1,(nper-A246+1)*12/26,J245))/2,2),IF($E$13="Acc Weekly",ROUND((-PMT(((1+D246/CP)^(CP/12))-1,(nper-A246+1)*12/52,J245))/4,2),ROUND(-PMT(((1+D246/CP)^(CP/periods_per_year))-1,nper-A246+1,J245),2)))))))</f>
        <v>851.68</v>
      </c>
      <c r="G246" s="14">
        <f>IF(OR(A246="",A246&lt;$E$23),"",IF(J245&lt;=F246,0,IF(IF(AND(A246&gt;=$E$23,MOD(A246-$E$23,int)=0),$E$24,0)+F246&gt;=J245+E246,J245+E246-F246,IF(AND(A246&gt;=$E$23,MOD(A246-$E$23,int)=0),$E$24,0)+IF(IF(AND(A246&gt;=$E$23,MOD(A246-$E$23,int)=0),$E$24,0)+IF(MOD(A246-$E$27,periods_per_year)=0,$E$26,0)+F246&lt;J245+E246,IF(MOD(A246-$E$27,periods_per_year)=0,$E$26,0),J245+E246-IF(AND(A246&gt;=$E$23,MOD(A246-$E$23,int)=0),$E$24,0)-F246))))</f>
        <v>0</v>
      </c>
      <c r="H246" s="15"/>
      <c r="I246" s="14">
        <f t="shared" si="34"/>
        <v>404.15999999999997</v>
      </c>
      <c r="J246" s="14">
        <f t="shared" si="35"/>
        <v>97235.93000000008</v>
      </c>
      <c r="K246" s="14">
        <f t="shared" si="36"/>
        <v>111.88</v>
      </c>
      <c r="L246" s="14">
        <f>IF(A246="","",SUM($K$49:K246))</f>
        <v>28967.142499999973</v>
      </c>
      <c r="O246" s="18">
        <f t="shared" si="37"/>
        <v>198</v>
      </c>
      <c r="P246" s="19">
        <f>IF(O246="","",IF(OR(periods_per_year=26,periods_per_year=52),IF(periods_per_year=26,IF(O246=1,fpdate,P245+14),IF(periods_per_year=52,IF(O246=1,fpdate,P245+7),"n/a")),IF(periods_per_year=24,DATE(YEAR(fpdate),MONTH(fpdate)+(O246-1)/2+IF(AND(DAY(fpdate)&gt;=15,MOD(O246,2)=0),1,0),IF(MOD(O246,2)=0,IF(DAY(fpdate)&gt;=15,DAY(fpdate)-14,DAY(fpdate)+14),DAY(fpdate))),IF(DAY(DATE(YEAR(fpdate),MONTH(fpdate)+O246-1,DAY(fpdate)))&lt;&gt;DAY(fpdate),DATE(YEAR(fpdate),MONTH(fpdate)+O246,0),DATE(YEAR(fpdate),MONTH(fpdate)+O246-1,DAY(fpdate))))))</f>
        <v>49096</v>
      </c>
      <c r="Q246" s="20">
        <f>IF(O246="","",IF(D246&lt;&gt;"",D246,IF(O246=1,start_rate,IF(variable,IF(OR(O246=1,O246&lt;$J$23*periods_per_year),Q245,MIN($J$24,IF(MOD(O246-1,$J$26)=0,MAX($J$25,Q245+$J$27),Q245))),Q245))))</f>
        <v>5.5E-2</v>
      </c>
      <c r="R246" s="21">
        <f>IF(O246="","",ROUND((((1+Q246/CP)^(CP/periods_per_year))-1)*U245,2))</f>
        <v>447.52</v>
      </c>
      <c r="S246" s="21">
        <f>IF(O246="","",IF(O246=nper,U245+R246,MIN(U245+R246,IF(Q246=Q245,S245,ROUND(-PMT(((1+Q246/CP)^(CP/periods_per_year))-1,nper-O246+1,U245),2)))))</f>
        <v>851.68</v>
      </c>
      <c r="T246" s="21">
        <f t="shared" si="38"/>
        <v>404.15999999999997</v>
      </c>
      <c r="U246" s="21">
        <f t="shared" si="39"/>
        <v>97235.93000000008</v>
      </c>
    </row>
    <row r="247" spans="1:21" x14ac:dyDescent="0.2">
      <c r="A247" s="11">
        <f t="shared" si="30"/>
        <v>199</v>
      </c>
      <c r="B247" s="12">
        <f t="shared" si="31"/>
        <v>49126</v>
      </c>
      <c r="C247" s="16" t="str">
        <f t="shared" si="32"/>
        <v/>
      </c>
      <c r="D247" s="13">
        <f>IF(A247="","",IF(A247=1,start_rate,IF(variable,IF(OR(A247=1,A247&lt;$J$23*periods_per_year),D246,MIN($J$24,IF(MOD(A247-1,$J$26)=0,MAX($J$25,D246+$J$27),D246))),D246)))</f>
        <v>5.5E-2</v>
      </c>
      <c r="E247" s="14">
        <f t="shared" si="33"/>
        <v>445.66</v>
      </c>
      <c r="F247" s="14">
        <f>IF(A247="","",IF(A247=nper,J246+E247,MIN(J246+E247,IF(D247=D246,F246,IF($E$13="Acc Bi-Weekly",ROUND((-PMT(((1+D247/CP)^(CP/12))-1,(nper-A247+1)*12/26,J246))/2,2),IF($E$13="Acc Weekly",ROUND((-PMT(((1+D247/CP)^(CP/12))-1,(nper-A247+1)*12/52,J246))/4,2),ROUND(-PMT(((1+D247/CP)^(CP/periods_per_year))-1,nper-A247+1,J246),2)))))))</f>
        <v>851.68</v>
      </c>
      <c r="G247" s="14">
        <f>IF(OR(A247="",A247&lt;$E$23),"",IF(J246&lt;=F247,0,IF(IF(AND(A247&gt;=$E$23,MOD(A247-$E$23,int)=0),$E$24,0)+F247&gt;=J246+E247,J246+E247-F247,IF(AND(A247&gt;=$E$23,MOD(A247-$E$23,int)=0),$E$24,0)+IF(IF(AND(A247&gt;=$E$23,MOD(A247-$E$23,int)=0),$E$24,0)+IF(MOD(A247-$E$27,periods_per_year)=0,$E$26,0)+F247&lt;J246+E247,IF(MOD(A247-$E$27,periods_per_year)=0,$E$26,0),J246+E247-IF(AND(A247&gt;=$E$23,MOD(A247-$E$23,int)=0),$E$24,0)-F247))))</f>
        <v>0</v>
      </c>
      <c r="H247" s="15"/>
      <c r="I247" s="14">
        <f t="shared" si="34"/>
        <v>406.01999999999992</v>
      </c>
      <c r="J247" s="14">
        <f t="shared" si="35"/>
        <v>96829.910000000076</v>
      </c>
      <c r="K247" s="14">
        <f t="shared" si="36"/>
        <v>111.41500000000001</v>
      </c>
      <c r="L247" s="14">
        <f>IF(A247="","",SUM($K$49:K247))</f>
        <v>29078.557499999974</v>
      </c>
      <c r="O247" s="18">
        <f t="shared" si="37"/>
        <v>199</v>
      </c>
      <c r="P247" s="19">
        <f>IF(O247="","",IF(OR(periods_per_year=26,periods_per_year=52),IF(periods_per_year=26,IF(O247=1,fpdate,P246+14),IF(periods_per_year=52,IF(O247=1,fpdate,P246+7),"n/a")),IF(periods_per_year=24,DATE(YEAR(fpdate),MONTH(fpdate)+(O247-1)/2+IF(AND(DAY(fpdate)&gt;=15,MOD(O247,2)=0),1,0),IF(MOD(O247,2)=0,IF(DAY(fpdate)&gt;=15,DAY(fpdate)-14,DAY(fpdate)+14),DAY(fpdate))),IF(DAY(DATE(YEAR(fpdate),MONTH(fpdate)+O247-1,DAY(fpdate)))&lt;&gt;DAY(fpdate),DATE(YEAR(fpdate),MONTH(fpdate)+O247,0),DATE(YEAR(fpdate),MONTH(fpdate)+O247-1,DAY(fpdate))))))</f>
        <v>49126</v>
      </c>
      <c r="Q247" s="20">
        <f>IF(O247="","",IF(D247&lt;&gt;"",D247,IF(O247=1,start_rate,IF(variable,IF(OR(O247=1,O247&lt;$J$23*periods_per_year),Q246,MIN($J$24,IF(MOD(O247-1,$J$26)=0,MAX($J$25,Q246+$J$27),Q246))),Q246))))</f>
        <v>5.5E-2</v>
      </c>
      <c r="R247" s="21">
        <f>IF(O247="","",ROUND((((1+Q247/CP)^(CP/periods_per_year))-1)*U246,2))</f>
        <v>445.66</v>
      </c>
      <c r="S247" s="21">
        <f>IF(O247="","",IF(O247=nper,U246+R247,MIN(U246+R247,IF(Q247=Q246,S246,ROUND(-PMT(((1+Q247/CP)^(CP/periods_per_year))-1,nper-O247+1,U246),2)))))</f>
        <v>851.68</v>
      </c>
      <c r="T247" s="21">
        <f t="shared" si="38"/>
        <v>406.01999999999992</v>
      </c>
      <c r="U247" s="21">
        <f t="shared" si="39"/>
        <v>96829.910000000076</v>
      </c>
    </row>
    <row r="248" spans="1:21" x14ac:dyDescent="0.2">
      <c r="A248" s="11">
        <f t="shared" si="30"/>
        <v>200</v>
      </c>
      <c r="B248" s="12">
        <f t="shared" si="31"/>
        <v>49157</v>
      </c>
      <c r="C248" s="16" t="str">
        <f t="shared" si="32"/>
        <v/>
      </c>
      <c r="D248" s="13">
        <f>IF(A248="","",IF(A248=1,start_rate,IF(variable,IF(OR(A248=1,A248&lt;$J$23*periods_per_year),D247,MIN($J$24,IF(MOD(A248-1,$J$26)=0,MAX($J$25,D247+$J$27),D247))),D247)))</f>
        <v>5.5E-2</v>
      </c>
      <c r="E248" s="14">
        <f t="shared" si="33"/>
        <v>443.8</v>
      </c>
      <c r="F248" s="14">
        <f>IF(A248="","",IF(A248=nper,J247+E248,MIN(J247+E248,IF(D248=D247,F247,IF($E$13="Acc Bi-Weekly",ROUND((-PMT(((1+D248/CP)^(CP/12))-1,(nper-A248+1)*12/26,J247))/2,2),IF($E$13="Acc Weekly",ROUND((-PMT(((1+D248/CP)^(CP/12))-1,(nper-A248+1)*12/52,J247))/4,2),ROUND(-PMT(((1+D248/CP)^(CP/periods_per_year))-1,nper-A248+1,J247),2)))))))</f>
        <v>851.68</v>
      </c>
      <c r="G248" s="14">
        <f>IF(OR(A248="",A248&lt;$E$23),"",IF(J247&lt;=F248,0,IF(IF(AND(A248&gt;=$E$23,MOD(A248-$E$23,int)=0),$E$24,0)+F248&gt;=J247+E248,J247+E248-F248,IF(AND(A248&gt;=$E$23,MOD(A248-$E$23,int)=0),$E$24,0)+IF(IF(AND(A248&gt;=$E$23,MOD(A248-$E$23,int)=0),$E$24,0)+IF(MOD(A248-$E$27,periods_per_year)=0,$E$26,0)+F248&lt;J247+E248,IF(MOD(A248-$E$27,periods_per_year)=0,$E$26,0),J247+E248-IF(AND(A248&gt;=$E$23,MOD(A248-$E$23,int)=0),$E$24,0)-F248))))</f>
        <v>0</v>
      </c>
      <c r="H248" s="15"/>
      <c r="I248" s="14">
        <f t="shared" si="34"/>
        <v>407.87999999999994</v>
      </c>
      <c r="J248" s="14">
        <f t="shared" si="35"/>
        <v>96422.030000000072</v>
      </c>
      <c r="K248" s="14">
        <f t="shared" si="36"/>
        <v>110.95</v>
      </c>
      <c r="L248" s="14">
        <f>IF(A248="","",SUM($K$49:K248))</f>
        <v>29189.507499999974</v>
      </c>
      <c r="O248" s="18">
        <f t="shared" si="37"/>
        <v>200</v>
      </c>
      <c r="P248" s="19">
        <f>IF(O248="","",IF(OR(periods_per_year=26,periods_per_year=52),IF(periods_per_year=26,IF(O248=1,fpdate,P247+14),IF(periods_per_year=52,IF(O248=1,fpdate,P247+7),"n/a")),IF(periods_per_year=24,DATE(YEAR(fpdate),MONTH(fpdate)+(O248-1)/2+IF(AND(DAY(fpdate)&gt;=15,MOD(O248,2)=0),1,0),IF(MOD(O248,2)=0,IF(DAY(fpdate)&gt;=15,DAY(fpdate)-14,DAY(fpdate)+14),DAY(fpdate))),IF(DAY(DATE(YEAR(fpdate),MONTH(fpdate)+O248-1,DAY(fpdate)))&lt;&gt;DAY(fpdate),DATE(YEAR(fpdate),MONTH(fpdate)+O248,0),DATE(YEAR(fpdate),MONTH(fpdate)+O248-1,DAY(fpdate))))))</f>
        <v>49157</v>
      </c>
      <c r="Q248" s="20">
        <f>IF(O248="","",IF(D248&lt;&gt;"",D248,IF(O248=1,start_rate,IF(variable,IF(OR(O248=1,O248&lt;$J$23*periods_per_year),Q247,MIN($J$24,IF(MOD(O248-1,$J$26)=0,MAX($J$25,Q247+$J$27),Q247))),Q247))))</f>
        <v>5.5E-2</v>
      </c>
      <c r="R248" s="21">
        <f>IF(O248="","",ROUND((((1+Q248/CP)^(CP/periods_per_year))-1)*U247,2))</f>
        <v>443.8</v>
      </c>
      <c r="S248" s="21">
        <f>IF(O248="","",IF(O248=nper,U247+R248,MIN(U247+R248,IF(Q248=Q247,S247,ROUND(-PMT(((1+Q248/CP)^(CP/periods_per_year))-1,nper-O248+1,U247),2)))))</f>
        <v>851.68</v>
      </c>
      <c r="T248" s="21">
        <f t="shared" si="38"/>
        <v>407.87999999999994</v>
      </c>
      <c r="U248" s="21">
        <f t="shared" si="39"/>
        <v>96422.030000000072</v>
      </c>
    </row>
    <row r="249" spans="1:21" x14ac:dyDescent="0.2">
      <c r="A249" s="11">
        <f t="shared" si="30"/>
        <v>201</v>
      </c>
      <c r="B249" s="12">
        <f t="shared" si="31"/>
        <v>49188</v>
      </c>
      <c r="C249" s="16" t="str">
        <f t="shared" si="32"/>
        <v/>
      </c>
      <c r="D249" s="13">
        <f>IF(A249="","",IF(A249=1,start_rate,IF(variable,IF(OR(A249=1,A249&lt;$J$23*periods_per_year),D248,MIN($J$24,IF(MOD(A249-1,$J$26)=0,MAX($J$25,D248+$J$27),D248))),D248)))</f>
        <v>5.5E-2</v>
      </c>
      <c r="E249" s="14">
        <f t="shared" si="33"/>
        <v>441.93</v>
      </c>
      <c r="F249" s="14">
        <f>IF(A249="","",IF(A249=nper,J248+E249,MIN(J248+E249,IF(D249=D248,F248,IF($E$13="Acc Bi-Weekly",ROUND((-PMT(((1+D249/CP)^(CP/12))-1,(nper-A249+1)*12/26,J248))/2,2),IF($E$13="Acc Weekly",ROUND((-PMT(((1+D249/CP)^(CP/12))-1,(nper-A249+1)*12/52,J248))/4,2),ROUND(-PMT(((1+D249/CP)^(CP/periods_per_year))-1,nper-A249+1,J248),2)))))))</f>
        <v>851.68</v>
      </c>
      <c r="G249" s="14">
        <f>IF(OR(A249="",A249&lt;$E$23),"",IF(J248&lt;=F249,0,IF(IF(AND(A249&gt;=$E$23,MOD(A249-$E$23,int)=0),$E$24,0)+F249&gt;=J248+E249,J248+E249-F249,IF(AND(A249&gt;=$E$23,MOD(A249-$E$23,int)=0),$E$24,0)+IF(IF(AND(A249&gt;=$E$23,MOD(A249-$E$23,int)=0),$E$24,0)+IF(MOD(A249-$E$27,periods_per_year)=0,$E$26,0)+F249&lt;J248+E249,IF(MOD(A249-$E$27,periods_per_year)=0,$E$26,0),J248+E249-IF(AND(A249&gt;=$E$23,MOD(A249-$E$23,int)=0),$E$24,0)-F249))))</f>
        <v>0</v>
      </c>
      <c r="H249" s="15"/>
      <c r="I249" s="14">
        <f t="shared" si="34"/>
        <v>409.74999999999994</v>
      </c>
      <c r="J249" s="14">
        <f t="shared" si="35"/>
        <v>96012.280000000072</v>
      </c>
      <c r="K249" s="14">
        <f t="shared" si="36"/>
        <v>110.4825</v>
      </c>
      <c r="L249" s="14">
        <f>IF(A249="","",SUM($K$49:K249))</f>
        <v>29299.989999999972</v>
      </c>
      <c r="O249" s="18">
        <f t="shared" si="37"/>
        <v>201</v>
      </c>
      <c r="P249" s="19">
        <f>IF(O249="","",IF(OR(periods_per_year=26,periods_per_year=52),IF(periods_per_year=26,IF(O249=1,fpdate,P248+14),IF(periods_per_year=52,IF(O249=1,fpdate,P248+7),"n/a")),IF(periods_per_year=24,DATE(YEAR(fpdate),MONTH(fpdate)+(O249-1)/2+IF(AND(DAY(fpdate)&gt;=15,MOD(O249,2)=0),1,0),IF(MOD(O249,2)=0,IF(DAY(fpdate)&gt;=15,DAY(fpdate)-14,DAY(fpdate)+14),DAY(fpdate))),IF(DAY(DATE(YEAR(fpdate),MONTH(fpdate)+O249-1,DAY(fpdate)))&lt;&gt;DAY(fpdate),DATE(YEAR(fpdate),MONTH(fpdate)+O249,0),DATE(YEAR(fpdate),MONTH(fpdate)+O249-1,DAY(fpdate))))))</f>
        <v>49188</v>
      </c>
      <c r="Q249" s="20">
        <f>IF(O249="","",IF(D249&lt;&gt;"",D249,IF(O249=1,start_rate,IF(variable,IF(OR(O249=1,O249&lt;$J$23*periods_per_year),Q248,MIN($J$24,IF(MOD(O249-1,$J$26)=0,MAX($J$25,Q248+$J$27),Q248))),Q248))))</f>
        <v>5.5E-2</v>
      </c>
      <c r="R249" s="21">
        <f>IF(O249="","",ROUND((((1+Q249/CP)^(CP/periods_per_year))-1)*U248,2))</f>
        <v>441.93</v>
      </c>
      <c r="S249" s="21">
        <f>IF(O249="","",IF(O249=nper,U248+R249,MIN(U248+R249,IF(Q249=Q248,S248,ROUND(-PMT(((1+Q249/CP)^(CP/periods_per_year))-1,nper-O249+1,U248),2)))))</f>
        <v>851.68</v>
      </c>
      <c r="T249" s="21">
        <f t="shared" si="38"/>
        <v>409.74999999999994</v>
      </c>
      <c r="U249" s="21">
        <f t="shared" si="39"/>
        <v>96012.280000000072</v>
      </c>
    </row>
    <row r="250" spans="1:21" x14ac:dyDescent="0.2">
      <c r="A250" s="11">
        <f t="shared" si="30"/>
        <v>202</v>
      </c>
      <c r="B250" s="12">
        <f t="shared" si="31"/>
        <v>49218</v>
      </c>
      <c r="C250" s="16" t="str">
        <f t="shared" si="32"/>
        <v/>
      </c>
      <c r="D250" s="13">
        <f>IF(A250="","",IF(A250=1,start_rate,IF(variable,IF(OR(A250=1,A250&lt;$J$23*periods_per_year),D249,MIN($J$24,IF(MOD(A250-1,$J$26)=0,MAX($J$25,D249+$J$27),D249))),D249)))</f>
        <v>5.5E-2</v>
      </c>
      <c r="E250" s="14">
        <f t="shared" si="33"/>
        <v>440.06</v>
      </c>
      <c r="F250" s="14">
        <f>IF(A250="","",IF(A250=nper,J249+E250,MIN(J249+E250,IF(D250=D249,F249,IF($E$13="Acc Bi-Weekly",ROUND((-PMT(((1+D250/CP)^(CP/12))-1,(nper-A250+1)*12/26,J249))/2,2),IF($E$13="Acc Weekly",ROUND((-PMT(((1+D250/CP)^(CP/12))-1,(nper-A250+1)*12/52,J249))/4,2),ROUND(-PMT(((1+D250/CP)^(CP/periods_per_year))-1,nper-A250+1,J249),2)))))))</f>
        <v>851.68</v>
      </c>
      <c r="G250" s="14">
        <f>IF(OR(A250="",A250&lt;$E$23),"",IF(J249&lt;=F250,0,IF(IF(AND(A250&gt;=$E$23,MOD(A250-$E$23,int)=0),$E$24,0)+F250&gt;=J249+E250,J249+E250-F250,IF(AND(A250&gt;=$E$23,MOD(A250-$E$23,int)=0),$E$24,0)+IF(IF(AND(A250&gt;=$E$23,MOD(A250-$E$23,int)=0),$E$24,0)+IF(MOD(A250-$E$27,periods_per_year)=0,$E$26,0)+F250&lt;J249+E250,IF(MOD(A250-$E$27,periods_per_year)=0,$E$26,0),J249+E250-IF(AND(A250&gt;=$E$23,MOD(A250-$E$23,int)=0),$E$24,0)-F250))))</f>
        <v>0</v>
      </c>
      <c r="H250" s="15"/>
      <c r="I250" s="14">
        <f t="shared" si="34"/>
        <v>411.61999999999995</v>
      </c>
      <c r="J250" s="14">
        <f t="shared" si="35"/>
        <v>95600.660000000076</v>
      </c>
      <c r="K250" s="14">
        <f t="shared" si="36"/>
        <v>110.015</v>
      </c>
      <c r="L250" s="14">
        <f>IF(A250="","",SUM($K$49:K250))</f>
        <v>29410.004999999972</v>
      </c>
      <c r="O250" s="18">
        <f t="shared" si="37"/>
        <v>202</v>
      </c>
      <c r="P250" s="19">
        <f>IF(O250="","",IF(OR(periods_per_year=26,periods_per_year=52),IF(periods_per_year=26,IF(O250=1,fpdate,P249+14),IF(periods_per_year=52,IF(O250=1,fpdate,P249+7),"n/a")),IF(periods_per_year=24,DATE(YEAR(fpdate),MONTH(fpdate)+(O250-1)/2+IF(AND(DAY(fpdate)&gt;=15,MOD(O250,2)=0),1,0),IF(MOD(O250,2)=0,IF(DAY(fpdate)&gt;=15,DAY(fpdate)-14,DAY(fpdate)+14),DAY(fpdate))),IF(DAY(DATE(YEAR(fpdate),MONTH(fpdate)+O250-1,DAY(fpdate)))&lt;&gt;DAY(fpdate),DATE(YEAR(fpdate),MONTH(fpdate)+O250,0),DATE(YEAR(fpdate),MONTH(fpdate)+O250-1,DAY(fpdate))))))</f>
        <v>49218</v>
      </c>
      <c r="Q250" s="20">
        <f>IF(O250="","",IF(D250&lt;&gt;"",D250,IF(O250=1,start_rate,IF(variable,IF(OR(O250=1,O250&lt;$J$23*periods_per_year),Q249,MIN($J$24,IF(MOD(O250-1,$J$26)=0,MAX($J$25,Q249+$J$27),Q249))),Q249))))</f>
        <v>5.5E-2</v>
      </c>
      <c r="R250" s="21">
        <f>IF(O250="","",ROUND((((1+Q250/CP)^(CP/periods_per_year))-1)*U249,2))</f>
        <v>440.06</v>
      </c>
      <c r="S250" s="21">
        <f>IF(O250="","",IF(O250=nper,U249+R250,MIN(U249+R250,IF(Q250=Q249,S249,ROUND(-PMT(((1+Q250/CP)^(CP/periods_per_year))-1,nper-O250+1,U249),2)))))</f>
        <v>851.68</v>
      </c>
      <c r="T250" s="21">
        <f t="shared" si="38"/>
        <v>411.61999999999995</v>
      </c>
      <c r="U250" s="21">
        <f t="shared" si="39"/>
        <v>95600.660000000076</v>
      </c>
    </row>
    <row r="251" spans="1:21" x14ac:dyDescent="0.2">
      <c r="A251" s="11">
        <f t="shared" si="30"/>
        <v>203</v>
      </c>
      <c r="B251" s="12">
        <f t="shared" si="31"/>
        <v>49249</v>
      </c>
      <c r="C251" s="16" t="str">
        <f t="shared" si="32"/>
        <v/>
      </c>
      <c r="D251" s="13">
        <f>IF(A251="","",IF(A251=1,start_rate,IF(variable,IF(OR(A251=1,A251&lt;$J$23*periods_per_year),D250,MIN($J$24,IF(MOD(A251-1,$J$26)=0,MAX($J$25,D250+$J$27),D250))),D250)))</f>
        <v>5.5E-2</v>
      </c>
      <c r="E251" s="14">
        <f t="shared" si="33"/>
        <v>438.17</v>
      </c>
      <c r="F251" s="14">
        <f>IF(A251="","",IF(A251=nper,J250+E251,MIN(J250+E251,IF(D251=D250,F250,IF($E$13="Acc Bi-Weekly",ROUND((-PMT(((1+D251/CP)^(CP/12))-1,(nper-A251+1)*12/26,J250))/2,2),IF($E$13="Acc Weekly",ROUND((-PMT(((1+D251/CP)^(CP/12))-1,(nper-A251+1)*12/52,J250))/4,2),ROUND(-PMT(((1+D251/CP)^(CP/periods_per_year))-1,nper-A251+1,J250),2)))))))</f>
        <v>851.68</v>
      </c>
      <c r="G251" s="14">
        <f>IF(OR(A251="",A251&lt;$E$23),"",IF(J250&lt;=F251,0,IF(IF(AND(A251&gt;=$E$23,MOD(A251-$E$23,int)=0),$E$24,0)+F251&gt;=J250+E251,J250+E251-F251,IF(AND(A251&gt;=$E$23,MOD(A251-$E$23,int)=0),$E$24,0)+IF(IF(AND(A251&gt;=$E$23,MOD(A251-$E$23,int)=0),$E$24,0)+IF(MOD(A251-$E$27,periods_per_year)=0,$E$26,0)+F251&lt;J250+E251,IF(MOD(A251-$E$27,periods_per_year)=0,$E$26,0),J250+E251-IF(AND(A251&gt;=$E$23,MOD(A251-$E$23,int)=0),$E$24,0)-F251))))</f>
        <v>0</v>
      </c>
      <c r="H251" s="15"/>
      <c r="I251" s="14">
        <f t="shared" si="34"/>
        <v>413.50999999999993</v>
      </c>
      <c r="J251" s="14">
        <f t="shared" si="35"/>
        <v>95187.150000000081</v>
      </c>
      <c r="K251" s="14">
        <f t="shared" si="36"/>
        <v>109.5425</v>
      </c>
      <c r="L251" s="14">
        <f>IF(A251="","",SUM($K$49:K251))</f>
        <v>29519.547499999971</v>
      </c>
      <c r="O251" s="18">
        <f t="shared" si="37"/>
        <v>203</v>
      </c>
      <c r="P251" s="19">
        <f>IF(O251="","",IF(OR(periods_per_year=26,periods_per_year=52),IF(periods_per_year=26,IF(O251=1,fpdate,P250+14),IF(periods_per_year=52,IF(O251=1,fpdate,P250+7),"n/a")),IF(periods_per_year=24,DATE(YEAR(fpdate),MONTH(fpdate)+(O251-1)/2+IF(AND(DAY(fpdate)&gt;=15,MOD(O251,2)=0),1,0),IF(MOD(O251,2)=0,IF(DAY(fpdate)&gt;=15,DAY(fpdate)-14,DAY(fpdate)+14),DAY(fpdate))),IF(DAY(DATE(YEAR(fpdate),MONTH(fpdate)+O251-1,DAY(fpdate)))&lt;&gt;DAY(fpdate),DATE(YEAR(fpdate),MONTH(fpdate)+O251,0),DATE(YEAR(fpdate),MONTH(fpdate)+O251-1,DAY(fpdate))))))</f>
        <v>49249</v>
      </c>
      <c r="Q251" s="20">
        <f>IF(O251="","",IF(D251&lt;&gt;"",D251,IF(O251=1,start_rate,IF(variable,IF(OR(O251=1,O251&lt;$J$23*periods_per_year),Q250,MIN($J$24,IF(MOD(O251-1,$J$26)=0,MAX($J$25,Q250+$J$27),Q250))),Q250))))</f>
        <v>5.5E-2</v>
      </c>
      <c r="R251" s="21">
        <f>IF(O251="","",ROUND((((1+Q251/CP)^(CP/periods_per_year))-1)*U250,2))</f>
        <v>438.17</v>
      </c>
      <c r="S251" s="21">
        <f>IF(O251="","",IF(O251=nper,U250+R251,MIN(U250+R251,IF(Q251=Q250,S250,ROUND(-PMT(((1+Q251/CP)^(CP/periods_per_year))-1,nper-O251+1,U250),2)))))</f>
        <v>851.68</v>
      </c>
      <c r="T251" s="21">
        <f t="shared" si="38"/>
        <v>413.50999999999993</v>
      </c>
      <c r="U251" s="21">
        <f t="shared" si="39"/>
        <v>95187.150000000081</v>
      </c>
    </row>
    <row r="252" spans="1:21" x14ac:dyDescent="0.2">
      <c r="A252" s="11">
        <f t="shared" si="30"/>
        <v>204</v>
      </c>
      <c r="B252" s="12">
        <f t="shared" si="31"/>
        <v>49279</v>
      </c>
      <c r="C252" s="16">
        <f t="shared" si="32"/>
        <v>17</v>
      </c>
      <c r="D252" s="13">
        <f>IF(A252="","",IF(A252=1,start_rate,IF(variable,IF(OR(A252=1,A252&lt;$J$23*periods_per_year),D251,MIN($J$24,IF(MOD(A252-1,$J$26)=0,MAX($J$25,D251+$J$27),D251))),D251)))</f>
        <v>5.5E-2</v>
      </c>
      <c r="E252" s="14">
        <f t="shared" si="33"/>
        <v>436.27</v>
      </c>
      <c r="F252" s="14">
        <f>IF(A252="","",IF(A252=nper,J251+E252,MIN(J251+E252,IF(D252=D251,F251,IF($E$13="Acc Bi-Weekly",ROUND((-PMT(((1+D252/CP)^(CP/12))-1,(nper-A252+1)*12/26,J251))/2,2),IF($E$13="Acc Weekly",ROUND((-PMT(((1+D252/CP)^(CP/12))-1,(nper-A252+1)*12/52,J251))/4,2),ROUND(-PMT(((1+D252/CP)^(CP/periods_per_year))-1,nper-A252+1,J251),2)))))))</f>
        <v>851.68</v>
      </c>
      <c r="G252" s="14">
        <f>IF(OR(A252="",A252&lt;$E$23),"",IF(J251&lt;=F252,0,IF(IF(AND(A252&gt;=$E$23,MOD(A252-$E$23,int)=0),$E$24,0)+F252&gt;=J251+E252,J251+E252-F252,IF(AND(A252&gt;=$E$23,MOD(A252-$E$23,int)=0),$E$24,0)+IF(IF(AND(A252&gt;=$E$23,MOD(A252-$E$23,int)=0),$E$24,0)+IF(MOD(A252-$E$27,periods_per_year)=0,$E$26,0)+F252&lt;J251+E252,IF(MOD(A252-$E$27,periods_per_year)=0,$E$26,0),J251+E252-IF(AND(A252&gt;=$E$23,MOD(A252-$E$23,int)=0),$E$24,0)-F252))))</f>
        <v>0</v>
      </c>
      <c r="H252" s="15"/>
      <c r="I252" s="14">
        <f t="shared" si="34"/>
        <v>415.40999999999997</v>
      </c>
      <c r="J252" s="14">
        <f t="shared" si="35"/>
        <v>94771.740000000078</v>
      </c>
      <c r="K252" s="14">
        <f t="shared" si="36"/>
        <v>109.0675</v>
      </c>
      <c r="L252" s="14">
        <f>IF(A252="","",SUM($K$49:K252))</f>
        <v>29628.614999999972</v>
      </c>
      <c r="O252" s="18">
        <f t="shared" si="37"/>
        <v>204</v>
      </c>
      <c r="P252" s="19">
        <f>IF(O252="","",IF(OR(periods_per_year=26,periods_per_year=52),IF(periods_per_year=26,IF(O252=1,fpdate,P251+14),IF(periods_per_year=52,IF(O252=1,fpdate,P251+7),"n/a")),IF(periods_per_year=24,DATE(YEAR(fpdate),MONTH(fpdate)+(O252-1)/2+IF(AND(DAY(fpdate)&gt;=15,MOD(O252,2)=0),1,0),IF(MOD(O252,2)=0,IF(DAY(fpdate)&gt;=15,DAY(fpdate)-14,DAY(fpdate)+14),DAY(fpdate))),IF(DAY(DATE(YEAR(fpdate),MONTH(fpdate)+O252-1,DAY(fpdate)))&lt;&gt;DAY(fpdate),DATE(YEAR(fpdate),MONTH(fpdate)+O252,0),DATE(YEAR(fpdate),MONTH(fpdate)+O252-1,DAY(fpdate))))))</f>
        <v>49279</v>
      </c>
      <c r="Q252" s="20">
        <f>IF(O252="","",IF(D252&lt;&gt;"",D252,IF(O252=1,start_rate,IF(variable,IF(OR(O252=1,O252&lt;$J$23*periods_per_year),Q251,MIN($J$24,IF(MOD(O252-1,$J$26)=0,MAX($J$25,Q251+$J$27),Q251))),Q251))))</f>
        <v>5.5E-2</v>
      </c>
      <c r="R252" s="21">
        <f>IF(O252="","",ROUND((((1+Q252/CP)^(CP/periods_per_year))-1)*U251,2))</f>
        <v>436.27</v>
      </c>
      <c r="S252" s="21">
        <f>IF(O252="","",IF(O252=nper,U251+R252,MIN(U251+R252,IF(Q252=Q251,S251,ROUND(-PMT(((1+Q252/CP)^(CP/periods_per_year))-1,nper-O252+1,U251),2)))))</f>
        <v>851.68</v>
      </c>
      <c r="T252" s="21">
        <f t="shared" si="38"/>
        <v>415.40999999999997</v>
      </c>
      <c r="U252" s="21">
        <f t="shared" si="39"/>
        <v>94771.740000000078</v>
      </c>
    </row>
    <row r="253" spans="1:21" x14ac:dyDescent="0.2">
      <c r="A253" s="11">
        <f t="shared" si="30"/>
        <v>205</v>
      </c>
      <c r="B253" s="12">
        <f t="shared" si="31"/>
        <v>49310</v>
      </c>
      <c r="C253" s="16" t="str">
        <f t="shared" si="32"/>
        <v/>
      </c>
      <c r="D253" s="13">
        <f>IF(A253="","",IF(A253=1,start_rate,IF(variable,IF(OR(A253=1,A253&lt;$J$23*periods_per_year),D252,MIN($J$24,IF(MOD(A253-1,$J$26)=0,MAX($J$25,D252+$J$27),D252))),D252)))</f>
        <v>5.5E-2</v>
      </c>
      <c r="E253" s="14">
        <f t="shared" si="33"/>
        <v>434.37</v>
      </c>
      <c r="F253" s="14">
        <f>IF(A253="","",IF(A253=nper,J252+E253,MIN(J252+E253,IF(D253=D252,F252,IF($E$13="Acc Bi-Weekly",ROUND((-PMT(((1+D253/CP)^(CP/12))-1,(nper-A253+1)*12/26,J252))/2,2),IF($E$13="Acc Weekly",ROUND((-PMT(((1+D253/CP)^(CP/12))-1,(nper-A253+1)*12/52,J252))/4,2),ROUND(-PMT(((1+D253/CP)^(CP/periods_per_year))-1,nper-A253+1,J252),2)))))))</f>
        <v>851.68</v>
      </c>
      <c r="G253" s="14">
        <f>IF(OR(A253="",A253&lt;$E$23),"",IF(J252&lt;=F253,0,IF(IF(AND(A253&gt;=$E$23,MOD(A253-$E$23,int)=0),$E$24,0)+F253&gt;=J252+E253,J252+E253-F253,IF(AND(A253&gt;=$E$23,MOD(A253-$E$23,int)=0),$E$24,0)+IF(IF(AND(A253&gt;=$E$23,MOD(A253-$E$23,int)=0),$E$24,0)+IF(MOD(A253-$E$27,periods_per_year)=0,$E$26,0)+F253&lt;J252+E253,IF(MOD(A253-$E$27,periods_per_year)=0,$E$26,0),J252+E253-IF(AND(A253&gt;=$E$23,MOD(A253-$E$23,int)=0),$E$24,0)-F253))))</f>
        <v>0</v>
      </c>
      <c r="H253" s="15"/>
      <c r="I253" s="14">
        <f t="shared" si="34"/>
        <v>417.30999999999995</v>
      </c>
      <c r="J253" s="14">
        <f t="shared" si="35"/>
        <v>94354.43000000008</v>
      </c>
      <c r="K253" s="14">
        <f t="shared" si="36"/>
        <v>108.5925</v>
      </c>
      <c r="L253" s="14">
        <f>IF(A253="","",SUM($K$49:K253))</f>
        <v>29737.207499999971</v>
      </c>
      <c r="O253" s="18">
        <f t="shared" si="37"/>
        <v>205</v>
      </c>
      <c r="P253" s="19">
        <f>IF(O253="","",IF(OR(periods_per_year=26,periods_per_year=52),IF(periods_per_year=26,IF(O253=1,fpdate,P252+14),IF(periods_per_year=52,IF(O253=1,fpdate,P252+7),"n/a")),IF(periods_per_year=24,DATE(YEAR(fpdate),MONTH(fpdate)+(O253-1)/2+IF(AND(DAY(fpdate)&gt;=15,MOD(O253,2)=0),1,0),IF(MOD(O253,2)=0,IF(DAY(fpdate)&gt;=15,DAY(fpdate)-14,DAY(fpdate)+14),DAY(fpdate))),IF(DAY(DATE(YEAR(fpdate),MONTH(fpdate)+O253-1,DAY(fpdate)))&lt;&gt;DAY(fpdate),DATE(YEAR(fpdate),MONTH(fpdate)+O253,0),DATE(YEAR(fpdate),MONTH(fpdate)+O253-1,DAY(fpdate))))))</f>
        <v>49310</v>
      </c>
      <c r="Q253" s="20">
        <f>IF(O253="","",IF(D253&lt;&gt;"",D253,IF(O253=1,start_rate,IF(variable,IF(OR(O253=1,O253&lt;$J$23*periods_per_year),Q252,MIN($J$24,IF(MOD(O253-1,$J$26)=0,MAX($J$25,Q252+$J$27),Q252))),Q252))))</f>
        <v>5.5E-2</v>
      </c>
      <c r="R253" s="21">
        <f>IF(O253="","",ROUND((((1+Q253/CP)^(CP/periods_per_year))-1)*U252,2))</f>
        <v>434.37</v>
      </c>
      <c r="S253" s="21">
        <f>IF(O253="","",IF(O253=nper,U252+R253,MIN(U252+R253,IF(Q253=Q252,S252,ROUND(-PMT(((1+Q253/CP)^(CP/periods_per_year))-1,nper-O253+1,U252),2)))))</f>
        <v>851.68</v>
      </c>
      <c r="T253" s="21">
        <f t="shared" si="38"/>
        <v>417.30999999999995</v>
      </c>
      <c r="U253" s="21">
        <f t="shared" si="39"/>
        <v>94354.43000000008</v>
      </c>
    </row>
    <row r="254" spans="1:21" x14ac:dyDescent="0.2">
      <c r="A254" s="11">
        <f t="shared" si="30"/>
        <v>206</v>
      </c>
      <c r="B254" s="12">
        <f t="shared" si="31"/>
        <v>49341</v>
      </c>
      <c r="C254" s="16" t="str">
        <f t="shared" si="32"/>
        <v/>
      </c>
      <c r="D254" s="13">
        <f>IF(A254="","",IF(A254=1,start_rate,IF(variable,IF(OR(A254=1,A254&lt;$J$23*periods_per_year),D253,MIN($J$24,IF(MOD(A254-1,$J$26)=0,MAX($J$25,D253+$J$27),D253))),D253)))</f>
        <v>5.5E-2</v>
      </c>
      <c r="E254" s="14">
        <f t="shared" si="33"/>
        <v>432.46</v>
      </c>
      <c r="F254" s="14">
        <f>IF(A254="","",IF(A254=nper,J253+E254,MIN(J253+E254,IF(D254=D253,F253,IF($E$13="Acc Bi-Weekly",ROUND((-PMT(((1+D254/CP)^(CP/12))-1,(nper-A254+1)*12/26,J253))/2,2),IF($E$13="Acc Weekly",ROUND((-PMT(((1+D254/CP)^(CP/12))-1,(nper-A254+1)*12/52,J253))/4,2),ROUND(-PMT(((1+D254/CP)^(CP/periods_per_year))-1,nper-A254+1,J253),2)))))))</f>
        <v>851.68</v>
      </c>
      <c r="G254" s="14">
        <f>IF(OR(A254="",A254&lt;$E$23),"",IF(J253&lt;=F254,0,IF(IF(AND(A254&gt;=$E$23,MOD(A254-$E$23,int)=0),$E$24,0)+F254&gt;=J253+E254,J253+E254-F254,IF(AND(A254&gt;=$E$23,MOD(A254-$E$23,int)=0),$E$24,0)+IF(IF(AND(A254&gt;=$E$23,MOD(A254-$E$23,int)=0),$E$24,0)+IF(MOD(A254-$E$27,periods_per_year)=0,$E$26,0)+F254&lt;J253+E254,IF(MOD(A254-$E$27,periods_per_year)=0,$E$26,0),J253+E254-IF(AND(A254&gt;=$E$23,MOD(A254-$E$23,int)=0),$E$24,0)-F254))))</f>
        <v>0</v>
      </c>
      <c r="H254" s="15"/>
      <c r="I254" s="14">
        <f t="shared" si="34"/>
        <v>419.21999999999997</v>
      </c>
      <c r="J254" s="14">
        <f t="shared" si="35"/>
        <v>93935.210000000079</v>
      </c>
      <c r="K254" s="14">
        <f t="shared" si="36"/>
        <v>108.11499999999999</v>
      </c>
      <c r="L254" s="14">
        <f>IF(A254="","",SUM($K$49:K254))</f>
        <v>29845.322499999973</v>
      </c>
      <c r="O254" s="18">
        <f t="shared" si="37"/>
        <v>206</v>
      </c>
      <c r="P254" s="19">
        <f>IF(O254="","",IF(OR(periods_per_year=26,periods_per_year=52),IF(periods_per_year=26,IF(O254=1,fpdate,P253+14),IF(periods_per_year=52,IF(O254=1,fpdate,P253+7),"n/a")),IF(periods_per_year=24,DATE(YEAR(fpdate),MONTH(fpdate)+(O254-1)/2+IF(AND(DAY(fpdate)&gt;=15,MOD(O254,2)=0),1,0),IF(MOD(O254,2)=0,IF(DAY(fpdate)&gt;=15,DAY(fpdate)-14,DAY(fpdate)+14),DAY(fpdate))),IF(DAY(DATE(YEAR(fpdate),MONTH(fpdate)+O254-1,DAY(fpdate)))&lt;&gt;DAY(fpdate),DATE(YEAR(fpdate),MONTH(fpdate)+O254,0),DATE(YEAR(fpdate),MONTH(fpdate)+O254-1,DAY(fpdate))))))</f>
        <v>49341</v>
      </c>
      <c r="Q254" s="20">
        <f>IF(O254="","",IF(D254&lt;&gt;"",D254,IF(O254=1,start_rate,IF(variable,IF(OR(O254=1,O254&lt;$J$23*periods_per_year),Q253,MIN($J$24,IF(MOD(O254-1,$J$26)=0,MAX($J$25,Q253+$J$27),Q253))),Q253))))</f>
        <v>5.5E-2</v>
      </c>
      <c r="R254" s="21">
        <f>IF(O254="","",ROUND((((1+Q254/CP)^(CP/periods_per_year))-1)*U253,2))</f>
        <v>432.46</v>
      </c>
      <c r="S254" s="21">
        <f>IF(O254="","",IF(O254=nper,U253+R254,MIN(U253+R254,IF(Q254=Q253,S253,ROUND(-PMT(((1+Q254/CP)^(CP/periods_per_year))-1,nper-O254+1,U253),2)))))</f>
        <v>851.68</v>
      </c>
      <c r="T254" s="21">
        <f t="shared" si="38"/>
        <v>419.21999999999997</v>
      </c>
      <c r="U254" s="21">
        <f t="shared" si="39"/>
        <v>93935.210000000079</v>
      </c>
    </row>
    <row r="255" spans="1:21" x14ac:dyDescent="0.2">
      <c r="A255" s="11">
        <f t="shared" si="30"/>
        <v>207</v>
      </c>
      <c r="B255" s="12">
        <f t="shared" si="31"/>
        <v>49369</v>
      </c>
      <c r="C255" s="16" t="str">
        <f t="shared" si="32"/>
        <v/>
      </c>
      <c r="D255" s="13">
        <f>IF(A255="","",IF(A255=1,start_rate,IF(variable,IF(OR(A255=1,A255&lt;$J$23*periods_per_year),D254,MIN($J$24,IF(MOD(A255-1,$J$26)=0,MAX($J$25,D254+$J$27),D254))),D254)))</f>
        <v>5.5E-2</v>
      </c>
      <c r="E255" s="14">
        <f t="shared" si="33"/>
        <v>430.54</v>
      </c>
      <c r="F255" s="14">
        <f>IF(A255="","",IF(A255=nper,J254+E255,MIN(J254+E255,IF(D255=D254,F254,IF($E$13="Acc Bi-Weekly",ROUND((-PMT(((1+D255/CP)^(CP/12))-1,(nper-A255+1)*12/26,J254))/2,2),IF($E$13="Acc Weekly",ROUND((-PMT(((1+D255/CP)^(CP/12))-1,(nper-A255+1)*12/52,J254))/4,2),ROUND(-PMT(((1+D255/CP)^(CP/periods_per_year))-1,nper-A255+1,J254),2)))))))</f>
        <v>851.68</v>
      </c>
      <c r="G255" s="14">
        <f>IF(OR(A255="",A255&lt;$E$23),"",IF(J254&lt;=F255,0,IF(IF(AND(A255&gt;=$E$23,MOD(A255-$E$23,int)=0),$E$24,0)+F255&gt;=J254+E255,J254+E255-F255,IF(AND(A255&gt;=$E$23,MOD(A255-$E$23,int)=0),$E$24,0)+IF(IF(AND(A255&gt;=$E$23,MOD(A255-$E$23,int)=0),$E$24,0)+IF(MOD(A255-$E$27,periods_per_year)=0,$E$26,0)+F255&lt;J254+E255,IF(MOD(A255-$E$27,periods_per_year)=0,$E$26,0),J254+E255-IF(AND(A255&gt;=$E$23,MOD(A255-$E$23,int)=0),$E$24,0)-F255))))</f>
        <v>0</v>
      </c>
      <c r="H255" s="15"/>
      <c r="I255" s="14">
        <f t="shared" si="34"/>
        <v>421.13999999999993</v>
      </c>
      <c r="J255" s="14">
        <f t="shared" si="35"/>
        <v>93514.07000000008</v>
      </c>
      <c r="K255" s="14">
        <f t="shared" si="36"/>
        <v>107.63500000000001</v>
      </c>
      <c r="L255" s="14">
        <f>IF(A255="","",SUM($K$49:K255))</f>
        <v>29952.957499999971</v>
      </c>
      <c r="O255" s="18">
        <f t="shared" si="37"/>
        <v>207</v>
      </c>
      <c r="P255" s="19">
        <f>IF(O255="","",IF(OR(periods_per_year=26,periods_per_year=52),IF(periods_per_year=26,IF(O255=1,fpdate,P254+14),IF(periods_per_year=52,IF(O255=1,fpdate,P254+7),"n/a")),IF(periods_per_year=24,DATE(YEAR(fpdate),MONTH(fpdate)+(O255-1)/2+IF(AND(DAY(fpdate)&gt;=15,MOD(O255,2)=0),1,0),IF(MOD(O255,2)=0,IF(DAY(fpdate)&gt;=15,DAY(fpdate)-14,DAY(fpdate)+14),DAY(fpdate))),IF(DAY(DATE(YEAR(fpdate),MONTH(fpdate)+O255-1,DAY(fpdate)))&lt;&gt;DAY(fpdate),DATE(YEAR(fpdate),MONTH(fpdate)+O255,0),DATE(YEAR(fpdate),MONTH(fpdate)+O255-1,DAY(fpdate))))))</f>
        <v>49369</v>
      </c>
      <c r="Q255" s="20">
        <f>IF(O255="","",IF(D255&lt;&gt;"",D255,IF(O255=1,start_rate,IF(variable,IF(OR(O255=1,O255&lt;$J$23*periods_per_year),Q254,MIN($J$24,IF(MOD(O255-1,$J$26)=0,MAX($J$25,Q254+$J$27),Q254))),Q254))))</f>
        <v>5.5E-2</v>
      </c>
      <c r="R255" s="21">
        <f>IF(O255="","",ROUND((((1+Q255/CP)^(CP/periods_per_year))-1)*U254,2))</f>
        <v>430.54</v>
      </c>
      <c r="S255" s="21">
        <f>IF(O255="","",IF(O255=nper,U254+R255,MIN(U254+R255,IF(Q255=Q254,S254,ROUND(-PMT(((1+Q255/CP)^(CP/periods_per_year))-1,nper-O255+1,U254),2)))))</f>
        <v>851.68</v>
      </c>
      <c r="T255" s="21">
        <f t="shared" si="38"/>
        <v>421.13999999999993</v>
      </c>
      <c r="U255" s="21">
        <f t="shared" si="39"/>
        <v>93514.07000000008</v>
      </c>
    </row>
    <row r="256" spans="1:21" x14ac:dyDescent="0.2">
      <c r="A256" s="11">
        <f t="shared" si="30"/>
        <v>208</v>
      </c>
      <c r="B256" s="12">
        <f t="shared" si="31"/>
        <v>49400</v>
      </c>
      <c r="C256" s="16" t="str">
        <f t="shared" si="32"/>
        <v/>
      </c>
      <c r="D256" s="13">
        <f>IF(A256="","",IF(A256=1,start_rate,IF(variable,IF(OR(A256=1,A256&lt;$J$23*periods_per_year),D255,MIN($J$24,IF(MOD(A256-1,$J$26)=0,MAX($J$25,D255+$J$27),D255))),D255)))</f>
        <v>5.5E-2</v>
      </c>
      <c r="E256" s="14">
        <f t="shared" si="33"/>
        <v>428.61</v>
      </c>
      <c r="F256" s="14">
        <f>IF(A256="","",IF(A256=nper,J255+E256,MIN(J255+E256,IF(D256=D255,F255,IF($E$13="Acc Bi-Weekly",ROUND((-PMT(((1+D256/CP)^(CP/12))-1,(nper-A256+1)*12/26,J255))/2,2),IF($E$13="Acc Weekly",ROUND((-PMT(((1+D256/CP)^(CP/12))-1,(nper-A256+1)*12/52,J255))/4,2),ROUND(-PMT(((1+D256/CP)^(CP/periods_per_year))-1,nper-A256+1,J255),2)))))))</f>
        <v>851.68</v>
      </c>
      <c r="G256" s="14">
        <f>IF(OR(A256="",A256&lt;$E$23),"",IF(J255&lt;=F256,0,IF(IF(AND(A256&gt;=$E$23,MOD(A256-$E$23,int)=0),$E$24,0)+F256&gt;=J255+E256,J255+E256-F256,IF(AND(A256&gt;=$E$23,MOD(A256-$E$23,int)=0),$E$24,0)+IF(IF(AND(A256&gt;=$E$23,MOD(A256-$E$23,int)=0),$E$24,0)+IF(MOD(A256-$E$27,periods_per_year)=0,$E$26,0)+F256&lt;J255+E256,IF(MOD(A256-$E$27,periods_per_year)=0,$E$26,0),J255+E256-IF(AND(A256&gt;=$E$23,MOD(A256-$E$23,int)=0),$E$24,0)-F256))))</f>
        <v>0</v>
      </c>
      <c r="H256" s="15"/>
      <c r="I256" s="14">
        <f t="shared" si="34"/>
        <v>423.06999999999994</v>
      </c>
      <c r="J256" s="14">
        <f t="shared" si="35"/>
        <v>93091.000000000073</v>
      </c>
      <c r="K256" s="14">
        <f t="shared" si="36"/>
        <v>107.1525</v>
      </c>
      <c r="L256" s="14">
        <f>IF(A256="","",SUM($K$49:K256))</f>
        <v>30060.109999999971</v>
      </c>
      <c r="O256" s="18">
        <f t="shared" si="37"/>
        <v>208</v>
      </c>
      <c r="P256" s="19">
        <f>IF(O256="","",IF(OR(periods_per_year=26,periods_per_year=52),IF(periods_per_year=26,IF(O256=1,fpdate,P255+14),IF(periods_per_year=52,IF(O256=1,fpdate,P255+7),"n/a")),IF(periods_per_year=24,DATE(YEAR(fpdate),MONTH(fpdate)+(O256-1)/2+IF(AND(DAY(fpdate)&gt;=15,MOD(O256,2)=0),1,0),IF(MOD(O256,2)=0,IF(DAY(fpdate)&gt;=15,DAY(fpdate)-14,DAY(fpdate)+14),DAY(fpdate))),IF(DAY(DATE(YEAR(fpdate),MONTH(fpdate)+O256-1,DAY(fpdate)))&lt;&gt;DAY(fpdate),DATE(YEAR(fpdate),MONTH(fpdate)+O256,0),DATE(YEAR(fpdate),MONTH(fpdate)+O256-1,DAY(fpdate))))))</f>
        <v>49400</v>
      </c>
      <c r="Q256" s="20">
        <f>IF(O256="","",IF(D256&lt;&gt;"",D256,IF(O256=1,start_rate,IF(variable,IF(OR(O256=1,O256&lt;$J$23*periods_per_year),Q255,MIN($J$24,IF(MOD(O256-1,$J$26)=0,MAX($J$25,Q255+$J$27),Q255))),Q255))))</f>
        <v>5.5E-2</v>
      </c>
      <c r="R256" s="21">
        <f>IF(O256="","",ROUND((((1+Q256/CP)^(CP/periods_per_year))-1)*U255,2))</f>
        <v>428.61</v>
      </c>
      <c r="S256" s="21">
        <f>IF(O256="","",IF(O256=nper,U255+R256,MIN(U255+R256,IF(Q256=Q255,S255,ROUND(-PMT(((1+Q256/CP)^(CP/periods_per_year))-1,nper-O256+1,U255),2)))))</f>
        <v>851.68</v>
      </c>
      <c r="T256" s="21">
        <f t="shared" si="38"/>
        <v>423.06999999999994</v>
      </c>
      <c r="U256" s="21">
        <f t="shared" si="39"/>
        <v>93091.000000000073</v>
      </c>
    </row>
    <row r="257" spans="1:21" x14ac:dyDescent="0.2">
      <c r="A257" s="11">
        <f t="shared" si="30"/>
        <v>209</v>
      </c>
      <c r="B257" s="12">
        <f t="shared" si="31"/>
        <v>49430</v>
      </c>
      <c r="C257" s="16" t="str">
        <f t="shared" si="32"/>
        <v/>
      </c>
      <c r="D257" s="13">
        <f>IF(A257="","",IF(A257=1,start_rate,IF(variable,IF(OR(A257=1,A257&lt;$J$23*periods_per_year),D256,MIN($J$24,IF(MOD(A257-1,$J$26)=0,MAX($J$25,D256+$J$27),D256))),D256)))</f>
        <v>5.5E-2</v>
      </c>
      <c r="E257" s="14">
        <f t="shared" si="33"/>
        <v>426.67</v>
      </c>
      <c r="F257" s="14">
        <f>IF(A257="","",IF(A257=nper,J256+E257,MIN(J256+E257,IF(D257=D256,F256,IF($E$13="Acc Bi-Weekly",ROUND((-PMT(((1+D257/CP)^(CP/12))-1,(nper-A257+1)*12/26,J256))/2,2),IF($E$13="Acc Weekly",ROUND((-PMT(((1+D257/CP)^(CP/12))-1,(nper-A257+1)*12/52,J256))/4,2),ROUND(-PMT(((1+D257/CP)^(CP/periods_per_year))-1,nper-A257+1,J256),2)))))))</f>
        <v>851.68</v>
      </c>
      <c r="G257" s="14">
        <f>IF(OR(A257="",A257&lt;$E$23),"",IF(J256&lt;=F257,0,IF(IF(AND(A257&gt;=$E$23,MOD(A257-$E$23,int)=0),$E$24,0)+F257&gt;=J256+E257,J256+E257-F257,IF(AND(A257&gt;=$E$23,MOD(A257-$E$23,int)=0),$E$24,0)+IF(IF(AND(A257&gt;=$E$23,MOD(A257-$E$23,int)=0),$E$24,0)+IF(MOD(A257-$E$27,periods_per_year)=0,$E$26,0)+F257&lt;J256+E257,IF(MOD(A257-$E$27,periods_per_year)=0,$E$26,0),J256+E257-IF(AND(A257&gt;=$E$23,MOD(A257-$E$23,int)=0),$E$24,0)-F257))))</f>
        <v>0</v>
      </c>
      <c r="H257" s="15"/>
      <c r="I257" s="14">
        <f t="shared" si="34"/>
        <v>425.00999999999993</v>
      </c>
      <c r="J257" s="14">
        <f t="shared" si="35"/>
        <v>92665.990000000078</v>
      </c>
      <c r="K257" s="14">
        <f t="shared" si="36"/>
        <v>106.6675</v>
      </c>
      <c r="L257" s="14">
        <f>IF(A257="","",SUM($K$49:K257))</f>
        <v>30166.777499999971</v>
      </c>
      <c r="O257" s="18">
        <f t="shared" si="37"/>
        <v>209</v>
      </c>
      <c r="P257" s="19">
        <f>IF(O257="","",IF(OR(periods_per_year=26,periods_per_year=52),IF(periods_per_year=26,IF(O257=1,fpdate,P256+14),IF(periods_per_year=52,IF(O257=1,fpdate,P256+7),"n/a")),IF(periods_per_year=24,DATE(YEAR(fpdate),MONTH(fpdate)+(O257-1)/2+IF(AND(DAY(fpdate)&gt;=15,MOD(O257,2)=0),1,0),IF(MOD(O257,2)=0,IF(DAY(fpdate)&gt;=15,DAY(fpdate)-14,DAY(fpdate)+14),DAY(fpdate))),IF(DAY(DATE(YEAR(fpdate),MONTH(fpdate)+O257-1,DAY(fpdate)))&lt;&gt;DAY(fpdate),DATE(YEAR(fpdate),MONTH(fpdate)+O257,0),DATE(YEAR(fpdate),MONTH(fpdate)+O257-1,DAY(fpdate))))))</f>
        <v>49430</v>
      </c>
      <c r="Q257" s="20">
        <f>IF(O257="","",IF(D257&lt;&gt;"",D257,IF(O257=1,start_rate,IF(variable,IF(OR(O257=1,O257&lt;$J$23*periods_per_year),Q256,MIN($J$24,IF(MOD(O257-1,$J$26)=0,MAX($J$25,Q256+$J$27),Q256))),Q256))))</f>
        <v>5.5E-2</v>
      </c>
      <c r="R257" s="21">
        <f>IF(O257="","",ROUND((((1+Q257/CP)^(CP/periods_per_year))-1)*U256,2))</f>
        <v>426.67</v>
      </c>
      <c r="S257" s="21">
        <f>IF(O257="","",IF(O257=nper,U256+R257,MIN(U256+R257,IF(Q257=Q256,S256,ROUND(-PMT(((1+Q257/CP)^(CP/periods_per_year))-1,nper-O257+1,U256),2)))))</f>
        <v>851.68</v>
      </c>
      <c r="T257" s="21">
        <f t="shared" si="38"/>
        <v>425.00999999999993</v>
      </c>
      <c r="U257" s="21">
        <f t="shared" si="39"/>
        <v>92665.990000000078</v>
      </c>
    </row>
    <row r="258" spans="1:21" x14ac:dyDescent="0.2">
      <c r="A258" s="11">
        <f t="shared" si="30"/>
        <v>210</v>
      </c>
      <c r="B258" s="12">
        <f t="shared" si="31"/>
        <v>49461</v>
      </c>
      <c r="C258" s="16" t="str">
        <f t="shared" si="32"/>
        <v/>
      </c>
      <c r="D258" s="13">
        <f>IF(A258="","",IF(A258=1,start_rate,IF(variable,IF(OR(A258=1,A258&lt;$J$23*periods_per_year),D257,MIN($J$24,IF(MOD(A258-1,$J$26)=0,MAX($J$25,D257+$J$27),D257))),D257)))</f>
        <v>5.5E-2</v>
      </c>
      <c r="E258" s="14">
        <f t="shared" si="33"/>
        <v>424.72</v>
      </c>
      <c r="F258" s="14">
        <f>IF(A258="","",IF(A258=nper,J257+E258,MIN(J257+E258,IF(D258=D257,F257,IF($E$13="Acc Bi-Weekly",ROUND((-PMT(((1+D258/CP)^(CP/12))-1,(nper-A258+1)*12/26,J257))/2,2),IF($E$13="Acc Weekly",ROUND((-PMT(((1+D258/CP)^(CP/12))-1,(nper-A258+1)*12/52,J257))/4,2),ROUND(-PMT(((1+D258/CP)^(CP/periods_per_year))-1,nper-A258+1,J257),2)))))))</f>
        <v>851.68</v>
      </c>
      <c r="G258" s="14">
        <f>IF(OR(A258="",A258&lt;$E$23),"",IF(J257&lt;=F258,0,IF(IF(AND(A258&gt;=$E$23,MOD(A258-$E$23,int)=0),$E$24,0)+F258&gt;=J257+E258,J257+E258-F258,IF(AND(A258&gt;=$E$23,MOD(A258-$E$23,int)=0),$E$24,0)+IF(IF(AND(A258&gt;=$E$23,MOD(A258-$E$23,int)=0),$E$24,0)+IF(MOD(A258-$E$27,periods_per_year)=0,$E$26,0)+F258&lt;J257+E258,IF(MOD(A258-$E$27,periods_per_year)=0,$E$26,0),J257+E258-IF(AND(A258&gt;=$E$23,MOD(A258-$E$23,int)=0),$E$24,0)-F258))))</f>
        <v>0</v>
      </c>
      <c r="H258" s="15"/>
      <c r="I258" s="14">
        <f t="shared" si="34"/>
        <v>426.95999999999992</v>
      </c>
      <c r="J258" s="14">
        <f t="shared" si="35"/>
        <v>92239.030000000072</v>
      </c>
      <c r="K258" s="14">
        <f t="shared" si="36"/>
        <v>106.18</v>
      </c>
      <c r="L258" s="14">
        <f>IF(A258="","",SUM($K$49:K258))</f>
        <v>30272.957499999971</v>
      </c>
      <c r="O258" s="18">
        <f t="shared" si="37"/>
        <v>210</v>
      </c>
      <c r="P258" s="19">
        <f>IF(O258="","",IF(OR(periods_per_year=26,periods_per_year=52),IF(periods_per_year=26,IF(O258=1,fpdate,P257+14),IF(periods_per_year=52,IF(O258=1,fpdate,P257+7),"n/a")),IF(periods_per_year=24,DATE(YEAR(fpdate),MONTH(fpdate)+(O258-1)/2+IF(AND(DAY(fpdate)&gt;=15,MOD(O258,2)=0),1,0),IF(MOD(O258,2)=0,IF(DAY(fpdate)&gt;=15,DAY(fpdate)-14,DAY(fpdate)+14),DAY(fpdate))),IF(DAY(DATE(YEAR(fpdate),MONTH(fpdate)+O258-1,DAY(fpdate)))&lt;&gt;DAY(fpdate),DATE(YEAR(fpdate),MONTH(fpdate)+O258,0),DATE(YEAR(fpdate),MONTH(fpdate)+O258-1,DAY(fpdate))))))</f>
        <v>49461</v>
      </c>
      <c r="Q258" s="20">
        <f>IF(O258="","",IF(D258&lt;&gt;"",D258,IF(O258=1,start_rate,IF(variable,IF(OR(O258=1,O258&lt;$J$23*periods_per_year),Q257,MIN($J$24,IF(MOD(O258-1,$J$26)=0,MAX($J$25,Q257+$J$27),Q257))),Q257))))</f>
        <v>5.5E-2</v>
      </c>
      <c r="R258" s="21">
        <f>IF(O258="","",ROUND((((1+Q258/CP)^(CP/periods_per_year))-1)*U257,2))</f>
        <v>424.72</v>
      </c>
      <c r="S258" s="21">
        <f>IF(O258="","",IF(O258=nper,U257+R258,MIN(U257+R258,IF(Q258=Q257,S257,ROUND(-PMT(((1+Q258/CP)^(CP/periods_per_year))-1,nper-O258+1,U257),2)))))</f>
        <v>851.68</v>
      </c>
      <c r="T258" s="21">
        <f t="shared" si="38"/>
        <v>426.95999999999992</v>
      </c>
      <c r="U258" s="21">
        <f t="shared" si="39"/>
        <v>92239.030000000072</v>
      </c>
    </row>
    <row r="259" spans="1:21" x14ac:dyDescent="0.2">
      <c r="A259" s="11">
        <f t="shared" si="30"/>
        <v>211</v>
      </c>
      <c r="B259" s="12">
        <f t="shared" si="31"/>
        <v>49491</v>
      </c>
      <c r="C259" s="16" t="str">
        <f t="shared" si="32"/>
        <v/>
      </c>
      <c r="D259" s="13">
        <f>IF(A259="","",IF(A259=1,start_rate,IF(variable,IF(OR(A259=1,A259&lt;$J$23*periods_per_year),D258,MIN($J$24,IF(MOD(A259-1,$J$26)=0,MAX($J$25,D258+$J$27),D258))),D258)))</f>
        <v>5.5E-2</v>
      </c>
      <c r="E259" s="14">
        <f t="shared" si="33"/>
        <v>422.76</v>
      </c>
      <c r="F259" s="14">
        <f>IF(A259="","",IF(A259=nper,J258+E259,MIN(J258+E259,IF(D259=D258,F258,IF($E$13="Acc Bi-Weekly",ROUND((-PMT(((1+D259/CP)^(CP/12))-1,(nper-A259+1)*12/26,J258))/2,2),IF($E$13="Acc Weekly",ROUND((-PMT(((1+D259/CP)^(CP/12))-1,(nper-A259+1)*12/52,J258))/4,2),ROUND(-PMT(((1+D259/CP)^(CP/periods_per_year))-1,nper-A259+1,J258),2)))))))</f>
        <v>851.68</v>
      </c>
      <c r="G259" s="14">
        <f>IF(OR(A259="",A259&lt;$E$23),"",IF(J258&lt;=F259,0,IF(IF(AND(A259&gt;=$E$23,MOD(A259-$E$23,int)=0),$E$24,0)+F259&gt;=J258+E259,J258+E259-F259,IF(AND(A259&gt;=$E$23,MOD(A259-$E$23,int)=0),$E$24,0)+IF(IF(AND(A259&gt;=$E$23,MOD(A259-$E$23,int)=0),$E$24,0)+IF(MOD(A259-$E$27,periods_per_year)=0,$E$26,0)+F259&lt;J258+E259,IF(MOD(A259-$E$27,periods_per_year)=0,$E$26,0),J258+E259-IF(AND(A259&gt;=$E$23,MOD(A259-$E$23,int)=0),$E$24,0)-F259))))</f>
        <v>0</v>
      </c>
      <c r="H259" s="15"/>
      <c r="I259" s="14">
        <f t="shared" si="34"/>
        <v>428.91999999999996</v>
      </c>
      <c r="J259" s="14">
        <f t="shared" si="35"/>
        <v>91810.110000000073</v>
      </c>
      <c r="K259" s="14">
        <f t="shared" si="36"/>
        <v>105.69</v>
      </c>
      <c r="L259" s="14">
        <f>IF(A259="","",SUM($K$49:K259))</f>
        <v>30378.64749999997</v>
      </c>
      <c r="O259" s="18">
        <f t="shared" si="37"/>
        <v>211</v>
      </c>
      <c r="P259" s="19">
        <f>IF(O259="","",IF(OR(periods_per_year=26,periods_per_year=52),IF(periods_per_year=26,IF(O259=1,fpdate,P258+14),IF(periods_per_year=52,IF(O259=1,fpdate,P258+7),"n/a")),IF(periods_per_year=24,DATE(YEAR(fpdate),MONTH(fpdate)+(O259-1)/2+IF(AND(DAY(fpdate)&gt;=15,MOD(O259,2)=0),1,0),IF(MOD(O259,2)=0,IF(DAY(fpdate)&gt;=15,DAY(fpdate)-14,DAY(fpdate)+14),DAY(fpdate))),IF(DAY(DATE(YEAR(fpdate),MONTH(fpdate)+O259-1,DAY(fpdate)))&lt;&gt;DAY(fpdate),DATE(YEAR(fpdate),MONTH(fpdate)+O259,0),DATE(YEAR(fpdate),MONTH(fpdate)+O259-1,DAY(fpdate))))))</f>
        <v>49491</v>
      </c>
      <c r="Q259" s="20">
        <f>IF(O259="","",IF(D259&lt;&gt;"",D259,IF(O259=1,start_rate,IF(variable,IF(OR(O259=1,O259&lt;$J$23*periods_per_year),Q258,MIN($J$24,IF(MOD(O259-1,$J$26)=0,MAX($J$25,Q258+$J$27),Q258))),Q258))))</f>
        <v>5.5E-2</v>
      </c>
      <c r="R259" s="21">
        <f>IF(O259="","",ROUND((((1+Q259/CP)^(CP/periods_per_year))-1)*U258,2))</f>
        <v>422.76</v>
      </c>
      <c r="S259" s="21">
        <f>IF(O259="","",IF(O259=nper,U258+R259,MIN(U258+R259,IF(Q259=Q258,S258,ROUND(-PMT(((1+Q259/CP)^(CP/periods_per_year))-1,nper-O259+1,U258),2)))))</f>
        <v>851.68</v>
      </c>
      <c r="T259" s="21">
        <f t="shared" si="38"/>
        <v>428.91999999999996</v>
      </c>
      <c r="U259" s="21">
        <f t="shared" si="39"/>
        <v>91810.110000000073</v>
      </c>
    </row>
    <row r="260" spans="1:21" x14ac:dyDescent="0.2">
      <c r="A260" s="11">
        <f t="shared" si="30"/>
        <v>212</v>
      </c>
      <c r="B260" s="12">
        <f t="shared" si="31"/>
        <v>49522</v>
      </c>
      <c r="C260" s="16" t="str">
        <f t="shared" si="32"/>
        <v/>
      </c>
      <c r="D260" s="13">
        <f>IF(A260="","",IF(A260=1,start_rate,IF(variable,IF(OR(A260=1,A260&lt;$J$23*periods_per_year),D259,MIN($J$24,IF(MOD(A260-1,$J$26)=0,MAX($J$25,D259+$J$27),D259))),D259)))</f>
        <v>5.5E-2</v>
      </c>
      <c r="E260" s="14">
        <f t="shared" si="33"/>
        <v>420.8</v>
      </c>
      <c r="F260" s="14">
        <f>IF(A260="","",IF(A260=nper,J259+E260,MIN(J259+E260,IF(D260=D259,F259,IF($E$13="Acc Bi-Weekly",ROUND((-PMT(((1+D260/CP)^(CP/12))-1,(nper-A260+1)*12/26,J259))/2,2),IF($E$13="Acc Weekly",ROUND((-PMT(((1+D260/CP)^(CP/12))-1,(nper-A260+1)*12/52,J259))/4,2),ROUND(-PMT(((1+D260/CP)^(CP/periods_per_year))-1,nper-A260+1,J259),2)))))))</f>
        <v>851.68</v>
      </c>
      <c r="G260" s="14">
        <f>IF(OR(A260="",A260&lt;$E$23),"",IF(J259&lt;=F260,0,IF(IF(AND(A260&gt;=$E$23,MOD(A260-$E$23,int)=0),$E$24,0)+F260&gt;=J259+E260,J259+E260-F260,IF(AND(A260&gt;=$E$23,MOD(A260-$E$23,int)=0),$E$24,0)+IF(IF(AND(A260&gt;=$E$23,MOD(A260-$E$23,int)=0),$E$24,0)+IF(MOD(A260-$E$27,periods_per_year)=0,$E$26,0)+F260&lt;J259+E260,IF(MOD(A260-$E$27,periods_per_year)=0,$E$26,0),J259+E260-IF(AND(A260&gt;=$E$23,MOD(A260-$E$23,int)=0),$E$24,0)-F260))))</f>
        <v>0</v>
      </c>
      <c r="H260" s="15"/>
      <c r="I260" s="14">
        <f t="shared" si="34"/>
        <v>430.87999999999994</v>
      </c>
      <c r="J260" s="14">
        <f t="shared" si="35"/>
        <v>91379.230000000069</v>
      </c>
      <c r="K260" s="14">
        <f t="shared" si="36"/>
        <v>105.2</v>
      </c>
      <c r="L260" s="14">
        <f>IF(A260="","",SUM($K$49:K260))</f>
        <v>30483.847499999971</v>
      </c>
      <c r="O260" s="18">
        <f t="shared" si="37"/>
        <v>212</v>
      </c>
      <c r="P260" s="19">
        <f>IF(O260="","",IF(OR(periods_per_year=26,periods_per_year=52),IF(periods_per_year=26,IF(O260=1,fpdate,P259+14),IF(periods_per_year=52,IF(O260=1,fpdate,P259+7),"n/a")),IF(periods_per_year=24,DATE(YEAR(fpdate),MONTH(fpdate)+(O260-1)/2+IF(AND(DAY(fpdate)&gt;=15,MOD(O260,2)=0),1,0),IF(MOD(O260,2)=0,IF(DAY(fpdate)&gt;=15,DAY(fpdate)-14,DAY(fpdate)+14),DAY(fpdate))),IF(DAY(DATE(YEAR(fpdate),MONTH(fpdate)+O260-1,DAY(fpdate)))&lt;&gt;DAY(fpdate),DATE(YEAR(fpdate),MONTH(fpdate)+O260,0),DATE(YEAR(fpdate),MONTH(fpdate)+O260-1,DAY(fpdate))))))</f>
        <v>49522</v>
      </c>
      <c r="Q260" s="20">
        <f>IF(O260="","",IF(D260&lt;&gt;"",D260,IF(O260=1,start_rate,IF(variable,IF(OR(O260=1,O260&lt;$J$23*periods_per_year),Q259,MIN($J$24,IF(MOD(O260-1,$J$26)=0,MAX($J$25,Q259+$J$27),Q259))),Q259))))</f>
        <v>5.5E-2</v>
      </c>
      <c r="R260" s="21">
        <f>IF(O260="","",ROUND((((1+Q260/CP)^(CP/periods_per_year))-1)*U259,2))</f>
        <v>420.8</v>
      </c>
      <c r="S260" s="21">
        <f>IF(O260="","",IF(O260=nper,U259+R260,MIN(U259+R260,IF(Q260=Q259,S259,ROUND(-PMT(((1+Q260/CP)^(CP/periods_per_year))-1,nper-O260+1,U259),2)))))</f>
        <v>851.68</v>
      </c>
      <c r="T260" s="21">
        <f t="shared" si="38"/>
        <v>430.87999999999994</v>
      </c>
      <c r="U260" s="21">
        <f t="shared" si="39"/>
        <v>91379.230000000069</v>
      </c>
    </row>
    <row r="261" spans="1:21" x14ac:dyDescent="0.2">
      <c r="A261" s="11">
        <f t="shared" si="30"/>
        <v>213</v>
      </c>
      <c r="B261" s="12">
        <f t="shared" si="31"/>
        <v>49553</v>
      </c>
      <c r="C261" s="16" t="str">
        <f t="shared" si="32"/>
        <v/>
      </c>
      <c r="D261" s="13">
        <f>IF(A261="","",IF(A261=1,start_rate,IF(variable,IF(OR(A261=1,A261&lt;$J$23*periods_per_year),D260,MIN($J$24,IF(MOD(A261-1,$J$26)=0,MAX($J$25,D260+$J$27),D260))),D260)))</f>
        <v>5.5E-2</v>
      </c>
      <c r="E261" s="14">
        <f t="shared" si="33"/>
        <v>418.82</v>
      </c>
      <c r="F261" s="14">
        <f>IF(A261="","",IF(A261=nper,J260+E261,MIN(J260+E261,IF(D261=D260,F260,IF($E$13="Acc Bi-Weekly",ROUND((-PMT(((1+D261/CP)^(CP/12))-1,(nper-A261+1)*12/26,J260))/2,2),IF($E$13="Acc Weekly",ROUND((-PMT(((1+D261/CP)^(CP/12))-1,(nper-A261+1)*12/52,J260))/4,2),ROUND(-PMT(((1+D261/CP)^(CP/periods_per_year))-1,nper-A261+1,J260),2)))))))</f>
        <v>851.68</v>
      </c>
      <c r="G261" s="14">
        <f>IF(OR(A261="",A261&lt;$E$23),"",IF(J260&lt;=F261,0,IF(IF(AND(A261&gt;=$E$23,MOD(A261-$E$23,int)=0),$E$24,0)+F261&gt;=J260+E261,J260+E261-F261,IF(AND(A261&gt;=$E$23,MOD(A261-$E$23,int)=0),$E$24,0)+IF(IF(AND(A261&gt;=$E$23,MOD(A261-$E$23,int)=0),$E$24,0)+IF(MOD(A261-$E$27,periods_per_year)=0,$E$26,0)+F261&lt;J260+E261,IF(MOD(A261-$E$27,periods_per_year)=0,$E$26,0),J260+E261-IF(AND(A261&gt;=$E$23,MOD(A261-$E$23,int)=0),$E$24,0)-F261))))</f>
        <v>0</v>
      </c>
      <c r="H261" s="15"/>
      <c r="I261" s="14">
        <f t="shared" si="34"/>
        <v>432.85999999999996</v>
      </c>
      <c r="J261" s="14">
        <f t="shared" si="35"/>
        <v>90946.370000000068</v>
      </c>
      <c r="K261" s="14">
        <f t="shared" si="36"/>
        <v>104.705</v>
      </c>
      <c r="L261" s="14">
        <f>IF(A261="","",SUM($K$49:K261))</f>
        <v>30588.552499999972</v>
      </c>
      <c r="O261" s="18">
        <f t="shared" si="37"/>
        <v>213</v>
      </c>
      <c r="P261" s="19">
        <f>IF(O261="","",IF(OR(periods_per_year=26,periods_per_year=52),IF(periods_per_year=26,IF(O261=1,fpdate,P260+14),IF(periods_per_year=52,IF(O261=1,fpdate,P260+7),"n/a")),IF(periods_per_year=24,DATE(YEAR(fpdate),MONTH(fpdate)+(O261-1)/2+IF(AND(DAY(fpdate)&gt;=15,MOD(O261,2)=0),1,0),IF(MOD(O261,2)=0,IF(DAY(fpdate)&gt;=15,DAY(fpdate)-14,DAY(fpdate)+14),DAY(fpdate))),IF(DAY(DATE(YEAR(fpdate),MONTH(fpdate)+O261-1,DAY(fpdate)))&lt;&gt;DAY(fpdate),DATE(YEAR(fpdate),MONTH(fpdate)+O261,0),DATE(YEAR(fpdate),MONTH(fpdate)+O261-1,DAY(fpdate))))))</f>
        <v>49553</v>
      </c>
      <c r="Q261" s="20">
        <f>IF(O261="","",IF(D261&lt;&gt;"",D261,IF(O261=1,start_rate,IF(variable,IF(OR(O261=1,O261&lt;$J$23*periods_per_year),Q260,MIN($J$24,IF(MOD(O261-1,$J$26)=0,MAX($J$25,Q260+$J$27),Q260))),Q260))))</f>
        <v>5.5E-2</v>
      </c>
      <c r="R261" s="21">
        <f>IF(O261="","",ROUND((((1+Q261/CP)^(CP/periods_per_year))-1)*U260,2))</f>
        <v>418.82</v>
      </c>
      <c r="S261" s="21">
        <f>IF(O261="","",IF(O261=nper,U260+R261,MIN(U260+R261,IF(Q261=Q260,S260,ROUND(-PMT(((1+Q261/CP)^(CP/periods_per_year))-1,nper-O261+1,U260),2)))))</f>
        <v>851.68</v>
      </c>
      <c r="T261" s="21">
        <f t="shared" si="38"/>
        <v>432.85999999999996</v>
      </c>
      <c r="U261" s="21">
        <f t="shared" si="39"/>
        <v>90946.370000000068</v>
      </c>
    </row>
    <row r="262" spans="1:21" x14ac:dyDescent="0.2">
      <c r="A262" s="11">
        <f t="shared" si="30"/>
        <v>214</v>
      </c>
      <c r="B262" s="12">
        <f t="shared" si="31"/>
        <v>49583</v>
      </c>
      <c r="C262" s="16" t="str">
        <f t="shared" si="32"/>
        <v/>
      </c>
      <c r="D262" s="13">
        <f>IF(A262="","",IF(A262=1,start_rate,IF(variable,IF(OR(A262=1,A262&lt;$J$23*periods_per_year),D261,MIN($J$24,IF(MOD(A262-1,$J$26)=0,MAX($J$25,D261+$J$27),D261))),D261)))</f>
        <v>5.5E-2</v>
      </c>
      <c r="E262" s="14">
        <f t="shared" si="33"/>
        <v>416.84</v>
      </c>
      <c r="F262" s="14">
        <f>IF(A262="","",IF(A262=nper,J261+E262,MIN(J261+E262,IF(D262=D261,F261,IF($E$13="Acc Bi-Weekly",ROUND((-PMT(((1+D262/CP)^(CP/12))-1,(nper-A262+1)*12/26,J261))/2,2),IF($E$13="Acc Weekly",ROUND((-PMT(((1+D262/CP)^(CP/12))-1,(nper-A262+1)*12/52,J261))/4,2),ROUND(-PMT(((1+D262/CP)^(CP/periods_per_year))-1,nper-A262+1,J261),2)))))))</f>
        <v>851.68</v>
      </c>
      <c r="G262" s="14">
        <f>IF(OR(A262="",A262&lt;$E$23),"",IF(J261&lt;=F262,0,IF(IF(AND(A262&gt;=$E$23,MOD(A262-$E$23,int)=0),$E$24,0)+F262&gt;=J261+E262,J261+E262-F262,IF(AND(A262&gt;=$E$23,MOD(A262-$E$23,int)=0),$E$24,0)+IF(IF(AND(A262&gt;=$E$23,MOD(A262-$E$23,int)=0),$E$24,0)+IF(MOD(A262-$E$27,periods_per_year)=0,$E$26,0)+F262&lt;J261+E262,IF(MOD(A262-$E$27,periods_per_year)=0,$E$26,0),J261+E262-IF(AND(A262&gt;=$E$23,MOD(A262-$E$23,int)=0),$E$24,0)-F262))))</f>
        <v>0</v>
      </c>
      <c r="H262" s="15"/>
      <c r="I262" s="14">
        <f t="shared" si="34"/>
        <v>434.84</v>
      </c>
      <c r="J262" s="14">
        <f t="shared" si="35"/>
        <v>90511.530000000072</v>
      </c>
      <c r="K262" s="14">
        <f t="shared" si="36"/>
        <v>104.21</v>
      </c>
      <c r="L262" s="14">
        <f>IF(A262="","",SUM($K$49:K262))</f>
        <v>30692.762499999972</v>
      </c>
      <c r="O262" s="18">
        <f t="shared" si="37"/>
        <v>214</v>
      </c>
      <c r="P262" s="19">
        <f>IF(O262="","",IF(OR(periods_per_year=26,periods_per_year=52),IF(periods_per_year=26,IF(O262=1,fpdate,P261+14),IF(periods_per_year=52,IF(O262=1,fpdate,P261+7),"n/a")),IF(periods_per_year=24,DATE(YEAR(fpdate),MONTH(fpdate)+(O262-1)/2+IF(AND(DAY(fpdate)&gt;=15,MOD(O262,2)=0),1,0),IF(MOD(O262,2)=0,IF(DAY(fpdate)&gt;=15,DAY(fpdate)-14,DAY(fpdate)+14),DAY(fpdate))),IF(DAY(DATE(YEAR(fpdate),MONTH(fpdate)+O262-1,DAY(fpdate)))&lt;&gt;DAY(fpdate),DATE(YEAR(fpdate),MONTH(fpdate)+O262,0),DATE(YEAR(fpdate),MONTH(fpdate)+O262-1,DAY(fpdate))))))</f>
        <v>49583</v>
      </c>
      <c r="Q262" s="20">
        <f>IF(O262="","",IF(D262&lt;&gt;"",D262,IF(O262=1,start_rate,IF(variable,IF(OR(O262=1,O262&lt;$J$23*periods_per_year),Q261,MIN($J$24,IF(MOD(O262-1,$J$26)=0,MAX($J$25,Q261+$J$27),Q261))),Q261))))</f>
        <v>5.5E-2</v>
      </c>
      <c r="R262" s="21">
        <f>IF(O262="","",ROUND((((1+Q262/CP)^(CP/periods_per_year))-1)*U261,2))</f>
        <v>416.84</v>
      </c>
      <c r="S262" s="21">
        <f>IF(O262="","",IF(O262=nper,U261+R262,MIN(U261+R262,IF(Q262=Q261,S261,ROUND(-PMT(((1+Q262/CP)^(CP/periods_per_year))-1,nper-O262+1,U261),2)))))</f>
        <v>851.68</v>
      </c>
      <c r="T262" s="21">
        <f t="shared" si="38"/>
        <v>434.84</v>
      </c>
      <c r="U262" s="21">
        <f t="shared" si="39"/>
        <v>90511.530000000072</v>
      </c>
    </row>
    <row r="263" spans="1:21" x14ac:dyDescent="0.2">
      <c r="A263" s="11">
        <f t="shared" si="30"/>
        <v>215</v>
      </c>
      <c r="B263" s="12">
        <f t="shared" si="31"/>
        <v>49614</v>
      </c>
      <c r="C263" s="16" t="str">
        <f t="shared" si="32"/>
        <v/>
      </c>
      <c r="D263" s="13">
        <f>IF(A263="","",IF(A263=1,start_rate,IF(variable,IF(OR(A263=1,A263&lt;$J$23*periods_per_year),D262,MIN($J$24,IF(MOD(A263-1,$J$26)=0,MAX($J$25,D262+$J$27),D262))),D262)))</f>
        <v>5.5E-2</v>
      </c>
      <c r="E263" s="14">
        <f t="shared" si="33"/>
        <v>414.84</v>
      </c>
      <c r="F263" s="14">
        <f>IF(A263="","",IF(A263=nper,J262+E263,MIN(J262+E263,IF(D263=D262,F262,IF($E$13="Acc Bi-Weekly",ROUND((-PMT(((1+D263/CP)^(CP/12))-1,(nper-A263+1)*12/26,J262))/2,2),IF($E$13="Acc Weekly",ROUND((-PMT(((1+D263/CP)^(CP/12))-1,(nper-A263+1)*12/52,J262))/4,2),ROUND(-PMT(((1+D263/CP)^(CP/periods_per_year))-1,nper-A263+1,J262),2)))))))</f>
        <v>851.68</v>
      </c>
      <c r="G263" s="14">
        <f>IF(OR(A263="",A263&lt;$E$23),"",IF(J262&lt;=F263,0,IF(IF(AND(A263&gt;=$E$23,MOD(A263-$E$23,int)=0),$E$24,0)+F263&gt;=J262+E263,J262+E263-F263,IF(AND(A263&gt;=$E$23,MOD(A263-$E$23,int)=0),$E$24,0)+IF(IF(AND(A263&gt;=$E$23,MOD(A263-$E$23,int)=0),$E$24,0)+IF(MOD(A263-$E$27,periods_per_year)=0,$E$26,0)+F263&lt;J262+E263,IF(MOD(A263-$E$27,periods_per_year)=0,$E$26,0),J262+E263-IF(AND(A263&gt;=$E$23,MOD(A263-$E$23,int)=0),$E$24,0)-F263))))</f>
        <v>0</v>
      </c>
      <c r="H263" s="15"/>
      <c r="I263" s="14">
        <f t="shared" si="34"/>
        <v>436.84</v>
      </c>
      <c r="J263" s="14">
        <f t="shared" si="35"/>
        <v>90074.690000000075</v>
      </c>
      <c r="K263" s="14">
        <f t="shared" si="36"/>
        <v>103.71</v>
      </c>
      <c r="L263" s="14">
        <f>IF(A263="","",SUM($K$49:K263))</f>
        <v>30796.472499999971</v>
      </c>
      <c r="O263" s="18">
        <f t="shared" si="37"/>
        <v>215</v>
      </c>
      <c r="P263" s="19">
        <f>IF(O263="","",IF(OR(periods_per_year=26,periods_per_year=52),IF(periods_per_year=26,IF(O263=1,fpdate,P262+14),IF(periods_per_year=52,IF(O263=1,fpdate,P262+7),"n/a")),IF(periods_per_year=24,DATE(YEAR(fpdate),MONTH(fpdate)+(O263-1)/2+IF(AND(DAY(fpdate)&gt;=15,MOD(O263,2)=0),1,0),IF(MOD(O263,2)=0,IF(DAY(fpdate)&gt;=15,DAY(fpdate)-14,DAY(fpdate)+14),DAY(fpdate))),IF(DAY(DATE(YEAR(fpdate),MONTH(fpdate)+O263-1,DAY(fpdate)))&lt;&gt;DAY(fpdate),DATE(YEAR(fpdate),MONTH(fpdate)+O263,0),DATE(YEAR(fpdate),MONTH(fpdate)+O263-1,DAY(fpdate))))))</f>
        <v>49614</v>
      </c>
      <c r="Q263" s="20">
        <f>IF(O263="","",IF(D263&lt;&gt;"",D263,IF(O263=1,start_rate,IF(variable,IF(OR(O263=1,O263&lt;$J$23*periods_per_year),Q262,MIN($J$24,IF(MOD(O263-1,$J$26)=0,MAX($J$25,Q262+$J$27),Q262))),Q262))))</f>
        <v>5.5E-2</v>
      </c>
      <c r="R263" s="21">
        <f>IF(O263="","",ROUND((((1+Q263/CP)^(CP/periods_per_year))-1)*U262,2))</f>
        <v>414.84</v>
      </c>
      <c r="S263" s="21">
        <f>IF(O263="","",IF(O263=nper,U262+R263,MIN(U262+R263,IF(Q263=Q262,S262,ROUND(-PMT(((1+Q263/CP)^(CP/periods_per_year))-1,nper-O263+1,U262),2)))))</f>
        <v>851.68</v>
      </c>
      <c r="T263" s="21">
        <f t="shared" si="38"/>
        <v>436.84</v>
      </c>
      <c r="U263" s="21">
        <f t="shared" si="39"/>
        <v>90074.690000000075</v>
      </c>
    </row>
    <row r="264" spans="1:21" x14ac:dyDescent="0.2">
      <c r="A264" s="11">
        <f t="shared" si="30"/>
        <v>216</v>
      </c>
      <c r="B264" s="12">
        <f t="shared" si="31"/>
        <v>49644</v>
      </c>
      <c r="C264" s="16">
        <f t="shared" si="32"/>
        <v>18</v>
      </c>
      <c r="D264" s="13">
        <f>IF(A264="","",IF(A264=1,start_rate,IF(variable,IF(OR(A264=1,A264&lt;$J$23*periods_per_year),D263,MIN($J$24,IF(MOD(A264-1,$J$26)=0,MAX($J$25,D263+$J$27),D263))),D263)))</f>
        <v>5.5E-2</v>
      </c>
      <c r="E264" s="14">
        <f t="shared" si="33"/>
        <v>412.84</v>
      </c>
      <c r="F264" s="14">
        <f>IF(A264="","",IF(A264=nper,J263+E264,MIN(J263+E264,IF(D264=D263,F263,IF($E$13="Acc Bi-Weekly",ROUND((-PMT(((1+D264/CP)^(CP/12))-1,(nper-A264+1)*12/26,J263))/2,2),IF($E$13="Acc Weekly",ROUND((-PMT(((1+D264/CP)^(CP/12))-1,(nper-A264+1)*12/52,J263))/4,2),ROUND(-PMT(((1+D264/CP)^(CP/periods_per_year))-1,nper-A264+1,J263),2)))))))</f>
        <v>851.68</v>
      </c>
      <c r="G264" s="14">
        <f>IF(OR(A264="",A264&lt;$E$23),"",IF(J263&lt;=F264,0,IF(IF(AND(A264&gt;=$E$23,MOD(A264-$E$23,int)=0),$E$24,0)+F264&gt;=J263+E264,J263+E264-F264,IF(AND(A264&gt;=$E$23,MOD(A264-$E$23,int)=0),$E$24,0)+IF(IF(AND(A264&gt;=$E$23,MOD(A264-$E$23,int)=0),$E$24,0)+IF(MOD(A264-$E$27,periods_per_year)=0,$E$26,0)+F264&lt;J263+E264,IF(MOD(A264-$E$27,periods_per_year)=0,$E$26,0),J263+E264-IF(AND(A264&gt;=$E$23,MOD(A264-$E$23,int)=0),$E$24,0)-F264))))</f>
        <v>0</v>
      </c>
      <c r="H264" s="15"/>
      <c r="I264" s="14">
        <f t="shared" si="34"/>
        <v>438.84</v>
      </c>
      <c r="J264" s="14">
        <f t="shared" si="35"/>
        <v>89635.850000000079</v>
      </c>
      <c r="K264" s="14">
        <f t="shared" si="36"/>
        <v>103.21</v>
      </c>
      <c r="L264" s="14">
        <f>IF(A264="","",SUM($K$49:K264))</f>
        <v>30899.68249999997</v>
      </c>
      <c r="O264" s="18">
        <f t="shared" si="37"/>
        <v>216</v>
      </c>
      <c r="P264" s="19">
        <f>IF(O264="","",IF(OR(periods_per_year=26,periods_per_year=52),IF(periods_per_year=26,IF(O264=1,fpdate,P263+14),IF(periods_per_year=52,IF(O264=1,fpdate,P263+7),"n/a")),IF(periods_per_year=24,DATE(YEAR(fpdate),MONTH(fpdate)+(O264-1)/2+IF(AND(DAY(fpdate)&gt;=15,MOD(O264,2)=0),1,0),IF(MOD(O264,2)=0,IF(DAY(fpdate)&gt;=15,DAY(fpdate)-14,DAY(fpdate)+14),DAY(fpdate))),IF(DAY(DATE(YEAR(fpdate),MONTH(fpdate)+O264-1,DAY(fpdate)))&lt;&gt;DAY(fpdate),DATE(YEAR(fpdate),MONTH(fpdate)+O264,0),DATE(YEAR(fpdate),MONTH(fpdate)+O264-1,DAY(fpdate))))))</f>
        <v>49644</v>
      </c>
      <c r="Q264" s="20">
        <f>IF(O264="","",IF(D264&lt;&gt;"",D264,IF(O264=1,start_rate,IF(variable,IF(OR(O264=1,O264&lt;$J$23*periods_per_year),Q263,MIN($J$24,IF(MOD(O264-1,$J$26)=0,MAX($J$25,Q263+$J$27),Q263))),Q263))))</f>
        <v>5.5E-2</v>
      </c>
      <c r="R264" s="21">
        <f>IF(O264="","",ROUND((((1+Q264/CP)^(CP/periods_per_year))-1)*U263,2))</f>
        <v>412.84</v>
      </c>
      <c r="S264" s="21">
        <f>IF(O264="","",IF(O264=nper,U263+R264,MIN(U263+R264,IF(Q264=Q263,S263,ROUND(-PMT(((1+Q264/CP)^(CP/periods_per_year))-1,nper-O264+1,U263),2)))))</f>
        <v>851.68</v>
      </c>
      <c r="T264" s="21">
        <f t="shared" si="38"/>
        <v>438.84</v>
      </c>
      <c r="U264" s="21">
        <f t="shared" si="39"/>
        <v>89635.850000000079</v>
      </c>
    </row>
    <row r="265" spans="1:21" x14ac:dyDescent="0.2">
      <c r="A265" s="11">
        <f t="shared" si="30"/>
        <v>217</v>
      </c>
      <c r="B265" s="12">
        <f t="shared" si="31"/>
        <v>49675</v>
      </c>
      <c r="C265" s="16" t="str">
        <f t="shared" si="32"/>
        <v/>
      </c>
      <c r="D265" s="13">
        <f>IF(A265="","",IF(A265=1,start_rate,IF(variable,IF(OR(A265=1,A265&lt;$J$23*periods_per_year),D264,MIN($J$24,IF(MOD(A265-1,$J$26)=0,MAX($J$25,D264+$J$27),D264))),D264)))</f>
        <v>5.5E-2</v>
      </c>
      <c r="E265" s="14">
        <f t="shared" si="33"/>
        <v>410.83</v>
      </c>
      <c r="F265" s="14">
        <f>IF(A265="","",IF(A265=nper,J264+E265,MIN(J264+E265,IF(D265=D264,F264,IF($E$13="Acc Bi-Weekly",ROUND((-PMT(((1+D265/CP)^(CP/12))-1,(nper-A265+1)*12/26,J264))/2,2),IF($E$13="Acc Weekly",ROUND((-PMT(((1+D265/CP)^(CP/12))-1,(nper-A265+1)*12/52,J264))/4,2),ROUND(-PMT(((1+D265/CP)^(CP/periods_per_year))-1,nper-A265+1,J264),2)))))))</f>
        <v>851.68</v>
      </c>
      <c r="G265" s="14">
        <f>IF(OR(A265="",A265&lt;$E$23),"",IF(J264&lt;=F265,0,IF(IF(AND(A265&gt;=$E$23,MOD(A265-$E$23,int)=0),$E$24,0)+F265&gt;=J264+E265,J264+E265-F265,IF(AND(A265&gt;=$E$23,MOD(A265-$E$23,int)=0),$E$24,0)+IF(IF(AND(A265&gt;=$E$23,MOD(A265-$E$23,int)=0),$E$24,0)+IF(MOD(A265-$E$27,periods_per_year)=0,$E$26,0)+F265&lt;J264+E265,IF(MOD(A265-$E$27,periods_per_year)=0,$E$26,0),J264+E265-IF(AND(A265&gt;=$E$23,MOD(A265-$E$23,int)=0),$E$24,0)-F265))))</f>
        <v>0</v>
      </c>
      <c r="H265" s="15"/>
      <c r="I265" s="14">
        <f t="shared" si="34"/>
        <v>440.84999999999997</v>
      </c>
      <c r="J265" s="14">
        <f t="shared" si="35"/>
        <v>89195.000000000073</v>
      </c>
      <c r="K265" s="14">
        <f t="shared" si="36"/>
        <v>102.7075</v>
      </c>
      <c r="L265" s="14">
        <f>IF(A265="","",SUM($K$49:K265))</f>
        <v>31002.38999999997</v>
      </c>
      <c r="O265" s="18">
        <f t="shared" si="37"/>
        <v>217</v>
      </c>
      <c r="P265" s="19">
        <f>IF(O265="","",IF(OR(periods_per_year=26,periods_per_year=52),IF(periods_per_year=26,IF(O265=1,fpdate,P264+14),IF(periods_per_year=52,IF(O265=1,fpdate,P264+7),"n/a")),IF(periods_per_year=24,DATE(YEAR(fpdate),MONTH(fpdate)+(O265-1)/2+IF(AND(DAY(fpdate)&gt;=15,MOD(O265,2)=0),1,0),IF(MOD(O265,2)=0,IF(DAY(fpdate)&gt;=15,DAY(fpdate)-14,DAY(fpdate)+14),DAY(fpdate))),IF(DAY(DATE(YEAR(fpdate),MONTH(fpdate)+O265-1,DAY(fpdate)))&lt;&gt;DAY(fpdate),DATE(YEAR(fpdate),MONTH(fpdate)+O265,0),DATE(YEAR(fpdate),MONTH(fpdate)+O265-1,DAY(fpdate))))))</f>
        <v>49675</v>
      </c>
      <c r="Q265" s="20">
        <f>IF(O265="","",IF(D265&lt;&gt;"",D265,IF(O265=1,start_rate,IF(variable,IF(OR(O265=1,O265&lt;$J$23*periods_per_year),Q264,MIN($J$24,IF(MOD(O265-1,$J$26)=0,MAX($J$25,Q264+$J$27),Q264))),Q264))))</f>
        <v>5.5E-2</v>
      </c>
      <c r="R265" s="21">
        <f>IF(O265="","",ROUND((((1+Q265/CP)^(CP/periods_per_year))-1)*U264,2))</f>
        <v>410.83</v>
      </c>
      <c r="S265" s="21">
        <f>IF(O265="","",IF(O265=nper,U264+R265,MIN(U264+R265,IF(Q265=Q264,S264,ROUND(-PMT(((1+Q265/CP)^(CP/periods_per_year))-1,nper-O265+1,U264),2)))))</f>
        <v>851.68</v>
      </c>
      <c r="T265" s="21">
        <f t="shared" si="38"/>
        <v>440.84999999999997</v>
      </c>
      <c r="U265" s="21">
        <f t="shared" si="39"/>
        <v>89195.000000000073</v>
      </c>
    </row>
    <row r="266" spans="1:21" x14ac:dyDescent="0.2">
      <c r="A266" s="11">
        <f t="shared" si="30"/>
        <v>218</v>
      </c>
      <c r="B266" s="12">
        <f t="shared" si="31"/>
        <v>49706</v>
      </c>
      <c r="C266" s="16" t="str">
        <f t="shared" si="32"/>
        <v/>
      </c>
      <c r="D266" s="13">
        <f>IF(A266="","",IF(A266=1,start_rate,IF(variable,IF(OR(A266=1,A266&lt;$J$23*periods_per_year),D265,MIN($J$24,IF(MOD(A266-1,$J$26)=0,MAX($J$25,D265+$J$27),D265))),D265)))</f>
        <v>5.5E-2</v>
      </c>
      <c r="E266" s="14">
        <f t="shared" si="33"/>
        <v>408.81</v>
      </c>
      <c r="F266" s="14">
        <f>IF(A266="","",IF(A266=nper,J265+E266,MIN(J265+E266,IF(D266=D265,F265,IF($E$13="Acc Bi-Weekly",ROUND((-PMT(((1+D266/CP)^(CP/12))-1,(nper-A266+1)*12/26,J265))/2,2),IF($E$13="Acc Weekly",ROUND((-PMT(((1+D266/CP)^(CP/12))-1,(nper-A266+1)*12/52,J265))/4,2),ROUND(-PMT(((1+D266/CP)^(CP/periods_per_year))-1,nper-A266+1,J265),2)))))))</f>
        <v>851.68</v>
      </c>
      <c r="G266" s="14">
        <f>IF(OR(A266="",A266&lt;$E$23),"",IF(J265&lt;=F266,0,IF(IF(AND(A266&gt;=$E$23,MOD(A266-$E$23,int)=0),$E$24,0)+F266&gt;=J265+E266,J265+E266-F266,IF(AND(A266&gt;=$E$23,MOD(A266-$E$23,int)=0),$E$24,0)+IF(IF(AND(A266&gt;=$E$23,MOD(A266-$E$23,int)=0),$E$24,0)+IF(MOD(A266-$E$27,periods_per_year)=0,$E$26,0)+F266&lt;J265+E266,IF(MOD(A266-$E$27,periods_per_year)=0,$E$26,0),J265+E266-IF(AND(A266&gt;=$E$23,MOD(A266-$E$23,int)=0),$E$24,0)-F266))))</f>
        <v>0</v>
      </c>
      <c r="H266" s="15"/>
      <c r="I266" s="14">
        <f t="shared" si="34"/>
        <v>442.86999999999995</v>
      </c>
      <c r="J266" s="14">
        <f t="shared" si="35"/>
        <v>88752.130000000077</v>
      </c>
      <c r="K266" s="14">
        <f t="shared" si="36"/>
        <v>102.2025</v>
      </c>
      <c r="L266" s="14">
        <f>IF(A266="","",SUM($K$49:K266))</f>
        <v>31104.59249999997</v>
      </c>
      <c r="O266" s="18">
        <f t="shared" si="37"/>
        <v>218</v>
      </c>
      <c r="P266" s="19">
        <f>IF(O266="","",IF(OR(periods_per_year=26,periods_per_year=52),IF(periods_per_year=26,IF(O266=1,fpdate,P265+14),IF(periods_per_year=52,IF(O266=1,fpdate,P265+7),"n/a")),IF(periods_per_year=24,DATE(YEAR(fpdate),MONTH(fpdate)+(O266-1)/2+IF(AND(DAY(fpdate)&gt;=15,MOD(O266,2)=0),1,0),IF(MOD(O266,2)=0,IF(DAY(fpdate)&gt;=15,DAY(fpdate)-14,DAY(fpdate)+14),DAY(fpdate))),IF(DAY(DATE(YEAR(fpdate),MONTH(fpdate)+O266-1,DAY(fpdate)))&lt;&gt;DAY(fpdate),DATE(YEAR(fpdate),MONTH(fpdate)+O266,0),DATE(YEAR(fpdate),MONTH(fpdate)+O266-1,DAY(fpdate))))))</f>
        <v>49706</v>
      </c>
      <c r="Q266" s="20">
        <f>IF(O266="","",IF(D266&lt;&gt;"",D266,IF(O266=1,start_rate,IF(variable,IF(OR(O266=1,O266&lt;$J$23*periods_per_year),Q265,MIN($J$24,IF(MOD(O266-1,$J$26)=0,MAX($J$25,Q265+$J$27),Q265))),Q265))))</f>
        <v>5.5E-2</v>
      </c>
      <c r="R266" s="21">
        <f>IF(O266="","",ROUND((((1+Q266/CP)^(CP/periods_per_year))-1)*U265,2))</f>
        <v>408.81</v>
      </c>
      <c r="S266" s="21">
        <f>IF(O266="","",IF(O266=nper,U265+R266,MIN(U265+R266,IF(Q266=Q265,S265,ROUND(-PMT(((1+Q266/CP)^(CP/periods_per_year))-1,nper-O266+1,U265),2)))))</f>
        <v>851.68</v>
      </c>
      <c r="T266" s="21">
        <f t="shared" si="38"/>
        <v>442.86999999999995</v>
      </c>
      <c r="U266" s="21">
        <f t="shared" si="39"/>
        <v>88752.130000000077</v>
      </c>
    </row>
    <row r="267" spans="1:21" x14ac:dyDescent="0.2">
      <c r="A267" s="11">
        <f t="shared" si="30"/>
        <v>219</v>
      </c>
      <c r="B267" s="12">
        <f t="shared" si="31"/>
        <v>49735</v>
      </c>
      <c r="C267" s="16" t="str">
        <f t="shared" si="32"/>
        <v/>
      </c>
      <c r="D267" s="13">
        <f>IF(A267="","",IF(A267=1,start_rate,IF(variable,IF(OR(A267=1,A267&lt;$J$23*periods_per_year),D266,MIN($J$24,IF(MOD(A267-1,$J$26)=0,MAX($J$25,D266+$J$27),D266))),D266)))</f>
        <v>5.5E-2</v>
      </c>
      <c r="E267" s="14">
        <f t="shared" si="33"/>
        <v>406.78</v>
      </c>
      <c r="F267" s="14">
        <f>IF(A267="","",IF(A267=nper,J266+E267,MIN(J266+E267,IF(D267=D266,F266,IF($E$13="Acc Bi-Weekly",ROUND((-PMT(((1+D267/CP)^(CP/12))-1,(nper-A267+1)*12/26,J266))/2,2),IF($E$13="Acc Weekly",ROUND((-PMT(((1+D267/CP)^(CP/12))-1,(nper-A267+1)*12/52,J266))/4,2),ROUND(-PMT(((1+D267/CP)^(CP/periods_per_year))-1,nper-A267+1,J266),2)))))))</f>
        <v>851.68</v>
      </c>
      <c r="G267" s="14">
        <f>IF(OR(A267="",A267&lt;$E$23),"",IF(J266&lt;=F267,0,IF(IF(AND(A267&gt;=$E$23,MOD(A267-$E$23,int)=0),$E$24,0)+F267&gt;=J266+E267,J266+E267-F267,IF(AND(A267&gt;=$E$23,MOD(A267-$E$23,int)=0),$E$24,0)+IF(IF(AND(A267&gt;=$E$23,MOD(A267-$E$23,int)=0),$E$24,0)+IF(MOD(A267-$E$27,periods_per_year)=0,$E$26,0)+F267&lt;J266+E267,IF(MOD(A267-$E$27,periods_per_year)=0,$E$26,0),J266+E267-IF(AND(A267&gt;=$E$23,MOD(A267-$E$23,int)=0),$E$24,0)-F267))))</f>
        <v>0</v>
      </c>
      <c r="H267" s="15"/>
      <c r="I267" s="14">
        <f t="shared" si="34"/>
        <v>444.9</v>
      </c>
      <c r="J267" s="14">
        <f t="shared" si="35"/>
        <v>88307.230000000083</v>
      </c>
      <c r="K267" s="14">
        <f t="shared" si="36"/>
        <v>101.69499999999999</v>
      </c>
      <c r="L267" s="14">
        <f>IF(A267="","",SUM($K$49:K267))</f>
        <v>31206.287499999969</v>
      </c>
      <c r="O267" s="18">
        <f t="shared" si="37"/>
        <v>219</v>
      </c>
      <c r="P267" s="19">
        <f>IF(O267="","",IF(OR(periods_per_year=26,periods_per_year=52),IF(periods_per_year=26,IF(O267=1,fpdate,P266+14),IF(periods_per_year=52,IF(O267=1,fpdate,P266+7),"n/a")),IF(periods_per_year=24,DATE(YEAR(fpdate),MONTH(fpdate)+(O267-1)/2+IF(AND(DAY(fpdate)&gt;=15,MOD(O267,2)=0),1,0),IF(MOD(O267,2)=0,IF(DAY(fpdate)&gt;=15,DAY(fpdate)-14,DAY(fpdate)+14),DAY(fpdate))),IF(DAY(DATE(YEAR(fpdate),MONTH(fpdate)+O267-1,DAY(fpdate)))&lt;&gt;DAY(fpdate),DATE(YEAR(fpdate),MONTH(fpdate)+O267,0),DATE(YEAR(fpdate),MONTH(fpdate)+O267-1,DAY(fpdate))))))</f>
        <v>49735</v>
      </c>
      <c r="Q267" s="20">
        <f>IF(O267="","",IF(D267&lt;&gt;"",D267,IF(O267=1,start_rate,IF(variable,IF(OR(O267=1,O267&lt;$J$23*periods_per_year),Q266,MIN($J$24,IF(MOD(O267-1,$J$26)=0,MAX($J$25,Q266+$J$27),Q266))),Q266))))</f>
        <v>5.5E-2</v>
      </c>
      <c r="R267" s="21">
        <f>IF(O267="","",ROUND((((1+Q267/CP)^(CP/periods_per_year))-1)*U266,2))</f>
        <v>406.78</v>
      </c>
      <c r="S267" s="21">
        <f>IF(O267="","",IF(O267=nper,U266+R267,MIN(U266+R267,IF(Q267=Q266,S266,ROUND(-PMT(((1+Q267/CP)^(CP/periods_per_year))-1,nper-O267+1,U266),2)))))</f>
        <v>851.68</v>
      </c>
      <c r="T267" s="21">
        <f t="shared" si="38"/>
        <v>444.9</v>
      </c>
      <c r="U267" s="21">
        <f t="shared" si="39"/>
        <v>88307.230000000083</v>
      </c>
    </row>
    <row r="268" spans="1:21" x14ac:dyDescent="0.2">
      <c r="A268" s="11">
        <f t="shared" si="30"/>
        <v>220</v>
      </c>
      <c r="B268" s="12">
        <f t="shared" si="31"/>
        <v>49766</v>
      </c>
      <c r="C268" s="16" t="str">
        <f t="shared" si="32"/>
        <v/>
      </c>
      <c r="D268" s="13">
        <f>IF(A268="","",IF(A268=1,start_rate,IF(variable,IF(OR(A268=1,A268&lt;$J$23*periods_per_year),D267,MIN($J$24,IF(MOD(A268-1,$J$26)=0,MAX($J$25,D267+$J$27),D267))),D267)))</f>
        <v>5.5E-2</v>
      </c>
      <c r="E268" s="14">
        <f t="shared" si="33"/>
        <v>404.74</v>
      </c>
      <c r="F268" s="14">
        <f>IF(A268="","",IF(A268=nper,J267+E268,MIN(J267+E268,IF(D268=D267,F267,IF($E$13="Acc Bi-Weekly",ROUND((-PMT(((1+D268/CP)^(CP/12))-1,(nper-A268+1)*12/26,J267))/2,2),IF($E$13="Acc Weekly",ROUND((-PMT(((1+D268/CP)^(CP/12))-1,(nper-A268+1)*12/52,J267))/4,2),ROUND(-PMT(((1+D268/CP)^(CP/periods_per_year))-1,nper-A268+1,J267),2)))))))</f>
        <v>851.68</v>
      </c>
      <c r="G268" s="14">
        <f>IF(OR(A268="",A268&lt;$E$23),"",IF(J267&lt;=F268,0,IF(IF(AND(A268&gt;=$E$23,MOD(A268-$E$23,int)=0),$E$24,0)+F268&gt;=J267+E268,J267+E268-F268,IF(AND(A268&gt;=$E$23,MOD(A268-$E$23,int)=0),$E$24,0)+IF(IF(AND(A268&gt;=$E$23,MOD(A268-$E$23,int)=0),$E$24,0)+IF(MOD(A268-$E$27,periods_per_year)=0,$E$26,0)+F268&lt;J267+E268,IF(MOD(A268-$E$27,periods_per_year)=0,$E$26,0),J267+E268-IF(AND(A268&gt;=$E$23,MOD(A268-$E$23,int)=0),$E$24,0)-F268))))</f>
        <v>0</v>
      </c>
      <c r="H268" s="15"/>
      <c r="I268" s="14">
        <f t="shared" si="34"/>
        <v>446.93999999999994</v>
      </c>
      <c r="J268" s="14">
        <f t="shared" si="35"/>
        <v>87860.290000000081</v>
      </c>
      <c r="K268" s="14">
        <f t="shared" si="36"/>
        <v>101.185</v>
      </c>
      <c r="L268" s="14">
        <f>IF(A268="","",SUM($K$49:K268))</f>
        <v>31307.472499999971</v>
      </c>
      <c r="O268" s="18">
        <f t="shared" si="37"/>
        <v>220</v>
      </c>
      <c r="P268" s="19">
        <f>IF(O268="","",IF(OR(periods_per_year=26,periods_per_year=52),IF(periods_per_year=26,IF(O268=1,fpdate,P267+14),IF(periods_per_year=52,IF(O268=1,fpdate,P267+7),"n/a")),IF(periods_per_year=24,DATE(YEAR(fpdate),MONTH(fpdate)+(O268-1)/2+IF(AND(DAY(fpdate)&gt;=15,MOD(O268,2)=0),1,0),IF(MOD(O268,2)=0,IF(DAY(fpdate)&gt;=15,DAY(fpdate)-14,DAY(fpdate)+14),DAY(fpdate))),IF(DAY(DATE(YEAR(fpdate),MONTH(fpdate)+O268-1,DAY(fpdate)))&lt;&gt;DAY(fpdate),DATE(YEAR(fpdate),MONTH(fpdate)+O268,0),DATE(YEAR(fpdate),MONTH(fpdate)+O268-1,DAY(fpdate))))))</f>
        <v>49766</v>
      </c>
      <c r="Q268" s="20">
        <f>IF(O268="","",IF(D268&lt;&gt;"",D268,IF(O268=1,start_rate,IF(variable,IF(OR(O268=1,O268&lt;$J$23*periods_per_year),Q267,MIN($J$24,IF(MOD(O268-1,$J$26)=0,MAX($J$25,Q267+$J$27),Q267))),Q267))))</f>
        <v>5.5E-2</v>
      </c>
      <c r="R268" s="21">
        <f>IF(O268="","",ROUND((((1+Q268/CP)^(CP/periods_per_year))-1)*U267,2))</f>
        <v>404.74</v>
      </c>
      <c r="S268" s="21">
        <f>IF(O268="","",IF(O268=nper,U267+R268,MIN(U267+R268,IF(Q268=Q267,S267,ROUND(-PMT(((1+Q268/CP)^(CP/periods_per_year))-1,nper-O268+1,U267),2)))))</f>
        <v>851.68</v>
      </c>
      <c r="T268" s="21">
        <f t="shared" si="38"/>
        <v>446.93999999999994</v>
      </c>
      <c r="U268" s="21">
        <f t="shared" si="39"/>
        <v>87860.290000000081</v>
      </c>
    </row>
    <row r="269" spans="1:21" x14ac:dyDescent="0.2">
      <c r="A269" s="11">
        <f t="shared" si="30"/>
        <v>221</v>
      </c>
      <c r="B269" s="12">
        <f t="shared" si="31"/>
        <v>49796</v>
      </c>
      <c r="C269" s="16" t="str">
        <f t="shared" si="32"/>
        <v/>
      </c>
      <c r="D269" s="13">
        <f>IF(A269="","",IF(A269=1,start_rate,IF(variable,IF(OR(A269=1,A269&lt;$J$23*periods_per_year),D268,MIN($J$24,IF(MOD(A269-1,$J$26)=0,MAX($J$25,D268+$J$27),D268))),D268)))</f>
        <v>5.5E-2</v>
      </c>
      <c r="E269" s="14">
        <f t="shared" si="33"/>
        <v>402.69</v>
      </c>
      <c r="F269" s="14">
        <f>IF(A269="","",IF(A269=nper,J268+E269,MIN(J268+E269,IF(D269=D268,F268,IF($E$13="Acc Bi-Weekly",ROUND((-PMT(((1+D269/CP)^(CP/12))-1,(nper-A269+1)*12/26,J268))/2,2),IF($E$13="Acc Weekly",ROUND((-PMT(((1+D269/CP)^(CP/12))-1,(nper-A269+1)*12/52,J268))/4,2),ROUND(-PMT(((1+D269/CP)^(CP/periods_per_year))-1,nper-A269+1,J268),2)))))))</f>
        <v>851.68</v>
      </c>
      <c r="G269" s="14">
        <f>IF(OR(A269="",A269&lt;$E$23),"",IF(J268&lt;=F269,0,IF(IF(AND(A269&gt;=$E$23,MOD(A269-$E$23,int)=0),$E$24,0)+F269&gt;=J268+E269,J268+E269-F269,IF(AND(A269&gt;=$E$23,MOD(A269-$E$23,int)=0),$E$24,0)+IF(IF(AND(A269&gt;=$E$23,MOD(A269-$E$23,int)=0),$E$24,0)+IF(MOD(A269-$E$27,periods_per_year)=0,$E$26,0)+F269&lt;J268+E269,IF(MOD(A269-$E$27,periods_per_year)=0,$E$26,0),J268+E269-IF(AND(A269&gt;=$E$23,MOD(A269-$E$23,int)=0),$E$24,0)-F269))))</f>
        <v>0</v>
      </c>
      <c r="H269" s="15"/>
      <c r="I269" s="14">
        <f t="shared" si="34"/>
        <v>448.98999999999995</v>
      </c>
      <c r="J269" s="14">
        <f t="shared" si="35"/>
        <v>87411.300000000076</v>
      </c>
      <c r="K269" s="14">
        <f t="shared" si="36"/>
        <v>100.6725</v>
      </c>
      <c r="L269" s="14">
        <f>IF(A269="","",SUM($K$49:K269))</f>
        <v>31408.144999999971</v>
      </c>
      <c r="O269" s="18">
        <f t="shared" si="37"/>
        <v>221</v>
      </c>
      <c r="P269" s="19">
        <f>IF(O269="","",IF(OR(periods_per_year=26,periods_per_year=52),IF(periods_per_year=26,IF(O269=1,fpdate,P268+14),IF(periods_per_year=52,IF(O269=1,fpdate,P268+7),"n/a")),IF(periods_per_year=24,DATE(YEAR(fpdate),MONTH(fpdate)+(O269-1)/2+IF(AND(DAY(fpdate)&gt;=15,MOD(O269,2)=0),1,0),IF(MOD(O269,2)=0,IF(DAY(fpdate)&gt;=15,DAY(fpdate)-14,DAY(fpdate)+14),DAY(fpdate))),IF(DAY(DATE(YEAR(fpdate),MONTH(fpdate)+O269-1,DAY(fpdate)))&lt;&gt;DAY(fpdate),DATE(YEAR(fpdate),MONTH(fpdate)+O269,0),DATE(YEAR(fpdate),MONTH(fpdate)+O269-1,DAY(fpdate))))))</f>
        <v>49796</v>
      </c>
      <c r="Q269" s="20">
        <f>IF(O269="","",IF(D269&lt;&gt;"",D269,IF(O269=1,start_rate,IF(variable,IF(OR(O269=1,O269&lt;$J$23*periods_per_year),Q268,MIN($J$24,IF(MOD(O269-1,$J$26)=0,MAX($J$25,Q268+$J$27),Q268))),Q268))))</f>
        <v>5.5E-2</v>
      </c>
      <c r="R269" s="21">
        <f>IF(O269="","",ROUND((((1+Q269/CP)^(CP/periods_per_year))-1)*U268,2))</f>
        <v>402.69</v>
      </c>
      <c r="S269" s="21">
        <f>IF(O269="","",IF(O269=nper,U268+R269,MIN(U268+R269,IF(Q269=Q268,S268,ROUND(-PMT(((1+Q269/CP)^(CP/periods_per_year))-1,nper-O269+1,U268),2)))))</f>
        <v>851.68</v>
      </c>
      <c r="T269" s="21">
        <f t="shared" si="38"/>
        <v>448.98999999999995</v>
      </c>
      <c r="U269" s="21">
        <f t="shared" si="39"/>
        <v>87411.300000000076</v>
      </c>
    </row>
    <row r="270" spans="1:21" x14ac:dyDescent="0.2">
      <c r="A270" s="11">
        <f t="shared" si="30"/>
        <v>222</v>
      </c>
      <c r="B270" s="12">
        <f t="shared" si="31"/>
        <v>49827</v>
      </c>
      <c r="C270" s="16" t="str">
        <f t="shared" si="32"/>
        <v/>
      </c>
      <c r="D270" s="13">
        <f>IF(A270="","",IF(A270=1,start_rate,IF(variable,IF(OR(A270=1,A270&lt;$J$23*periods_per_year),D269,MIN($J$24,IF(MOD(A270-1,$J$26)=0,MAX($J$25,D269+$J$27),D269))),D269)))</f>
        <v>5.5E-2</v>
      </c>
      <c r="E270" s="14">
        <f t="shared" si="33"/>
        <v>400.64</v>
      </c>
      <c r="F270" s="14">
        <f>IF(A270="","",IF(A270=nper,J269+E270,MIN(J269+E270,IF(D270=D269,F269,IF($E$13="Acc Bi-Weekly",ROUND((-PMT(((1+D270/CP)^(CP/12))-1,(nper-A270+1)*12/26,J269))/2,2),IF($E$13="Acc Weekly",ROUND((-PMT(((1+D270/CP)^(CP/12))-1,(nper-A270+1)*12/52,J269))/4,2),ROUND(-PMT(((1+D270/CP)^(CP/periods_per_year))-1,nper-A270+1,J269),2)))))))</f>
        <v>851.68</v>
      </c>
      <c r="G270" s="14">
        <f>IF(OR(A270="",A270&lt;$E$23),"",IF(J269&lt;=F270,0,IF(IF(AND(A270&gt;=$E$23,MOD(A270-$E$23,int)=0),$E$24,0)+F270&gt;=J269+E270,J269+E270-F270,IF(AND(A270&gt;=$E$23,MOD(A270-$E$23,int)=0),$E$24,0)+IF(IF(AND(A270&gt;=$E$23,MOD(A270-$E$23,int)=0),$E$24,0)+IF(MOD(A270-$E$27,periods_per_year)=0,$E$26,0)+F270&lt;J269+E270,IF(MOD(A270-$E$27,periods_per_year)=0,$E$26,0),J269+E270-IF(AND(A270&gt;=$E$23,MOD(A270-$E$23,int)=0),$E$24,0)-F270))))</f>
        <v>0</v>
      </c>
      <c r="H270" s="15"/>
      <c r="I270" s="14">
        <f t="shared" si="34"/>
        <v>451.03999999999996</v>
      </c>
      <c r="J270" s="14">
        <f t="shared" si="35"/>
        <v>86960.260000000082</v>
      </c>
      <c r="K270" s="14">
        <f t="shared" si="36"/>
        <v>100.16</v>
      </c>
      <c r="L270" s="14">
        <f>IF(A270="","",SUM($K$49:K270))</f>
        <v>31508.304999999971</v>
      </c>
      <c r="O270" s="18">
        <f t="shared" si="37"/>
        <v>222</v>
      </c>
      <c r="P270" s="19">
        <f>IF(O270="","",IF(OR(periods_per_year=26,periods_per_year=52),IF(periods_per_year=26,IF(O270=1,fpdate,P269+14),IF(periods_per_year=52,IF(O270=1,fpdate,P269+7),"n/a")),IF(periods_per_year=24,DATE(YEAR(fpdate),MONTH(fpdate)+(O270-1)/2+IF(AND(DAY(fpdate)&gt;=15,MOD(O270,2)=0),1,0),IF(MOD(O270,2)=0,IF(DAY(fpdate)&gt;=15,DAY(fpdate)-14,DAY(fpdate)+14),DAY(fpdate))),IF(DAY(DATE(YEAR(fpdate),MONTH(fpdate)+O270-1,DAY(fpdate)))&lt;&gt;DAY(fpdate),DATE(YEAR(fpdate),MONTH(fpdate)+O270,0),DATE(YEAR(fpdate),MONTH(fpdate)+O270-1,DAY(fpdate))))))</f>
        <v>49827</v>
      </c>
      <c r="Q270" s="20">
        <f>IF(O270="","",IF(D270&lt;&gt;"",D270,IF(O270=1,start_rate,IF(variable,IF(OR(O270=1,O270&lt;$J$23*periods_per_year),Q269,MIN($J$24,IF(MOD(O270-1,$J$26)=0,MAX($J$25,Q269+$J$27),Q269))),Q269))))</f>
        <v>5.5E-2</v>
      </c>
      <c r="R270" s="21">
        <f>IF(O270="","",ROUND((((1+Q270/CP)^(CP/periods_per_year))-1)*U269,2))</f>
        <v>400.64</v>
      </c>
      <c r="S270" s="21">
        <f>IF(O270="","",IF(O270=nper,U269+R270,MIN(U269+R270,IF(Q270=Q269,S269,ROUND(-PMT(((1+Q270/CP)^(CP/periods_per_year))-1,nper-O270+1,U269),2)))))</f>
        <v>851.68</v>
      </c>
      <c r="T270" s="21">
        <f t="shared" si="38"/>
        <v>451.03999999999996</v>
      </c>
      <c r="U270" s="21">
        <f t="shared" si="39"/>
        <v>86960.260000000082</v>
      </c>
    </row>
    <row r="271" spans="1:21" x14ac:dyDescent="0.2">
      <c r="A271" s="11">
        <f t="shared" si="30"/>
        <v>223</v>
      </c>
      <c r="B271" s="12">
        <f t="shared" si="31"/>
        <v>49857</v>
      </c>
      <c r="C271" s="16" t="str">
        <f t="shared" si="32"/>
        <v/>
      </c>
      <c r="D271" s="13">
        <f>IF(A271="","",IF(A271=1,start_rate,IF(variable,IF(OR(A271=1,A271&lt;$J$23*periods_per_year),D270,MIN($J$24,IF(MOD(A271-1,$J$26)=0,MAX($J$25,D270+$J$27),D270))),D270)))</f>
        <v>5.5E-2</v>
      </c>
      <c r="E271" s="14">
        <f t="shared" si="33"/>
        <v>398.57</v>
      </c>
      <c r="F271" s="14">
        <f>IF(A271="","",IF(A271=nper,J270+E271,MIN(J270+E271,IF(D271=D270,F270,IF($E$13="Acc Bi-Weekly",ROUND((-PMT(((1+D271/CP)^(CP/12))-1,(nper-A271+1)*12/26,J270))/2,2),IF($E$13="Acc Weekly",ROUND((-PMT(((1+D271/CP)^(CP/12))-1,(nper-A271+1)*12/52,J270))/4,2),ROUND(-PMT(((1+D271/CP)^(CP/periods_per_year))-1,nper-A271+1,J270),2)))))))</f>
        <v>851.68</v>
      </c>
      <c r="G271" s="14">
        <f>IF(OR(A271="",A271&lt;$E$23),"",IF(J270&lt;=F271,0,IF(IF(AND(A271&gt;=$E$23,MOD(A271-$E$23,int)=0),$E$24,0)+F271&gt;=J270+E271,J270+E271-F271,IF(AND(A271&gt;=$E$23,MOD(A271-$E$23,int)=0),$E$24,0)+IF(IF(AND(A271&gt;=$E$23,MOD(A271-$E$23,int)=0),$E$24,0)+IF(MOD(A271-$E$27,periods_per_year)=0,$E$26,0)+F271&lt;J270+E271,IF(MOD(A271-$E$27,periods_per_year)=0,$E$26,0),J270+E271-IF(AND(A271&gt;=$E$23,MOD(A271-$E$23,int)=0),$E$24,0)-F271))))</f>
        <v>0</v>
      </c>
      <c r="H271" s="15"/>
      <c r="I271" s="14">
        <f t="shared" si="34"/>
        <v>453.10999999999996</v>
      </c>
      <c r="J271" s="14">
        <f t="shared" si="35"/>
        <v>86507.150000000081</v>
      </c>
      <c r="K271" s="14">
        <f t="shared" si="36"/>
        <v>99.642499999999998</v>
      </c>
      <c r="L271" s="14">
        <f>IF(A271="","",SUM($K$49:K271))</f>
        <v>31607.947499999973</v>
      </c>
      <c r="O271" s="18">
        <f t="shared" si="37"/>
        <v>223</v>
      </c>
      <c r="P271" s="19">
        <f>IF(O271="","",IF(OR(periods_per_year=26,periods_per_year=52),IF(periods_per_year=26,IF(O271=1,fpdate,P270+14),IF(periods_per_year=52,IF(O271=1,fpdate,P270+7),"n/a")),IF(periods_per_year=24,DATE(YEAR(fpdate),MONTH(fpdate)+(O271-1)/2+IF(AND(DAY(fpdate)&gt;=15,MOD(O271,2)=0),1,0),IF(MOD(O271,2)=0,IF(DAY(fpdate)&gt;=15,DAY(fpdate)-14,DAY(fpdate)+14),DAY(fpdate))),IF(DAY(DATE(YEAR(fpdate),MONTH(fpdate)+O271-1,DAY(fpdate)))&lt;&gt;DAY(fpdate),DATE(YEAR(fpdate),MONTH(fpdate)+O271,0),DATE(YEAR(fpdate),MONTH(fpdate)+O271-1,DAY(fpdate))))))</f>
        <v>49857</v>
      </c>
      <c r="Q271" s="20">
        <f>IF(O271="","",IF(D271&lt;&gt;"",D271,IF(O271=1,start_rate,IF(variable,IF(OR(O271=1,O271&lt;$J$23*periods_per_year),Q270,MIN($J$24,IF(MOD(O271-1,$J$26)=0,MAX($J$25,Q270+$J$27),Q270))),Q270))))</f>
        <v>5.5E-2</v>
      </c>
      <c r="R271" s="21">
        <f>IF(O271="","",ROUND((((1+Q271/CP)^(CP/periods_per_year))-1)*U270,2))</f>
        <v>398.57</v>
      </c>
      <c r="S271" s="21">
        <f>IF(O271="","",IF(O271=nper,U270+R271,MIN(U270+R271,IF(Q271=Q270,S270,ROUND(-PMT(((1+Q271/CP)^(CP/periods_per_year))-1,nper-O271+1,U270),2)))))</f>
        <v>851.68</v>
      </c>
      <c r="T271" s="21">
        <f t="shared" si="38"/>
        <v>453.10999999999996</v>
      </c>
      <c r="U271" s="21">
        <f t="shared" si="39"/>
        <v>86507.150000000081</v>
      </c>
    </row>
    <row r="272" spans="1:21" x14ac:dyDescent="0.2">
      <c r="A272" s="11">
        <f t="shared" si="30"/>
        <v>224</v>
      </c>
      <c r="B272" s="12">
        <f t="shared" si="31"/>
        <v>49888</v>
      </c>
      <c r="C272" s="16" t="str">
        <f t="shared" si="32"/>
        <v/>
      </c>
      <c r="D272" s="13">
        <f>IF(A272="","",IF(A272=1,start_rate,IF(variable,IF(OR(A272=1,A272&lt;$J$23*periods_per_year),D271,MIN($J$24,IF(MOD(A272-1,$J$26)=0,MAX($J$25,D271+$J$27),D271))),D271)))</f>
        <v>5.5E-2</v>
      </c>
      <c r="E272" s="14">
        <f t="shared" si="33"/>
        <v>396.49</v>
      </c>
      <c r="F272" s="14">
        <f>IF(A272="","",IF(A272=nper,J271+E272,MIN(J271+E272,IF(D272=D271,F271,IF($E$13="Acc Bi-Weekly",ROUND((-PMT(((1+D272/CP)^(CP/12))-1,(nper-A272+1)*12/26,J271))/2,2),IF($E$13="Acc Weekly",ROUND((-PMT(((1+D272/CP)^(CP/12))-1,(nper-A272+1)*12/52,J271))/4,2),ROUND(-PMT(((1+D272/CP)^(CP/periods_per_year))-1,nper-A272+1,J271),2)))))))</f>
        <v>851.68</v>
      </c>
      <c r="G272" s="14">
        <f>IF(OR(A272="",A272&lt;$E$23),"",IF(J271&lt;=F272,0,IF(IF(AND(A272&gt;=$E$23,MOD(A272-$E$23,int)=0),$E$24,0)+F272&gt;=J271+E272,J271+E272-F272,IF(AND(A272&gt;=$E$23,MOD(A272-$E$23,int)=0),$E$24,0)+IF(IF(AND(A272&gt;=$E$23,MOD(A272-$E$23,int)=0),$E$24,0)+IF(MOD(A272-$E$27,periods_per_year)=0,$E$26,0)+F272&lt;J271+E272,IF(MOD(A272-$E$27,periods_per_year)=0,$E$26,0),J271+E272-IF(AND(A272&gt;=$E$23,MOD(A272-$E$23,int)=0),$E$24,0)-F272))))</f>
        <v>0</v>
      </c>
      <c r="H272" s="15"/>
      <c r="I272" s="14">
        <f t="shared" si="34"/>
        <v>455.18999999999994</v>
      </c>
      <c r="J272" s="14">
        <f t="shared" si="35"/>
        <v>86051.960000000079</v>
      </c>
      <c r="K272" s="14">
        <f t="shared" si="36"/>
        <v>99.122500000000002</v>
      </c>
      <c r="L272" s="14">
        <f>IF(A272="","",SUM($K$49:K272))</f>
        <v>31707.069999999974</v>
      </c>
      <c r="O272" s="18">
        <f t="shared" si="37"/>
        <v>224</v>
      </c>
      <c r="P272" s="19">
        <f>IF(O272="","",IF(OR(periods_per_year=26,periods_per_year=52),IF(periods_per_year=26,IF(O272=1,fpdate,P271+14),IF(periods_per_year=52,IF(O272=1,fpdate,P271+7),"n/a")),IF(periods_per_year=24,DATE(YEAR(fpdate),MONTH(fpdate)+(O272-1)/2+IF(AND(DAY(fpdate)&gt;=15,MOD(O272,2)=0),1,0),IF(MOD(O272,2)=0,IF(DAY(fpdate)&gt;=15,DAY(fpdate)-14,DAY(fpdate)+14),DAY(fpdate))),IF(DAY(DATE(YEAR(fpdate),MONTH(fpdate)+O272-1,DAY(fpdate)))&lt;&gt;DAY(fpdate),DATE(YEAR(fpdate),MONTH(fpdate)+O272,0),DATE(YEAR(fpdate),MONTH(fpdate)+O272-1,DAY(fpdate))))))</f>
        <v>49888</v>
      </c>
      <c r="Q272" s="20">
        <f>IF(O272="","",IF(D272&lt;&gt;"",D272,IF(O272=1,start_rate,IF(variable,IF(OR(O272=1,O272&lt;$J$23*periods_per_year),Q271,MIN($J$24,IF(MOD(O272-1,$J$26)=0,MAX($J$25,Q271+$J$27),Q271))),Q271))))</f>
        <v>5.5E-2</v>
      </c>
      <c r="R272" s="21">
        <f>IF(O272="","",ROUND((((1+Q272/CP)^(CP/periods_per_year))-1)*U271,2))</f>
        <v>396.49</v>
      </c>
      <c r="S272" s="21">
        <f>IF(O272="","",IF(O272=nper,U271+R272,MIN(U271+R272,IF(Q272=Q271,S271,ROUND(-PMT(((1+Q272/CP)^(CP/periods_per_year))-1,nper-O272+1,U271),2)))))</f>
        <v>851.68</v>
      </c>
      <c r="T272" s="21">
        <f t="shared" si="38"/>
        <v>455.18999999999994</v>
      </c>
      <c r="U272" s="21">
        <f t="shared" si="39"/>
        <v>86051.960000000079</v>
      </c>
    </row>
    <row r="273" spans="1:21" x14ac:dyDescent="0.2">
      <c r="A273" s="11">
        <f t="shared" si="30"/>
        <v>225</v>
      </c>
      <c r="B273" s="12">
        <f t="shared" si="31"/>
        <v>49919</v>
      </c>
      <c r="C273" s="16" t="str">
        <f t="shared" si="32"/>
        <v/>
      </c>
      <c r="D273" s="13">
        <f>IF(A273="","",IF(A273=1,start_rate,IF(variable,IF(OR(A273=1,A273&lt;$J$23*periods_per_year),D272,MIN($J$24,IF(MOD(A273-1,$J$26)=0,MAX($J$25,D272+$J$27),D272))),D272)))</f>
        <v>5.5E-2</v>
      </c>
      <c r="E273" s="14">
        <f t="shared" si="33"/>
        <v>394.4</v>
      </c>
      <c r="F273" s="14">
        <f>IF(A273="","",IF(A273=nper,J272+E273,MIN(J272+E273,IF(D273=D272,F272,IF($E$13="Acc Bi-Weekly",ROUND((-PMT(((1+D273/CP)^(CP/12))-1,(nper-A273+1)*12/26,J272))/2,2),IF($E$13="Acc Weekly",ROUND((-PMT(((1+D273/CP)^(CP/12))-1,(nper-A273+1)*12/52,J272))/4,2),ROUND(-PMT(((1+D273/CP)^(CP/periods_per_year))-1,nper-A273+1,J272),2)))))))</f>
        <v>851.68</v>
      </c>
      <c r="G273" s="14">
        <f>IF(OR(A273="",A273&lt;$E$23),"",IF(J272&lt;=F273,0,IF(IF(AND(A273&gt;=$E$23,MOD(A273-$E$23,int)=0),$E$24,0)+F273&gt;=J272+E273,J272+E273-F273,IF(AND(A273&gt;=$E$23,MOD(A273-$E$23,int)=0),$E$24,0)+IF(IF(AND(A273&gt;=$E$23,MOD(A273-$E$23,int)=0),$E$24,0)+IF(MOD(A273-$E$27,periods_per_year)=0,$E$26,0)+F273&lt;J272+E273,IF(MOD(A273-$E$27,periods_per_year)=0,$E$26,0),J272+E273-IF(AND(A273&gt;=$E$23,MOD(A273-$E$23,int)=0),$E$24,0)-F273))))</f>
        <v>0</v>
      </c>
      <c r="H273" s="15"/>
      <c r="I273" s="14">
        <f t="shared" si="34"/>
        <v>457.28</v>
      </c>
      <c r="J273" s="14">
        <f t="shared" si="35"/>
        <v>85594.68000000008</v>
      </c>
      <c r="K273" s="14">
        <f t="shared" si="36"/>
        <v>98.6</v>
      </c>
      <c r="L273" s="14">
        <f>IF(A273="","",SUM($K$49:K273))</f>
        <v>31805.669999999973</v>
      </c>
      <c r="O273" s="18">
        <f t="shared" si="37"/>
        <v>225</v>
      </c>
      <c r="P273" s="19">
        <f>IF(O273="","",IF(OR(periods_per_year=26,periods_per_year=52),IF(periods_per_year=26,IF(O273=1,fpdate,P272+14),IF(periods_per_year=52,IF(O273=1,fpdate,P272+7),"n/a")),IF(periods_per_year=24,DATE(YEAR(fpdate),MONTH(fpdate)+(O273-1)/2+IF(AND(DAY(fpdate)&gt;=15,MOD(O273,2)=0),1,0),IF(MOD(O273,2)=0,IF(DAY(fpdate)&gt;=15,DAY(fpdate)-14,DAY(fpdate)+14),DAY(fpdate))),IF(DAY(DATE(YEAR(fpdate),MONTH(fpdate)+O273-1,DAY(fpdate)))&lt;&gt;DAY(fpdate),DATE(YEAR(fpdate),MONTH(fpdate)+O273,0),DATE(YEAR(fpdate),MONTH(fpdate)+O273-1,DAY(fpdate))))))</f>
        <v>49919</v>
      </c>
      <c r="Q273" s="20">
        <f>IF(O273="","",IF(D273&lt;&gt;"",D273,IF(O273=1,start_rate,IF(variable,IF(OR(O273=1,O273&lt;$J$23*periods_per_year),Q272,MIN($J$24,IF(MOD(O273-1,$J$26)=0,MAX($J$25,Q272+$J$27),Q272))),Q272))))</f>
        <v>5.5E-2</v>
      </c>
      <c r="R273" s="21">
        <f>IF(O273="","",ROUND((((1+Q273/CP)^(CP/periods_per_year))-1)*U272,2))</f>
        <v>394.4</v>
      </c>
      <c r="S273" s="21">
        <f>IF(O273="","",IF(O273=nper,U272+R273,MIN(U272+R273,IF(Q273=Q272,S272,ROUND(-PMT(((1+Q273/CP)^(CP/periods_per_year))-1,nper-O273+1,U272),2)))))</f>
        <v>851.68</v>
      </c>
      <c r="T273" s="21">
        <f t="shared" si="38"/>
        <v>457.28</v>
      </c>
      <c r="U273" s="21">
        <f t="shared" si="39"/>
        <v>85594.68000000008</v>
      </c>
    </row>
    <row r="274" spans="1:21" x14ac:dyDescent="0.2">
      <c r="A274" s="11">
        <f t="shared" si="30"/>
        <v>226</v>
      </c>
      <c r="B274" s="12">
        <f t="shared" si="31"/>
        <v>49949</v>
      </c>
      <c r="C274" s="16" t="str">
        <f t="shared" si="32"/>
        <v/>
      </c>
      <c r="D274" s="13">
        <f>IF(A274="","",IF(A274=1,start_rate,IF(variable,IF(OR(A274=1,A274&lt;$J$23*periods_per_year),D273,MIN($J$24,IF(MOD(A274-1,$J$26)=0,MAX($J$25,D273+$J$27),D273))),D273)))</f>
        <v>5.5E-2</v>
      </c>
      <c r="E274" s="14">
        <f t="shared" si="33"/>
        <v>392.31</v>
      </c>
      <c r="F274" s="14">
        <f>IF(A274="","",IF(A274=nper,J273+E274,MIN(J273+E274,IF(D274=D273,F273,IF($E$13="Acc Bi-Weekly",ROUND((-PMT(((1+D274/CP)^(CP/12))-1,(nper-A274+1)*12/26,J273))/2,2),IF($E$13="Acc Weekly",ROUND((-PMT(((1+D274/CP)^(CP/12))-1,(nper-A274+1)*12/52,J273))/4,2),ROUND(-PMT(((1+D274/CP)^(CP/periods_per_year))-1,nper-A274+1,J273),2)))))))</f>
        <v>851.68</v>
      </c>
      <c r="G274" s="14">
        <f>IF(OR(A274="",A274&lt;$E$23),"",IF(J273&lt;=F274,0,IF(IF(AND(A274&gt;=$E$23,MOD(A274-$E$23,int)=0),$E$24,0)+F274&gt;=J273+E274,J273+E274-F274,IF(AND(A274&gt;=$E$23,MOD(A274-$E$23,int)=0),$E$24,0)+IF(IF(AND(A274&gt;=$E$23,MOD(A274-$E$23,int)=0),$E$24,0)+IF(MOD(A274-$E$27,periods_per_year)=0,$E$26,0)+F274&lt;J273+E274,IF(MOD(A274-$E$27,periods_per_year)=0,$E$26,0),J273+E274-IF(AND(A274&gt;=$E$23,MOD(A274-$E$23,int)=0),$E$24,0)-F274))))</f>
        <v>0</v>
      </c>
      <c r="H274" s="15"/>
      <c r="I274" s="14">
        <f t="shared" si="34"/>
        <v>459.36999999999995</v>
      </c>
      <c r="J274" s="14">
        <f t="shared" si="35"/>
        <v>85135.310000000085</v>
      </c>
      <c r="K274" s="14">
        <f t="shared" si="36"/>
        <v>98.077500000000001</v>
      </c>
      <c r="L274" s="14">
        <f>IF(A274="","",SUM($K$49:K274))</f>
        <v>31903.747499999972</v>
      </c>
      <c r="O274" s="18">
        <f t="shared" si="37"/>
        <v>226</v>
      </c>
      <c r="P274" s="19">
        <f>IF(O274="","",IF(OR(periods_per_year=26,periods_per_year=52),IF(periods_per_year=26,IF(O274=1,fpdate,P273+14),IF(periods_per_year=52,IF(O274=1,fpdate,P273+7),"n/a")),IF(periods_per_year=24,DATE(YEAR(fpdate),MONTH(fpdate)+(O274-1)/2+IF(AND(DAY(fpdate)&gt;=15,MOD(O274,2)=0),1,0),IF(MOD(O274,2)=0,IF(DAY(fpdate)&gt;=15,DAY(fpdate)-14,DAY(fpdate)+14),DAY(fpdate))),IF(DAY(DATE(YEAR(fpdate),MONTH(fpdate)+O274-1,DAY(fpdate)))&lt;&gt;DAY(fpdate),DATE(YEAR(fpdate),MONTH(fpdate)+O274,0),DATE(YEAR(fpdate),MONTH(fpdate)+O274-1,DAY(fpdate))))))</f>
        <v>49949</v>
      </c>
      <c r="Q274" s="20">
        <f>IF(O274="","",IF(D274&lt;&gt;"",D274,IF(O274=1,start_rate,IF(variable,IF(OR(O274=1,O274&lt;$J$23*periods_per_year),Q273,MIN($J$24,IF(MOD(O274-1,$J$26)=0,MAX($J$25,Q273+$J$27),Q273))),Q273))))</f>
        <v>5.5E-2</v>
      </c>
      <c r="R274" s="21">
        <f>IF(O274="","",ROUND((((1+Q274/CP)^(CP/periods_per_year))-1)*U273,2))</f>
        <v>392.31</v>
      </c>
      <c r="S274" s="21">
        <f>IF(O274="","",IF(O274=nper,U273+R274,MIN(U273+R274,IF(Q274=Q273,S273,ROUND(-PMT(((1+Q274/CP)^(CP/periods_per_year))-1,nper-O274+1,U273),2)))))</f>
        <v>851.68</v>
      </c>
      <c r="T274" s="21">
        <f t="shared" si="38"/>
        <v>459.36999999999995</v>
      </c>
      <c r="U274" s="21">
        <f t="shared" si="39"/>
        <v>85135.310000000085</v>
      </c>
    </row>
    <row r="275" spans="1:21" x14ac:dyDescent="0.2">
      <c r="A275" s="11">
        <f t="shared" si="30"/>
        <v>227</v>
      </c>
      <c r="B275" s="12">
        <f t="shared" si="31"/>
        <v>49980</v>
      </c>
      <c r="C275" s="16" t="str">
        <f t="shared" si="32"/>
        <v/>
      </c>
      <c r="D275" s="13">
        <f>IF(A275="","",IF(A275=1,start_rate,IF(variable,IF(OR(A275=1,A275&lt;$J$23*periods_per_year),D274,MIN($J$24,IF(MOD(A275-1,$J$26)=0,MAX($J$25,D274+$J$27),D274))),D274)))</f>
        <v>5.5E-2</v>
      </c>
      <c r="E275" s="14">
        <f t="shared" si="33"/>
        <v>390.2</v>
      </c>
      <c r="F275" s="14">
        <f>IF(A275="","",IF(A275=nper,J274+E275,MIN(J274+E275,IF(D275=D274,F274,IF($E$13="Acc Bi-Weekly",ROUND((-PMT(((1+D275/CP)^(CP/12))-1,(nper-A275+1)*12/26,J274))/2,2),IF($E$13="Acc Weekly",ROUND((-PMT(((1+D275/CP)^(CP/12))-1,(nper-A275+1)*12/52,J274))/4,2),ROUND(-PMT(((1+D275/CP)^(CP/periods_per_year))-1,nper-A275+1,J274),2)))))))</f>
        <v>851.68</v>
      </c>
      <c r="G275" s="14">
        <f>IF(OR(A275="",A275&lt;$E$23),"",IF(J274&lt;=F275,0,IF(IF(AND(A275&gt;=$E$23,MOD(A275-$E$23,int)=0),$E$24,0)+F275&gt;=J274+E275,J274+E275-F275,IF(AND(A275&gt;=$E$23,MOD(A275-$E$23,int)=0),$E$24,0)+IF(IF(AND(A275&gt;=$E$23,MOD(A275-$E$23,int)=0),$E$24,0)+IF(MOD(A275-$E$27,periods_per_year)=0,$E$26,0)+F275&lt;J274+E275,IF(MOD(A275-$E$27,periods_per_year)=0,$E$26,0),J274+E275-IF(AND(A275&gt;=$E$23,MOD(A275-$E$23,int)=0),$E$24,0)-F275))))</f>
        <v>0</v>
      </c>
      <c r="H275" s="15"/>
      <c r="I275" s="14">
        <f t="shared" si="34"/>
        <v>461.47999999999996</v>
      </c>
      <c r="J275" s="14">
        <f t="shared" si="35"/>
        <v>84673.830000000089</v>
      </c>
      <c r="K275" s="14">
        <f t="shared" si="36"/>
        <v>97.55</v>
      </c>
      <c r="L275" s="14">
        <f>IF(A275="","",SUM($K$49:K275))</f>
        <v>32001.297499999971</v>
      </c>
      <c r="O275" s="18">
        <f t="shared" si="37"/>
        <v>227</v>
      </c>
      <c r="P275" s="19">
        <f>IF(O275="","",IF(OR(periods_per_year=26,periods_per_year=52),IF(periods_per_year=26,IF(O275=1,fpdate,P274+14),IF(periods_per_year=52,IF(O275=1,fpdate,P274+7),"n/a")),IF(periods_per_year=24,DATE(YEAR(fpdate),MONTH(fpdate)+(O275-1)/2+IF(AND(DAY(fpdate)&gt;=15,MOD(O275,2)=0),1,0),IF(MOD(O275,2)=0,IF(DAY(fpdate)&gt;=15,DAY(fpdate)-14,DAY(fpdate)+14),DAY(fpdate))),IF(DAY(DATE(YEAR(fpdate),MONTH(fpdate)+O275-1,DAY(fpdate)))&lt;&gt;DAY(fpdate),DATE(YEAR(fpdate),MONTH(fpdate)+O275,0),DATE(YEAR(fpdate),MONTH(fpdate)+O275-1,DAY(fpdate))))))</f>
        <v>49980</v>
      </c>
      <c r="Q275" s="20">
        <f>IF(O275="","",IF(D275&lt;&gt;"",D275,IF(O275=1,start_rate,IF(variable,IF(OR(O275=1,O275&lt;$J$23*periods_per_year),Q274,MIN($J$24,IF(MOD(O275-1,$J$26)=0,MAX($J$25,Q274+$J$27),Q274))),Q274))))</f>
        <v>5.5E-2</v>
      </c>
      <c r="R275" s="21">
        <f>IF(O275="","",ROUND((((1+Q275/CP)^(CP/periods_per_year))-1)*U274,2))</f>
        <v>390.2</v>
      </c>
      <c r="S275" s="21">
        <f>IF(O275="","",IF(O275=nper,U274+R275,MIN(U274+R275,IF(Q275=Q274,S274,ROUND(-PMT(((1+Q275/CP)^(CP/periods_per_year))-1,nper-O275+1,U274),2)))))</f>
        <v>851.68</v>
      </c>
      <c r="T275" s="21">
        <f t="shared" si="38"/>
        <v>461.47999999999996</v>
      </c>
      <c r="U275" s="21">
        <f t="shared" si="39"/>
        <v>84673.830000000089</v>
      </c>
    </row>
    <row r="276" spans="1:21" x14ac:dyDescent="0.2">
      <c r="A276" s="11">
        <f t="shared" si="30"/>
        <v>228</v>
      </c>
      <c r="B276" s="12">
        <f t="shared" si="31"/>
        <v>50010</v>
      </c>
      <c r="C276" s="16">
        <f t="shared" si="32"/>
        <v>19</v>
      </c>
      <c r="D276" s="13">
        <f>IF(A276="","",IF(A276=1,start_rate,IF(variable,IF(OR(A276=1,A276&lt;$J$23*periods_per_year),D275,MIN($J$24,IF(MOD(A276-1,$J$26)=0,MAX($J$25,D275+$J$27),D275))),D275)))</f>
        <v>5.5E-2</v>
      </c>
      <c r="E276" s="14">
        <f t="shared" si="33"/>
        <v>388.09</v>
      </c>
      <c r="F276" s="14">
        <f>IF(A276="","",IF(A276=nper,J275+E276,MIN(J275+E276,IF(D276=D275,F275,IF($E$13="Acc Bi-Weekly",ROUND((-PMT(((1+D276/CP)^(CP/12))-1,(nper-A276+1)*12/26,J275))/2,2),IF($E$13="Acc Weekly",ROUND((-PMT(((1+D276/CP)^(CP/12))-1,(nper-A276+1)*12/52,J275))/4,2),ROUND(-PMT(((1+D276/CP)^(CP/periods_per_year))-1,nper-A276+1,J275),2)))))))</f>
        <v>851.68</v>
      </c>
      <c r="G276" s="14">
        <f>IF(OR(A276="",A276&lt;$E$23),"",IF(J275&lt;=F276,0,IF(IF(AND(A276&gt;=$E$23,MOD(A276-$E$23,int)=0),$E$24,0)+F276&gt;=J275+E276,J275+E276-F276,IF(AND(A276&gt;=$E$23,MOD(A276-$E$23,int)=0),$E$24,0)+IF(IF(AND(A276&gt;=$E$23,MOD(A276-$E$23,int)=0),$E$24,0)+IF(MOD(A276-$E$27,periods_per_year)=0,$E$26,0)+F276&lt;J275+E276,IF(MOD(A276-$E$27,periods_per_year)=0,$E$26,0),J275+E276-IF(AND(A276&gt;=$E$23,MOD(A276-$E$23,int)=0),$E$24,0)-F276))))</f>
        <v>0</v>
      </c>
      <c r="H276" s="15"/>
      <c r="I276" s="14">
        <f t="shared" si="34"/>
        <v>463.59</v>
      </c>
      <c r="J276" s="14">
        <f t="shared" si="35"/>
        <v>84210.240000000093</v>
      </c>
      <c r="K276" s="14">
        <f t="shared" si="36"/>
        <v>97.022499999999994</v>
      </c>
      <c r="L276" s="14">
        <f>IF(A276="","",SUM($K$49:K276))</f>
        <v>32098.319999999971</v>
      </c>
      <c r="O276" s="18">
        <f t="shared" si="37"/>
        <v>228</v>
      </c>
      <c r="P276" s="19">
        <f>IF(O276="","",IF(OR(periods_per_year=26,periods_per_year=52),IF(periods_per_year=26,IF(O276=1,fpdate,P275+14),IF(periods_per_year=52,IF(O276=1,fpdate,P275+7),"n/a")),IF(periods_per_year=24,DATE(YEAR(fpdate),MONTH(fpdate)+(O276-1)/2+IF(AND(DAY(fpdate)&gt;=15,MOD(O276,2)=0),1,0),IF(MOD(O276,2)=0,IF(DAY(fpdate)&gt;=15,DAY(fpdate)-14,DAY(fpdate)+14),DAY(fpdate))),IF(DAY(DATE(YEAR(fpdate),MONTH(fpdate)+O276-1,DAY(fpdate)))&lt;&gt;DAY(fpdate),DATE(YEAR(fpdate),MONTH(fpdate)+O276,0),DATE(YEAR(fpdate),MONTH(fpdate)+O276-1,DAY(fpdate))))))</f>
        <v>50010</v>
      </c>
      <c r="Q276" s="20">
        <f>IF(O276="","",IF(D276&lt;&gt;"",D276,IF(O276=1,start_rate,IF(variable,IF(OR(O276=1,O276&lt;$J$23*periods_per_year),Q275,MIN($J$24,IF(MOD(O276-1,$J$26)=0,MAX($J$25,Q275+$J$27),Q275))),Q275))))</f>
        <v>5.5E-2</v>
      </c>
      <c r="R276" s="21">
        <f>IF(O276="","",ROUND((((1+Q276/CP)^(CP/periods_per_year))-1)*U275,2))</f>
        <v>388.09</v>
      </c>
      <c r="S276" s="21">
        <f>IF(O276="","",IF(O276=nper,U275+R276,MIN(U275+R276,IF(Q276=Q275,S275,ROUND(-PMT(((1+Q276/CP)^(CP/periods_per_year))-1,nper-O276+1,U275),2)))))</f>
        <v>851.68</v>
      </c>
      <c r="T276" s="21">
        <f t="shared" si="38"/>
        <v>463.59</v>
      </c>
      <c r="U276" s="21">
        <f t="shared" si="39"/>
        <v>84210.240000000093</v>
      </c>
    </row>
    <row r="277" spans="1:21" x14ac:dyDescent="0.2">
      <c r="A277" s="11">
        <f t="shared" si="30"/>
        <v>229</v>
      </c>
      <c r="B277" s="12">
        <f t="shared" si="31"/>
        <v>50041</v>
      </c>
      <c r="C277" s="16" t="str">
        <f t="shared" si="32"/>
        <v/>
      </c>
      <c r="D277" s="13">
        <f>IF(A277="","",IF(A277=1,start_rate,IF(variable,IF(OR(A277=1,A277&lt;$J$23*periods_per_year),D276,MIN($J$24,IF(MOD(A277-1,$J$26)=0,MAX($J$25,D276+$J$27),D276))),D276)))</f>
        <v>5.5E-2</v>
      </c>
      <c r="E277" s="14">
        <f t="shared" si="33"/>
        <v>385.96</v>
      </c>
      <c r="F277" s="14">
        <f>IF(A277="","",IF(A277=nper,J276+E277,MIN(J276+E277,IF(D277=D276,F276,IF($E$13="Acc Bi-Weekly",ROUND((-PMT(((1+D277/CP)^(CP/12))-1,(nper-A277+1)*12/26,J276))/2,2),IF($E$13="Acc Weekly",ROUND((-PMT(((1+D277/CP)^(CP/12))-1,(nper-A277+1)*12/52,J276))/4,2),ROUND(-PMT(((1+D277/CP)^(CP/periods_per_year))-1,nper-A277+1,J276),2)))))))</f>
        <v>851.68</v>
      </c>
      <c r="G277" s="14">
        <f>IF(OR(A277="",A277&lt;$E$23),"",IF(J276&lt;=F277,0,IF(IF(AND(A277&gt;=$E$23,MOD(A277-$E$23,int)=0),$E$24,0)+F277&gt;=J276+E277,J276+E277-F277,IF(AND(A277&gt;=$E$23,MOD(A277-$E$23,int)=0),$E$24,0)+IF(IF(AND(A277&gt;=$E$23,MOD(A277-$E$23,int)=0),$E$24,0)+IF(MOD(A277-$E$27,periods_per_year)=0,$E$26,0)+F277&lt;J276+E277,IF(MOD(A277-$E$27,periods_per_year)=0,$E$26,0),J276+E277-IF(AND(A277&gt;=$E$23,MOD(A277-$E$23,int)=0),$E$24,0)-F277))))</f>
        <v>0</v>
      </c>
      <c r="H277" s="15"/>
      <c r="I277" s="14">
        <f t="shared" si="34"/>
        <v>465.71999999999997</v>
      </c>
      <c r="J277" s="14">
        <f t="shared" si="35"/>
        <v>83744.520000000091</v>
      </c>
      <c r="K277" s="14">
        <f t="shared" si="36"/>
        <v>96.49</v>
      </c>
      <c r="L277" s="14">
        <f>IF(A277="","",SUM($K$49:K277))</f>
        <v>32194.809999999972</v>
      </c>
      <c r="O277" s="18">
        <f t="shared" si="37"/>
        <v>229</v>
      </c>
      <c r="P277" s="19">
        <f>IF(O277="","",IF(OR(periods_per_year=26,periods_per_year=52),IF(periods_per_year=26,IF(O277=1,fpdate,P276+14),IF(periods_per_year=52,IF(O277=1,fpdate,P276+7),"n/a")),IF(periods_per_year=24,DATE(YEAR(fpdate),MONTH(fpdate)+(O277-1)/2+IF(AND(DAY(fpdate)&gt;=15,MOD(O277,2)=0),1,0),IF(MOD(O277,2)=0,IF(DAY(fpdate)&gt;=15,DAY(fpdate)-14,DAY(fpdate)+14),DAY(fpdate))),IF(DAY(DATE(YEAR(fpdate),MONTH(fpdate)+O277-1,DAY(fpdate)))&lt;&gt;DAY(fpdate),DATE(YEAR(fpdate),MONTH(fpdate)+O277,0),DATE(YEAR(fpdate),MONTH(fpdate)+O277-1,DAY(fpdate))))))</f>
        <v>50041</v>
      </c>
      <c r="Q277" s="20">
        <f>IF(O277="","",IF(D277&lt;&gt;"",D277,IF(O277=1,start_rate,IF(variable,IF(OR(O277=1,O277&lt;$J$23*periods_per_year),Q276,MIN($J$24,IF(MOD(O277-1,$J$26)=0,MAX($J$25,Q276+$J$27),Q276))),Q276))))</f>
        <v>5.5E-2</v>
      </c>
      <c r="R277" s="21">
        <f>IF(O277="","",ROUND((((1+Q277/CP)^(CP/periods_per_year))-1)*U276,2))</f>
        <v>385.96</v>
      </c>
      <c r="S277" s="21">
        <f>IF(O277="","",IF(O277=nper,U276+R277,MIN(U276+R277,IF(Q277=Q276,S276,ROUND(-PMT(((1+Q277/CP)^(CP/periods_per_year))-1,nper-O277+1,U276),2)))))</f>
        <v>851.68</v>
      </c>
      <c r="T277" s="21">
        <f t="shared" si="38"/>
        <v>465.71999999999997</v>
      </c>
      <c r="U277" s="21">
        <f t="shared" si="39"/>
        <v>83744.520000000091</v>
      </c>
    </row>
    <row r="278" spans="1:21" x14ac:dyDescent="0.2">
      <c r="A278" s="11">
        <f t="shared" si="30"/>
        <v>230</v>
      </c>
      <c r="B278" s="12">
        <f t="shared" si="31"/>
        <v>50072</v>
      </c>
      <c r="C278" s="16" t="str">
        <f t="shared" si="32"/>
        <v/>
      </c>
      <c r="D278" s="13">
        <f>IF(A278="","",IF(A278=1,start_rate,IF(variable,IF(OR(A278=1,A278&lt;$J$23*periods_per_year),D277,MIN($J$24,IF(MOD(A278-1,$J$26)=0,MAX($J$25,D277+$J$27),D277))),D277)))</f>
        <v>5.5E-2</v>
      </c>
      <c r="E278" s="14">
        <f t="shared" si="33"/>
        <v>383.83</v>
      </c>
      <c r="F278" s="14">
        <f>IF(A278="","",IF(A278=nper,J277+E278,MIN(J277+E278,IF(D278=D277,F277,IF($E$13="Acc Bi-Weekly",ROUND((-PMT(((1+D278/CP)^(CP/12))-1,(nper-A278+1)*12/26,J277))/2,2),IF($E$13="Acc Weekly",ROUND((-PMT(((1+D278/CP)^(CP/12))-1,(nper-A278+1)*12/52,J277))/4,2),ROUND(-PMT(((1+D278/CP)^(CP/periods_per_year))-1,nper-A278+1,J277),2)))))))</f>
        <v>851.68</v>
      </c>
      <c r="G278" s="14">
        <f>IF(OR(A278="",A278&lt;$E$23),"",IF(J277&lt;=F278,0,IF(IF(AND(A278&gt;=$E$23,MOD(A278-$E$23,int)=0),$E$24,0)+F278&gt;=J277+E278,J277+E278-F278,IF(AND(A278&gt;=$E$23,MOD(A278-$E$23,int)=0),$E$24,0)+IF(IF(AND(A278&gt;=$E$23,MOD(A278-$E$23,int)=0),$E$24,0)+IF(MOD(A278-$E$27,periods_per_year)=0,$E$26,0)+F278&lt;J277+E278,IF(MOD(A278-$E$27,periods_per_year)=0,$E$26,0),J277+E278-IF(AND(A278&gt;=$E$23,MOD(A278-$E$23,int)=0),$E$24,0)-F278))))</f>
        <v>0</v>
      </c>
      <c r="H278" s="15"/>
      <c r="I278" s="14">
        <f t="shared" si="34"/>
        <v>467.84999999999997</v>
      </c>
      <c r="J278" s="14">
        <f t="shared" si="35"/>
        <v>83276.670000000086</v>
      </c>
      <c r="K278" s="14">
        <f t="shared" si="36"/>
        <v>95.957499999999996</v>
      </c>
      <c r="L278" s="14">
        <f>IF(A278="","",SUM($K$49:K278))</f>
        <v>32290.767499999973</v>
      </c>
      <c r="O278" s="18">
        <f t="shared" si="37"/>
        <v>230</v>
      </c>
      <c r="P278" s="19">
        <f>IF(O278="","",IF(OR(periods_per_year=26,periods_per_year=52),IF(periods_per_year=26,IF(O278=1,fpdate,P277+14),IF(periods_per_year=52,IF(O278=1,fpdate,P277+7),"n/a")),IF(periods_per_year=24,DATE(YEAR(fpdate),MONTH(fpdate)+(O278-1)/2+IF(AND(DAY(fpdate)&gt;=15,MOD(O278,2)=0),1,0),IF(MOD(O278,2)=0,IF(DAY(fpdate)&gt;=15,DAY(fpdate)-14,DAY(fpdate)+14),DAY(fpdate))),IF(DAY(DATE(YEAR(fpdate),MONTH(fpdate)+O278-1,DAY(fpdate)))&lt;&gt;DAY(fpdate),DATE(YEAR(fpdate),MONTH(fpdate)+O278,0),DATE(YEAR(fpdate),MONTH(fpdate)+O278-1,DAY(fpdate))))))</f>
        <v>50072</v>
      </c>
      <c r="Q278" s="20">
        <f>IF(O278="","",IF(D278&lt;&gt;"",D278,IF(O278=1,start_rate,IF(variable,IF(OR(O278=1,O278&lt;$J$23*periods_per_year),Q277,MIN($J$24,IF(MOD(O278-1,$J$26)=0,MAX($J$25,Q277+$J$27),Q277))),Q277))))</f>
        <v>5.5E-2</v>
      </c>
      <c r="R278" s="21">
        <f>IF(O278="","",ROUND((((1+Q278/CP)^(CP/periods_per_year))-1)*U277,2))</f>
        <v>383.83</v>
      </c>
      <c r="S278" s="21">
        <f>IF(O278="","",IF(O278=nper,U277+R278,MIN(U277+R278,IF(Q278=Q277,S277,ROUND(-PMT(((1+Q278/CP)^(CP/periods_per_year))-1,nper-O278+1,U277),2)))))</f>
        <v>851.68</v>
      </c>
      <c r="T278" s="21">
        <f t="shared" si="38"/>
        <v>467.84999999999997</v>
      </c>
      <c r="U278" s="21">
        <f t="shared" si="39"/>
        <v>83276.670000000086</v>
      </c>
    </row>
    <row r="279" spans="1:21" x14ac:dyDescent="0.2">
      <c r="A279" s="11">
        <f t="shared" si="30"/>
        <v>231</v>
      </c>
      <c r="B279" s="12">
        <f t="shared" si="31"/>
        <v>50100</v>
      </c>
      <c r="C279" s="16" t="str">
        <f t="shared" si="32"/>
        <v/>
      </c>
      <c r="D279" s="13">
        <f>IF(A279="","",IF(A279=1,start_rate,IF(variable,IF(OR(A279=1,A279&lt;$J$23*periods_per_year),D278,MIN($J$24,IF(MOD(A279-1,$J$26)=0,MAX($J$25,D278+$J$27),D278))),D278)))</f>
        <v>5.5E-2</v>
      </c>
      <c r="E279" s="14">
        <f t="shared" si="33"/>
        <v>381.68</v>
      </c>
      <c r="F279" s="14">
        <f>IF(A279="","",IF(A279=nper,J278+E279,MIN(J278+E279,IF(D279=D278,F278,IF($E$13="Acc Bi-Weekly",ROUND((-PMT(((1+D279/CP)^(CP/12))-1,(nper-A279+1)*12/26,J278))/2,2),IF($E$13="Acc Weekly",ROUND((-PMT(((1+D279/CP)^(CP/12))-1,(nper-A279+1)*12/52,J278))/4,2),ROUND(-PMT(((1+D279/CP)^(CP/periods_per_year))-1,nper-A279+1,J278),2)))))))</f>
        <v>851.68</v>
      </c>
      <c r="G279" s="14">
        <f>IF(OR(A279="",A279&lt;$E$23),"",IF(J278&lt;=F279,0,IF(IF(AND(A279&gt;=$E$23,MOD(A279-$E$23,int)=0),$E$24,0)+F279&gt;=J278+E279,J278+E279-F279,IF(AND(A279&gt;=$E$23,MOD(A279-$E$23,int)=0),$E$24,0)+IF(IF(AND(A279&gt;=$E$23,MOD(A279-$E$23,int)=0),$E$24,0)+IF(MOD(A279-$E$27,periods_per_year)=0,$E$26,0)+F279&lt;J278+E279,IF(MOD(A279-$E$27,periods_per_year)=0,$E$26,0),J278+E279-IF(AND(A279&gt;=$E$23,MOD(A279-$E$23,int)=0),$E$24,0)-F279))))</f>
        <v>0</v>
      </c>
      <c r="H279" s="15"/>
      <c r="I279" s="14">
        <f t="shared" si="34"/>
        <v>469.99999999999994</v>
      </c>
      <c r="J279" s="14">
        <f t="shared" si="35"/>
        <v>82806.670000000086</v>
      </c>
      <c r="K279" s="14">
        <f t="shared" si="36"/>
        <v>95.42</v>
      </c>
      <c r="L279" s="14">
        <f>IF(A279="","",SUM($K$49:K279))</f>
        <v>32386.187499999971</v>
      </c>
      <c r="O279" s="18">
        <f t="shared" si="37"/>
        <v>231</v>
      </c>
      <c r="P279" s="19">
        <f>IF(O279="","",IF(OR(periods_per_year=26,periods_per_year=52),IF(periods_per_year=26,IF(O279=1,fpdate,P278+14),IF(periods_per_year=52,IF(O279=1,fpdate,P278+7),"n/a")),IF(periods_per_year=24,DATE(YEAR(fpdate),MONTH(fpdate)+(O279-1)/2+IF(AND(DAY(fpdate)&gt;=15,MOD(O279,2)=0),1,0),IF(MOD(O279,2)=0,IF(DAY(fpdate)&gt;=15,DAY(fpdate)-14,DAY(fpdate)+14),DAY(fpdate))),IF(DAY(DATE(YEAR(fpdate),MONTH(fpdate)+O279-1,DAY(fpdate)))&lt;&gt;DAY(fpdate),DATE(YEAR(fpdate),MONTH(fpdate)+O279,0),DATE(YEAR(fpdate),MONTH(fpdate)+O279-1,DAY(fpdate))))))</f>
        <v>50100</v>
      </c>
      <c r="Q279" s="20">
        <f>IF(O279="","",IF(D279&lt;&gt;"",D279,IF(O279=1,start_rate,IF(variable,IF(OR(O279=1,O279&lt;$J$23*periods_per_year),Q278,MIN($J$24,IF(MOD(O279-1,$J$26)=0,MAX($J$25,Q278+$J$27),Q278))),Q278))))</f>
        <v>5.5E-2</v>
      </c>
      <c r="R279" s="21">
        <f>IF(O279="","",ROUND((((1+Q279/CP)^(CP/periods_per_year))-1)*U278,2))</f>
        <v>381.68</v>
      </c>
      <c r="S279" s="21">
        <f>IF(O279="","",IF(O279=nper,U278+R279,MIN(U278+R279,IF(Q279=Q278,S278,ROUND(-PMT(((1+Q279/CP)^(CP/periods_per_year))-1,nper-O279+1,U278),2)))))</f>
        <v>851.68</v>
      </c>
      <c r="T279" s="21">
        <f t="shared" si="38"/>
        <v>469.99999999999994</v>
      </c>
      <c r="U279" s="21">
        <f t="shared" si="39"/>
        <v>82806.670000000086</v>
      </c>
    </row>
    <row r="280" spans="1:21" x14ac:dyDescent="0.2">
      <c r="A280" s="11">
        <f t="shared" si="30"/>
        <v>232</v>
      </c>
      <c r="B280" s="12">
        <f t="shared" si="31"/>
        <v>50131</v>
      </c>
      <c r="C280" s="16" t="str">
        <f t="shared" si="32"/>
        <v/>
      </c>
      <c r="D280" s="13">
        <f>IF(A280="","",IF(A280=1,start_rate,IF(variable,IF(OR(A280=1,A280&lt;$J$23*periods_per_year),D279,MIN($J$24,IF(MOD(A280-1,$J$26)=0,MAX($J$25,D279+$J$27),D279))),D279)))</f>
        <v>5.5E-2</v>
      </c>
      <c r="E280" s="14">
        <f t="shared" si="33"/>
        <v>379.53</v>
      </c>
      <c r="F280" s="14">
        <f>IF(A280="","",IF(A280=nper,J279+E280,MIN(J279+E280,IF(D280=D279,F279,IF($E$13="Acc Bi-Weekly",ROUND((-PMT(((1+D280/CP)^(CP/12))-1,(nper-A280+1)*12/26,J279))/2,2),IF($E$13="Acc Weekly",ROUND((-PMT(((1+D280/CP)^(CP/12))-1,(nper-A280+1)*12/52,J279))/4,2),ROUND(-PMT(((1+D280/CP)^(CP/periods_per_year))-1,nper-A280+1,J279),2)))))))</f>
        <v>851.68</v>
      </c>
      <c r="G280" s="14">
        <f>IF(OR(A280="",A280&lt;$E$23),"",IF(J279&lt;=F280,0,IF(IF(AND(A280&gt;=$E$23,MOD(A280-$E$23,int)=0),$E$24,0)+F280&gt;=J279+E280,J279+E280-F280,IF(AND(A280&gt;=$E$23,MOD(A280-$E$23,int)=0),$E$24,0)+IF(IF(AND(A280&gt;=$E$23,MOD(A280-$E$23,int)=0),$E$24,0)+IF(MOD(A280-$E$27,periods_per_year)=0,$E$26,0)+F280&lt;J279+E280,IF(MOD(A280-$E$27,periods_per_year)=0,$E$26,0),J279+E280-IF(AND(A280&gt;=$E$23,MOD(A280-$E$23,int)=0),$E$24,0)-F280))))</f>
        <v>0</v>
      </c>
      <c r="H280" s="15"/>
      <c r="I280" s="14">
        <f t="shared" si="34"/>
        <v>472.15</v>
      </c>
      <c r="J280" s="14">
        <f t="shared" si="35"/>
        <v>82334.520000000091</v>
      </c>
      <c r="K280" s="14">
        <f t="shared" si="36"/>
        <v>94.882499999999993</v>
      </c>
      <c r="L280" s="14">
        <f>IF(A280="","",SUM($K$49:K280))</f>
        <v>32481.069999999971</v>
      </c>
      <c r="O280" s="18">
        <f t="shared" si="37"/>
        <v>232</v>
      </c>
      <c r="P280" s="19">
        <f>IF(O280="","",IF(OR(periods_per_year=26,periods_per_year=52),IF(periods_per_year=26,IF(O280=1,fpdate,P279+14),IF(periods_per_year=52,IF(O280=1,fpdate,P279+7),"n/a")),IF(periods_per_year=24,DATE(YEAR(fpdate),MONTH(fpdate)+(O280-1)/2+IF(AND(DAY(fpdate)&gt;=15,MOD(O280,2)=0),1,0),IF(MOD(O280,2)=0,IF(DAY(fpdate)&gt;=15,DAY(fpdate)-14,DAY(fpdate)+14),DAY(fpdate))),IF(DAY(DATE(YEAR(fpdate),MONTH(fpdate)+O280-1,DAY(fpdate)))&lt;&gt;DAY(fpdate),DATE(YEAR(fpdate),MONTH(fpdate)+O280,0),DATE(YEAR(fpdate),MONTH(fpdate)+O280-1,DAY(fpdate))))))</f>
        <v>50131</v>
      </c>
      <c r="Q280" s="20">
        <f>IF(O280="","",IF(D280&lt;&gt;"",D280,IF(O280=1,start_rate,IF(variable,IF(OR(O280=1,O280&lt;$J$23*periods_per_year),Q279,MIN($J$24,IF(MOD(O280-1,$J$26)=0,MAX($J$25,Q279+$J$27),Q279))),Q279))))</f>
        <v>5.5E-2</v>
      </c>
      <c r="R280" s="21">
        <f>IF(O280="","",ROUND((((1+Q280/CP)^(CP/periods_per_year))-1)*U279,2))</f>
        <v>379.53</v>
      </c>
      <c r="S280" s="21">
        <f>IF(O280="","",IF(O280=nper,U279+R280,MIN(U279+R280,IF(Q280=Q279,S279,ROUND(-PMT(((1+Q280/CP)^(CP/periods_per_year))-1,nper-O280+1,U279),2)))))</f>
        <v>851.68</v>
      </c>
      <c r="T280" s="21">
        <f t="shared" si="38"/>
        <v>472.15</v>
      </c>
      <c r="U280" s="21">
        <f t="shared" si="39"/>
        <v>82334.520000000091</v>
      </c>
    </row>
    <row r="281" spans="1:21" x14ac:dyDescent="0.2">
      <c r="A281" s="11">
        <f t="shared" si="30"/>
        <v>233</v>
      </c>
      <c r="B281" s="12">
        <f t="shared" si="31"/>
        <v>50161</v>
      </c>
      <c r="C281" s="16" t="str">
        <f t="shared" si="32"/>
        <v/>
      </c>
      <c r="D281" s="13">
        <f>IF(A281="","",IF(A281=1,start_rate,IF(variable,IF(OR(A281=1,A281&lt;$J$23*periods_per_year),D280,MIN($J$24,IF(MOD(A281-1,$J$26)=0,MAX($J$25,D280+$J$27),D280))),D280)))</f>
        <v>5.5E-2</v>
      </c>
      <c r="E281" s="14">
        <f t="shared" si="33"/>
        <v>377.37</v>
      </c>
      <c r="F281" s="14">
        <f>IF(A281="","",IF(A281=nper,J280+E281,MIN(J280+E281,IF(D281=D280,F280,IF($E$13="Acc Bi-Weekly",ROUND((-PMT(((1+D281/CP)^(CP/12))-1,(nper-A281+1)*12/26,J280))/2,2),IF($E$13="Acc Weekly",ROUND((-PMT(((1+D281/CP)^(CP/12))-1,(nper-A281+1)*12/52,J280))/4,2),ROUND(-PMT(((1+D281/CP)^(CP/periods_per_year))-1,nper-A281+1,J280),2)))))))</f>
        <v>851.68</v>
      </c>
      <c r="G281" s="14">
        <f>IF(OR(A281="",A281&lt;$E$23),"",IF(J280&lt;=F281,0,IF(IF(AND(A281&gt;=$E$23,MOD(A281-$E$23,int)=0),$E$24,0)+F281&gt;=J280+E281,J280+E281-F281,IF(AND(A281&gt;=$E$23,MOD(A281-$E$23,int)=0),$E$24,0)+IF(IF(AND(A281&gt;=$E$23,MOD(A281-$E$23,int)=0),$E$24,0)+IF(MOD(A281-$E$27,periods_per_year)=0,$E$26,0)+F281&lt;J280+E281,IF(MOD(A281-$E$27,periods_per_year)=0,$E$26,0),J280+E281-IF(AND(A281&gt;=$E$23,MOD(A281-$E$23,int)=0),$E$24,0)-F281))))</f>
        <v>0</v>
      </c>
      <c r="H281" s="15"/>
      <c r="I281" s="14">
        <f t="shared" si="34"/>
        <v>474.30999999999995</v>
      </c>
      <c r="J281" s="14">
        <f t="shared" si="35"/>
        <v>81860.210000000094</v>
      </c>
      <c r="K281" s="14">
        <f t="shared" si="36"/>
        <v>94.342500000000001</v>
      </c>
      <c r="L281" s="14">
        <f>IF(A281="","",SUM($K$49:K281))</f>
        <v>32575.412499999969</v>
      </c>
      <c r="O281" s="18">
        <f t="shared" si="37"/>
        <v>233</v>
      </c>
      <c r="P281" s="19">
        <f>IF(O281="","",IF(OR(periods_per_year=26,periods_per_year=52),IF(periods_per_year=26,IF(O281=1,fpdate,P280+14),IF(periods_per_year=52,IF(O281=1,fpdate,P280+7),"n/a")),IF(periods_per_year=24,DATE(YEAR(fpdate),MONTH(fpdate)+(O281-1)/2+IF(AND(DAY(fpdate)&gt;=15,MOD(O281,2)=0),1,0),IF(MOD(O281,2)=0,IF(DAY(fpdate)&gt;=15,DAY(fpdate)-14,DAY(fpdate)+14),DAY(fpdate))),IF(DAY(DATE(YEAR(fpdate),MONTH(fpdate)+O281-1,DAY(fpdate)))&lt;&gt;DAY(fpdate),DATE(YEAR(fpdate),MONTH(fpdate)+O281,0),DATE(YEAR(fpdate),MONTH(fpdate)+O281-1,DAY(fpdate))))))</f>
        <v>50161</v>
      </c>
      <c r="Q281" s="20">
        <f>IF(O281="","",IF(D281&lt;&gt;"",D281,IF(O281=1,start_rate,IF(variable,IF(OR(O281=1,O281&lt;$J$23*periods_per_year),Q280,MIN($J$24,IF(MOD(O281-1,$J$26)=0,MAX($J$25,Q280+$J$27),Q280))),Q280))))</f>
        <v>5.5E-2</v>
      </c>
      <c r="R281" s="21">
        <f>IF(O281="","",ROUND((((1+Q281/CP)^(CP/periods_per_year))-1)*U280,2))</f>
        <v>377.37</v>
      </c>
      <c r="S281" s="21">
        <f>IF(O281="","",IF(O281=nper,U280+R281,MIN(U280+R281,IF(Q281=Q280,S280,ROUND(-PMT(((1+Q281/CP)^(CP/periods_per_year))-1,nper-O281+1,U280),2)))))</f>
        <v>851.68</v>
      </c>
      <c r="T281" s="21">
        <f t="shared" si="38"/>
        <v>474.30999999999995</v>
      </c>
      <c r="U281" s="21">
        <f t="shared" si="39"/>
        <v>81860.210000000094</v>
      </c>
    </row>
    <row r="282" spans="1:21" x14ac:dyDescent="0.2">
      <c r="A282" s="11">
        <f t="shared" si="30"/>
        <v>234</v>
      </c>
      <c r="B282" s="12">
        <f t="shared" si="31"/>
        <v>50192</v>
      </c>
      <c r="C282" s="16" t="str">
        <f t="shared" si="32"/>
        <v/>
      </c>
      <c r="D282" s="13">
        <f>IF(A282="","",IF(A282=1,start_rate,IF(variable,IF(OR(A282=1,A282&lt;$J$23*periods_per_year),D281,MIN($J$24,IF(MOD(A282-1,$J$26)=0,MAX($J$25,D281+$J$27),D281))),D281)))</f>
        <v>5.5E-2</v>
      </c>
      <c r="E282" s="14">
        <f t="shared" si="33"/>
        <v>375.19</v>
      </c>
      <c r="F282" s="14">
        <f>IF(A282="","",IF(A282=nper,J281+E282,MIN(J281+E282,IF(D282=D281,F281,IF($E$13="Acc Bi-Weekly",ROUND((-PMT(((1+D282/CP)^(CP/12))-1,(nper-A282+1)*12/26,J281))/2,2),IF($E$13="Acc Weekly",ROUND((-PMT(((1+D282/CP)^(CP/12))-1,(nper-A282+1)*12/52,J281))/4,2),ROUND(-PMT(((1+D282/CP)^(CP/periods_per_year))-1,nper-A282+1,J281),2)))))))</f>
        <v>851.68</v>
      </c>
      <c r="G282" s="14">
        <f>IF(OR(A282="",A282&lt;$E$23),"",IF(J281&lt;=F282,0,IF(IF(AND(A282&gt;=$E$23,MOD(A282-$E$23,int)=0),$E$24,0)+F282&gt;=J281+E282,J281+E282-F282,IF(AND(A282&gt;=$E$23,MOD(A282-$E$23,int)=0),$E$24,0)+IF(IF(AND(A282&gt;=$E$23,MOD(A282-$E$23,int)=0),$E$24,0)+IF(MOD(A282-$E$27,periods_per_year)=0,$E$26,0)+F282&lt;J281+E282,IF(MOD(A282-$E$27,periods_per_year)=0,$E$26,0),J281+E282-IF(AND(A282&gt;=$E$23,MOD(A282-$E$23,int)=0),$E$24,0)-F282))))</f>
        <v>0</v>
      </c>
      <c r="H282" s="15"/>
      <c r="I282" s="14">
        <f t="shared" si="34"/>
        <v>476.48999999999995</v>
      </c>
      <c r="J282" s="14">
        <f t="shared" si="35"/>
        <v>81383.720000000088</v>
      </c>
      <c r="K282" s="14">
        <f t="shared" si="36"/>
        <v>93.797499999999999</v>
      </c>
      <c r="L282" s="14">
        <f>IF(A282="","",SUM($K$49:K282))</f>
        <v>32669.20999999997</v>
      </c>
      <c r="O282" s="18">
        <f t="shared" si="37"/>
        <v>234</v>
      </c>
      <c r="P282" s="19">
        <f>IF(O282="","",IF(OR(periods_per_year=26,periods_per_year=52),IF(periods_per_year=26,IF(O282=1,fpdate,P281+14),IF(periods_per_year=52,IF(O282=1,fpdate,P281+7),"n/a")),IF(periods_per_year=24,DATE(YEAR(fpdate),MONTH(fpdate)+(O282-1)/2+IF(AND(DAY(fpdate)&gt;=15,MOD(O282,2)=0),1,0),IF(MOD(O282,2)=0,IF(DAY(fpdate)&gt;=15,DAY(fpdate)-14,DAY(fpdate)+14),DAY(fpdate))),IF(DAY(DATE(YEAR(fpdate),MONTH(fpdate)+O282-1,DAY(fpdate)))&lt;&gt;DAY(fpdate),DATE(YEAR(fpdate),MONTH(fpdate)+O282,0),DATE(YEAR(fpdate),MONTH(fpdate)+O282-1,DAY(fpdate))))))</f>
        <v>50192</v>
      </c>
      <c r="Q282" s="20">
        <f>IF(O282="","",IF(D282&lt;&gt;"",D282,IF(O282=1,start_rate,IF(variable,IF(OR(O282=1,O282&lt;$J$23*periods_per_year),Q281,MIN($J$24,IF(MOD(O282-1,$J$26)=0,MAX($J$25,Q281+$J$27),Q281))),Q281))))</f>
        <v>5.5E-2</v>
      </c>
      <c r="R282" s="21">
        <f>IF(O282="","",ROUND((((1+Q282/CP)^(CP/periods_per_year))-1)*U281,2))</f>
        <v>375.19</v>
      </c>
      <c r="S282" s="21">
        <f>IF(O282="","",IF(O282=nper,U281+R282,MIN(U281+R282,IF(Q282=Q281,S281,ROUND(-PMT(((1+Q282/CP)^(CP/periods_per_year))-1,nper-O282+1,U281),2)))))</f>
        <v>851.68</v>
      </c>
      <c r="T282" s="21">
        <f t="shared" si="38"/>
        <v>476.48999999999995</v>
      </c>
      <c r="U282" s="21">
        <f t="shared" si="39"/>
        <v>81383.720000000088</v>
      </c>
    </row>
    <row r="283" spans="1:21" x14ac:dyDescent="0.2">
      <c r="A283" s="11">
        <f t="shared" si="30"/>
        <v>235</v>
      </c>
      <c r="B283" s="12">
        <f t="shared" si="31"/>
        <v>50222</v>
      </c>
      <c r="C283" s="16" t="str">
        <f t="shared" si="32"/>
        <v/>
      </c>
      <c r="D283" s="13">
        <f>IF(A283="","",IF(A283=1,start_rate,IF(variable,IF(OR(A283=1,A283&lt;$J$23*periods_per_year),D282,MIN($J$24,IF(MOD(A283-1,$J$26)=0,MAX($J$25,D282+$J$27),D282))),D282)))</f>
        <v>5.5E-2</v>
      </c>
      <c r="E283" s="14">
        <f t="shared" si="33"/>
        <v>373.01</v>
      </c>
      <c r="F283" s="14">
        <f>IF(A283="","",IF(A283=nper,J282+E283,MIN(J282+E283,IF(D283=D282,F282,IF($E$13="Acc Bi-Weekly",ROUND((-PMT(((1+D283/CP)^(CP/12))-1,(nper-A283+1)*12/26,J282))/2,2),IF($E$13="Acc Weekly",ROUND((-PMT(((1+D283/CP)^(CP/12))-1,(nper-A283+1)*12/52,J282))/4,2),ROUND(-PMT(((1+D283/CP)^(CP/periods_per_year))-1,nper-A283+1,J282),2)))))))</f>
        <v>851.68</v>
      </c>
      <c r="G283" s="14">
        <f>IF(OR(A283="",A283&lt;$E$23),"",IF(J282&lt;=F283,0,IF(IF(AND(A283&gt;=$E$23,MOD(A283-$E$23,int)=0),$E$24,0)+F283&gt;=J282+E283,J282+E283-F283,IF(AND(A283&gt;=$E$23,MOD(A283-$E$23,int)=0),$E$24,0)+IF(IF(AND(A283&gt;=$E$23,MOD(A283-$E$23,int)=0),$E$24,0)+IF(MOD(A283-$E$27,periods_per_year)=0,$E$26,0)+F283&lt;J282+E283,IF(MOD(A283-$E$27,periods_per_year)=0,$E$26,0),J282+E283-IF(AND(A283&gt;=$E$23,MOD(A283-$E$23,int)=0),$E$24,0)-F283))))</f>
        <v>0</v>
      </c>
      <c r="H283" s="15"/>
      <c r="I283" s="14">
        <f t="shared" si="34"/>
        <v>478.66999999999996</v>
      </c>
      <c r="J283" s="14">
        <f t="shared" si="35"/>
        <v>80905.05000000009</v>
      </c>
      <c r="K283" s="14">
        <f t="shared" si="36"/>
        <v>93.252499999999998</v>
      </c>
      <c r="L283" s="14">
        <f>IF(A283="","",SUM($K$49:K283))</f>
        <v>32762.462499999969</v>
      </c>
      <c r="O283" s="18">
        <f t="shared" si="37"/>
        <v>235</v>
      </c>
      <c r="P283" s="19">
        <f>IF(O283="","",IF(OR(periods_per_year=26,periods_per_year=52),IF(periods_per_year=26,IF(O283=1,fpdate,P282+14),IF(periods_per_year=52,IF(O283=1,fpdate,P282+7),"n/a")),IF(periods_per_year=24,DATE(YEAR(fpdate),MONTH(fpdate)+(O283-1)/2+IF(AND(DAY(fpdate)&gt;=15,MOD(O283,2)=0),1,0),IF(MOD(O283,2)=0,IF(DAY(fpdate)&gt;=15,DAY(fpdate)-14,DAY(fpdate)+14),DAY(fpdate))),IF(DAY(DATE(YEAR(fpdate),MONTH(fpdate)+O283-1,DAY(fpdate)))&lt;&gt;DAY(fpdate),DATE(YEAR(fpdate),MONTH(fpdate)+O283,0),DATE(YEAR(fpdate),MONTH(fpdate)+O283-1,DAY(fpdate))))))</f>
        <v>50222</v>
      </c>
      <c r="Q283" s="20">
        <f>IF(O283="","",IF(D283&lt;&gt;"",D283,IF(O283=1,start_rate,IF(variable,IF(OR(O283=1,O283&lt;$J$23*periods_per_year),Q282,MIN($J$24,IF(MOD(O283-1,$J$26)=0,MAX($J$25,Q282+$J$27),Q282))),Q282))))</f>
        <v>5.5E-2</v>
      </c>
      <c r="R283" s="21">
        <f>IF(O283="","",ROUND((((1+Q283/CP)^(CP/periods_per_year))-1)*U282,2))</f>
        <v>373.01</v>
      </c>
      <c r="S283" s="21">
        <f>IF(O283="","",IF(O283=nper,U282+R283,MIN(U282+R283,IF(Q283=Q282,S282,ROUND(-PMT(((1+Q283/CP)^(CP/periods_per_year))-1,nper-O283+1,U282),2)))))</f>
        <v>851.68</v>
      </c>
      <c r="T283" s="21">
        <f t="shared" si="38"/>
        <v>478.66999999999996</v>
      </c>
      <c r="U283" s="21">
        <f t="shared" si="39"/>
        <v>80905.05000000009</v>
      </c>
    </row>
    <row r="284" spans="1:21" x14ac:dyDescent="0.2">
      <c r="A284" s="11">
        <f t="shared" si="30"/>
        <v>236</v>
      </c>
      <c r="B284" s="12">
        <f t="shared" si="31"/>
        <v>50253</v>
      </c>
      <c r="C284" s="16" t="str">
        <f t="shared" si="32"/>
        <v/>
      </c>
      <c r="D284" s="13">
        <f>IF(A284="","",IF(A284=1,start_rate,IF(variable,IF(OR(A284=1,A284&lt;$J$23*periods_per_year),D283,MIN($J$24,IF(MOD(A284-1,$J$26)=0,MAX($J$25,D283+$J$27),D283))),D283)))</f>
        <v>5.5E-2</v>
      </c>
      <c r="E284" s="14">
        <f t="shared" si="33"/>
        <v>370.81</v>
      </c>
      <c r="F284" s="14">
        <f>IF(A284="","",IF(A284=nper,J283+E284,MIN(J283+E284,IF(D284=D283,F283,IF($E$13="Acc Bi-Weekly",ROUND((-PMT(((1+D284/CP)^(CP/12))-1,(nper-A284+1)*12/26,J283))/2,2),IF($E$13="Acc Weekly",ROUND((-PMT(((1+D284/CP)^(CP/12))-1,(nper-A284+1)*12/52,J283))/4,2),ROUND(-PMT(((1+D284/CP)^(CP/periods_per_year))-1,nper-A284+1,J283),2)))))))</f>
        <v>851.68</v>
      </c>
      <c r="G284" s="14">
        <f>IF(OR(A284="",A284&lt;$E$23),"",IF(J283&lt;=F284,0,IF(IF(AND(A284&gt;=$E$23,MOD(A284-$E$23,int)=0),$E$24,0)+F284&gt;=J283+E284,J283+E284-F284,IF(AND(A284&gt;=$E$23,MOD(A284-$E$23,int)=0),$E$24,0)+IF(IF(AND(A284&gt;=$E$23,MOD(A284-$E$23,int)=0),$E$24,0)+IF(MOD(A284-$E$27,periods_per_year)=0,$E$26,0)+F284&lt;J283+E284,IF(MOD(A284-$E$27,periods_per_year)=0,$E$26,0),J283+E284-IF(AND(A284&gt;=$E$23,MOD(A284-$E$23,int)=0),$E$24,0)-F284))))</f>
        <v>0</v>
      </c>
      <c r="H284" s="15"/>
      <c r="I284" s="14">
        <f t="shared" si="34"/>
        <v>480.86999999999995</v>
      </c>
      <c r="J284" s="14">
        <f t="shared" si="35"/>
        <v>80424.180000000095</v>
      </c>
      <c r="K284" s="14">
        <f t="shared" si="36"/>
        <v>92.702500000000001</v>
      </c>
      <c r="L284" s="14">
        <f>IF(A284="","",SUM($K$49:K284))</f>
        <v>32855.164999999972</v>
      </c>
      <c r="O284" s="18">
        <f t="shared" si="37"/>
        <v>236</v>
      </c>
      <c r="P284" s="19">
        <f>IF(O284="","",IF(OR(periods_per_year=26,periods_per_year=52),IF(periods_per_year=26,IF(O284=1,fpdate,P283+14),IF(periods_per_year=52,IF(O284=1,fpdate,P283+7),"n/a")),IF(periods_per_year=24,DATE(YEAR(fpdate),MONTH(fpdate)+(O284-1)/2+IF(AND(DAY(fpdate)&gt;=15,MOD(O284,2)=0),1,0),IF(MOD(O284,2)=0,IF(DAY(fpdate)&gt;=15,DAY(fpdate)-14,DAY(fpdate)+14),DAY(fpdate))),IF(DAY(DATE(YEAR(fpdate),MONTH(fpdate)+O284-1,DAY(fpdate)))&lt;&gt;DAY(fpdate),DATE(YEAR(fpdate),MONTH(fpdate)+O284,0),DATE(YEAR(fpdate),MONTH(fpdate)+O284-1,DAY(fpdate))))))</f>
        <v>50253</v>
      </c>
      <c r="Q284" s="20">
        <f>IF(O284="","",IF(D284&lt;&gt;"",D284,IF(O284=1,start_rate,IF(variable,IF(OR(O284=1,O284&lt;$J$23*periods_per_year),Q283,MIN($J$24,IF(MOD(O284-1,$J$26)=0,MAX($J$25,Q283+$J$27),Q283))),Q283))))</f>
        <v>5.5E-2</v>
      </c>
      <c r="R284" s="21">
        <f>IF(O284="","",ROUND((((1+Q284/CP)^(CP/periods_per_year))-1)*U283,2))</f>
        <v>370.81</v>
      </c>
      <c r="S284" s="21">
        <f>IF(O284="","",IF(O284=nper,U283+R284,MIN(U283+R284,IF(Q284=Q283,S283,ROUND(-PMT(((1+Q284/CP)^(CP/periods_per_year))-1,nper-O284+1,U283),2)))))</f>
        <v>851.68</v>
      </c>
      <c r="T284" s="21">
        <f t="shared" si="38"/>
        <v>480.86999999999995</v>
      </c>
      <c r="U284" s="21">
        <f t="shared" si="39"/>
        <v>80424.180000000095</v>
      </c>
    </row>
    <row r="285" spans="1:21" x14ac:dyDescent="0.2">
      <c r="A285" s="11">
        <f t="shared" si="30"/>
        <v>237</v>
      </c>
      <c r="B285" s="12">
        <f t="shared" si="31"/>
        <v>50284</v>
      </c>
      <c r="C285" s="16" t="str">
        <f t="shared" si="32"/>
        <v/>
      </c>
      <c r="D285" s="13">
        <f>IF(A285="","",IF(A285=1,start_rate,IF(variable,IF(OR(A285=1,A285&lt;$J$23*periods_per_year),D284,MIN($J$24,IF(MOD(A285-1,$J$26)=0,MAX($J$25,D284+$J$27),D284))),D284)))</f>
        <v>5.5E-2</v>
      </c>
      <c r="E285" s="14">
        <f t="shared" si="33"/>
        <v>368.61</v>
      </c>
      <c r="F285" s="14">
        <f>IF(A285="","",IF(A285=nper,J284+E285,MIN(J284+E285,IF(D285=D284,F284,IF($E$13="Acc Bi-Weekly",ROUND((-PMT(((1+D285/CP)^(CP/12))-1,(nper-A285+1)*12/26,J284))/2,2),IF($E$13="Acc Weekly",ROUND((-PMT(((1+D285/CP)^(CP/12))-1,(nper-A285+1)*12/52,J284))/4,2),ROUND(-PMT(((1+D285/CP)^(CP/periods_per_year))-1,nper-A285+1,J284),2)))))))</f>
        <v>851.68</v>
      </c>
      <c r="G285" s="14">
        <f>IF(OR(A285="",A285&lt;$E$23),"",IF(J284&lt;=F285,0,IF(IF(AND(A285&gt;=$E$23,MOD(A285-$E$23,int)=0),$E$24,0)+F285&gt;=J284+E285,J284+E285-F285,IF(AND(A285&gt;=$E$23,MOD(A285-$E$23,int)=0),$E$24,0)+IF(IF(AND(A285&gt;=$E$23,MOD(A285-$E$23,int)=0),$E$24,0)+IF(MOD(A285-$E$27,periods_per_year)=0,$E$26,0)+F285&lt;J284+E285,IF(MOD(A285-$E$27,periods_per_year)=0,$E$26,0),J284+E285-IF(AND(A285&gt;=$E$23,MOD(A285-$E$23,int)=0),$E$24,0)-F285))))</f>
        <v>0</v>
      </c>
      <c r="H285" s="15"/>
      <c r="I285" s="14">
        <f t="shared" si="34"/>
        <v>483.06999999999994</v>
      </c>
      <c r="J285" s="14">
        <f t="shared" si="35"/>
        <v>79941.110000000088</v>
      </c>
      <c r="K285" s="14">
        <f t="shared" si="36"/>
        <v>92.152500000000003</v>
      </c>
      <c r="L285" s="14">
        <f>IF(A285="","",SUM($K$49:K285))</f>
        <v>32947.317499999968</v>
      </c>
      <c r="O285" s="18">
        <f t="shared" si="37"/>
        <v>237</v>
      </c>
      <c r="P285" s="19">
        <f>IF(O285="","",IF(OR(periods_per_year=26,periods_per_year=52),IF(periods_per_year=26,IF(O285=1,fpdate,P284+14),IF(periods_per_year=52,IF(O285=1,fpdate,P284+7),"n/a")),IF(periods_per_year=24,DATE(YEAR(fpdate),MONTH(fpdate)+(O285-1)/2+IF(AND(DAY(fpdate)&gt;=15,MOD(O285,2)=0),1,0),IF(MOD(O285,2)=0,IF(DAY(fpdate)&gt;=15,DAY(fpdate)-14,DAY(fpdate)+14),DAY(fpdate))),IF(DAY(DATE(YEAR(fpdate),MONTH(fpdate)+O285-1,DAY(fpdate)))&lt;&gt;DAY(fpdate),DATE(YEAR(fpdate),MONTH(fpdate)+O285,0),DATE(YEAR(fpdate),MONTH(fpdate)+O285-1,DAY(fpdate))))))</f>
        <v>50284</v>
      </c>
      <c r="Q285" s="20">
        <f>IF(O285="","",IF(D285&lt;&gt;"",D285,IF(O285=1,start_rate,IF(variable,IF(OR(O285=1,O285&lt;$J$23*periods_per_year),Q284,MIN($J$24,IF(MOD(O285-1,$J$26)=0,MAX($J$25,Q284+$J$27),Q284))),Q284))))</f>
        <v>5.5E-2</v>
      </c>
      <c r="R285" s="21">
        <f>IF(O285="","",ROUND((((1+Q285/CP)^(CP/periods_per_year))-1)*U284,2))</f>
        <v>368.61</v>
      </c>
      <c r="S285" s="21">
        <f>IF(O285="","",IF(O285=nper,U284+R285,MIN(U284+R285,IF(Q285=Q284,S284,ROUND(-PMT(((1+Q285/CP)^(CP/periods_per_year))-1,nper-O285+1,U284),2)))))</f>
        <v>851.68</v>
      </c>
      <c r="T285" s="21">
        <f t="shared" si="38"/>
        <v>483.06999999999994</v>
      </c>
      <c r="U285" s="21">
        <f t="shared" si="39"/>
        <v>79941.110000000088</v>
      </c>
    </row>
    <row r="286" spans="1:21" x14ac:dyDescent="0.2">
      <c r="A286" s="11">
        <f t="shared" si="30"/>
        <v>238</v>
      </c>
      <c r="B286" s="12">
        <f t="shared" si="31"/>
        <v>50314</v>
      </c>
      <c r="C286" s="16" t="str">
        <f t="shared" si="32"/>
        <v/>
      </c>
      <c r="D286" s="13">
        <f>IF(A286="","",IF(A286=1,start_rate,IF(variable,IF(OR(A286=1,A286&lt;$J$23*periods_per_year),D285,MIN($J$24,IF(MOD(A286-1,$J$26)=0,MAX($J$25,D285+$J$27),D285))),D285)))</f>
        <v>5.5E-2</v>
      </c>
      <c r="E286" s="14">
        <f t="shared" si="33"/>
        <v>366.4</v>
      </c>
      <c r="F286" s="14">
        <f>IF(A286="","",IF(A286=nper,J285+E286,MIN(J285+E286,IF(D286=D285,F285,IF($E$13="Acc Bi-Weekly",ROUND((-PMT(((1+D286/CP)^(CP/12))-1,(nper-A286+1)*12/26,J285))/2,2),IF($E$13="Acc Weekly",ROUND((-PMT(((1+D286/CP)^(CP/12))-1,(nper-A286+1)*12/52,J285))/4,2),ROUND(-PMT(((1+D286/CP)^(CP/periods_per_year))-1,nper-A286+1,J285),2)))))))</f>
        <v>851.68</v>
      </c>
      <c r="G286" s="14">
        <f>IF(OR(A286="",A286&lt;$E$23),"",IF(J285&lt;=F286,0,IF(IF(AND(A286&gt;=$E$23,MOD(A286-$E$23,int)=0),$E$24,0)+F286&gt;=J285+E286,J285+E286-F286,IF(AND(A286&gt;=$E$23,MOD(A286-$E$23,int)=0),$E$24,0)+IF(IF(AND(A286&gt;=$E$23,MOD(A286-$E$23,int)=0),$E$24,0)+IF(MOD(A286-$E$27,periods_per_year)=0,$E$26,0)+F286&lt;J285+E286,IF(MOD(A286-$E$27,periods_per_year)=0,$E$26,0),J285+E286-IF(AND(A286&gt;=$E$23,MOD(A286-$E$23,int)=0),$E$24,0)-F286))))</f>
        <v>0</v>
      </c>
      <c r="H286" s="15"/>
      <c r="I286" s="14">
        <f t="shared" si="34"/>
        <v>485.28</v>
      </c>
      <c r="J286" s="14">
        <f t="shared" si="35"/>
        <v>79455.830000000089</v>
      </c>
      <c r="K286" s="14">
        <f t="shared" si="36"/>
        <v>91.6</v>
      </c>
      <c r="L286" s="14">
        <f>IF(A286="","",SUM($K$49:K286))</f>
        <v>33038.917499999967</v>
      </c>
      <c r="O286" s="18">
        <f t="shared" si="37"/>
        <v>238</v>
      </c>
      <c r="P286" s="19">
        <f>IF(O286="","",IF(OR(periods_per_year=26,periods_per_year=52),IF(periods_per_year=26,IF(O286=1,fpdate,P285+14),IF(periods_per_year=52,IF(O286=1,fpdate,P285+7),"n/a")),IF(periods_per_year=24,DATE(YEAR(fpdate),MONTH(fpdate)+(O286-1)/2+IF(AND(DAY(fpdate)&gt;=15,MOD(O286,2)=0),1,0),IF(MOD(O286,2)=0,IF(DAY(fpdate)&gt;=15,DAY(fpdate)-14,DAY(fpdate)+14),DAY(fpdate))),IF(DAY(DATE(YEAR(fpdate),MONTH(fpdate)+O286-1,DAY(fpdate)))&lt;&gt;DAY(fpdate),DATE(YEAR(fpdate),MONTH(fpdate)+O286,0),DATE(YEAR(fpdate),MONTH(fpdate)+O286-1,DAY(fpdate))))))</f>
        <v>50314</v>
      </c>
      <c r="Q286" s="20">
        <f>IF(O286="","",IF(D286&lt;&gt;"",D286,IF(O286=1,start_rate,IF(variable,IF(OR(O286=1,O286&lt;$J$23*periods_per_year),Q285,MIN($J$24,IF(MOD(O286-1,$J$26)=0,MAX($J$25,Q285+$J$27),Q285))),Q285))))</f>
        <v>5.5E-2</v>
      </c>
      <c r="R286" s="21">
        <f>IF(O286="","",ROUND((((1+Q286/CP)^(CP/periods_per_year))-1)*U285,2))</f>
        <v>366.4</v>
      </c>
      <c r="S286" s="21">
        <f>IF(O286="","",IF(O286=nper,U285+R286,MIN(U285+R286,IF(Q286=Q285,S285,ROUND(-PMT(((1+Q286/CP)^(CP/periods_per_year))-1,nper-O286+1,U285),2)))))</f>
        <v>851.68</v>
      </c>
      <c r="T286" s="21">
        <f t="shared" si="38"/>
        <v>485.28</v>
      </c>
      <c r="U286" s="21">
        <f t="shared" si="39"/>
        <v>79455.830000000089</v>
      </c>
    </row>
    <row r="287" spans="1:21" x14ac:dyDescent="0.2">
      <c r="A287" s="11">
        <f t="shared" si="30"/>
        <v>239</v>
      </c>
      <c r="B287" s="12">
        <f t="shared" si="31"/>
        <v>50345</v>
      </c>
      <c r="C287" s="16" t="str">
        <f t="shared" si="32"/>
        <v/>
      </c>
      <c r="D287" s="13">
        <f>IF(A287="","",IF(A287=1,start_rate,IF(variable,IF(OR(A287=1,A287&lt;$J$23*periods_per_year),D286,MIN($J$24,IF(MOD(A287-1,$J$26)=0,MAX($J$25,D286+$J$27),D286))),D286)))</f>
        <v>5.5E-2</v>
      </c>
      <c r="E287" s="14">
        <f t="shared" si="33"/>
        <v>364.17</v>
      </c>
      <c r="F287" s="14">
        <f>IF(A287="","",IF(A287=nper,J286+E287,MIN(J286+E287,IF(D287=D286,F286,IF($E$13="Acc Bi-Weekly",ROUND((-PMT(((1+D287/CP)^(CP/12))-1,(nper-A287+1)*12/26,J286))/2,2),IF($E$13="Acc Weekly",ROUND((-PMT(((1+D287/CP)^(CP/12))-1,(nper-A287+1)*12/52,J286))/4,2),ROUND(-PMT(((1+D287/CP)^(CP/periods_per_year))-1,nper-A287+1,J286),2)))))))</f>
        <v>851.68</v>
      </c>
      <c r="G287" s="14">
        <f>IF(OR(A287="",A287&lt;$E$23),"",IF(J286&lt;=F287,0,IF(IF(AND(A287&gt;=$E$23,MOD(A287-$E$23,int)=0),$E$24,0)+F287&gt;=J286+E287,J286+E287-F287,IF(AND(A287&gt;=$E$23,MOD(A287-$E$23,int)=0),$E$24,0)+IF(IF(AND(A287&gt;=$E$23,MOD(A287-$E$23,int)=0),$E$24,0)+IF(MOD(A287-$E$27,periods_per_year)=0,$E$26,0)+F287&lt;J286+E287,IF(MOD(A287-$E$27,periods_per_year)=0,$E$26,0),J286+E287-IF(AND(A287&gt;=$E$23,MOD(A287-$E$23,int)=0),$E$24,0)-F287))))</f>
        <v>0</v>
      </c>
      <c r="H287" s="15"/>
      <c r="I287" s="14">
        <f t="shared" si="34"/>
        <v>487.50999999999993</v>
      </c>
      <c r="J287" s="14">
        <f t="shared" si="35"/>
        <v>78968.320000000094</v>
      </c>
      <c r="K287" s="14">
        <f t="shared" si="36"/>
        <v>91.042500000000004</v>
      </c>
      <c r="L287" s="14">
        <f>IF(A287="","",SUM($K$49:K287))</f>
        <v>33129.95999999997</v>
      </c>
      <c r="O287" s="18">
        <f t="shared" si="37"/>
        <v>239</v>
      </c>
      <c r="P287" s="19">
        <f>IF(O287="","",IF(OR(periods_per_year=26,periods_per_year=52),IF(periods_per_year=26,IF(O287=1,fpdate,P286+14),IF(periods_per_year=52,IF(O287=1,fpdate,P286+7),"n/a")),IF(periods_per_year=24,DATE(YEAR(fpdate),MONTH(fpdate)+(O287-1)/2+IF(AND(DAY(fpdate)&gt;=15,MOD(O287,2)=0),1,0),IF(MOD(O287,2)=0,IF(DAY(fpdate)&gt;=15,DAY(fpdate)-14,DAY(fpdate)+14),DAY(fpdate))),IF(DAY(DATE(YEAR(fpdate),MONTH(fpdate)+O287-1,DAY(fpdate)))&lt;&gt;DAY(fpdate),DATE(YEAR(fpdate),MONTH(fpdate)+O287,0),DATE(YEAR(fpdate),MONTH(fpdate)+O287-1,DAY(fpdate))))))</f>
        <v>50345</v>
      </c>
      <c r="Q287" s="20">
        <f>IF(O287="","",IF(D287&lt;&gt;"",D287,IF(O287=1,start_rate,IF(variable,IF(OR(O287=1,O287&lt;$J$23*periods_per_year),Q286,MIN($J$24,IF(MOD(O287-1,$J$26)=0,MAX($J$25,Q286+$J$27),Q286))),Q286))))</f>
        <v>5.5E-2</v>
      </c>
      <c r="R287" s="21">
        <f>IF(O287="","",ROUND((((1+Q287/CP)^(CP/periods_per_year))-1)*U286,2))</f>
        <v>364.17</v>
      </c>
      <c r="S287" s="21">
        <f>IF(O287="","",IF(O287=nper,U286+R287,MIN(U286+R287,IF(Q287=Q286,S286,ROUND(-PMT(((1+Q287/CP)^(CP/periods_per_year))-1,nper-O287+1,U286),2)))))</f>
        <v>851.68</v>
      </c>
      <c r="T287" s="21">
        <f t="shared" si="38"/>
        <v>487.50999999999993</v>
      </c>
      <c r="U287" s="21">
        <f t="shared" si="39"/>
        <v>78968.320000000094</v>
      </c>
    </row>
    <row r="288" spans="1:21" x14ac:dyDescent="0.2">
      <c r="A288" s="11">
        <f t="shared" si="30"/>
        <v>240</v>
      </c>
      <c r="B288" s="12">
        <f t="shared" si="31"/>
        <v>50375</v>
      </c>
      <c r="C288" s="16">
        <f t="shared" si="32"/>
        <v>20</v>
      </c>
      <c r="D288" s="13">
        <f>IF(A288="","",IF(A288=1,start_rate,IF(variable,IF(OR(A288=1,A288&lt;$J$23*periods_per_year),D287,MIN($J$24,IF(MOD(A288-1,$J$26)=0,MAX($J$25,D287+$J$27),D287))),D287)))</f>
        <v>5.5E-2</v>
      </c>
      <c r="E288" s="14">
        <f t="shared" si="33"/>
        <v>361.94</v>
      </c>
      <c r="F288" s="14">
        <f>IF(A288="","",IF(A288=nper,J287+E288,MIN(J287+E288,IF(D288=D287,F287,IF($E$13="Acc Bi-Weekly",ROUND((-PMT(((1+D288/CP)^(CP/12))-1,(nper-A288+1)*12/26,J287))/2,2),IF($E$13="Acc Weekly",ROUND((-PMT(((1+D288/CP)^(CP/12))-1,(nper-A288+1)*12/52,J287))/4,2),ROUND(-PMT(((1+D288/CP)^(CP/periods_per_year))-1,nper-A288+1,J287),2)))))))</f>
        <v>851.68</v>
      </c>
      <c r="G288" s="14">
        <f>IF(OR(A288="",A288&lt;$E$23),"",IF(J287&lt;=F288,0,IF(IF(AND(A288&gt;=$E$23,MOD(A288-$E$23,int)=0),$E$24,0)+F288&gt;=J287+E288,J287+E288-F288,IF(AND(A288&gt;=$E$23,MOD(A288-$E$23,int)=0),$E$24,0)+IF(IF(AND(A288&gt;=$E$23,MOD(A288-$E$23,int)=0),$E$24,0)+IF(MOD(A288-$E$27,periods_per_year)=0,$E$26,0)+F288&lt;J287+E288,IF(MOD(A288-$E$27,periods_per_year)=0,$E$26,0),J287+E288-IF(AND(A288&gt;=$E$23,MOD(A288-$E$23,int)=0),$E$24,0)-F288))))</f>
        <v>0</v>
      </c>
      <c r="H288" s="15"/>
      <c r="I288" s="14">
        <f t="shared" si="34"/>
        <v>489.73999999999995</v>
      </c>
      <c r="J288" s="14">
        <f t="shared" si="35"/>
        <v>78478.580000000089</v>
      </c>
      <c r="K288" s="14">
        <f t="shared" si="36"/>
        <v>90.484999999999999</v>
      </c>
      <c r="L288" s="14">
        <f>IF(A288="","",SUM($K$49:K288))</f>
        <v>33220.444999999971</v>
      </c>
      <c r="O288" s="18">
        <f t="shared" si="37"/>
        <v>240</v>
      </c>
      <c r="P288" s="19">
        <f>IF(O288="","",IF(OR(periods_per_year=26,periods_per_year=52),IF(periods_per_year=26,IF(O288=1,fpdate,P287+14),IF(periods_per_year=52,IF(O288=1,fpdate,P287+7),"n/a")),IF(periods_per_year=24,DATE(YEAR(fpdate),MONTH(fpdate)+(O288-1)/2+IF(AND(DAY(fpdate)&gt;=15,MOD(O288,2)=0),1,0),IF(MOD(O288,2)=0,IF(DAY(fpdate)&gt;=15,DAY(fpdate)-14,DAY(fpdate)+14),DAY(fpdate))),IF(DAY(DATE(YEAR(fpdate),MONTH(fpdate)+O288-1,DAY(fpdate)))&lt;&gt;DAY(fpdate),DATE(YEAR(fpdate),MONTH(fpdate)+O288,0),DATE(YEAR(fpdate),MONTH(fpdate)+O288-1,DAY(fpdate))))))</f>
        <v>50375</v>
      </c>
      <c r="Q288" s="20">
        <f>IF(O288="","",IF(D288&lt;&gt;"",D288,IF(O288=1,start_rate,IF(variable,IF(OR(O288=1,O288&lt;$J$23*periods_per_year),Q287,MIN($J$24,IF(MOD(O288-1,$J$26)=0,MAX($J$25,Q287+$J$27),Q287))),Q287))))</f>
        <v>5.5E-2</v>
      </c>
      <c r="R288" s="21">
        <f>IF(O288="","",ROUND((((1+Q288/CP)^(CP/periods_per_year))-1)*U287,2))</f>
        <v>361.94</v>
      </c>
      <c r="S288" s="21">
        <f>IF(O288="","",IF(O288=nper,U287+R288,MIN(U287+R288,IF(Q288=Q287,S287,ROUND(-PMT(((1+Q288/CP)^(CP/periods_per_year))-1,nper-O288+1,U287),2)))))</f>
        <v>851.68</v>
      </c>
      <c r="T288" s="21">
        <f t="shared" si="38"/>
        <v>489.73999999999995</v>
      </c>
      <c r="U288" s="21">
        <f t="shared" si="39"/>
        <v>78478.580000000089</v>
      </c>
    </row>
    <row r="289" spans="1:21" x14ac:dyDescent="0.2">
      <c r="A289" s="11">
        <f t="shared" si="30"/>
        <v>241</v>
      </c>
      <c r="B289" s="12">
        <f t="shared" si="31"/>
        <v>50406</v>
      </c>
      <c r="C289" s="16" t="str">
        <f t="shared" si="32"/>
        <v/>
      </c>
      <c r="D289" s="13">
        <f>IF(A289="","",IF(A289=1,start_rate,IF(variable,IF(OR(A289=1,A289&lt;$J$23*periods_per_year),D288,MIN($J$24,IF(MOD(A289-1,$J$26)=0,MAX($J$25,D288+$J$27),D288))),D288)))</f>
        <v>5.5E-2</v>
      </c>
      <c r="E289" s="14">
        <f t="shared" si="33"/>
        <v>359.69</v>
      </c>
      <c r="F289" s="14">
        <f>IF(A289="","",IF(A289=nper,J288+E289,MIN(J288+E289,IF(D289=D288,F288,IF($E$13="Acc Bi-Weekly",ROUND((-PMT(((1+D289/CP)^(CP/12))-1,(nper-A289+1)*12/26,J288))/2,2),IF($E$13="Acc Weekly",ROUND((-PMT(((1+D289/CP)^(CP/12))-1,(nper-A289+1)*12/52,J288))/4,2),ROUND(-PMT(((1+D289/CP)^(CP/periods_per_year))-1,nper-A289+1,J288),2)))))))</f>
        <v>851.68</v>
      </c>
      <c r="G289" s="14">
        <f>IF(OR(A289="",A289&lt;$E$23),"",IF(J288&lt;=F289,0,IF(IF(AND(A289&gt;=$E$23,MOD(A289-$E$23,int)=0),$E$24,0)+F289&gt;=J288+E289,J288+E289-F289,IF(AND(A289&gt;=$E$23,MOD(A289-$E$23,int)=0),$E$24,0)+IF(IF(AND(A289&gt;=$E$23,MOD(A289-$E$23,int)=0),$E$24,0)+IF(MOD(A289-$E$27,periods_per_year)=0,$E$26,0)+F289&lt;J288+E289,IF(MOD(A289-$E$27,periods_per_year)=0,$E$26,0),J288+E289-IF(AND(A289&gt;=$E$23,MOD(A289-$E$23,int)=0),$E$24,0)-F289))))</f>
        <v>0</v>
      </c>
      <c r="H289" s="15"/>
      <c r="I289" s="14">
        <f t="shared" si="34"/>
        <v>491.98999999999995</v>
      </c>
      <c r="J289" s="14">
        <f t="shared" si="35"/>
        <v>77986.590000000084</v>
      </c>
      <c r="K289" s="14">
        <f t="shared" si="36"/>
        <v>89.922499999999999</v>
      </c>
      <c r="L289" s="14">
        <f>IF(A289="","",SUM($K$49:K289))</f>
        <v>33310.367499999971</v>
      </c>
      <c r="O289" s="18">
        <f t="shared" si="37"/>
        <v>241</v>
      </c>
      <c r="P289" s="19">
        <f>IF(O289="","",IF(OR(periods_per_year=26,periods_per_year=52),IF(periods_per_year=26,IF(O289=1,fpdate,P288+14),IF(periods_per_year=52,IF(O289=1,fpdate,P288+7),"n/a")),IF(periods_per_year=24,DATE(YEAR(fpdate),MONTH(fpdate)+(O289-1)/2+IF(AND(DAY(fpdate)&gt;=15,MOD(O289,2)=0),1,0),IF(MOD(O289,2)=0,IF(DAY(fpdate)&gt;=15,DAY(fpdate)-14,DAY(fpdate)+14),DAY(fpdate))),IF(DAY(DATE(YEAR(fpdate),MONTH(fpdate)+O289-1,DAY(fpdate)))&lt;&gt;DAY(fpdate),DATE(YEAR(fpdate),MONTH(fpdate)+O289,0),DATE(YEAR(fpdate),MONTH(fpdate)+O289-1,DAY(fpdate))))))</f>
        <v>50406</v>
      </c>
      <c r="Q289" s="20">
        <f>IF(O289="","",IF(D289&lt;&gt;"",D289,IF(O289=1,start_rate,IF(variable,IF(OR(O289=1,O289&lt;$J$23*periods_per_year),Q288,MIN($J$24,IF(MOD(O289-1,$J$26)=0,MAX($J$25,Q288+$J$27),Q288))),Q288))))</f>
        <v>5.5E-2</v>
      </c>
      <c r="R289" s="21">
        <f>IF(O289="","",ROUND((((1+Q289/CP)^(CP/periods_per_year))-1)*U288,2))</f>
        <v>359.69</v>
      </c>
      <c r="S289" s="21">
        <f>IF(O289="","",IF(O289=nper,U288+R289,MIN(U288+R289,IF(Q289=Q288,S288,ROUND(-PMT(((1+Q289/CP)^(CP/periods_per_year))-1,nper-O289+1,U288),2)))))</f>
        <v>851.68</v>
      </c>
      <c r="T289" s="21">
        <f t="shared" si="38"/>
        <v>491.98999999999995</v>
      </c>
      <c r="U289" s="21">
        <f t="shared" si="39"/>
        <v>77986.590000000084</v>
      </c>
    </row>
    <row r="290" spans="1:21" x14ac:dyDescent="0.2">
      <c r="A290" s="11">
        <f t="shared" si="30"/>
        <v>242</v>
      </c>
      <c r="B290" s="12">
        <f t="shared" si="31"/>
        <v>50437</v>
      </c>
      <c r="C290" s="16" t="str">
        <f t="shared" si="32"/>
        <v/>
      </c>
      <c r="D290" s="13">
        <f>IF(A290="","",IF(A290=1,start_rate,IF(variable,IF(OR(A290=1,A290&lt;$J$23*periods_per_year),D289,MIN($J$24,IF(MOD(A290-1,$J$26)=0,MAX($J$25,D289+$J$27),D289))),D289)))</f>
        <v>5.5E-2</v>
      </c>
      <c r="E290" s="14">
        <f t="shared" si="33"/>
        <v>357.44</v>
      </c>
      <c r="F290" s="14">
        <f>IF(A290="","",IF(A290=nper,J289+E290,MIN(J289+E290,IF(D290=D289,F289,IF($E$13="Acc Bi-Weekly",ROUND((-PMT(((1+D290/CP)^(CP/12))-1,(nper-A290+1)*12/26,J289))/2,2),IF($E$13="Acc Weekly",ROUND((-PMT(((1+D290/CP)^(CP/12))-1,(nper-A290+1)*12/52,J289))/4,2),ROUND(-PMT(((1+D290/CP)^(CP/periods_per_year))-1,nper-A290+1,J289),2)))))))</f>
        <v>851.68</v>
      </c>
      <c r="G290" s="14">
        <f>IF(OR(A290="",A290&lt;$E$23),"",IF(J289&lt;=F290,0,IF(IF(AND(A290&gt;=$E$23,MOD(A290-$E$23,int)=0),$E$24,0)+F290&gt;=J289+E290,J289+E290-F290,IF(AND(A290&gt;=$E$23,MOD(A290-$E$23,int)=0),$E$24,0)+IF(IF(AND(A290&gt;=$E$23,MOD(A290-$E$23,int)=0),$E$24,0)+IF(MOD(A290-$E$27,periods_per_year)=0,$E$26,0)+F290&lt;J289+E290,IF(MOD(A290-$E$27,periods_per_year)=0,$E$26,0),J289+E290-IF(AND(A290&gt;=$E$23,MOD(A290-$E$23,int)=0),$E$24,0)-F290))))</f>
        <v>0</v>
      </c>
      <c r="H290" s="15"/>
      <c r="I290" s="14">
        <f t="shared" si="34"/>
        <v>494.23999999999995</v>
      </c>
      <c r="J290" s="14">
        <f t="shared" si="35"/>
        <v>77492.350000000079</v>
      </c>
      <c r="K290" s="14">
        <f t="shared" si="36"/>
        <v>89.36</v>
      </c>
      <c r="L290" s="14">
        <f>IF(A290="","",SUM($K$49:K290))</f>
        <v>33399.727499999972</v>
      </c>
      <c r="O290" s="18">
        <f t="shared" si="37"/>
        <v>242</v>
      </c>
      <c r="P290" s="19">
        <f>IF(O290="","",IF(OR(periods_per_year=26,periods_per_year=52),IF(periods_per_year=26,IF(O290=1,fpdate,P289+14),IF(periods_per_year=52,IF(O290=1,fpdate,P289+7),"n/a")),IF(periods_per_year=24,DATE(YEAR(fpdate),MONTH(fpdate)+(O290-1)/2+IF(AND(DAY(fpdate)&gt;=15,MOD(O290,2)=0),1,0),IF(MOD(O290,2)=0,IF(DAY(fpdate)&gt;=15,DAY(fpdate)-14,DAY(fpdate)+14),DAY(fpdate))),IF(DAY(DATE(YEAR(fpdate),MONTH(fpdate)+O290-1,DAY(fpdate)))&lt;&gt;DAY(fpdate),DATE(YEAR(fpdate),MONTH(fpdate)+O290,0),DATE(YEAR(fpdate),MONTH(fpdate)+O290-1,DAY(fpdate))))))</f>
        <v>50437</v>
      </c>
      <c r="Q290" s="20">
        <f>IF(O290="","",IF(D290&lt;&gt;"",D290,IF(O290=1,start_rate,IF(variable,IF(OR(O290=1,O290&lt;$J$23*periods_per_year),Q289,MIN($J$24,IF(MOD(O290-1,$J$26)=0,MAX($J$25,Q289+$J$27),Q289))),Q289))))</f>
        <v>5.5E-2</v>
      </c>
      <c r="R290" s="21">
        <f>IF(O290="","",ROUND((((1+Q290/CP)^(CP/periods_per_year))-1)*U289,2))</f>
        <v>357.44</v>
      </c>
      <c r="S290" s="21">
        <f>IF(O290="","",IF(O290=nper,U289+R290,MIN(U289+R290,IF(Q290=Q289,S289,ROUND(-PMT(((1+Q290/CP)^(CP/periods_per_year))-1,nper-O290+1,U289),2)))))</f>
        <v>851.68</v>
      </c>
      <c r="T290" s="21">
        <f t="shared" si="38"/>
        <v>494.23999999999995</v>
      </c>
      <c r="U290" s="21">
        <f t="shared" si="39"/>
        <v>77492.350000000079</v>
      </c>
    </row>
    <row r="291" spans="1:21" x14ac:dyDescent="0.2">
      <c r="A291" s="11">
        <f t="shared" si="30"/>
        <v>243</v>
      </c>
      <c r="B291" s="12">
        <f t="shared" si="31"/>
        <v>50465</v>
      </c>
      <c r="C291" s="16" t="str">
        <f t="shared" si="32"/>
        <v/>
      </c>
      <c r="D291" s="13">
        <f>IF(A291="","",IF(A291=1,start_rate,IF(variable,IF(OR(A291=1,A291&lt;$J$23*periods_per_year),D290,MIN($J$24,IF(MOD(A291-1,$J$26)=0,MAX($J$25,D290+$J$27),D290))),D290)))</f>
        <v>5.5E-2</v>
      </c>
      <c r="E291" s="14">
        <f t="shared" si="33"/>
        <v>355.17</v>
      </c>
      <c r="F291" s="14">
        <f>IF(A291="","",IF(A291=nper,J290+E291,MIN(J290+E291,IF(D291=D290,F290,IF($E$13="Acc Bi-Weekly",ROUND((-PMT(((1+D291/CP)^(CP/12))-1,(nper-A291+1)*12/26,J290))/2,2),IF($E$13="Acc Weekly",ROUND((-PMT(((1+D291/CP)^(CP/12))-1,(nper-A291+1)*12/52,J290))/4,2),ROUND(-PMT(((1+D291/CP)^(CP/periods_per_year))-1,nper-A291+1,J290),2)))))))</f>
        <v>851.68</v>
      </c>
      <c r="G291" s="14">
        <f>IF(OR(A291="",A291&lt;$E$23),"",IF(J290&lt;=F291,0,IF(IF(AND(A291&gt;=$E$23,MOD(A291-$E$23,int)=0),$E$24,0)+F291&gt;=J290+E291,J290+E291-F291,IF(AND(A291&gt;=$E$23,MOD(A291-$E$23,int)=0),$E$24,0)+IF(IF(AND(A291&gt;=$E$23,MOD(A291-$E$23,int)=0),$E$24,0)+IF(MOD(A291-$E$27,periods_per_year)=0,$E$26,0)+F291&lt;J290+E291,IF(MOD(A291-$E$27,periods_per_year)=0,$E$26,0),J290+E291-IF(AND(A291&gt;=$E$23,MOD(A291-$E$23,int)=0),$E$24,0)-F291))))</f>
        <v>0</v>
      </c>
      <c r="H291" s="15"/>
      <c r="I291" s="14">
        <f t="shared" si="34"/>
        <v>496.50999999999993</v>
      </c>
      <c r="J291" s="14">
        <f t="shared" si="35"/>
        <v>76995.840000000084</v>
      </c>
      <c r="K291" s="14">
        <f t="shared" si="36"/>
        <v>88.792500000000004</v>
      </c>
      <c r="L291" s="14">
        <f>IF(A291="","",SUM($K$49:K291))</f>
        <v>33488.519999999975</v>
      </c>
      <c r="O291" s="18">
        <f t="shared" si="37"/>
        <v>243</v>
      </c>
      <c r="P291" s="19">
        <f>IF(O291="","",IF(OR(periods_per_year=26,periods_per_year=52),IF(periods_per_year=26,IF(O291=1,fpdate,P290+14),IF(periods_per_year=52,IF(O291=1,fpdate,P290+7),"n/a")),IF(periods_per_year=24,DATE(YEAR(fpdate),MONTH(fpdate)+(O291-1)/2+IF(AND(DAY(fpdate)&gt;=15,MOD(O291,2)=0),1,0),IF(MOD(O291,2)=0,IF(DAY(fpdate)&gt;=15,DAY(fpdate)-14,DAY(fpdate)+14),DAY(fpdate))),IF(DAY(DATE(YEAR(fpdate),MONTH(fpdate)+O291-1,DAY(fpdate)))&lt;&gt;DAY(fpdate),DATE(YEAR(fpdate),MONTH(fpdate)+O291,0),DATE(YEAR(fpdate),MONTH(fpdate)+O291-1,DAY(fpdate))))))</f>
        <v>50465</v>
      </c>
      <c r="Q291" s="20">
        <f>IF(O291="","",IF(D291&lt;&gt;"",D291,IF(O291=1,start_rate,IF(variable,IF(OR(O291=1,O291&lt;$J$23*periods_per_year),Q290,MIN($J$24,IF(MOD(O291-1,$J$26)=0,MAX($J$25,Q290+$J$27),Q290))),Q290))))</f>
        <v>5.5E-2</v>
      </c>
      <c r="R291" s="21">
        <f>IF(O291="","",ROUND((((1+Q291/CP)^(CP/periods_per_year))-1)*U290,2))</f>
        <v>355.17</v>
      </c>
      <c r="S291" s="21">
        <f>IF(O291="","",IF(O291=nper,U290+R291,MIN(U290+R291,IF(Q291=Q290,S290,ROUND(-PMT(((1+Q291/CP)^(CP/periods_per_year))-1,nper-O291+1,U290),2)))))</f>
        <v>851.68</v>
      </c>
      <c r="T291" s="21">
        <f t="shared" si="38"/>
        <v>496.50999999999993</v>
      </c>
      <c r="U291" s="21">
        <f t="shared" si="39"/>
        <v>76995.840000000084</v>
      </c>
    </row>
    <row r="292" spans="1:21" x14ac:dyDescent="0.2">
      <c r="A292" s="11">
        <f t="shared" si="30"/>
        <v>244</v>
      </c>
      <c r="B292" s="12">
        <f t="shared" si="31"/>
        <v>50496</v>
      </c>
      <c r="C292" s="16" t="str">
        <f t="shared" si="32"/>
        <v/>
      </c>
      <c r="D292" s="13">
        <f>IF(A292="","",IF(A292=1,start_rate,IF(variable,IF(OR(A292=1,A292&lt;$J$23*periods_per_year),D291,MIN($J$24,IF(MOD(A292-1,$J$26)=0,MAX($J$25,D291+$J$27),D291))),D291)))</f>
        <v>5.5E-2</v>
      </c>
      <c r="E292" s="14">
        <f t="shared" si="33"/>
        <v>352.9</v>
      </c>
      <c r="F292" s="14">
        <f>IF(A292="","",IF(A292=nper,J291+E292,MIN(J291+E292,IF(D292=D291,F291,IF($E$13="Acc Bi-Weekly",ROUND((-PMT(((1+D292/CP)^(CP/12))-1,(nper-A292+1)*12/26,J291))/2,2),IF($E$13="Acc Weekly",ROUND((-PMT(((1+D292/CP)^(CP/12))-1,(nper-A292+1)*12/52,J291))/4,2),ROUND(-PMT(((1+D292/CP)^(CP/periods_per_year))-1,nper-A292+1,J291),2)))))))</f>
        <v>851.68</v>
      </c>
      <c r="G292" s="14">
        <f>IF(OR(A292="",A292&lt;$E$23),"",IF(J291&lt;=F292,0,IF(IF(AND(A292&gt;=$E$23,MOD(A292-$E$23,int)=0),$E$24,0)+F292&gt;=J291+E292,J291+E292-F292,IF(AND(A292&gt;=$E$23,MOD(A292-$E$23,int)=0),$E$24,0)+IF(IF(AND(A292&gt;=$E$23,MOD(A292-$E$23,int)=0),$E$24,0)+IF(MOD(A292-$E$27,periods_per_year)=0,$E$26,0)+F292&lt;J291+E292,IF(MOD(A292-$E$27,periods_per_year)=0,$E$26,0),J291+E292-IF(AND(A292&gt;=$E$23,MOD(A292-$E$23,int)=0),$E$24,0)-F292))))</f>
        <v>0</v>
      </c>
      <c r="H292" s="15"/>
      <c r="I292" s="14">
        <f t="shared" si="34"/>
        <v>498.78</v>
      </c>
      <c r="J292" s="14">
        <f t="shared" si="35"/>
        <v>76497.060000000085</v>
      </c>
      <c r="K292" s="14">
        <f t="shared" si="36"/>
        <v>88.224999999999994</v>
      </c>
      <c r="L292" s="14">
        <f>IF(A292="","",SUM($K$49:K292))</f>
        <v>33576.744999999974</v>
      </c>
      <c r="O292" s="18">
        <f t="shared" si="37"/>
        <v>244</v>
      </c>
      <c r="P292" s="19">
        <f>IF(O292="","",IF(OR(periods_per_year=26,periods_per_year=52),IF(periods_per_year=26,IF(O292=1,fpdate,P291+14),IF(periods_per_year=52,IF(O292=1,fpdate,P291+7),"n/a")),IF(periods_per_year=24,DATE(YEAR(fpdate),MONTH(fpdate)+(O292-1)/2+IF(AND(DAY(fpdate)&gt;=15,MOD(O292,2)=0),1,0),IF(MOD(O292,2)=0,IF(DAY(fpdate)&gt;=15,DAY(fpdate)-14,DAY(fpdate)+14),DAY(fpdate))),IF(DAY(DATE(YEAR(fpdate),MONTH(fpdate)+O292-1,DAY(fpdate)))&lt;&gt;DAY(fpdate),DATE(YEAR(fpdate),MONTH(fpdate)+O292,0),DATE(YEAR(fpdate),MONTH(fpdate)+O292-1,DAY(fpdate))))))</f>
        <v>50496</v>
      </c>
      <c r="Q292" s="20">
        <f>IF(O292="","",IF(D292&lt;&gt;"",D292,IF(O292=1,start_rate,IF(variable,IF(OR(O292=1,O292&lt;$J$23*periods_per_year),Q291,MIN($J$24,IF(MOD(O292-1,$J$26)=0,MAX($J$25,Q291+$J$27),Q291))),Q291))))</f>
        <v>5.5E-2</v>
      </c>
      <c r="R292" s="21">
        <f>IF(O292="","",ROUND((((1+Q292/CP)^(CP/periods_per_year))-1)*U291,2))</f>
        <v>352.9</v>
      </c>
      <c r="S292" s="21">
        <f>IF(O292="","",IF(O292=nper,U291+R292,MIN(U291+R292,IF(Q292=Q291,S291,ROUND(-PMT(((1+Q292/CP)^(CP/periods_per_year))-1,nper-O292+1,U291),2)))))</f>
        <v>851.68</v>
      </c>
      <c r="T292" s="21">
        <f t="shared" si="38"/>
        <v>498.78</v>
      </c>
      <c r="U292" s="21">
        <f t="shared" si="39"/>
        <v>76497.060000000085</v>
      </c>
    </row>
    <row r="293" spans="1:21" x14ac:dyDescent="0.2">
      <c r="A293" s="11">
        <f t="shared" si="30"/>
        <v>245</v>
      </c>
      <c r="B293" s="12">
        <f t="shared" si="31"/>
        <v>50526</v>
      </c>
      <c r="C293" s="16" t="str">
        <f t="shared" si="32"/>
        <v/>
      </c>
      <c r="D293" s="13">
        <f>IF(A293="","",IF(A293=1,start_rate,IF(variable,IF(OR(A293=1,A293&lt;$J$23*periods_per_year),D292,MIN($J$24,IF(MOD(A293-1,$J$26)=0,MAX($J$25,D292+$J$27),D292))),D292)))</f>
        <v>5.5E-2</v>
      </c>
      <c r="E293" s="14">
        <f t="shared" si="33"/>
        <v>350.61</v>
      </c>
      <c r="F293" s="14">
        <f>IF(A293="","",IF(A293=nper,J292+E293,MIN(J292+E293,IF(D293=D292,F292,IF($E$13="Acc Bi-Weekly",ROUND((-PMT(((1+D293/CP)^(CP/12))-1,(nper-A293+1)*12/26,J292))/2,2),IF($E$13="Acc Weekly",ROUND((-PMT(((1+D293/CP)^(CP/12))-1,(nper-A293+1)*12/52,J292))/4,2),ROUND(-PMT(((1+D293/CP)^(CP/periods_per_year))-1,nper-A293+1,J292),2)))))))</f>
        <v>851.68</v>
      </c>
      <c r="G293" s="14">
        <f>IF(OR(A293="",A293&lt;$E$23),"",IF(J292&lt;=F293,0,IF(IF(AND(A293&gt;=$E$23,MOD(A293-$E$23,int)=0),$E$24,0)+F293&gt;=J292+E293,J292+E293-F293,IF(AND(A293&gt;=$E$23,MOD(A293-$E$23,int)=0),$E$24,0)+IF(IF(AND(A293&gt;=$E$23,MOD(A293-$E$23,int)=0),$E$24,0)+IF(MOD(A293-$E$27,periods_per_year)=0,$E$26,0)+F293&lt;J292+E293,IF(MOD(A293-$E$27,periods_per_year)=0,$E$26,0),J292+E293-IF(AND(A293&gt;=$E$23,MOD(A293-$E$23,int)=0),$E$24,0)-F293))))</f>
        <v>0</v>
      </c>
      <c r="H293" s="15"/>
      <c r="I293" s="14">
        <f t="shared" si="34"/>
        <v>501.06999999999994</v>
      </c>
      <c r="J293" s="14">
        <f t="shared" si="35"/>
        <v>75995.990000000078</v>
      </c>
      <c r="K293" s="14">
        <f t="shared" si="36"/>
        <v>87.652500000000003</v>
      </c>
      <c r="L293" s="14">
        <f>IF(A293="","",SUM($K$49:K293))</f>
        <v>33664.39749999997</v>
      </c>
      <c r="O293" s="18">
        <f t="shared" si="37"/>
        <v>245</v>
      </c>
      <c r="P293" s="19">
        <f>IF(O293="","",IF(OR(periods_per_year=26,periods_per_year=52),IF(periods_per_year=26,IF(O293=1,fpdate,P292+14),IF(periods_per_year=52,IF(O293=1,fpdate,P292+7),"n/a")),IF(periods_per_year=24,DATE(YEAR(fpdate),MONTH(fpdate)+(O293-1)/2+IF(AND(DAY(fpdate)&gt;=15,MOD(O293,2)=0),1,0),IF(MOD(O293,2)=0,IF(DAY(fpdate)&gt;=15,DAY(fpdate)-14,DAY(fpdate)+14),DAY(fpdate))),IF(DAY(DATE(YEAR(fpdate),MONTH(fpdate)+O293-1,DAY(fpdate)))&lt;&gt;DAY(fpdate),DATE(YEAR(fpdate),MONTH(fpdate)+O293,0),DATE(YEAR(fpdate),MONTH(fpdate)+O293-1,DAY(fpdate))))))</f>
        <v>50526</v>
      </c>
      <c r="Q293" s="20">
        <f>IF(O293="","",IF(D293&lt;&gt;"",D293,IF(O293=1,start_rate,IF(variable,IF(OR(O293=1,O293&lt;$J$23*periods_per_year),Q292,MIN($J$24,IF(MOD(O293-1,$J$26)=0,MAX($J$25,Q292+$J$27),Q292))),Q292))))</f>
        <v>5.5E-2</v>
      </c>
      <c r="R293" s="21">
        <f>IF(O293="","",ROUND((((1+Q293/CP)^(CP/periods_per_year))-1)*U292,2))</f>
        <v>350.61</v>
      </c>
      <c r="S293" s="21">
        <f>IF(O293="","",IF(O293=nper,U292+R293,MIN(U292+R293,IF(Q293=Q292,S292,ROUND(-PMT(((1+Q293/CP)^(CP/periods_per_year))-1,nper-O293+1,U292),2)))))</f>
        <v>851.68</v>
      </c>
      <c r="T293" s="21">
        <f t="shared" si="38"/>
        <v>501.06999999999994</v>
      </c>
      <c r="U293" s="21">
        <f t="shared" si="39"/>
        <v>75995.990000000078</v>
      </c>
    </row>
    <row r="294" spans="1:21" x14ac:dyDescent="0.2">
      <c r="A294" s="11">
        <f t="shared" si="30"/>
        <v>246</v>
      </c>
      <c r="B294" s="12">
        <f t="shared" si="31"/>
        <v>50557</v>
      </c>
      <c r="C294" s="16" t="str">
        <f t="shared" si="32"/>
        <v/>
      </c>
      <c r="D294" s="13">
        <f>IF(A294="","",IF(A294=1,start_rate,IF(variable,IF(OR(A294=1,A294&lt;$J$23*periods_per_year),D293,MIN($J$24,IF(MOD(A294-1,$J$26)=0,MAX($J$25,D293+$J$27),D293))),D293)))</f>
        <v>5.5E-2</v>
      </c>
      <c r="E294" s="14">
        <f t="shared" si="33"/>
        <v>348.31</v>
      </c>
      <c r="F294" s="14">
        <f>IF(A294="","",IF(A294=nper,J293+E294,MIN(J293+E294,IF(D294=D293,F293,IF($E$13="Acc Bi-Weekly",ROUND((-PMT(((1+D294/CP)^(CP/12))-1,(nper-A294+1)*12/26,J293))/2,2),IF($E$13="Acc Weekly",ROUND((-PMT(((1+D294/CP)^(CP/12))-1,(nper-A294+1)*12/52,J293))/4,2),ROUND(-PMT(((1+D294/CP)^(CP/periods_per_year))-1,nper-A294+1,J293),2)))))))</f>
        <v>851.68</v>
      </c>
      <c r="G294" s="14">
        <f>IF(OR(A294="",A294&lt;$E$23),"",IF(J293&lt;=F294,0,IF(IF(AND(A294&gt;=$E$23,MOD(A294-$E$23,int)=0),$E$24,0)+F294&gt;=J293+E294,J293+E294-F294,IF(AND(A294&gt;=$E$23,MOD(A294-$E$23,int)=0),$E$24,0)+IF(IF(AND(A294&gt;=$E$23,MOD(A294-$E$23,int)=0),$E$24,0)+IF(MOD(A294-$E$27,periods_per_year)=0,$E$26,0)+F294&lt;J293+E294,IF(MOD(A294-$E$27,periods_per_year)=0,$E$26,0),J293+E294-IF(AND(A294&gt;=$E$23,MOD(A294-$E$23,int)=0),$E$24,0)-F294))))</f>
        <v>0</v>
      </c>
      <c r="H294" s="15"/>
      <c r="I294" s="14">
        <f t="shared" si="34"/>
        <v>503.36999999999995</v>
      </c>
      <c r="J294" s="14">
        <f t="shared" si="35"/>
        <v>75492.620000000083</v>
      </c>
      <c r="K294" s="14">
        <f t="shared" si="36"/>
        <v>87.077500000000001</v>
      </c>
      <c r="L294" s="14">
        <f>IF(A294="","",SUM($K$49:K294))</f>
        <v>33751.474999999969</v>
      </c>
      <c r="O294" s="18">
        <f t="shared" si="37"/>
        <v>246</v>
      </c>
      <c r="P294" s="19">
        <f>IF(O294="","",IF(OR(periods_per_year=26,periods_per_year=52),IF(periods_per_year=26,IF(O294=1,fpdate,P293+14),IF(periods_per_year=52,IF(O294=1,fpdate,P293+7),"n/a")),IF(periods_per_year=24,DATE(YEAR(fpdate),MONTH(fpdate)+(O294-1)/2+IF(AND(DAY(fpdate)&gt;=15,MOD(O294,2)=0),1,0),IF(MOD(O294,2)=0,IF(DAY(fpdate)&gt;=15,DAY(fpdate)-14,DAY(fpdate)+14),DAY(fpdate))),IF(DAY(DATE(YEAR(fpdate),MONTH(fpdate)+O294-1,DAY(fpdate)))&lt;&gt;DAY(fpdate),DATE(YEAR(fpdate),MONTH(fpdate)+O294,0),DATE(YEAR(fpdate),MONTH(fpdate)+O294-1,DAY(fpdate))))))</f>
        <v>50557</v>
      </c>
      <c r="Q294" s="20">
        <f>IF(O294="","",IF(D294&lt;&gt;"",D294,IF(O294=1,start_rate,IF(variable,IF(OR(O294=1,O294&lt;$J$23*periods_per_year),Q293,MIN($J$24,IF(MOD(O294-1,$J$26)=0,MAX($J$25,Q293+$J$27),Q293))),Q293))))</f>
        <v>5.5E-2</v>
      </c>
      <c r="R294" s="21">
        <f>IF(O294="","",ROUND((((1+Q294/CP)^(CP/periods_per_year))-1)*U293,2))</f>
        <v>348.31</v>
      </c>
      <c r="S294" s="21">
        <f>IF(O294="","",IF(O294=nper,U293+R294,MIN(U293+R294,IF(Q294=Q293,S293,ROUND(-PMT(((1+Q294/CP)^(CP/periods_per_year))-1,nper-O294+1,U293),2)))))</f>
        <v>851.68</v>
      </c>
      <c r="T294" s="21">
        <f t="shared" si="38"/>
        <v>503.36999999999995</v>
      </c>
      <c r="U294" s="21">
        <f t="shared" si="39"/>
        <v>75492.620000000083</v>
      </c>
    </row>
    <row r="295" spans="1:21" x14ac:dyDescent="0.2">
      <c r="A295" s="11">
        <f t="shared" si="30"/>
        <v>247</v>
      </c>
      <c r="B295" s="12">
        <f t="shared" si="31"/>
        <v>50587</v>
      </c>
      <c r="C295" s="16" t="str">
        <f t="shared" si="32"/>
        <v/>
      </c>
      <c r="D295" s="13">
        <f>IF(A295="","",IF(A295=1,start_rate,IF(variable,IF(OR(A295=1,A295&lt;$J$23*periods_per_year),D294,MIN($J$24,IF(MOD(A295-1,$J$26)=0,MAX($J$25,D294+$J$27),D294))),D294)))</f>
        <v>5.5E-2</v>
      </c>
      <c r="E295" s="14">
        <f t="shared" si="33"/>
        <v>346.01</v>
      </c>
      <c r="F295" s="14">
        <f>IF(A295="","",IF(A295=nper,J294+E295,MIN(J294+E295,IF(D295=D294,F294,IF($E$13="Acc Bi-Weekly",ROUND((-PMT(((1+D295/CP)^(CP/12))-1,(nper-A295+1)*12/26,J294))/2,2),IF($E$13="Acc Weekly",ROUND((-PMT(((1+D295/CP)^(CP/12))-1,(nper-A295+1)*12/52,J294))/4,2),ROUND(-PMT(((1+D295/CP)^(CP/periods_per_year))-1,nper-A295+1,J294),2)))))))</f>
        <v>851.68</v>
      </c>
      <c r="G295" s="14">
        <f>IF(OR(A295="",A295&lt;$E$23),"",IF(J294&lt;=F295,0,IF(IF(AND(A295&gt;=$E$23,MOD(A295-$E$23,int)=0),$E$24,0)+F295&gt;=J294+E295,J294+E295-F295,IF(AND(A295&gt;=$E$23,MOD(A295-$E$23,int)=0),$E$24,0)+IF(IF(AND(A295&gt;=$E$23,MOD(A295-$E$23,int)=0),$E$24,0)+IF(MOD(A295-$E$27,periods_per_year)=0,$E$26,0)+F295&lt;J294+E295,IF(MOD(A295-$E$27,periods_per_year)=0,$E$26,0),J294+E295-IF(AND(A295&gt;=$E$23,MOD(A295-$E$23,int)=0),$E$24,0)-F295))))</f>
        <v>0</v>
      </c>
      <c r="H295" s="15"/>
      <c r="I295" s="14">
        <f t="shared" si="34"/>
        <v>505.66999999999996</v>
      </c>
      <c r="J295" s="14">
        <f t="shared" si="35"/>
        <v>74986.950000000084</v>
      </c>
      <c r="K295" s="14">
        <f t="shared" si="36"/>
        <v>86.502499999999998</v>
      </c>
      <c r="L295" s="14">
        <f>IF(A295="","",SUM($K$49:K295))</f>
        <v>33837.977499999972</v>
      </c>
      <c r="O295" s="18">
        <f t="shared" si="37"/>
        <v>247</v>
      </c>
      <c r="P295" s="19">
        <f>IF(O295="","",IF(OR(periods_per_year=26,periods_per_year=52),IF(periods_per_year=26,IF(O295=1,fpdate,P294+14),IF(periods_per_year=52,IF(O295=1,fpdate,P294+7),"n/a")),IF(periods_per_year=24,DATE(YEAR(fpdate),MONTH(fpdate)+(O295-1)/2+IF(AND(DAY(fpdate)&gt;=15,MOD(O295,2)=0),1,0),IF(MOD(O295,2)=0,IF(DAY(fpdate)&gt;=15,DAY(fpdate)-14,DAY(fpdate)+14),DAY(fpdate))),IF(DAY(DATE(YEAR(fpdate),MONTH(fpdate)+O295-1,DAY(fpdate)))&lt;&gt;DAY(fpdate),DATE(YEAR(fpdate),MONTH(fpdate)+O295,0),DATE(YEAR(fpdate),MONTH(fpdate)+O295-1,DAY(fpdate))))))</f>
        <v>50587</v>
      </c>
      <c r="Q295" s="20">
        <f>IF(O295="","",IF(D295&lt;&gt;"",D295,IF(O295=1,start_rate,IF(variable,IF(OR(O295=1,O295&lt;$J$23*periods_per_year),Q294,MIN($J$24,IF(MOD(O295-1,$J$26)=0,MAX($J$25,Q294+$J$27),Q294))),Q294))))</f>
        <v>5.5E-2</v>
      </c>
      <c r="R295" s="21">
        <f>IF(O295="","",ROUND((((1+Q295/CP)^(CP/periods_per_year))-1)*U294,2))</f>
        <v>346.01</v>
      </c>
      <c r="S295" s="21">
        <f>IF(O295="","",IF(O295=nper,U294+R295,MIN(U294+R295,IF(Q295=Q294,S294,ROUND(-PMT(((1+Q295/CP)^(CP/periods_per_year))-1,nper-O295+1,U294),2)))))</f>
        <v>851.68</v>
      </c>
      <c r="T295" s="21">
        <f t="shared" si="38"/>
        <v>505.66999999999996</v>
      </c>
      <c r="U295" s="21">
        <f t="shared" si="39"/>
        <v>74986.950000000084</v>
      </c>
    </row>
    <row r="296" spans="1:21" x14ac:dyDescent="0.2">
      <c r="A296" s="11">
        <f t="shared" si="30"/>
        <v>248</v>
      </c>
      <c r="B296" s="12">
        <f t="shared" si="31"/>
        <v>50618</v>
      </c>
      <c r="C296" s="16" t="str">
        <f t="shared" si="32"/>
        <v/>
      </c>
      <c r="D296" s="13">
        <f>IF(A296="","",IF(A296=1,start_rate,IF(variable,IF(OR(A296=1,A296&lt;$J$23*periods_per_year),D295,MIN($J$24,IF(MOD(A296-1,$J$26)=0,MAX($J$25,D295+$J$27),D295))),D295)))</f>
        <v>5.5E-2</v>
      </c>
      <c r="E296" s="14">
        <f t="shared" si="33"/>
        <v>343.69</v>
      </c>
      <c r="F296" s="14">
        <f>IF(A296="","",IF(A296=nper,J295+E296,MIN(J295+E296,IF(D296=D295,F295,IF($E$13="Acc Bi-Weekly",ROUND((-PMT(((1+D296/CP)^(CP/12))-1,(nper-A296+1)*12/26,J295))/2,2),IF($E$13="Acc Weekly",ROUND((-PMT(((1+D296/CP)^(CP/12))-1,(nper-A296+1)*12/52,J295))/4,2),ROUND(-PMT(((1+D296/CP)^(CP/periods_per_year))-1,nper-A296+1,J295),2)))))))</f>
        <v>851.68</v>
      </c>
      <c r="G296" s="14">
        <f>IF(OR(A296="",A296&lt;$E$23),"",IF(J295&lt;=F296,0,IF(IF(AND(A296&gt;=$E$23,MOD(A296-$E$23,int)=0),$E$24,0)+F296&gt;=J295+E296,J295+E296-F296,IF(AND(A296&gt;=$E$23,MOD(A296-$E$23,int)=0),$E$24,0)+IF(IF(AND(A296&gt;=$E$23,MOD(A296-$E$23,int)=0),$E$24,0)+IF(MOD(A296-$E$27,periods_per_year)=0,$E$26,0)+F296&lt;J295+E296,IF(MOD(A296-$E$27,periods_per_year)=0,$E$26,0),J295+E296-IF(AND(A296&gt;=$E$23,MOD(A296-$E$23,int)=0),$E$24,0)-F296))))</f>
        <v>0</v>
      </c>
      <c r="H296" s="15"/>
      <c r="I296" s="14">
        <f t="shared" si="34"/>
        <v>507.98999999999995</v>
      </c>
      <c r="J296" s="14">
        <f t="shared" si="35"/>
        <v>74478.960000000079</v>
      </c>
      <c r="K296" s="14">
        <f t="shared" si="36"/>
        <v>85.922499999999999</v>
      </c>
      <c r="L296" s="14">
        <f>IF(A296="","",SUM($K$49:K296))</f>
        <v>33923.899999999972</v>
      </c>
      <c r="O296" s="18">
        <f t="shared" si="37"/>
        <v>248</v>
      </c>
      <c r="P296" s="19">
        <f>IF(O296="","",IF(OR(periods_per_year=26,periods_per_year=52),IF(periods_per_year=26,IF(O296=1,fpdate,P295+14),IF(periods_per_year=52,IF(O296=1,fpdate,P295+7),"n/a")),IF(periods_per_year=24,DATE(YEAR(fpdate),MONTH(fpdate)+(O296-1)/2+IF(AND(DAY(fpdate)&gt;=15,MOD(O296,2)=0),1,0),IF(MOD(O296,2)=0,IF(DAY(fpdate)&gt;=15,DAY(fpdate)-14,DAY(fpdate)+14),DAY(fpdate))),IF(DAY(DATE(YEAR(fpdate),MONTH(fpdate)+O296-1,DAY(fpdate)))&lt;&gt;DAY(fpdate),DATE(YEAR(fpdate),MONTH(fpdate)+O296,0),DATE(YEAR(fpdate),MONTH(fpdate)+O296-1,DAY(fpdate))))))</f>
        <v>50618</v>
      </c>
      <c r="Q296" s="20">
        <f>IF(O296="","",IF(D296&lt;&gt;"",D296,IF(O296=1,start_rate,IF(variable,IF(OR(O296=1,O296&lt;$J$23*periods_per_year),Q295,MIN($J$24,IF(MOD(O296-1,$J$26)=0,MAX($J$25,Q295+$J$27),Q295))),Q295))))</f>
        <v>5.5E-2</v>
      </c>
      <c r="R296" s="21">
        <f>IF(O296="","",ROUND((((1+Q296/CP)^(CP/periods_per_year))-1)*U295,2))</f>
        <v>343.69</v>
      </c>
      <c r="S296" s="21">
        <f>IF(O296="","",IF(O296=nper,U295+R296,MIN(U295+R296,IF(Q296=Q295,S295,ROUND(-PMT(((1+Q296/CP)^(CP/periods_per_year))-1,nper-O296+1,U295),2)))))</f>
        <v>851.68</v>
      </c>
      <c r="T296" s="21">
        <f t="shared" si="38"/>
        <v>507.98999999999995</v>
      </c>
      <c r="U296" s="21">
        <f t="shared" si="39"/>
        <v>74478.960000000079</v>
      </c>
    </row>
    <row r="297" spans="1:21" x14ac:dyDescent="0.2">
      <c r="A297" s="11">
        <f t="shared" si="30"/>
        <v>249</v>
      </c>
      <c r="B297" s="12">
        <f t="shared" si="31"/>
        <v>50649</v>
      </c>
      <c r="C297" s="16" t="str">
        <f t="shared" si="32"/>
        <v/>
      </c>
      <c r="D297" s="13">
        <f>IF(A297="","",IF(A297=1,start_rate,IF(variable,IF(OR(A297=1,A297&lt;$J$23*periods_per_year),D296,MIN($J$24,IF(MOD(A297-1,$J$26)=0,MAX($J$25,D296+$J$27),D296))),D296)))</f>
        <v>5.5E-2</v>
      </c>
      <c r="E297" s="14">
        <f t="shared" si="33"/>
        <v>341.36</v>
      </c>
      <c r="F297" s="14">
        <f>IF(A297="","",IF(A297=nper,J296+E297,MIN(J296+E297,IF(D297=D296,F296,IF($E$13="Acc Bi-Weekly",ROUND((-PMT(((1+D297/CP)^(CP/12))-1,(nper-A297+1)*12/26,J296))/2,2),IF($E$13="Acc Weekly",ROUND((-PMT(((1+D297/CP)^(CP/12))-1,(nper-A297+1)*12/52,J296))/4,2),ROUND(-PMT(((1+D297/CP)^(CP/periods_per_year))-1,nper-A297+1,J296),2)))))))</f>
        <v>851.68</v>
      </c>
      <c r="G297" s="14">
        <f>IF(OR(A297="",A297&lt;$E$23),"",IF(J296&lt;=F297,0,IF(IF(AND(A297&gt;=$E$23,MOD(A297-$E$23,int)=0),$E$24,0)+F297&gt;=J296+E297,J296+E297-F297,IF(AND(A297&gt;=$E$23,MOD(A297-$E$23,int)=0),$E$24,0)+IF(IF(AND(A297&gt;=$E$23,MOD(A297-$E$23,int)=0),$E$24,0)+IF(MOD(A297-$E$27,periods_per_year)=0,$E$26,0)+F297&lt;J296+E297,IF(MOD(A297-$E$27,periods_per_year)=0,$E$26,0),J296+E297-IF(AND(A297&gt;=$E$23,MOD(A297-$E$23,int)=0),$E$24,0)-F297))))</f>
        <v>0</v>
      </c>
      <c r="H297" s="15"/>
      <c r="I297" s="14">
        <f t="shared" si="34"/>
        <v>510.31999999999994</v>
      </c>
      <c r="J297" s="14">
        <f t="shared" si="35"/>
        <v>73968.640000000072</v>
      </c>
      <c r="K297" s="14">
        <f t="shared" si="36"/>
        <v>85.34</v>
      </c>
      <c r="L297" s="14">
        <f>IF(A297="","",SUM($K$49:K297))</f>
        <v>34009.239999999969</v>
      </c>
      <c r="O297" s="18">
        <f t="shared" si="37"/>
        <v>249</v>
      </c>
      <c r="P297" s="19">
        <f>IF(O297="","",IF(OR(periods_per_year=26,periods_per_year=52),IF(periods_per_year=26,IF(O297=1,fpdate,P296+14),IF(periods_per_year=52,IF(O297=1,fpdate,P296+7),"n/a")),IF(periods_per_year=24,DATE(YEAR(fpdate),MONTH(fpdate)+(O297-1)/2+IF(AND(DAY(fpdate)&gt;=15,MOD(O297,2)=0),1,0),IF(MOD(O297,2)=0,IF(DAY(fpdate)&gt;=15,DAY(fpdate)-14,DAY(fpdate)+14),DAY(fpdate))),IF(DAY(DATE(YEAR(fpdate),MONTH(fpdate)+O297-1,DAY(fpdate)))&lt;&gt;DAY(fpdate),DATE(YEAR(fpdate),MONTH(fpdate)+O297,0),DATE(YEAR(fpdate),MONTH(fpdate)+O297-1,DAY(fpdate))))))</f>
        <v>50649</v>
      </c>
      <c r="Q297" s="20">
        <f>IF(O297="","",IF(D297&lt;&gt;"",D297,IF(O297=1,start_rate,IF(variable,IF(OR(O297=1,O297&lt;$J$23*periods_per_year),Q296,MIN($J$24,IF(MOD(O297-1,$J$26)=0,MAX($J$25,Q296+$J$27),Q296))),Q296))))</f>
        <v>5.5E-2</v>
      </c>
      <c r="R297" s="21">
        <f>IF(O297="","",ROUND((((1+Q297/CP)^(CP/periods_per_year))-1)*U296,2))</f>
        <v>341.36</v>
      </c>
      <c r="S297" s="21">
        <f>IF(O297="","",IF(O297=nper,U296+R297,MIN(U296+R297,IF(Q297=Q296,S296,ROUND(-PMT(((1+Q297/CP)^(CP/periods_per_year))-1,nper-O297+1,U296),2)))))</f>
        <v>851.68</v>
      </c>
      <c r="T297" s="21">
        <f t="shared" si="38"/>
        <v>510.31999999999994</v>
      </c>
      <c r="U297" s="21">
        <f t="shared" si="39"/>
        <v>73968.640000000072</v>
      </c>
    </row>
    <row r="298" spans="1:21" x14ac:dyDescent="0.2">
      <c r="A298" s="11">
        <f t="shared" si="30"/>
        <v>250</v>
      </c>
      <c r="B298" s="12">
        <f t="shared" si="31"/>
        <v>50679</v>
      </c>
      <c r="C298" s="16" t="str">
        <f t="shared" si="32"/>
        <v/>
      </c>
      <c r="D298" s="13">
        <f>IF(A298="","",IF(A298=1,start_rate,IF(variable,IF(OR(A298=1,A298&lt;$J$23*periods_per_year),D297,MIN($J$24,IF(MOD(A298-1,$J$26)=0,MAX($J$25,D297+$J$27),D297))),D297)))</f>
        <v>5.5E-2</v>
      </c>
      <c r="E298" s="14">
        <f t="shared" si="33"/>
        <v>339.02</v>
      </c>
      <c r="F298" s="14">
        <f>IF(A298="","",IF(A298=nper,J297+E298,MIN(J297+E298,IF(D298=D297,F297,IF($E$13="Acc Bi-Weekly",ROUND((-PMT(((1+D298/CP)^(CP/12))-1,(nper-A298+1)*12/26,J297))/2,2),IF($E$13="Acc Weekly",ROUND((-PMT(((1+D298/CP)^(CP/12))-1,(nper-A298+1)*12/52,J297))/4,2),ROUND(-PMT(((1+D298/CP)^(CP/periods_per_year))-1,nper-A298+1,J297),2)))))))</f>
        <v>851.68</v>
      </c>
      <c r="G298" s="14">
        <f>IF(OR(A298="",A298&lt;$E$23),"",IF(J297&lt;=F298,0,IF(IF(AND(A298&gt;=$E$23,MOD(A298-$E$23,int)=0),$E$24,0)+F298&gt;=J297+E298,J297+E298-F298,IF(AND(A298&gt;=$E$23,MOD(A298-$E$23,int)=0),$E$24,0)+IF(IF(AND(A298&gt;=$E$23,MOD(A298-$E$23,int)=0),$E$24,0)+IF(MOD(A298-$E$27,periods_per_year)=0,$E$26,0)+F298&lt;J297+E298,IF(MOD(A298-$E$27,periods_per_year)=0,$E$26,0),J297+E298-IF(AND(A298&gt;=$E$23,MOD(A298-$E$23,int)=0),$E$24,0)-F298))))</f>
        <v>0</v>
      </c>
      <c r="H298" s="15"/>
      <c r="I298" s="14">
        <f t="shared" si="34"/>
        <v>512.66</v>
      </c>
      <c r="J298" s="14">
        <f t="shared" si="35"/>
        <v>73455.980000000069</v>
      </c>
      <c r="K298" s="14">
        <f t="shared" si="36"/>
        <v>84.754999999999995</v>
      </c>
      <c r="L298" s="14">
        <f>IF(A298="","",SUM($K$49:K298))</f>
        <v>34093.994999999966</v>
      </c>
      <c r="O298" s="18">
        <f t="shared" si="37"/>
        <v>250</v>
      </c>
      <c r="P298" s="19">
        <f>IF(O298="","",IF(OR(periods_per_year=26,periods_per_year=52),IF(periods_per_year=26,IF(O298=1,fpdate,P297+14),IF(periods_per_year=52,IF(O298=1,fpdate,P297+7),"n/a")),IF(periods_per_year=24,DATE(YEAR(fpdate),MONTH(fpdate)+(O298-1)/2+IF(AND(DAY(fpdate)&gt;=15,MOD(O298,2)=0),1,0),IF(MOD(O298,2)=0,IF(DAY(fpdate)&gt;=15,DAY(fpdate)-14,DAY(fpdate)+14),DAY(fpdate))),IF(DAY(DATE(YEAR(fpdate),MONTH(fpdate)+O298-1,DAY(fpdate)))&lt;&gt;DAY(fpdate),DATE(YEAR(fpdate),MONTH(fpdate)+O298,0),DATE(YEAR(fpdate),MONTH(fpdate)+O298-1,DAY(fpdate))))))</f>
        <v>50679</v>
      </c>
      <c r="Q298" s="20">
        <f>IF(O298="","",IF(D298&lt;&gt;"",D298,IF(O298=1,start_rate,IF(variable,IF(OR(O298=1,O298&lt;$J$23*periods_per_year),Q297,MIN($J$24,IF(MOD(O298-1,$J$26)=0,MAX($J$25,Q297+$J$27),Q297))),Q297))))</f>
        <v>5.5E-2</v>
      </c>
      <c r="R298" s="21">
        <f>IF(O298="","",ROUND((((1+Q298/CP)^(CP/periods_per_year))-1)*U297,2))</f>
        <v>339.02</v>
      </c>
      <c r="S298" s="21">
        <f>IF(O298="","",IF(O298=nper,U297+R298,MIN(U297+R298,IF(Q298=Q297,S297,ROUND(-PMT(((1+Q298/CP)^(CP/periods_per_year))-1,nper-O298+1,U297),2)))))</f>
        <v>851.68</v>
      </c>
      <c r="T298" s="21">
        <f t="shared" si="38"/>
        <v>512.66</v>
      </c>
      <c r="U298" s="21">
        <f t="shared" si="39"/>
        <v>73455.980000000069</v>
      </c>
    </row>
    <row r="299" spans="1:21" x14ac:dyDescent="0.2">
      <c r="A299" s="11">
        <f t="shared" si="30"/>
        <v>251</v>
      </c>
      <c r="B299" s="12">
        <f t="shared" si="31"/>
        <v>50710</v>
      </c>
      <c r="C299" s="16" t="str">
        <f t="shared" si="32"/>
        <v/>
      </c>
      <c r="D299" s="13">
        <f>IF(A299="","",IF(A299=1,start_rate,IF(variable,IF(OR(A299=1,A299&lt;$J$23*periods_per_year),D298,MIN($J$24,IF(MOD(A299-1,$J$26)=0,MAX($J$25,D298+$J$27),D298))),D298)))</f>
        <v>5.5E-2</v>
      </c>
      <c r="E299" s="14">
        <f t="shared" si="33"/>
        <v>336.67</v>
      </c>
      <c r="F299" s="14">
        <f>IF(A299="","",IF(A299=nper,J298+E299,MIN(J298+E299,IF(D299=D298,F298,IF($E$13="Acc Bi-Weekly",ROUND((-PMT(((1+D299/CP)^(CP/12))-1,(nper-A299+1)*12/26,J298))/2,2),IF($E$13="Acc Weekly",ROUND((-PMT(((1+D299/CP)^(CP/12))-1,(nper-A299+1)*12/52,J298))/4,2),ROUND(-PMT(((1+D299/CP)^(CP/periods_per_year))-1,nper-A299+1,J298),2)))))))</f>
        <v>851.68</v>
      </c>
      <c r="G299" s="14">
        <f>IF(OR(A299="",A299&lt;$E$23),"",IF(J298&lt;=F299,0,IF(IF(AND(A299&gt;=$E$23,MOD(A299-$E$23,int)=0),$E$24,0)+F299&gt;=J298+E299,J298+E299-F299,IF(AND(A299&gt;=$E$23,MOD(A299-$E$23,int)=0),$E$24,0)+IF(IF(AND(A299&gt;=$E$23,MOD(A299-$E$23,int)=0),$E$24,0)+IF(MOD(A299-$E$27,periods_per_year)=0,$E$26,0)+F299&lt;J298+E299,IF(MOD(A299-$E$27,periods_per_year)=0,$E$26,0),J298+E299-IF(AND(A299&gt;=$E$23,MOD(A299-$E$23,int)=0),$E$24,0)-F299))))</f>
        <v>0</v>
      </c>
      <c r="H299" s="15"/>
      <c r="I299" s="14">
        <f t="shared" si="34"/>
        <v>515.01</v>
      </c>
      <c r="J299" s="14">
        <f t="shared" si="35"/>
        <v>72940.970000000074</v>
      </c>
      <c r="K299" s="14">
        <f t="shared" si="36"/>
        <v>84.167500000000004</v>
      </c>
      <c r="L299" s="14">
        <f>IF(A299="","",SUM($K$49:K299))</f>
        <v>34178.162499999969</v>
      </c>
      <c r="O299" s="18">
        <f t="shared" si="37"/>
        <v>251</v>
      </c>
      <c r="P299" s="19">
        <f>IF(O299="","",IF(OR(periods_per_year=26,periods_per_year=52),IF(periods_per_year=26,IF(O299=1,fpdate,P298+14),IF(periods_per_year=52,IF(O299=1,fpdate,P298+7),"n/a")),IF(periods_per_year=24,DATE(YEAR(fpdate),MONTH(fpdate)+(O299-1)/2+IF(AND(DAY(fpdate)&gt;=15,MOD(O299,2)=0),1,0),IF(MOD(O299,2)=0,IF(DAY(fpdate)&gt;=15,DAY(fpdate)-14,DAY(fpdate)+14),DAY(fpdate))),IF(DAY(DATE(YEAR(fpdate),MONTH(fpdate)+O299-1,DAY(fpdate)))&lt;&gt;DAY(fpdate),DATE(YEAR(fpdate),MONTH(fpdate)+O299,0),DATE(YEAR(fpdate),MONTH(fpdate)+O299-1,DAY(fpdate))))))</f>
        <v>50710</v>
      </c>
      <c r="Q299" s="20">
        <f>IF(O299="","",IF(D299&lt;&gt;"",D299,IF(O299=1,start_rate,IF(variable,IF(OR(O299=1,O299&lt;$J$23*periods_per_year),Q298,MIN($J$24,IF(MOD(O299-1,$J$26)=0,MAX($J$25,Q298+$J$27),Q298))),Q298))))</f>
        <v>5.5E-2</v>
      </c>
      <c r="R299" s="21">
        <f>IF(O299="","",ROUND((((1+Q299/CP)^(CP/periods_per_year))-1)*U298,2))</f>
        <v>336.67</v>
      </c>
      <c r="S299" s="21">
        <f>IF(O299="","",IF(O299=nper,U298+R299,MIN(U298+R299,IF(Q299=Q298,S298,ROUND(-PMT(((1+Q299/CP)^(CP/periods_per_year))-1,nper-O299+1,U298),2)))))</f>
        <v>851.68</v>
      </c>
      <c r="T299" s="21">
        <f t="shared" si="38"/>
        <v>515.01</v>
      </c>
      <c r="U299" s="21">
        <f t="shared" si="39"/>
        <v>72940.970000000074</v>
      </c>
    </row>
    <row r="300" spans="1:21" x14ac:dyDescent="0.2">
      <c r="A300" s="11">
        <f t="shared" si="30"/>
        <v>252</v>
      </c>
      <c r="B300" s="12">
        <f t="shared" si="31"/>
        <v>50740</v>
      </c>
      <c r="C300" s="16">
        <f t="shared" si="32"/>
        <v>21</v>
      </c>
      <c r="D300" s="13">
        <f>IF(A300="","",IF(A300=1,start_rate,IF(variable,IF(OR(A300=1,A300&lt;$J$23*periods_per_year),D299,MIN($J$24,IF(MOD(A300-1,$J$26)=0,MAX($J$25,D299+$J$27),D299))),D299)))</f>
        <v>5.5E-2</v>
      </c>
      <c r="E300" s="14">
        <f t="shared" si="33"/>
        <v>334.31</v>
      </c>
      <c r="F300" s="14">
        <f>IF(A300="","",IF(A300=nper,J299+E300,MIN(J299+E300,IF(D300=D299,F299,IF($E$13="Acc Bi-Weekly",ROUND((-PMT(((1+D300/CP)^(CP/12))-1,(nper-A300+1)*12/26,J299))/2,2),IF($E$13="Acc Weekly",ROUND((-PMT(((1+D300/CP)^(CP/12))-1,(nper-A300+1)*12/52,J299))/4,2),ROUND(-PMT(((1+D300/CP)^(CP/periods_per_year))-1,nper-A300+1,J299),2)))))))</f>
        <v>851.68</v>
      </c>
      <c r="G300" s="14">
        <f>IF(OR(A300="",A300&lt;$E$23),"",IF(J299&lt;=F300,0,IF(IF(AND(A300&gt;=$E$23,MOD(A300-$E$23,int)=0),$E$24,0)+F300&gt;=J299+E300,J299+E300-F300,IF(AND(A300&gt;=$E$23,MOD(A300-$E$23,int)=0),$E$24,0)+IF(IF(AND(A300&gt;=$E$23,MOD(A300-$E$23,int)=0),$E$24,0)+IF(MOD(A300-$E$27,periods_per_year)=0,$E$26,0)+F300&lt;J299+E300,IF(MOD(A300-$E$27,periods_per_year)=0,$E$26,0),J299+E300-IF(AND(A300&gt;=$E$23,MOD(A300-$E$23,int)=0),$E$24,0)-F300))))</f>
        <v>0</v>
      </c>
      <c r="H300" s="15"/>
      <c r="I300" s="14">
        <f t="shared" si="34"/>
        <v>517.36999999999989</v>
      </c>
      <c r="J300" s="14">
        <f t="shared" si="35"/>
        <v>72423.600000000079</v>
      </c>
      <c r="K300" s="14">
        <f t="shared" si="36"/>
        <v>83.577500000000001</v>
      </c>
      <c r="L300" s="14">
        <f>IF(A300="","",SUM($K$49:K300))</f>
        <v>34261.739999999969</v>
      </c>
      <c r="O300" s="18">
        <f t="shared" si="37"/>
        <v>252</v>
      </c>
      <c r="P300" s="19">
        <f>IF(O300="","",IF(OR(periods_per_year=26,periods_per_year=52),IF(periods_per_year=26,IF(O300=1,fpdate,P299+14),IF(periods_per_year=52,IF(O300=1,fpdate,P299+7),"n/a")),IF(periods_per_year=24,DATE(YEAR(fpdate),MONTH(fpdate)+(O300-1)/2+IF(AND(DAY(fpdate)&gt;=15,MOD(O300,2)=0),1,0),IF(MOD(O300,2)=0,IF(DAY(fpdate)&gt;=15,DAY(fpdate)-14,DAY(fpdate)+14),DAY(fpdate))),IF(DAY(DATE(YEAR(fpdate),MONTH(fpdate)+O300-1,DAY(fpdate)))&lt;&gt;DAY(fpdate),DATE(YEAR(fpdate),MONTH(fpdate)+O300,0),DATE(YEAR(fpdate),MONTH(fpdate)+O300-1,DAY(fpdate))))))</f>
        <v>50740</v>
      </c>
      <c r="Q300" s="20">
        <f>IF(O300="","",IF(D300&lt;&gt;"",D300,IF(O300=1,start_rate,IF(variable,IF(OR(O300=1,O300&lt;$J$23*periods_per_year),Q299,MIN($J$24,IF(MOD(O300-1,$J$26)=0,MAX($J$25,Q299+$J$27),Q299))),Q299))))</f>
        <v>5.5E-2</v>
      </c>
      <c r="R300" s="21">
        <f>IF(O300="","",ROUND((((1+Q300/CP)^(CP/periods_per_year))-1)*U299,2))</f>
        <v>334.31</v>
      </c>
      <c r="S300" s="21">
        <f>IF(O300="","",IF(O300=nper,U299+R300,MIN(U299+R300,IF(Q300=Q299,S299,ROUND(-PMT(((1+Q300/CP)^(CP/periods_per_year))-1,nper-O300+1,U299),2)))))</f>
        <v>851.68</v>
      </c>
      <c r="T300" s="21">
        <f t="shared" si="38"/>
        <v>517.36999999999989</v>
      </c>
      <c r="U300" s="21">
        <f t="shared" si="39"/>
        <v>72423.600000000079</v>
      </c>
    </row>
    <row r="301" spans="1:21" x14ac:dyDescent="0.2">
      <c r="A301" s="11">
        <f t="shared" si="30"/>
        <v>253</v>
      </c>
      <c r="B301" s="12">
        <f t="shared" si="31"/>
        <v>50771</v>
      </c>
      <c r="C301" s="16" t="str">
        <f t="shared" si="32"/>
        <v/>
      </c>
      <c r="D301" s="13">
        <f>IF(A301="","",IF(A301=1,start_rate,IF(variable,IF(OR(A301=1,A301&lt;$J$23*periods_per_year),D300,MIN($J$24,IF(MOD(A301-1,$J$26)=0,MAX($J$25,D300+$J$27),D300))),D300)))</f>
        <v>5.5E-2</v>
      </c>
      <c r="E301" s="14">
        <f t="shared" si="33"/>
        <v>331.94</v>
      </c>
      <c r="F301" s="14">
        <f>IF(A301="","",IF(A301=nper,J300+E301,MIN(J300+E301,IF(D301=D300,F300,IF($E$13="Acc Bi-Weekly",ROUND((-PMT(((1+D301/CP)^(CP/12))-1,(nper-A301+1)*12/26,J300))/2,2),IF($E$13="Acc Weekly",ROUND((-PMT(((1+D301/CP)^(CP/12))-1,(nper-A301+1)*12/52,J300))/4,2),ROUND(-PMT(((1+D301/CP)^(CP/periods_per_year))-1,nper-A301+1,J300),2)))))))</f>
        <v>851.68</v>
      </c>
      <c r="G301" s="14">
        <f>IF(OR(A301="",A301&lt;$E$23),"",IF(J300&lt;=F301,0,IF(IF(AND(A301&gt;=$E$23,MOD(A301-$E$23,int)=0),$E$24,0)+F301&gt;=J300+E301,J300+E301-F301,IF(AND(A301&gt;=$E$23,MOD(A301-$E$23,int)=0),$E$24,0)+IF(IF(AND(A301&gt;=$E$23,MOD(A301-$E$23,int)=0),$E$24,0)+IF(MOD(A301-$E$27,periods_per_year)=0,$E$26,0)+F301&lt;J300+E301,IF(MOD(A301-$E$27,periods_per_year)=0,$E$26,0),J300+E301-IF(AND(A301&gt;=$E$23,MOD(A301-$E$23,int)=0),$E$24,0)-F301))))</f>
        <v>0</v>
      </c>
      <c r="H301" s="15"/>
      <c r="I301" s="14">
        <f t="shared" si="34"/>
        <v>519.74</v>
      </c>
      <c r="J301" s="14">
        <f t="shared" si="35"/>
        <v>71903.860000000073</v>
      </c>
      <c r="K301" s="14">
        <f t="shared" si="36"/>
        <v>82.984999999999999</v>
      </c>
      <c r="L301" s="14">
        <f>IF(A301="","",SUM($K$49:K301))</f>
        <v>34344.724999999969</v>
      </c>
      <c r="O301" s="18">
        <f t="shared" si="37"/>
        <v>253</v>
      </c>
      <c r="P301" s="19">
        <f>IF(O301="","",IF(OR(periods_per_year=26,periods_per_year=52),IF(periods_per_year=26,IF(O301=1,fpdate,P300+14),IF(periods_per_year=52,IF(O301=1,fpdate,P300+7),"n/a")),IF(periods_per_year=24,DATE(YEAR(fpdate),MONTH(fpdate)+(O301-1)/2+IF(AND(DAY(fpdate)&gt;=15,MOD(O301,2)=0),1,0),IF(MOD(O301,2)=0,IF(DAY(fpdate)&gt;=15,DAY(fpdate)-14,DAY(fpdate)+14),DAY(fpdate))),IF(DAY(DATE(YEAR(fpdate),MONTH(fpdate)+O301-1,DAY(fpdate)))&lt;&gt;DAY(fpdate),DATE(YEAR(fpdate),MONTH(fpdate)+O301,0),DATE(YEAR(fpdate),MONTH(fpdate)+O301-1,DAY(fpdate))))))</f>
        <v>50771</v>
      </c>
      <c r="Q301" s="20">
        <f>IF(O301="","",IF(D301&lt;&gt;"",D301,IF(O301=1,start_rate,IF(variable,IF(OR(O301=1,O301&lt;$J$23*periods_per_year),Q300,MIN($J$24,IF(MOD(O301-1,$J$26)=0,MAX($J$25,Q300+$J$27),Q300))),Q300))))</f>
        <v>5.5E-2</v>
      </c>
      <c r="R301" s="21">
        <f>IF(O301="","",ROUND((((1+Q301/CP)^(CP/periods_per_year))-1)*U300,2))</f>
        <v>331.94</v>
      </c>
      <c r="S301" s="21">
        <f>IF(O301="","",IF(O301=nper,U300+R301,MIN(U300+R301,IF(Q301=Q300,S300,ROUND(-PMT(((1+Q301/CP)^(CP/periods_per_year))-1,nper-O301+1,U300),2)))))</f>
        <v>851.68</v>
      </c>
      <c r="T301" s="21">
        <f t="shared" si="38"/>
        <v>519.74</v>
      </c>
      <c r="U301" s="21">
        <f t="shared" si="39"/>
        <v>71903.860000000073</v>
      </c>
    </row>
    <row r="302" spans="1:21" x14ac:dyDescent="0.2">
      <c r="A302" s="11">
        <f t="shared" si="30"/>
        <v>254</v>
      </c>
      <c r="B302" s="12">
        <f t="shared" si="31"/>
        <v>50802</v>
      </c>
      <c r="C302" s="16" t="str">
        <f t="shared" si="32"/>
        <v/>
      </c>
      <c r="D302" s="13">
        <f>IF(A302="","",IF(A302=1,start_rate,IF(variable,IF(OR(A302=1,A302&lt;$J$23*periods_per_year),D301,MIN($J$24,IF(MOD(A302-1,$J$26)=0,MAX($J$25,D301+$J$27),D301))),D301)))</f>
        <v>5.5E-2</v>
      </c>
      <c r="E302" s="14">
        <f t="shared" si="33"/>
        <v>329.56</v>
      </c>
      <c r="F302" s="14">
        <f>IF(A302="","",IF(A302=nper,J301+E302,MIN(J301+E302,IF(D302=D301,F301,IF($E$13="Acc Bi-Weekly",ROUND((-PMT(((1+D302/CP)^(CP/12))-1,(nper-A302+1)*12/26,J301))/2,2),IF($E$13="Acc Weekly",ROUND((-PMT(((1+D302/CP)^(CP/12))-1,(nper-A302+1)*12/52,J301))/4,2),ROUND(-PMT(((1+D302/CP)^(CP/periods_per_year))-1,nper-A302+1,J301),2)))))))</f>
        <v>851.68</v>
      </c>
      <c r="G302" s="14">
        <f>IF(OR(A302="",A302&lt;$E$23),"",IF(J301&lt;=F302,0,IF(IF(AND(A302&gt;=$E$23,MOD(A302-$E$23,int)=0),$E$24,0)+F302&gt;=J301+E302,J301+E302-F302,IF(AND(A302&gt;=$E$23,MOD(A302-$E$23,int)=0),$E$24,0)+IF(IF(AND(A302&gt;=$E$23,MOD(A302-$E$23,int)=0),$E$24,0)+IF(MOD(A302-$E$27,periods_per_year)=0,$E$26,0)+F302&lt;J301+E302,IF(MOD(A302-$E$27,periods_per_year)=0,$E$26,0),J301+E302-IF(AND(A302&gt;=$E$23,MOD(A302-$E$23,int)=0),$E$24,0)-F302))))</f>
        <v>0</v>
      </c>
      <c r="H302" s="15"/>
      <c r="I302" s="14">
        <f t="shared" si="34"/>
        <v>522.11999999999989</v>
      </c>
      <c r="J302" s="14">
        <f t="shared" si="35"/>
        <v>71381.740000000078</v>
      </c>
      <c r="K302" s="14">
        <f t="shared" si="36"/>
        <v>82.39</v>
      </c>
      <c r="L302" s="14">
        <f>IF(A302="","",SUM($K$49:K302))</f>
        <v>34427.114999999969</v>
      </c>
      <c r="O302" s="18">
        <f t="shared" si="37"/>
        <v>254</v>
      </c>
      <c r="P302" s="19">
        <f>IF(O302="","",IF(OR(periods_per_year=26,periods_per_year=52),IF(periods_per_year=26,IF(O302=1,fpdate,P301+14),IF(periods_per_year=52,IF(O302=1,fpdate,P301+7),"n/a")),IF(periods_per_year=24,DATE(YEAR(fpdate),MONTH(fpdate)+(O302-1)/2+IF(AND(DAY(fpdate)&gt;=15,MOD(O302,2)=0),1,0),IF(MOD(O302,2)=0,IF(DAY(fpdate)&gt;=15,DAY(fpdate)-14,DAY(fpdate)+14),DAY(fpdate))),IF(DAY(DATE(YEAR(fpdate),MONTH(fpdate)+O302-1,DAY(fpdate)))&lt;&gt;DAY(fpdate),DATE(YEAR(fpdate),MONTH(fpdate)+O302,0),DATE(YEAR(fpdate),MONTH(fpdate)+O302-1,DAY(fpdate))))))</f>
        <v>50802</v>
      </c>
      <c r="Q302" s="20">
        <f>IF(O302="","",IF(D302&lt;&gt;"",D302,IF(O302=1,start_rate,IF(variable,IF(OR(O302=1,O302&lt;$J$23*periods_per_year),Q301,MIN($J$24,IF(MOD(O302-1,$J$26)=0,MAX($J$25,Q301+$J$27),Q301))),Q301))))</f>
        <v>5.5E-2</v>
      </c>
      <c r="R302" s="21">
        <f>IF(O302="","",ROUND((((1+Q302/CP)^(CP/periods_per_year))-1)*U301,2))</f>
        <v>329.56</v>
      </c>
      <c r="S302" s="21">
        <f>IF(O302="","",IF(O302=nper,U301+R302,MIN(U301+R302,IF(Q302=Q301,S301,ROUND(-PMT(((1+Q302/CP)^(CP/periods_per_year))-1,nper-O302+1,U301),2)))))</f>
        <v>851.68</v>
      </c>
      <c r="T302" s="21">
        <f t="shared" si="38"/>
        <v>522.11999999999989</v>
      </c>
      <c r="U302" s="21">
        <f t="shared" si="39"/>
        <v>71381.740000000078</v>
      </c>
    </row>
    <row r="303" spans="1:21" x14ac:dyDescent="0.2">
      <c r="A303" s="11">
        <f t="shared" si="30"/>
        <v>255</v>
      </c>
      <c r="B303" s="12">
        <f t="shared" si="31"/>
        <v>50830</v>
      </c>
      <c r="C303" s="16" t="str">
        <f t="shared" si="32"/>
        <v/>
      </c>
      <c r="D303" s="13">
        <f>IF(A303="","",IF(A303=1,start_rate,IF(variable,IF(OR(A303=1,A303&lt;$J$23*periods_per_year),D302,MIN($J$24,IF(MOD(A303-1,$J$26)=0,MAX($J$25,D302+$J$27),D302))),D302)))</f>
        <v>5.5E-2</v>
      </c>
      <c r="E303" s="14">
        <f t="shared" si="33"/>
        <v>327.17</v>
      </c>
      <c r="F303" s="14">
        <f>IF(A303="","",IF(A303=nper,J302+E303,MIN(J302+E303,IF(D303=D302,F302,IF($E$13="Acc Bi-Weekly",ROUND((-PMT(((1+D303/CP)^(CP/12))-1,(nper-A303+1)*12/26,J302))/2,2),IF($E$13="Acc Weekly",ROUND((-PMT(((1+D303/CP)^(CP/12))-1,(nper-A303+1)*12/52,J302))/4,2),ROUND(-PMT(((1+D303/CP)^(CP/periods_per_year))-1,nper-A303+1,J302),2)))))))</f>
        <v>851.68</v>
      </c>
      <c r="G303" s="14">
        <f>IF(OR(A303="",A303&lt;$E$23),"",IF(J302&lt;=F303,0,IF(IF(AND(A303&gt;=$E$23,MOD(A303-$E$23,int)=0),$E$24,0)+F303&gt;=J302+E303,J302+E303-F303,IF(AND(A303&gt;=$E$23,MOD(A303-$E$23,int)=0),$E$24,0)+IF(IF(AND(A303&gt;=$E$23,MOD(A303-$E$23,int)=0),$E$24,0)+IF(MOD(A303-$E$27,periods_per_year)=0,$E$26,0)+F303&lt;J302+E303,IF(MOD(A303-$E$27,periods_per_year)=0,$E$26,0),J302+E303-IF(AND(A303&gt;=$E$23,MOD(A303-$E$23,int)=0),$E$24,0)-F303))))</f>
        <v>0</v>
      </c>
      <c r="H303" s="15"/>
      <c r="I303" s="14">
        <f t="shared" si="34"/>
        <v>524.51</v>
      </c>
      <c r="J303" s="14">
        <f t="shared" si="35"/>
        <v>70857.230000000083</v>
      </c>
      <c r="K303" s="14">
        <f t="shared" si="36"/>
        <v>81.792500000000004</v>
      </c>
      <c r="L303" s="14">
        <f>IF(A303="","",SUM($K$49:K303))</f>
        <v>34508.907499999972</v>
      </c>
      <c r="O303" s="18">
        <f t="shared" si="37"/>
        <v>255</v>
      </c>
      <c r="P303" s="19">
        <f>IF(O303="","",IF(OR(periods_per_year=26,periods_per_year=52),IF(periods_per_year=26,IF(O303=1,fpdate,P302+14),IF(periods_per_year=52,IF(O303=1,fpdate,P302+7),"n/a")),IF(periods_per_year=24,DATE(YEAR(fpdate),MONTH(fpdate)+(O303-1)/2+IF(AND(DAY(fpdate)&gt;=15,MOD(O303,2)=0),1,0),IF(MOD(O303,2)=0,IF(DAY(fpdate)&gt;=15,DAY(fpdate)-14,DAY(fpdate)+14),DAY(fpdate))),IF(DAY(DATE(YEAR(fpdate),MONTH(fpdate)+O303-1,DAY(fpdate)))&lt;&gt;DAY(fpdate),DATE(YEAR(fpdate),MONTH(fpdate)+O303,0),DATE(YEAR(fpdate),MONTH(fpdate)+O303-1,DAY(fpdate))))))</f>
        <v>50830</v>
      </c>
      <c r="Q303" s="20">
        <f>IF(O303="","",IF(D303&lt;&gt;"",D303,IF(O303=1,start_rate,IF(variable,IF(OR(O303=1,O303&lt;$J$23*periods_per_year),Q302,MIN($J$24,IF(MOD(O303-1,$J$26)=0,MAX($J$25,Q302+$J$27),Q302))),Q302))))</f>
        <v>5.5E-2</v>
      </c>
      <c r="R303" s="21">
        <f>IF(O303="","",ROUND((((1+Q303/CP)^(CP/periods_per_year))-1)*U302,2))</f>
        <v>327.17</v>
      </c>
      <c r="S303" s="21">
        <f>IF(O303="","",IF(O303=nper,U302+R303,MIN(U302+R303,IF(Q303=Q302,S302,ROUND(-PMT(((1+Q303/CP)^(CP/periods_per_year))-1,nper-O303+1,U302),2)))))</f>
        <v>851.68</v>
      </c>
      <c r="T303" s="21">
        <f t="shared" si="38"/>
        <v>524.51</v>
      </c>
      <c r="U303" s="21">
        <f t="shared" si="39"/>
        <v>70857.230000000083</v>
      </c>
    </row>
    <row r="304" spans="1:21" x14ac:dyDescent="0.2">
      <c r="A304" s="11">
        <f t="shared" si="30"/>
        <v>256</v>
      </c>
      <c r="B304" s="12">
        <f t="shared" si="31"/>
        <v>50861</v>
      </c>
      <c r="C304" s="16" t="str">
        <f t="shared" si="32"/>
        <v/>
      </c>
      <c r="D304" s="13">
        <f>IF(A304="","",IF(A304=1,start_rate,IF(variable,IF(OR(A304=1,A304&lt;$J$23*periods_per_year),D303,MIN($J$24,IF(MOD(A304-1,$J$26)=0,MAX($J$25,D303+$J$27),D303))),D303)))</f>
        <v>5.5E-2</v>
      </c>
      <c r="E304" s="14">
        <f t="shared" si="33"/>
        <v>324.76</v>
      </c>
      <c r="F304" s="14">
        <f>IF(A304="","",IF(A304=nper,J303+E304,MIN(J303+E304,IF(D304=D303,F303,IF($E$13="Acc Bi-Weekly",ROUND((-PMT(((1+D304/CP)^(CP/12))-1,(nper-A304+1)*12/26,J303))/2,2),IF($E$13="Acc Weekly",ROUND((-PMT(((1+D304/CP)^(CP/12))-1,(nper-A304+1)*12/52,J303))/4,2),ROUND(-PMT(((1+D304/CP)^(CP/periods_per_year))-1,nper-A304+1,J303),2)))))))</f>
        <v>851.68</v>
      </c>
      <c r="G304" s="14">
        <f>IF(OR(A304="",A304&lt;$E$23),"",IF(J303&lt;=F304,0,IF(IF(AND(A304&gt;=$E$23,MOD(A304-$E$23,int)=0),$E$24,0)+F304&gt;=J303+E304,J303+E304-F304,IF(AND(A304&gt;=$E$23,MOD(A304-$E$23,int)=0),$E$24,0)+IF(IF(AND(A304&gt;=$E$23,MOD(A304-$E$23,int)=0),$E$24,0)+IF(MOD(A304-$E$27,periods_per_year)=0,$E$26,0)+F304&lt;J303+E304,IF(MOD(A304-$E$27,periods_per_year)=0,$E$26,0),J303+E304-IF(AND(A304&gt;=$E$23,MOD(A304-$E$23,int)=0),$E$24,0)-F304))))</f>
        <v>0</v>
      </c>
      <c r="H304" s="15"/>
      <c r="I304" s="14">
        <f t="shared" si="34"/>
        <v>526.91999999999996</v>
      </c>
      <c r="J304" s="14">
        <f t="shared" si="35"/>
        <v>70330.310000000085</v>
      </c>
      <c r="K304" s="14">
        <f t="shared" si="36"/>
        <v>81.19</v>
      </c>
      <c r="L304" s="14">
        <f>IF(A304="","",SUM($K$49:K304))</f>
        <v>34590.097499999974</v>
      </c>
      <c r="O304" s="18">
        <f t="shared" si="37"/>
        <v>256</v>
      </c>
      <c r="P304" s="19">
        <f>IF(O304="","",IF(OR(periods_per_year=26,periods_per_year=52),IF(periods_per_year=26,IF(O304=1,fpdate,P303+14),IF(periods_per_year=52,IF(O304=1,fpdate,P303+7),"n/a")),IF(periods_per_year=24,DATE(YEAR(fpdate),MONTH(fpdate)+(O304-1)/2+IF(AND(DAY(fpdate)&gt;=15,MOD(O304,2)=0),1,0),IF(MOD(O304,2)=0,IF(DAY(fpdate)&gt;=15,DAY(fpdate)-14,DAY(fpdate)+14),DAY(fpdate))),IF(DAY(DATE(YEAR(fpdate),MONTH(fpdate)+O304-1,DAY(fpdate)))&lt;&gt;DAY(fpdate),DATE(YEAR(fpdate),MONTH(fpdate)+O304,0),DATE(YEAR(fpdate),MONTH(fpdate)+O304-1,DAY(fpdate))))))</f>
        <v>50861</v>
      </c>
      <c r="Q304" s="20">
        <f>IF(O304="","",IF(D304&lt;&gt;"",D304,IF(O304=1,start_rate,IF(variable,IF(OR(O304=1,O304&lt;$J$23*periods_per_year),Q303,MIN($J$24,IF(MOD(O304-1,$J$26)=0,MAX($J$25,Q303+$J$27),Q303))),Q303))))</f>
        <v>5.5E-2</v>
      </c>
      <c r="R304" s="21">
        <f>IF(O304="","",ROUND((((1+Q304/CP)^(CP/periods_per_year))-1)*U303,2))</f>
        <v>324.76</v>
      </c>
      <c r="S304" s="21">
        <f>IF(O304="","",IF(O304=nper,U303+R304,MIN(U303+R304,IF(Q304=Q303,S303,ROUND(-PMT(((1+Q304/CP)^(CP/periods_per_year))-1,nper-O304+1,U303),2)))))</f>
        <v>851.68</v>
      </c>
      <c r="T304" s="21">
        <f t="shared" si="38"/>
        <v>526.91999999999996</v>
      </c>
      <c r="U304" s="21">
        <f t="shared" si="39"/>
        <v>70330.310000000085</v>
      </c>
    </row>
    <row r="305" spans="1:21" x14ac:dyDescent="0.2">
      <c r="A305" s="11">
        <f t="shared" ref="A305:A368" si="40">IF(J304="","",IF(OR(A304&gt;=nper,ROUND(J304,2)&lt;=0),"",A304+1))</f>
        <v>257</v>
      </c>
      <c r="B305" s="12">
        <f t="shared" ref="B305:B368" si="41">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DAY(fpdate)))&lt;&gt;DAY(fpdate),DATE(YEAR(fpdate),MONTH(fpdate)+A305,0),DATE(YEAR(fpdate),MONTH(fpdate)+A305-1,DAY(fpdate))))))</f>
        <v>50891</v>
      </c>
      <c r="C305" s="16" t="str">
        <f t="shared" ref="C305:C368" si="42">IF(A305="","",IF(MOD(A305,periods_per_year)=0,A305/periods_per_year,""))</f>
        <v/>
      </c>
      <c r="D305" s="13">
        <f>IF(A305="","",IF(A305=1,start_rate,IF(variable,IF(OR(A305=1,A305&lt;$J$23*periods_per_year),D304,MIN($J$24,IF(MOD(A305-1,$J$26)=0,MAX($J$25,D304+$J$27),D304))),D304)))</f>
        <v>5.5E-2</v>
      </c>
      <c r="E305" s="14">
        <f t="shared" ref="E305:E368" si="43">IF(A305="","",ROUND((((1+D305/CP)^(CP/periods_per_year))-1)*J304,2))</f>
        <v>322.35000000000002</v>
      </c>
      <c r="F305" s="14">
        <f>IF(A305="","",IF(A305=nper,J304+E305,MIN(J304+E305,IF(D305=D304,F304,IF($E$13="Acc Bi-Weekly",ROUND((-PMT(((1+D305/CP)^(CP/12))-1,(nper-A305+1)*12/26,J304))/2,2),IF($E$13="Acc Weekly",ROUND((-PMT(((1+D305/CP)^(CP/12))-1,(nper-A305+1)*12/52,J304))/4,2),ROUND(-PMT(((1+D305/CP)^(CP/periods_per_year))-1,nper-A305+1,J304),2)))))))</f>
        <v>851.68</v>
      </c>
      <c r="G305" s="14">
        <f>IF(OR(A305="",A305&lt;$E$23),"",IF(J304&lt;=F305,0,IF(IF(AND(A305&gt;=$E$23,MOD(A305-$E$23,int)=0),$E$24,0)+F305&gt;=J304+E305,J304+E305-F305,IF(AND(A305&gt;=$E$23,MOD(A305-$E$23,int)=0),$E$24,0)+IF(IF(AND(A305&gt;=$E$23,MOD(A305-$E$23,int)=0),$E$24,0)+IF(MOD(A305-$E$27,periods_per_year)=0,$E$26,0)+F305&lt;J304+E305,IF(MOD(A305-$E$27,periods_per_year)=0,$E$26,0),J304+E305-IF(AND(A305&gt;=$E$23,MOD(A305-$E$23,int)=0),$E$24,0)-F305))))</f>
        <v>0</v>
      </c>
      <c r="H305" s="15"/>
      <c r="I305" s="14">
        <f t="shared" ref="I305:I368" si="44">IF(A305="","",F305-E305+H305+IF(G305="",0,G305))</f>
        <v>529.32999999999993</v>
      </c>
      <c r="J305" s="14">
        <f t="shared" ref="J305:J368" si="45">IF(A305="","",J304-I305)</f>
        <v>69800.980000000083</v>
      </c>
      <c r="K305" s="14">
        <f t="shared" ref="K305:K368" si="46">IF(A305="","",$L$42*E305)</f>
        <v>80.587500000000006</v>
      </c>
      <c r="L305" s="14">
        <f>IF(A305="","",SUM($K$49:K305))</f>
        <v>34670.684999999976</v>
      </c>
      <c r="O305" s="18">
        <f t="shared" ref="O305:O368" si="47">IF(U304="","",IF(OR(O304&gt;=nper,ROUND(U304,2)&lt;=0),"",O304+1))</f>
        <v>257</v>
      </c>
      <c r="P305" s="19">
        <f>IF(O305="","",IF(OR(periods_per_year=26,periods_per_year=52),IF(periods_per_year=26,IF(O305=1,fpdate,P304+14),IF(periods_per_year=52,IF(O305=1,fpdate,P304+7),"n/a")),IF(periods_per_year=24,DATE(YEAR(fpdate),MONTH(fpdate)+(O305-1)/2+IF(AND(DAY(fpdate)&gt;=15,MOD(O305,2)=0),1,0),IF(MOD(O305,2)=0,IF(DAY(fpdate)&gt;=15,DAY(fpdate)-14,DAY(fpdate)+14),DAY(fpdate))),IF(DAY(DATE(YEAR(fpdate),MONTH(fpdate)+O305-1,DAY(fpdate)))&lt;&gt;DAY(fpdate),DATE(YEAR(fpdate),MONTH(fpdate)+O305,0),DATE(YEAR(fpdate),MONTH(fpdate)+O305-1,DAY(fpdate))))))</f>
        <v>50891</v>
      </c>
      <c r="Q305" s="20">
        <f>IF(O305="","",IF(D305&lt;&gt;"",D305,IF(O305=1,start_rate,IF(variable,IF(OR(O305=1,O305&lt;$J$23*periods_per_year),Q304,MIN($J$24,IF(MOD(O305-1,$J$26)=0,MAX($J$25,Q304+$J$27),Q304))),Q304))))</f>
        <v>5.5E-2</v>
      </c>
      <c r="R305" s="21">
        <f>IF(O305="","",ROUND((((1+Q305/CP)^(CP/periods_per_year))-1)*U304,2))</f>
        <v>322.35000000000002</v>
      </c>
      <c r="S305" s="21">
        <f>IF(O305="","",IF(O305=nper,U304+R305,MIN(U304+R305,IF(Q305=Q304,S304,ROUND(-PMT(((1+Q305/CP)^(CP/periods_per_year))-1,nper-O305+1,U304),2)))))</f>
        <v>851.68</v>
      </c>
      <c r="T305" s="21">
        <f t="shared" ref="T305:T368" si="48">IF(O305="","",S305-R305)</f>
        <v>529.32999999999993</v>
      </c>
      <c r="U305" s="21">
        <f t="shared" ref="U305:U368" si="49">IF(O305="","",U304-T305)</f>
        <v>69800.980000000083</v>
      </c>
    </row>
    <row r="306" spans="1:21" x14ac:dyDescent="0.2">
      <c r="A306" s="11">
        <f t="shared" si="40"/>
        <v>258</v>
      </c>
      <c r="B306" s="12">
        <f t="shared" si="41"/>
        <v>50922</v>
      </c>
      <c r="C306" s="16" t="str">
        <f t="shared" si="42"/>
        <v/>
      </c>
      <c r="D306" s="13">
        <f>IF(A306="","",IF(A306=1,start_rate,IF(variable,IF(OR(A306=1,A306&lt;$J$23*periods_per_year),D305,MIN($J$24,IF(MOD(A306-1,$J$26)=0,MAX($J$25,D305+$J$27),D305))),D305)))</f>
        <v>5.5E-2</v>
      </c>
      <c r="E306" s="14">
        <f t="shared" si="43"/>
        <v>319.92</v>
      </c>
      <c r="F306" s="14">
        <f>IF(A306="","",IF(A306=nper,J305+E306,MIN(J305+E306,IF(D306=D305,F305,IF($E$13="Acc Bi-Weekly",ROUND((-PMT(((1+D306/CP)^(CP/12))-1,(nper-A306+1)*12/26,J305))/2,2),IF($E$13="Acc Weekly",ROUND((-PMT(((1+D306/CP)^(CP/12))-1,(nper-A306+1)*12/52,J305))/4,2),ROUND(-PMT(((1+D306/CP)^(CP/periods_per_year))-1,nper-A306+1,J305),2)))))))</f>
        <v>851.68</v>
      </c>
      <c r="G306" s="14">
        <f>IF(OR(A306="",A306&lt;$E$23),"",IF(J305&lt;=F306,0,IF(IF(AND(A306&gt;=$E$23,MOD(A306-$E$23,int)=0),$E$24,0)+F306&gt;=J305+E306,J305+E306-F306,IF(AND(A306&gt;=$E$23,MOD(A306-$E$23,int)=0),$E$24,0)+IF(IF(AND(A306&gt;=$E$23,MOD(A306-$E$23,int)=0),$E$24,0)+IF(MOD(A306-$E$27,periods_per_year)=0,$E$26,0)+F306&lt;J305+E306,IF(MOD(A306-$E$27,periods_per_year)=0,$E$26,0),J305+E306-IF(AND(A306&gt;=$E$23,MOD(A306-$E$23,int)=0),$E$24,0)-F306))))</f>
        <v>0</v>
      </c>
      <c r="H306" s="15"/>
      <c r="I306" s="14">
        <f t="shared" si="44"/>
        <v>531.76</v>
      </c>
      <c r="J306" s="14">
        <f t="shared" si="45"/>
        <v>69269.220000000088</v>
      </c>
      <c r="K306" s="14">
        <f t="shared" si="46"/>
        <v>79.98</v>
      </c>
      <c r="L306" s="14">
        <f>IF(A306="","",SUM($K$49:K306))</f>
        <v>34750.664999999979</v>
      </c>
      <c r="O306" s="18">
        <f t="shared" si="47"/>
        <v>258</v>
      </c>
      <c r="P306" s="19">
        <f>IF(O306="","",IF(OR(periods_per_year=26,periods_per_year=52),IF(periods_per_year=26,IF(O306=1,fpdate,P305+14),IF(periods_per_year=52,IF(O306=1,fpdate,P305+7),"n/a")),IF(periods_per_year=24,DATE(YEAR(fpdate),MONTH(fpdate)+(O306-1)/2+IF(AND(DAY(fpdate)&gt;=15,MOD(O306,2)=0),1,0),IF(MOD(O306,2)=0,IF(DAY(fpdate)&gt;=15,DAY(fpdate)-14,DAY(fpdate)+14),DAY(fpdate))),IF(DAY(DATE(YEAR(fpdate),MONTH(fpdate)+O306-1,DAY(fpdate)))&lt;&gt;DAY(fpdate),DATE(YEAR(fpdate),MONTH(fpdate)+O306,0),DATE(YEAR(fpdate),MONTH(fpdate)+O306-1,DAY(fpdate))))))</f>
        <v>50922</v>
      </c>
      <c r="Q306" s="20">
        <f>IF(O306="","",IF(D306&lt;&gt;"",D306,IF(O306=1,start_rate,IF(variable,IF(OR(O306=1,O306&lt;$J$23*periods_per_year),Q305,MIN($J$24,IF(MOD(O306-1,$J$26)=0,MAX($J$25,Q305+$J$27),Q305))),Q305))))</f>
        <v>5.5E-2</v>
      </c>
      <c r="R306" s="21">
        <f>IF(O306="","",ROUND((((1+Q306/CP)^(CP/periods_per_year))-1)*U305,2))</f>
        <v>319.92</v>
      </c>
      <c r="S306" s="21">
        <f>IF(O306="","",IF(O306=nper,U305+R306,MIN(U305+R306,IF(Q306=Q305,S305,ROUND(-PMT(((1+Q306/CP)^(CP/periods_per_year))-1,nper-O306+1,U305),2)))))</f>
        <v>851.68</v>
      </c>
      <c r="T306" s="21">
        <f t="shared" si="48"/>
        <v>531.76</v>
      </c>
      <c r="U306" s="21">
        <f t="shared" si="49"/>
        <v>69269.220000000088</v>
      </c>
    </row>
    <row r="307" spans="1:21" x14ac:dyDescent="0.2">
      <c r="A307" s="11">
        <f t="shared" si="40"/>
        <v>259</v>
      </c>
      <c r="B307" s="12">
        <f t="shared" si="41"/>
        <v>50952</v>
      </c>
      <c r="C307" s="16" t="str">
        <f t="shared" si="42"/>
        <v/>
      </c>
      <c r="D307" s="13">
        <f>IF(A307="","",IF(A307=1,start_rate,IF(variable,IF(OR(A307=1,A307&lt;$J$23*periods_per_year),D306,MIN($J$24,IF(MOD(A307-1,$J$26)=0,MAX($J$25,D306+$J$27),D306))),D306)))</f>
        <v>5.5E-2</v>
      </c>
      <c r="E307" s="14">
        <f t="shared" si="43"/>
        <v>317.48</v>
      </c>
      <c r="F307" s="14">
        <f>IF(A307="","",IF(A307=nper,J306+E307,MIN(J306+E307,IF(D307=D306,F306,IF($E$13="Acc Bi-Weekly",ROUND((-PMT(((1+D307/CP)^(CP/12))-1,(nper-A307+1)*12/26,J306))/2,2),IF($E$13="Acc Weekly",ROUND((-PMT(((1+D307/CP)^(CP/12))-1,(nper-A307+1)*12/52,J306))/4,2),ROUND(-PMT(((1+D307/CP)^(CP/periods_per_year))-1,nper-A307+1,J306),2)))))))</f>
        <v>851.68</v>
      </c>
      <c r="G307" s="14">
        <f>IF(OR(A307="",A307&lt;$E$23),"",IF(J306&lt;=F307,0,IF(IF(AND(A307&gt;=$E$23,MOD(A307-$E$23,int)=0),$E$24,0)+F307&gt;=J306+E307,J306+E307-F307,IF(AND(A307&gt;=$E$23,MOD(A307-$E$23,int)=0),$E$24,0)+IF(IF(AND(A307&gt;=$E$23,MOD(A307-$E$23,int)=0),$E$24,0)+IF(MOD(A307-$E$27,periods_per_year)=0,$E$26,0)+F307&lt;J306+E307,IF(MOD(A307-$E$27,periods_per_year)=0,$E$26,0),J306+E307-IF(AND(A307&gt;=$E$23,MOD(A307-$E$23,int)=0),$E$24,0)-F307))))</f>
        <v>0</v>
      </c>
      <c r="H307" s="15"/>
      <c r="I307" s="14">
        <f t="shared" si="44"/>
        <v>534.19999999999993</v>
      </c>
      <c r="J307" s="14">
        <f t="shared" si="45"/>
        <v>68735.020000000091</v>
      </c>
      <c r="K307" s="14">
        <f t="shared" si="46"/>
        <v>79.37</v>
      </c>
      <c r="L307" s="14">
        <f>IF(A307="","",SUM($K$49:K307))</f>
        <v>34830.034999999982</v>
      </c>
      <c r="O307" s="18">
        <f t="shared" si="47"/>
        <v>259</v>
      </c>
      <c r="P307" s="19">
        <f>IF(O307="","",IF(OR(periods_per_year=26,periods_per_year=52),IF(periods_per_year=26,IF(O307=1,fpdate,P306+14),IF(periods_per_year=52,IF(O307=1,fpdate,P306+7),"n/a")),IF(periods_per_year=24,DATE(YEAR(fpdate),MONTH(fpdate)+(O307-1)/2+IF(AND(DAY(fpdate)&gt;=15,MOD(O307,2)=0),1,0),IF(MOD(O307,2)=0,IF(DAY(fpdate)&gt;=15,DAY(fpdate)-14,DAY(fpdate)+14),DAY(fpdate))),IF(DAY(DATE(YEAR(fpdate),MONTH(fpdate)+O307-1,DAY(fpdate)))&lt;&gt;DAY(fpdate),DATE(YEAR(fpdate),MONTH(fpdate)+O307,0),DATE(YEAR(fpdate),MONTH(fpdate)+O307-1,DAY(fpdate))))))</f>
        <v>50952</v>
      </c>
      <c r="Q307" s="20">
        <f>IF(O307="","",IF(D307&lt;&gt;"",D307,IF(O307=1,start_rate,IF(variable,IF(OR(O307=1,O307&lt;$J$23*periods_per_year),Q306,MIN($J$24,IF(MOD(O307-1,$J$26)=0,MAX($J$25,Q306+$J$27),Q306))),Q306))))</f>
        <v>5.5E-2</v>
      </c>
      <c r="R307" s="21">
        <f>IF(O307="","",ROUND((((1+Q307/CP)^(CP/periods_per_year))-1)*U306,2))</f>
        <v>317.48</v>
      </c>
      <c r="S307" s="21">
        <f>IF(O307="","",IF(O307=nper,U306+R307,MIN(U306+R307,IF(Q307=Q306,S306,ROUND(-PMT(((1+Q307/CP)^(CP/periods_per_year))-1,nper-O307+1,U306),2)))))</f>
        <v>851.68</v>
      </c>
      <c r="T307" s="21">
        <f t="shared" si="48"/>
        <v>534.19999999999993</v>
      </c>
      <c r="U307" s="21">
        <f t="shared" si="49"/>
        <v>68735.020000000091</v>
      </c>
    </row>
    <row r="308" spans="1:21" x14ac:dyDescent="0.2">
      <c r="A308" s="11">
        <f t="shared" si="40"/>
        <v>260</v>
      </c>
      <c r="B308" s="12">
        <f t="shared" si="41"/>
        <v>50983</v>
      </c>
      <c r="C308" s="16" t="str">
        <f t="shared" si="42"/>
        <v/>
      </c>
      <c r="D308" s="13">
        <f>IF(A308="","",IF(A308=1,start_rate,IF(variable,IF(OR(A308=1,A308&lt;$J$23*periods_per_year),D307,MIN($J$24,IF(MOD(A308-1,$J$26)=0,MAX($J$25,D307+$J$27),D307))),D307)))</f>
        <v>5.5E-2</v>
      </c>
      <c r="E308" s="14">
        <f t="shared" si="43"/>
        <v>315.04000000000002</v>
      </c>
      <c r="F308" s="14">
        <f>IF(A308="","",IF(A308=nper,J307+E308,MIN(J307+E308,IF(D308=D307,F307,IF($E$13="Acc Bi-Weekly",ROUND((-PMT(((1+D308/CP)^(CP/12))-1,(nper-A308+1)*12/26,J307))/2,2),IF($E$13="Acc Weekly",ROUND((-PMT(((1+D308/CP)^(CP/12))-1,(nper-A308+1)*12/52,J307))/4,2),ROUND(-PMT(((1+D308/CP)^(CP/periods_per_year))-1,nper-A308+1,J307),2)))))))</f>
        <v>851.68</v>
      </c>
      <c r="G308" s="14">
        <f>IF(OR(A308="",A308&lt;$E$23),"",IF(J307&lt;=F308,0,IF(IF(AND(A308&gt;=$E$23,MOD(A308-$E$23,int)=0),$E$24,0)+F308&gt;=J307+E308,J307+E308-F308,IF(AND(A308&gt;=$E$23,MOD(A308-$E$23,int)=0),$E$24,0)+IF(IF(AND(A308&gt;=$E$23,MOD(A308-$E$23,int)=0),$E$24,0)+IF(MOD(A308-$E$27,periods_per_year)=0,$E$26,0)+F308&lt;J307+E308,IF(MOD(A308-$E$27,periods_per_year)=0,$E$26,0),J307+E308-IF(AND(A308&gt;=$E$23,MOD(A308-$E$23,int)=0),$E$24,0)-F308))))</f>
        <v>0</v>
      </c>
      <c r="H308" s="15"/>
      <c r="I308" s="14">
        <f t="shared" si="44"/>
        <v>536.63999999999987</v>
      </c>
      <c r="J308" s="14">
        <f t="shared" si="45"/>
        <v>68198.380000000092</v>
      </c>
      <c r="K308" s="14">
        <f t="shared" si="46"/>
        <v>78.760000000000005</v>
      </c>
      <c r="L308" s="14">
        <f>IF(A308="","",SUM($K$49:K308))</f>
        <v>34908.794999999984</v>
      </c>
      <c r="O308" s="18">
        <f t="shared" si="47"/>
        <v>260</v>
      </c>
      <c r="P308" s="19">
        <f>IF(O308="","",IF(OR(periods_per_year=26,periods_per_year=52),IF(periods_per_year=26,IF(O308=1,fpdate,P307+14),IF(periods_per_year=52,IF(O308=1,fpdate,P307+7),"n/a")),IF(periods_per_year=24,DATE(YEAR(fpdate),MONTH(fpdate)+(O308-1)/2+IF(AND(DAY(fpdate)&gt;=15,MOD(O308,2)=0),1,0),IF(MOD(O308,2)=0,IF(DAY(fpdate)&gt;=15,DAY(fpdate)-14,DAY(fpdate)+14),DAY(fpdate))),IF(DAY(DATE(YEAR(fpdate),MONTH(fpdate)+O308-1,DAY(fpdate)))&lt;&gt;DAY(fpdate),DATE(YEAR(fpdate),MONTH(fpdate)+O308,0),DATE(YEAR(fpdate),MONTH(fpdate)+O308-1,DAY(fpdate))))))</f>
        <v>50983</v>
      </c>
      <c r="Q308" s="20">
        <f>IF(O308="","",IF(D308&lt;&gt;"",D308,IF(O308=1,start_rate,IF(variable,IF(OR(O308=1,O308&lt;$J$23*periods_per_year),Q307,MIN($J$24,IF(MOD(O308-1,$J$26)=0,MAX($J$25,Q307+$J$27),Q307))),Q307))))</f>
        <v>5.5E-2</v>
      </c>
      <c r="R308" s="21">
        <f>IF(O308="","",ROUND((((1+Q308/CP)^(CP/periods_per_year))-1)*U307,2))</f>
        <v>315.04000000000002</v>
      </c>
      <c r="S308" s="21">
        <f>IF(O308="","",IF(O308=nper,U307+R308,MIN(U307+R308,IF(Q308=Q307,S307,ROUND(-PMT(((1+Q308/CP)^(CP/periods_per_year))-1,nper-O308+1,U307),2)))))</f>
        <v>851.68</v>
      </c>
      <c r="T308" s="21">
        <f t="shared" si="48"/>
        <v>536.63999999999987</v>
      </c>
      <c r="U308" s="21">
        <f t="shared" si="49"/>
        <v>68198.380000000092</v>
      </c>
    </row>
    <row r="309" spans="1:21" x14ac:dyDescent="0.2">
      <c r="A309" s="11">
        <f t="shared" si="40"/>
        <v>261</v>
      </c>
      <c r="B309" s="12">
        <f t="shared" si="41"/>
        <v>51014</v>
      </c>
      <c r="C309" s="16" t="str">
        <f t="shared" si="42"/>
        <v/>
      </c>
      <c r="D309" s="13">
        <f>IF(A309="","",IF(A309=1,start_rate,IF(variable,IF(OR(A309=1,A309&lt;$J$23*periods_per_year),D308,MIN($J$24,IF(MOD(A309-1,$J$26)=0,MAX($J$25,D308+$J$27),D308))),D308)))</f>
        <v>5.5E-2</v>
      </c>
      <c r="E309" s="14">
        <f t="shared" si="43"/>
        <v>312.58</v>
      </c>
      <c r="F309" s="14">
        <f>IF(A309="","",IF(A309=nper,J308+E309,MIN(J308+E309,IF(D309=D308,F308,IF($E$13="Acc Bi-Weekly",ROUND((-PMT(((1+D309/CP)^(CP/12))-1,(nper-A309+1)*12/26,J308))/2,2),IF($E$13="Acc Weekly",ROUND((-PMT(((1+D309/CP)^(CP/12))-1,(nper-A309+1)*12/52,J308))/4,2),ROUND(-PMT(((1+D309/CP)^(CP/periods_per_year))-1,nper-A309+1,J308),2)))))))</f>
        <v>851.68</v>
      </c>
      <c r="G309" s="14">
        <f>IF(OR(A309="",A309&lt;$E$23),"",IF(J308&lt;=F309,0,IF(IF(AND(A309&gt;=$E$23,MOD(A309-$E$23,int)=0),$E$24,0)+F309&gt;=J308+E309,J308+E309-F309,IF(AND(A309&gt;=$E$23,MOD(A309-$E$23,int)=0),$E$24,0)+IF(IF(AND(A309&gt;=$E$23,MOD(A309-$E$23,int)=0),$E$24,0)+IF(MOD(A309-$E$27,periods_per_year)=0,$E$26,0)+F309&lt;J308+E309,IF(MOD(A309-$E$27,periods_per_year)=0,$E$26,0),J308+E309-IF(AND(A309&gt;=$E$23,MOD(A309-$E$23,int)=0),$E$24,0)-F309))))</f>
        <v>0</v>
      </c>
      <c r="H309" s="15"/>
      <c r="I309" s="14">
        <f t="shared" si="44"/>
        <v>539.09999999999991</v>
      </c>
      <c r="J309" s="14">
        <f t="shared" si="45"/>
        <v>67659.280000000086</v>
      </c>
      <c r="K309" s="14">
        <f t="shared" si="46"/>
        <v>78.144999999999996</v>
      </c>
      <c r="L309" s="14">
        <f>IF(A309="","",SUM($K$49:K309))</f>
        <v>34986.939999999981</v>
      </c>
      <c r="O309" s="18">
        <f t="shared" si="47"/>
        <v>261</v>
      </c>
      <c r="P309" s="19">
        <f>IF(O309="","",IF(OR(periods_per_year=26,periods_per_year=52),IF(periods_per_year=26,IF(O309=1,fpdate,P308+14),IF(periods_per_year=52,IF(O309=1,fpdate,P308+7),"n/a")),IF(periods_per_year=24,DATE(YEAR(fpdate),MONTH(fpdate)+(O309-1)/2+IF(AND(DAY(fpdate)&gt;=15,MOD(O309,2)=0),1,0),IF(MOD(O309,2)=0,IF(DAY(fpdate)&gt;=15,DAY(fpdate)-14,DAY(fpdate)+14),DAY(fpdate))),IF(DAY(DATE(YEAR(fpdate),MONTH(fpdate)+O309-1,DAY(fpdate)))&lt;&gt;DAY(fpdate),DATE(YEAR(fpdate),MONTH(fpdate)+O309,0),DATE(YEAR(fpdate),MONTH(fpdate)+O309-1,DAY(fpdate))))))</f>
        <v>51014</v>
      </c>
      <c r="Q309" s="20">
        <f>IF(O309="","",IF(D309&lt;&gt;"",D309,IF(O309=1,start_rate,IF(variable,IF(OR(O309=1,O309&lt;$J$23*periods_per_year),Q308,MIN($J$24,IF(MOD(O309-1,$J$26)=0,MAX($J$25,Q308+$J$27),Q308))),Q308))))</f>
        <v>5.5E-2</v>
      </c>
      <c r="R309" s="21">
        <f>IF(O309="","",ROUND((((1+Q309/CP)^(CP/periods_per_year))-1)*U308,2))</f>
        <v>312.58</v>
      </c>
      <c r="S309" s="21">
        <f>IF(O309="","",IF(O309=nper,U308+R309,MIN(U308+R309,IF(Q309=Q308,S308,ROUND(-PMT(((1+Q309/CP)^(CP/periods_per_year))-1,nper-O309+1,U308),2)))))</f>
        <v>851.68</v>
      </c>
      <c r="T309" s="21">
        <f t="shared" si="48"/>
        <v>539.09999999999991</v>
      </c>
      <c r="U309" s="21">
        <f t="shared" si="49"/>
        <v>67659.280000000086</v>
      </c>
    </row>
    <row r="310" spans="1:21" x14ac:dyDescent="0.2">
      <c r="A310" s="11">
        <f t="shared" si="40"/>
        <v>262</v>
      </c>
      <c r="B310" s="12">
        <f t="shared" si="41"/>
        <v>51044</v>
      </c>
      <c r="C310" s="16" t="str">
        <f t="shared" si="42"/>
        <v/>
      </c>
      <c r="D310" s="13">
        <f>IF(A310="","",IF(A310=1,start_rate,IF(variable,IF(OR(A310=1,A310&lt;$J$23*periods_per_year),D309,MIN($J$24,IF(MOD(A310-1,$J$26)=0,MAX($J$25,D309+$J$27),D309))),D309)))</f>
        <v>5.5E-2</v>
      </c>
      <c r="E310" s="14">
        <f t="shared" si="43"/>
        <v>310.11</v>
      </c>
      <c r="F310" s="14">
        <f>IF(A310="","",IF(A310=nper,J309+E310,MIN(J309+E310,IF(D310=D309,F309,IF($E$13="Acc Bi-Weekly",ROUND((-PMT(((1+D310/CP)^(CP/12))-1,(nper-A310+1)*12/26,J309))/2,2),IF($E$13="Acc Weekly",ROUND((-PMT(((1+D310/CP)^(CP/12))-1,(nper-A310+1)*12/52,J309))/4,2),ROUND(-PMT(((1+D310/CP)^(CP/periods_per_year))-1,nper-A310+1,J309),2)))))))</f>
        <v>851.68</v>
      </c>
      <c r="G310" s="14">
        <f>IF(OR(A310="",A310&lt;$E$23),"",IF(J309&lt;=F310,0,IF(IF(AND(A310&gt;=$E$23,MOD(A310-$E$23,int)=0),$E$24,0)+F310&gt;=J309+E310,J309+E310-F310,IF(AND(A310&gt;=$E$23,MOD(A310-$E$23,int)=0),$E$24,0)+IF(IF(AND(A310&gt;=$E$23,MOD(A310-$E$23,int)=0),$E$24,0)+IF(MOD(A310-$E$27,periods_per_year)=0,$E$26,0)+F310&lt;J309+E310,IF(MOD(A310-$E$27,periods_per_year)=0,$E$26,0),J309+E310-IF(AND(A310&gt;=$E$23,MOD(A310-$E$23,int)=0),$E$24,0)-F310))))</f>
        <v>0</v>
      </c>
      <c r="H310" s="15"/>
      <c r="I310" s="14">
        <f t="shared" si="44"/>
        <v>541.56999999999994</v>
      </c>
      <c r="J310" s="14">
        <f t="shared" si="45"/>
        <v>67117.710000000079</v>
      </c>
      <c r="K310" s="14">
        <f t="shared" si="46"/>
        <v>77.527500000000003</v>
      </c>
      <c r="L310" s="14">
        <f>IF(A310="","",SUM($K$49:K310))</f>
        <v>35064.467499999977</v>
      </c>
      <c r="O310" s="18">
        <f t="shared" si="47"/>
        <v>262</v>
      </c>
      <c r="P310" s="19">
        <f>IF(O310="","",IF(OR(periods_per_year=26,periods_per_year=52),IF(periods_per_year=26,IF(O310=1,fpdate,P309+14),IF(periods_per_year=52,IF(O310=1,fpdate,P309+7),"n/a")),IF(periods_per_year=24,DATE(YEAR(fpdate),MONTH(fpdate)+(O310-1)/2+IF(AND(DAY(fpdate)&gt;=15,MOD(O310,2)=0),1,0),IF(MOD(O310,2)=0,IF(DAY(fpdate)&gt;=15,DAY(fpdate)-14,DAY(fpdate)+14),DAY(fpdate))),IF(DAY(DATE(YEAR(fpdate),MONTH(fpdate)+O310-1,DAY(fpdate)))&lt;&gt;DAY(fpdate),DATE(YEAR(fpdate),MONTH(fpdate)+O310,0),DATE(YEAR(fpdate),MONTH(fpdate)+O310-1,DAY(fpdate))))))</f>
        <v>51044</v>
      </c>
      <c r="Q310" s="20">
        <f>IF(O310="","",IF(D310&lt;&gt;"",D310,IF(O310=1,start_rate,IF(variable,IF(OR(O310=1,O310&lt;$J$23*periods_per_year),Q309,MIN($J$24,IF(MOD(O310-1,$J$26)=0,MAX($J$25,Q309+$J$27),Q309))),Q309))))</f>
        <v>5.5E-2</v>
      </c>
      <c r="R310" s="21">
        <f>IF(O310="","",ROUND((((1+Q310/CP)^(CP/periods_per_year))-1)*U309,2))</f>
        <v>310.11</v>
      </c>
      <c r="S310" s="21">
        <f>IF(O310="","",IF(O310=nper,U309+R310,MIN(U309+R310,IF(Q310=Q309,S309,ROUND(-PMT(((1+Q310/CP)^(CP/periods_per_year))-1,nper-O310+1,U309),2)))))</f>
        <v>851.68</v>
      </c>
      <c r="T310" s="21">
        <f t="shared" si="48"/>
        <v>541.56999999999994</v>
      </c>
      <c r="U310" s="21">
        <f t="shared" si="49"/>
        <v>67117.710000000079</v>
      </c>
    </row>
    <row r="311" spans="1:21" x14ac:dyDescent="0.2">
      <c r="A311" s="11">
        <f t="shared" si="40"/>
        <v>263</v>
      </c>
      <c r="B311" s="12">
        <f t="shared" si="41"/>
        <v>51075</v>
      </c>
      <c r="C311" s="16" t="str">
        <f t="shared" si="42"/>
        <v/>
      </c>
      <c r="D311" s="13">
        <f>IF(A311="","",IF(A311=1,start_rate,IF(variable,IF(OR(A311=1,A311&lt;$J$23*periods_per_year),D310,MIN($J$24,IF(MOD(A311-1,$J$26)=0,MAX($J$25,D310+$J$27),D310))),D310)))</f>
        <v>5.5E-2</v>
      </c>
      <c r="E311" s="14">
        <f t="shared" si="43"/>
        <v>307.62</v>
      </c>
      <c r="F311" s="14">
        <f>IF(A311="","",IF(A311=nper,J310+E311,MIN(J310+E311,IF(D311=D310,F310,IF($E$13="Acc Bi-Weekly",ROUND((-PMT(((1+D311/CP)^(CP/12))-1,(nper-A311+1)*12/26,J310))/2,2),IF($E$13="Acc Weekly",ROUND((-PMT(((1+D311/CP)^(CP/12))-1,(nper-A311+1)*12/52,J310))/4,2),ROUND(-PMT(((1+D311/CP)^(CP/periods_per_year))-1,nper-A311+1,J310),2)))))))</f>
        <v>851.68</v>
      </c>
      <c r="G311" s="14">
        <f>IF(OR(A311="",A311&lt;$E$23),"",IF(J310&lt;=F311,0,IF(IF(AND(A311&gt;=$E$23,MOD(A311-$E$23,int)=0),$E$24,0)+F311&gt;=J310+E311,J310+E311-F311,IF(AND(A311&gt;=$E$23,MOD(A311-$E$23,int)=0),$E$24,0)+IF(IF(AND(A311&gt;=$E$23,MOD(A311-$E$23,int)=0),$E$24,0)+IF(MOD(A311-$E$27,periods_per_year)=0,$E$26,0)+F311&lt;J310+E311,IF(MOD(A311-$E$27,periods_per_year)=0,$E$26,0),J310+E311-IF(AND(A311&gt;=$E$23,MOD(A311-$E$23,int)=0),$E$24,0)-F311))))</f>
        <v>0</v>
      </c>
      <c r="H311" s="15"/>
      <c r="I311" s="14">
        <f t="shared" si="44"/>
        <v>544.05999999999995</v>
      </c>
      <c r="J311" s="14">
        <f t="shared" si="45"/>
        <v>66573.650000000081</v>
      </c>
      <c r="K311" s="14">
        <f t="shared" si="46"/>
        <v>76.905000000000001</v>
      </c>
      <c r="L311" s="14">
        <f>IF(A311="","",SUM($K$49:K311))</f>
        <v>35141.372499999976</v>
      </c>
      <c r="O311" s="18">
        <f t="shared" si="47"/>
        <v>263</v>
      </c>
      <c r="P311" s="19">
        <f>IF(O311="","",IF(OR(periods_per_year=26,periods_per_year=52),IF(periods_per_year=26,IF(O311=1,fpdate,P310+14),IF(periods_per_year=52,IF(O311=1,fpdate,P310+7),"n/a")),IF(periods_per_year=24,DATE(YEAR(fpdate),MONTH(fpdate)+(O311-1)/2+IF(AND(DAY(fpdate)&gt;=15,MOD(O311,2)=0),1,0),IF(MOD(O311,2)=0,IF(DAY(fpdate)&gt;=15,DAY(fpdate)-14,DAY(fpdate)+14),DAY(fpdate))),IF(DAY(DATE(YEAR(fpdate),MONTH(fpdate)+O311-1,DAY(fpdate)))&lt;&gt;DAY(fpdate),DATE(YEAR(fpdate),MONTH(fpdate)+O311,0),DATE(YEAR(fpdate),MONTH(fpdate)+O311-1,DAY(fpdate))))))</f>
        <v>51075</v>
      </c>
      <c r="Q311" s="20">
        <f>IF(O311="","",IF(D311&lt;&gt;"",D311,IF(O311=1,start_rate,IF(variable,IF(OR(O311=1,O311&lt;$J$23*periods_per_year),Q310,MIN($J$24,IF(MOD(O311-1,$J$26)=0,MAX($J$25,Q310+$J$27),Q310))),Q310))))</f>
        <v>5.5E-2</v>
      </c>
      <c r="R311" s="21">
        <f>IF(O311="","",ROUND((((1+Q311/CP)^(CP/periods_per_year))-1)*U310,2))</f>
        <v>307.62</v>
      </c>
      <c r="S311" s="21">
        <f>IF(O311="","",IF(O311=nper,U310+R311,MIN(U310+R311,IF(Q311=Q310,S310,ROUND(-PMT(((1+Q311/CP)^(CP/periods_per_year))-1,nper-O311+1,U310),2)))))</f>
        <v>851.68</v>
      </c>
      <c r="T311" s="21">
        <f t="shared" si="48"/>
        <v>544.05999999999995</v>
      </c>
      <c r="U311" s="21">
        <f t="shared" si="49"/>
        <v>66573.650000000081</v>
      </c>
    </row>
    <row r="312" spans="1:21" x14ac:dyDescent="0.2">
      <c r="A312" s="11">
        <f t="shared" si="40"/>
        <v>264</v>
      </c>
      <c r="B312" s="12">
        <f t="shared" si="41"/>
        <v>51105</v>
      </c>
      <c r="C312" s="16">
        <f t="shared" si="42"/>
        <v>22</v>
      </c>
      <c r="D312" s="13">
        <f>IF(A312="","",IF(A312=1,start_rate,IF(variable,IF(OR(A312=1,A312&lt;$J$23*periods_per_year),D311,MIN($J$24,IF(MOD(A312-1,$J$26)=0,MAX($J$25,D311+$J$27),D311))),D311)))</f>
        <v>5.5E-2</v>
      </c>
      <c r="E312" s="14">
        <f t="shared" si="43"/>
        <v>305.13</v>
      </c>
      <c r="F312" s="14">
        <f>IF(A312="","",IF(A312=nper,J311+E312,MIN(J311+E312,IF(D312=D311,F311,IF($E$13="Acc Bi-Weekly",ROUND((-PMT(((1+D312/CP)^(CP/12))-1,(nper-A312+1)*12/26,J311))/2,2),IF($E$13="Acc Weekly",ROUND((-PMT(((1+D312/CP)^(CP/12))-1,(nper-A312+1)*12/52,J311))/4,2),ROUND(-PMT(((1+D312/CP)^(CP/periods_per_year))-1,nper-A312+1,J311),2)))))))</f>
        <v>851.68</v>
      </c>
      <c r="G312" s="14">
        <f>IF(OR(A312="",A312&lt;$E$23),"",IF(J311&lt;=F312,0,IF(IF(AND(A312&gt;=$E$23,MOD(A312-$E$23,int)=0),$E$24,0)+F312&gt;=J311+E312,J311+E312-F312,IF(AND(A312&gt;=$E$23,MOD(A312-$E$23,int)=0),$E$24,0)+IF(IF(AND(A312&gt;=$E$23,MOD(A312-$E$23,int)=0),$E$24,0)+IF(MOD(A312-$E$27,periods_per_year)=0,$E$26,0)+F312&lt;J311+E312,IF(MOD(A312-$E$27,periods_per_year)=0,$E$26,0),J311+E312-IF(AND(A312&gt;=$E$23,MOD(A312-$E$23,int)=0),$E$24,0)-F312))))</f>
        <v>0</v>
      </c>
      <c r="H312" s="15"/>
      <c r="I312" s="14">
        <f t="shared" si="44"/>
        <v>546.54999999999995</v>
      </c>
      <c r="J312" s="14">
        <f t="shared" si="45"/>
        <v>66027.100000000079</v>
      </c>
      <c r="K312" s="14">
        <f t="shared" si="46"/>
        <v>76.282499999999999</v>
      </c>
      <c r="L312" s="14">
        <f>IF(A312="","",SUM($K$49:K312))</f>
        <v>35217.654999999977</v>
      </c>
      <c r="O312" s="18">
        <f t="shared" si="47"/>
        <v>264</v>
      </c>
      <c r="P312" s="19">
        <f>IF(O312="","",IF(OR(periods_per_year=26,periods_per_year=52),IF(periods_per_year=26,IF(O312=1,fpdate,P311+14),IF(periods_per_year=52,IF(O312=1,fpdate,P311+7),"n/a")),IF(periods_per_year=24,DATE(YEAR(fpdate),MONTH(fpdate)+(O312-1)/2+IF(AND(DAY(fpdate)&gt;=15,MOD(O312,2)=0),1,0),IF(MOD(O312,2)=0,IF(DAY(fpdate)&gt;=15,DAY(fpdate)-14,DAY(fpdate)+14),DAY(fpdate))),IF(DAY(DATE(YEAR(fpdate),MONTH(fpdate)+O312-1,DAY(fpdate)))&lt;&gt;DAY(fpdate),DATE(YEAR(fpdate),MONTH(fpdate)+O312,0),DATE(YEAR(fpdate),MONTH(fpdate)+O312-1,DAY(fpdate))))))</f>
        <v>51105</v>
      </c>
      <c r="Q312" s="20">
        <f>IF(O312="","",IF(D312&lt;&gt;"",D312,IF(O312=1,start_rate,IF(variable,IF(OR(O312=1,O312&lt;$J$23*periods_per_year),Q311,MIN($J$24,IF(MOD(O312-1,$J$26)=0,MAX($J$25,Q311+$J$27),Q311))),Q311))))</f>
        <v>5.5E-2</v>
      </c>
      <c r="R312" s="21">
        <f>IF(O312="","",ROUND((((1+Q312/CP)^(CP/periods_per_year))-1)*U311,2))</f>
        <v>305.13</v>
      </c>
      <c r="S312" s="21">
        <f>IF(O312="","",IF(O312=nper,U311+R312,MIN(U311+R312,IF(Q312=Q311,S311,ROUND(-PMT(((1+Q312/CP)^(CP/periods_per_year))-1,nper-O312+1,U311),2)))))</f>
        <v>851.68</v>
      </c>
      <c r="T312" s="21">
        <f t="shared" si="48"/>
        <v>546.54999999999995</v>
      </c>
      <c r="U312" s="21">
        <f t="shared" si="49"/>
        <v>66027.100000000079</v>
      </c>
    </row>
    <row r="313" spans="1:21" x14ac:dyDescent="0.2">
      <c r="A313" s="11">
        <f t="shared" si="40"/>
        <v>265</v>
      </c>
      <c r="B313" s="12">
        <f t="shared" si="41"/>
        <v>51136</v>
      </c>
      <c r="C313" s="16" t="str">
        <f t="shared" si="42"/>
        <v/>
      </c>
      <c r="D313" s="13">
        <f>IF(A313="","",IF(A313=1,start_rate,IF(variable,IF(OR(A313=1,A313&lt;$J$23*periods_per_year),D312,MIN($J$24,IF(MOD(A313-1,$J$26)=0,MAX($J$25,D312+$J$27),D312))),D312)))</f>
        <v>5.5E-2</v>
      </c>
      <c r="E313" s="14">
        <f t="shared" si="43"/>
        <v>302.62</v>
      </c>
      <c r="F313" s="14">
        <f>IF(A313="","",IF(A313=nper,J312+E313,MIN(J312+E313,IF(D313=D312,F312,IF($E$13="Acc Bi-Weekly",ROUND((-PMT(((1+D313/CP)^(CP/12))-1,(nper-A313+1)*12/26,J312))/2,2),IF($E$13="Acc Weekly",ROUND((-PMT(((1+D313/CP)^(CP/12))-1,(nper-A313+1)*12/52,J312))/4,2),ROUND(-PMT(((1+D313/CP)^(CP/periods_per_year))-1,nper-A313+1,J312),2)))))))</f>
        <v>851.68</v>
      </c>
      <c r="G313" s="14">
        <f>IF(OR(A313="",A313&lt;$E$23),"",IF(J312&lt;=F313,0,IF(IF(AND(A313&gt;=$E$23,MOD(A313-$E$23,int)=0),$E$24,0)+F313&gt;=J312+E313,J312+E313-F313,IF(AND(A313&gt;=$E$23,MOD(A313-$E$23,int)=0),$E$24,0)+IF(IF(AND(A313&gt;=$E$23,MOD(A313-$E$23,int)=0),$E$24,0)+IF(MOD(A313-$E$27,periods_per_year)=0,$E$26,0)+F313&lt;J312+E313,IF(MOD(A313-$E$27,periods_per_year)=0,$E$26,0),J312+E313-IF(AND(A313&gt;=$E$23,MOD(A313-$E$23,int)=0),$E$24,0)-F313))))</f>
        <v>0</v>
      </c>
      <c r="H313" s="15"/>
      <c r="I313" s="14">
        <f t="shared" si="44"/>
        <v>549.05999999999995</v>
      </c>
      <c r="J313" s="14">
        <f t="shared" si="45"/>
        <v>65478.040000000081</v>
      </c>
      <c r="K313" s="14">
        <f t="shared" si="46"/>
        <v>75.655000000000001</v>
      </c>
      <c r="L313" s="14">
        <f>IF(A313="","",SUM($K$49:K313))</f>
        <v>35293.309999999976</v>
      </c>
      <c r="O313" s="18">
        <f t="shared" si="47"/>
        <v>265</v>
      </c>
      <c r="P313" s="19">
        <f>IF(O313="","",IF(OR(periods_per_year=26,periods_per_year=52),IF(periods_per_year=26,IF(O313=1,fpdate,P312+14),IF(periods_per_year=52,IF(O313=1,fpdate,P312+7),"n/a")),IF(periods_per_year=24,DATE(YEAR(fpdate),MONTH(fpdate)+(O313-1)/2+IF(AND(DAY(fpdate)&gt;=15,MOD(O313,2)=0),1,0),IF(MOD(O313,2)=0,IF(DAY(fpdate)&gt;=15,DAY(fpdate)-14,DAY(fpdate)+14),DAY(fpdate))),IF(DAY(DATE(YEAR(fpdate),MONTH(fpdate)+O313-1,DAY(fpdate)))&lt;&gt;DAY(fpdate),DATE(YEAR(fpdate),MONTH(fpdate)+O313,0),DATE(YEAR(fpdate),MONTH(fpdate)+O313-1,DAY(fpdate))))))</f>
        <v>51136</v>
      </c>
      <c r="Q313" s="20">
        <f>IF(O313="","",IF(D313&lt;&gt;"",D313,IF(O313=1,start_rate,IF(variable,IF(OR(O313=1,O313&lt;$J$23*periods_per_year),Q312,MIN($J$24,IF(MOD(O313-1,$J$26)=0,MAX($J$25,Q312+$J$27),Q312))),Q312))))</f>
        <v>5.5E-2</v>
      </c>
      <c r="R313" s="21">
        <f>IF(O313="","",ROUND((((1+Q313/CP)^(CP/periods_per_year))-1)*U312,2))</f>
        <v>302.62</v>
      </c>
      <c r="S313" s="21">
        <f>IF(O313="","",IF(O313=nper,U312+R313,MIN(U312+R313,IF(Q313=Q312,S312,ROUND(-PMT(((1+Q313/CP)^(CP/periods_per_year))-1,nper-O313+1,U312),2)))))</f>
        <v>851.68</v>
      </c>
      <c r="T313" s="21">
        <f t="shared" si="48"/>
        <v>549.05999999999995</v>
      </c>
      <c r="U313" s="21">
        <f t="shared" si="49"/>
        <v>65478.040000000081</v>
      </c>
    </row>
    <row r="314" spans="1:21" x14ac:dyDescent="0.2">
      <c r="A314" s="11">
        <f t="shared" si="40"/>
        <v>266</v>
      </c>
      <c r="B314" s="12">
        <f t="shared" si="41"/>
        <v>51167</v>
      </c>
      <c r="C314" s="16" t="str">
        <f t="shared" si="42"/>
        <v/>
      </c>
      <c r="D314" s="13">
        <f>IF(A314="","",IF(A314=1,start_rate,IF(variable,IF(OR(A314=1,A314&lt;$J$23*periods_per_year),D313,MIN($J$24,IF(MOD(A314-1,$J$26)=0,MAX($J$25,D313+$J$27),D313))),D313)))</f>
        <v>5.5E-2</v>
      </c>
      <c r="E314" s="14">
        <f t="shared" si="43"/>
        <v>300.11</v>
      </c>
      <c r="F314" s="14">
        <f>IF(A314="","",IF(A314=nper,J313+E314,MIN(J313+E314,IF(D314=D313,F313,IF($E$13="Acc Bi-Weekly",ROUND((-PMT(((1+D314/CP)^(CP/12))-1,(nper-A314+1)*12/26,J313))/2,2),IF($E$13="Acc Weekly",ROUND((-PMT(((1+D314/CP)^(CP/12))-1,(nper-A314+1)*12/52,J313))/4,2),ROUND(-PMT(((1+D314/CP)^(CP/periods_per_year))-1,nper-A314+1,J313),2)))))))</f>
        <v>851.68</v>
      </c>
      <c r="G314" s="14">
        <f>IF(OR(A314="",A314&lt;$E$23),"",IF(J313&lt;=F314,0,IF(IF(AND(A314&gt;=$E$23,MOD(A314-$E$23,int)=0),$E$24,0)+F314&gt;=J313+E314,J313+E314-F314,IF(AND(A314&gt;=$E$23,MOD(A314-$E$23,int)=0),$E$24,0)+IF(IF(AND(A314&gt;=$E$23,MOD(A314-$E$23,int)=0),$E$24,0)+IF(MOD(A314-$E$27,periods_per_year)=0,$E$26,0)+F314&lt;J313+E314,IF(MOD(A314-$E$27,periods_per_year)=0,$E$26,0),J313+E314-IF(AND(A314&gt;=$E$23,MOD(A314-$E$23,int)=0),$E$24,0)-F314))))</f>
        <v>0</v>
      </c>
      <c r="H314" s="15"/>
      <c r="I314" s="14">
        <f t="shared" si="44"/>
        <v>551.56999999999994</v>
      </c>
      <c r="J314" s="14">
        <f t="shared" si="45"/>
        <v>64926.470000000081</v>
      </c>
      <c r="K314" s="14">
        <f t="shared" si="46"/>
        <v>75.027500000000003</v>
      </c>
      <c r="L314" s="14">
        <f>IF(A314="","",SUM($K$49:K314))</f>
        <v>35368.337499999972</v>
      </c>
      <c r="O314" s="18">
        <f t="shared" si="47"/>
        <v>266</v>
      </c>
      <c r="P314" s="19">
        <f>IF(O314="","",IF(OR(periods_per_year=26,periods_per_year=52),IF(periods_per_year=26,IF(O314=1,fpdate,P313+14),IF(periods_per_year=52,IF(O314=1,fpdate,P313+7),"n/a")),IF(periods_per_year=24,DATE(YEAR(fpdate),MONTH(fpdate)+(O314-1)/2+IF(AND(DAY(fpdate)&gt;=15,MOD(O314,2)=0),1,0),IF(MOD(O314,2)=0,IF(DAY(fpdate)&gt;=15,DAY(fpdate)-14,DAY(fpdate)+14),DAY(fpdate))),IF(DAY(DATE(YEAR(fpdate),MONTH(fpdate)+O314-1,DAY(fpdate)))&lt;&gt;DAY(fpdate),DATE(YEAR(fpdate),MONTH(fpdate)+O314,0),DATE(YEAR(fpdate),MONTH(fpdate)+O314-1,DAY(fpdate))))))</f>
        <v>51167</v>
      </c>
      <c r="Q314" s="20">
        <f>IF(O314="","",IF(D314&lt;&gt;"",D314,IF(O314=1,start_rate,IF(variable,IF(OR(O314=1,O314&lt;$J$23*periods_per_year),Q313,MIN($J$24,IF(MOD(O314-1,$J$26)=0,MAX($J$25,Q313+$J$27),Q313))),Q313))))</f>
        <v>5.5E-2</v>
      </c>
      <c r="R314" s="21">
        <f>IF(O314="","",ROUND((((1+Q314/CP)^(CP/periods_per_year))-1)*U313,2))</f>
        <v>300.11</v>
      </c>
      <c r="S314" s="21">
        <f>IF(O314="","",IF(O314=nper,U313+R314,MIN(U313+R314,IF(Q314=Q313,S313,ROUND(-PMT(((1+Q314/CP)^(CP/periods_per_year))-1,nper-O314+1,U313),2)))))</f>
        <v>851.68</v>
      </c>
      <c r="T314" s="21">
        <f t="shared" si="48"/>
        <v>551.56999999999994</v>
      </c>
      <c r="U314" s="21">
        <f t="shared" si="49"/>
        <v>64926.470000000081</v>
      </c>
    </row>
    <row r="315" spans="1:21" x14ac:dyDescent="0.2">
      <c r="A315" s="11">
        <f t="shared" si="40"/>
        <v>267</v>
      </c>
      <c r="B315" s="12">
        <f t="shared" si="41"/>
        <v>51196</v>
      </c>
      <c r="C315" s="16" t="str">
        <f t="shared" si="42"/>
        <v/>
      </c>
      <c r="D315" s="13">
        <f>IF(A315="","",IF(A315=1,start_rate,IF(variable,IF(OR(A315=1,A315&lt;$J$23*periods_per_year),D314,MIN($J$24,IF(MOD(A315-1,$J$26)=0,MAX($J$25,D314+$J$27),D314))),D314)))</f>
        <v>5.5E-2</v>
      </c>
      <c r="E315" s="14">
        <f t="shared" si="43"/>
        <v>297.58</v>
      </c>
      <c r="F315" s="14">
        <f>IF(A315="","",IF(A315=nper,J314+E315,MIN(J314+E315,IF(D315=D314,F314,IF($E$13="Acc Bi-Weekly",ROUND((-PMT(((1+D315/CP)^(CP/12))-1,(nper-A315+1)*12/26,J314))/2,2),IF($E$13="Acc Weekly",ROUND((-PMT(((1+D315/CP)^(CP/12))-1,(nper-A315+1)*12/52,J314))/4,2),ROUND(-PMT(((1+D315/CP)^(CP/periods_per_year))-1,nper-A315+1,J314),2)))))))</f>
        <v>851.68</v>
      </c>
      <c r="G315" s="14">
        <f>IF(OR(A315="",A315&lt;$E$23),"",IF(J314&lt;=F315,0,IF(IF(AND(A315&gt;=$E$23,MOD(A315-$E$23,int)=0),$E$24,0)+F315&gt;=J314+E315,J314+E315-F315,IF(AND(A315&gt;=$E$23,MOD(A315-$E$23,int)=0),$E$24,0)+IF(IF(AND(A315&gt;=$E$23,MOD(A315-$E$23,int)=0),$E$24,0)+IF(MOD(A315-$E$27,periods_per_year)=0,$E$26,0)+F315&lt;J314+E315,IF(MOD(A315-$E$27,periods_per_year)=0,$E$26,0),J314+E315-IF(AND(A315&gt;=$E$23,MOD(A315-$E$23,int)=0),$E$24,0)-F315))))</f>
        <v>0</v>
      </c>
      <c r="H315" s="15"/>
      <c r="I315" s="14">
        <f t="shared" si="44"/>
        <v>554.09999999999991</v>
      </c>
      <c r="J315" s="14">
        <f t="shared" si="45"/>
        <v>64372.370000000083</v>
      </c>
      <c r="K315" s="14">
        <f t="shared" si="46"/>
        <v>74.394999999999996</v>
      </c>
      <c r="L315" s="14">
        <f>IF(A315="","",SUM($K$49:K315))</f>
        <v>35442.732499999969</v>
      </c>
      <c r="O315" s="18">
        <f t="shared" si="47"/>
        <v>267</v>
      </c>
      <c r="P315" s="19">
        <f>IF(O315="","",IF(OR(periods_per_year=26,periods_per_year=52),IF(periods_per_year=26,IF(O315=1,fpdate,P314+14),IF(periods_per_year=52,IF(O315=1,fpdate,P314+7),"n/a")),IF(periods_per_year=24,DATE(YEAR(fpdate),MONTH(fpdate)+(O315-1)/2+IF(AND(DAY(fpdate)&gt;=15,MOD(O315,2)=0),1,0),IF(MOD(O315,2)=0,IF(DAY(fpdate)&gt;=15,DAY(fpdate)-14,DAY(fpdate)+14),DAY(fpdate))),IF(DAY(DATE(YEAR(fpdate),MONTH(fpdate)+O315-1,DAY(fpdate)))&lt;&gt;DAY(fpdate),DATE(YEAR(fpdate),MONTH(fpdate)+O315,0),DATE(YEAR(fpdate),MONTH(fpdate)+O315-1,DAY(fpdate))))))</f>
        <v>51196</v>
      </c>
      <c r="Q315" s="20">
        <f>IF(O315="","",IF(D315&lt;&gt;"",D315,IF(O315=1,start_rate,IF(variable,IF(OR(O315=1,O315&lt;$J$23*periods_per_year),Q314,MIN($J$24,IF(MOD(O315-1,$J$26)=0,MAX($J$25,Q314+$J$27),Q314))),Q314))))</f>
        <v>5.5E-2</v>
      </c>
      <c r="R315" s="21">
        <f>IF(O315="","",ROUND((((1+Q315/CP)^(CP/periods_per_year))-1)*U314,2))</f>
        <v>297.58</v>
      </c>
      <c r="S315" s="21">
        <f>IF(O315="","",IF(O315=nper,U314+R315,MIN(U314+R315,IF(Q315=Q314,S314,ROUND(-PMT(((1+Q315/CP)^(CP/periods_per_year))-1,nper-O315+1,U314),2)))))</f>
        <v>851.68</v>
      </c>
      <c r="T315" s="21">
        <f t="shared" si="48"/>
        <v>554.09999999999991</v>
      </c>
      <c r="U315" s="21">
        <f t="shared" si="49"/>
        <v>64372.370000000083</v>
      </c>
    </row>
    <row r="316" spans="1:21" x14ac:dyDescent="0.2">
      <c r="A316" s="11">
        <f t="shared" si="40"/>
        <v>268</v>
      </c>
      <c r="B316" s="12">
        <f t="shared" si="41"/>
        <v>51227</v>
      </c>
      <c r="C316" s="16" t="str">
        <f t="shared" si="42"/>
        <v/>
      </c>
      <c r="D316" s="13">
        <f>IF(A316="","",IF(A316=1,start_rate,IF(variable,IF(OR(A316=1,A316&lt;$J$23*periods_per_year),D315,MIN($J$24,IF(MOD(A316-1,$J$26)=0,MAX($J$25,D315+$J$27),D315))),D315)))</f>
        <v>5.5E-2</v>
      </c>
      <c r="E316" s="14">
        <f t="shared" si="43"/>
        <v>295.04000000000002</v>
      </c>
      <c r="F316" s="14">
        <f>IF(A316="","",IF(A316=nper,J315+E316,MIN(J315+E316,IF(D316=D315,F315,IF($E$13="Acc Bi-Weekly",ROUND((-PMT(((1+D316/CP)^(CP/12))-1,(nper-A316+1)*12/26,J315))/2,2),IF($E$13="Acc Weekly",ROUND((-PMT(((1+D316/CP)^(CP/12))-1,(nper-A316+1)*12/52,J315))/4,2),ROUND(-PMT(((1+D316/CP)^(CP/periods_per_year))-1,nper-A316+1,J315),2)))))))</f>
        <v>851.68</v>
      </c>
      <c r="G316" s="14">
        <f>IF(OR(A316="",A316&lt;$E$23),"",IF(J315&lt;=F316,0,IF(IF(AND(A316&gt;=$E$23,MOD(A316-$E$23,int)=0),$E$24,0)+F316&gt;=J315+E316,J315+E316-F316,IF(AND(A316&gt;=$E$23,MOD(A316-$E$23,int)=0),$E$24,0)+IF(IF(AND(A316&gt;=$E$23,MOD(A316-$E$23,int)=0),$E$24,0)+IF(MOD(A316-$E$27,periods_per_year)=0,$E$26,0)+F316&lt;J315+E316,IF(MOD(A316-$E$27,periods_per_year)=0,$E$26,0),J315+E316-IF(AND(A316&gt;=$E$23,MOD(A316-$E$23,int)=0),$E$24,0)-F316))))</f>
        <v>0</v>
      </c>
      <c r="H316" s="15"/>
      <c r="I316" s="14">
        <f t="shared" si="44"/>
        <v>556.63999999999987</v>
      </c>
      <c r="J316" s="14">
        <f t="shared" si="45"/>
        <v>63815.730000000083</v>
      </c>
      <c r="K316" s="14">
        <f t="shared" si="46"/>
        <v>73.760000000000005</v>
      </c>
      <c r="L316" s="14">
        <f>IF(A316="","",SUM($K$49:K316))</f>
        <v>35516.492499999971</v>
      </c>
      <c r="O316" s="18">
        <f t="shared" si="47"/>
        <v>268</v>
      </c>
      <c r="P316" s="19">
        <f>IF(O316="","",IF(OR(periods_per_year=26,periods_per_year=52),IF(periods_per_year=26,IF(O316=1,fpdate,P315+14),IF(periods_per_year=52,IF(O316=1,fpdate,P315+7),"n/a")),IF(periods_per_year=24,DATE(YEAR(fpdate),MONTH(fpdate)+(O316-1)/2+IF(AND(DAY(fpdate)&gt;=15,MOD(O316,2)=0),1,0),IF(MOD(O316,2)=0,IF(DAY(fpdate)&gt;=15,DAY(fpdate)-14,DAY(fpdate)+14),DAY(fpdate))),IF(DAY(DATE(YEAR(fpdate),MONTH(fpdate)+O316-1,DAY(fpdate)))&lt;&gt;DAY(fpdate),DATE(YEAR(fpdate),MONTH(fpdate)+O316,0),DATE(YEAR(fpdate),MONTH(fpdate)+O316-1,DAY(fpdate))))))</f>
        <v>51227</v>
      </c>
      <c r="Q316" s="20">
        <f>IF(O316="","",IF(D316&lt;&gt;"",D316,IF(O316=1,start_rate,IF(variable,IF(OR(O316=1,O316&lt;$J$23*periods_per_year),Q315,MIN($J$24,IF(MOD(O316-1,$J$26)=0,MAX($J$25,Q315+$J$27),Q315))),Q315))))</f>
        <v>5.5E-2</v>
      </c>
      <c r="R316" s="21">
        <f>IF(O316="","",ROUND((((1+Q316/CP)^(CP/periods_per_year))-1)*U315,2))</f>
        <v>295.04000000000002</v>
      </c>
      <c r="S316" s="21">
        <f>IF(O316="","",IF(O316=nper,U315+R316,MIN(U315+R316,IF(Q316=Q315,S315,ROUND(-PMT(((1+Q316/CP)^(CP/periods_per_year))-1,nper-O316+1,U315),2)))))</f>
        <v>851.68</v>
      </c>
      <c r="T316" s="21">
        <f t="shared" si="48"/>
        <v>556.63999999999987</v>
      </c>
      <c r="U316" s="21">
        <f t="shared" si="49"/>
        <v>63815.730000000083</v>
      </c>
    </row>
    <row r="317" spans="1:21" x14ac:dyDescent="0.2">
      <c r="A317" s="11">
        <f t="shared" si="40"/>
        <v>269</v>
      </c>
      <c r="B317" s="12">
        <f t="shared" si="41"/>
        <v>51257</v>
      </c>
      <c r="C317" s="16" t="str">
        <f t="shared" si="42"/>
        <v/>
      </c>
      <c r="D317" s="13">
        <f>IF(A317="","",IF(A317=1,start_rate,IF(variable,IF(OR(A317=1,A317&lt;$J$23*periods_per_year),D316,MIN($J$24,IF(MOD(A317-1,$J$26)=0,MAX($J$25,D316+$J$27),D316))),D316)))</f>
        <v>5.5E-2</v>
      </c>
      <c r="E317" s="14">
        <f t="shared" si="43"/>
        <v>292.49</v>
      </c>
      <c r="F317" s="14">
        <f>IF(A317="","",IF(A317=nper,J316+E317,MIN(J316+E317,IF(D317=D316,F316,IF($E$13="Acc Bi-Weekly",ROUND((-PMT(((1+D317/CP)^(CP/12))-1,(nper-A317+1)*12/26,J316))/2,2),IF($E$13="Acc Weekly",ROUND((-PMT(((1+D317/CP)^(CP/12))-1,(nper-A317+1)*12/52,J316))/4,2),ROUND(-PMT(((1+D317/CP)^(CP/periods_per_year))-1,nper-A317+1,J316),2)))))))</f>
        <v>851.68</v>
      </c>
      <c r="G317" s="14">
        <f>IF(OR(A317="",A317&lt;$E$23),"",IF(J316&lt;=F317,0,IF(IF(AND(A317&gt;=$E$23,MOD(A317-$E$23,int)=0),$E$24,0)+F317&gt;=J316+E317,J316+E317-F317,IF(AND(A317&gt;=$E$23,MOD(A317-$E$23,int)=0),$E$24,0)+IF(IF(AND(A317&gt;=$E$23,MOD(A317-$E$23,int)=0),$E$24,0)+IF(MOD(A317-$E$27,periods_per_year)=0,$E$26,0)+F317&lt;J316+E317,IF(MOD(A317-$E$27,periods_per_year)=0,$E$26,0),J316+E317-IF(AND(A317&gt;=$E$23,MOD(A317-$E$23,int)=0),$E$24,0)-F317))))</f>
        <v>0</v>
      </c>
      <c r="H317" s="15"/>
      <c r="I317" s="14">
        <f t="shared" si="44"/>
        <v>559.18999999999994</v>
      </c>
      <c r="J317" s="14">
        <f t="shared" si="45"/>
        <v>63256.540000000081</v>
      </c>
      <c r="K317" s="14">
        <f t="shared" si="46"/>
        <v>73.122500000000002</v>
      </c>
      <c r="L317" s="14">
        <f>IF(A317="","",SUM($K$49:K317))</f>
        <v>35589.614999999969</v>
      </c>
      <c r="O317" s="18">
        <f t="shared" si="47"/>
        <v>269</v>
      </c>
      <c r="P317" s="19">
        <f>IF(O317="","",IF(OR(periods_per_year=26,periods_per_year=52),IF(periods_per_year=26,IF(O317=1,fpdate,P316+14),IF(periods_per_year=52,IF(O317=1,fpdate,P316+7),"n/a")),IF(periods_per_year=24,DATE(YEAR(fpdate),MONTH(fpdate)+(O317-1)/2+IF(AND(DAY(fpdate)&gt;=15,MOD(O317,2)=0),1,0),IF(MOD(O317,2)=0,IF(DAY(fpdate)&gt;=15,DAY(fpdate)-14,DAY(fpdate)+14),DAY(fpdate))),IF(DAY(DATE(YEAR(fpdate),MONTH(fpdate)+O317-1,DAY(fpdate)))&lt;&gt;DAY(fpdate),DATE(YEAR(fpdate),MONTH(fpdate)+O317,0),DATE(YEAR(fpdate),MONTH(fpdate)+O317-1,DAY(fpdate))))))</f>
        <v>51257</v>
      </c>
      <c r="Q317" s="20">
        <f>IF(O317="","",IF(D317&lt;&gt;"",D317,IF(O317=1,start_rate,IF(variable,IF(OR(O317=1,O317&lt;$J$23*periods_per_year),Q316,MIN($J$24,IF(MOD(O317-1,$J$26)=0,MAX($J$25,Q316+$J$27),Q316))),Q316))))</f>
        <v>5.5E-2</v>
      </c>
      <c r="R317" s="21">
        <f>IF(O317="","",ROUND((((1+Q317/CP)^(CP/periods_per_year))-1)*U316,2))</f>
        <v>292.49</v>
      </c>
      <c r="S317" s="21">
        <f>IF(O317="","",IF(O317=nper,U316+R317,MIN(U316+R317,IF(Q317=Q316,S316,ROUND(-PMT(((1+Q317/CP)^(CP/periods_per_year))-1,nper-O317+1,U316),2)))))</f>
        <v>851.68</v>
      </c>
      <c r="T317" s="21">
        <f t="shared" si="48"/>
        <v>559.18999999999994</v>
      </c>
      <c r="U317" s="21">
        <f t="shared" si="49"/>
        <v>63256.540000000081</v>
      </c>
    </row>
    <row r="318" spans="1:21" x14ac:dyDescent="0.2">
      <c r="A318" s="11">
        <f t="shared" si="40"/>
        <v>270</v>
      </c>
      <c r="B318" s="12">
        <f t="shared" si="41"/>
        <v>51288</v>
      </c>
      <c r="C318" s="16" t="str">
        <f t="shared" si="42"/>
        <v/>
      </c>
      <c r="D318" s="13">
        <f>IF(A318="","",IF(A318=1,start_rate,IF(variable,IF(OR(A318=1,A318&lt;$J$23*periods_per_year),D317,MIN($J$24,IF(MOD(A318-1,$J$26)=0,MAX($J$25,D317+$J$27),D317))),D317)))</f>
        <v>5.5E-2</v>
      </c>
      <c r="E318" s="14">
        <f t="shared" si="43"/>
        <v>289.93</v>
      </c>
      <c r="F318" s="14">
        <f>IF(A318="","",IF(A318=nper,J317+E318,MIN(J317+E318,IF(D318=D317,F317,IF($E$13="Acc Bi-Weekly",ROUND((-PMT(((1+D318/CP)^(CP/12))-1,(nper-A318+1)*12/26,J317))/2,2),IF($E$13="Acc Weekly",ROUND((-PMT(((1+D318/CP)^(CP/12))-1,(nper-A318+1)*12/52,J317))/4,2),ROUND(-PMT(((1+D318/CP)^(CP/periods_per_year))-1,nper-A318+1,J317),2)))))))</f>
        <v>851.68</v>
      </c>
      <c r="G318" s="14">
        <f>IF(OR(A318="",A318&lt;$E$23),"",IF(J317&lt;=F318,0,IF(IF(AND(A318&gt;=$E$23,MOD(A318-$E$23,int)=0),$E$24,0)+F318&gt;=J317+E318,J317+E318-F318,IF(AND(A318&gt;=$E$23,MOD(A318-$E$23,int)=0),$E$24,0)+IF(IF(AND(A318&gt;=$E$23,MOD(A318-$E$23,int)=0),$E$24,0)+IF(MOD(A318-$E$27,periods_per_year)=0,$E$26,0)+F318&lt;J317+E318,IF(MOD(A318-$E$27,periods_per_year)=0,$E$26,0),J317+E318-IF(AND(A318&gt;=$E$23,MOD(A318-$E$23,int)=0),$E$24,0)-F318))))</f>
        <v>0</v>
      </c>
      <c r="H318" s="15"/>
      <c r="I318" s="14">
        <f t="shared" si="44"/>
        <v>561.75</v>
      </c>
      <c r="J318" s="14">
        <f t="shared" si="45"/>
        <v>62694.790000000081</v>
      </c>
      <c r="K318" s="14">
        <f t="shared" si="46"/>
        <v>72.482500000000002</v>
      </c>
      <c r="L318" s="14">
        <f>IF(A318="","",SUM($K$49:K318))</f>
        <v>35662.097499999967</v>
      </c>
      <c r="O318" s="18">
        <f t="shared" si="47"/>
        <v>270</v>
      </c>
      <c r="P318" s="19">
        <f>IF(O318="","",IF(OR(periods_per_year=26,periods_per_year=52),IF(periods_per_year=26,IF(O318=1,fpdate,P317+14),IF(periods_per_year=52,IF(O318=1,fpdate,P317+7),"n/a")),IF(periods_per_year=24,DATE(YEAR(fpdate),MONTH(fpdate)+(O318-1)/2+IF(AND(DAY(fpdate)&gt;=15,MOD(O318,2)=0),1,0),IF(MOD(O318,2)=0,IF(DAY(fpdate)&gt;=15,DAY(fpdate)-14,DAY(fpdate)+14),DAY(fpdate))),IF(DAY(DATE(YEAR(fpdate),MONTH(fpdate)+O318-1,DAY(fpdate)))&lt;&gt;DAY(fpdate),DATE(YEAR(fpdate),MONTH(fpdate)+O318,0),DATE(YEAR(fpdate),MONTH(fpdate)+O318-1,DAY(fpdate))))))</f>
        <v>51288</v>
      </c>
      <c r="Q318" s="20">
        <f>IF(O318="","",IF(D318&lt;&gt;"",D318,IF(O318=1,start_rate,IF(variable,IF(OR(O318=1,O318&lt;$J$23*periods_per_year),Q317,MIN($J$24,IF(MOD(O318-1,$J$26)=0,MAX($J$25,Q317+$J$27),Q317))),Q317))))</f>
        <v>5.5E-2</v>
      </c>
      <c r="R318" s="21">
        <f>IF(O318="","",ROUND((((1+Q318/CP)^(CP/periods_per_year))-1)*U317,2))</f>
        <v>289.93</v>
      </c>
      <c r="S318" s="21">
        <f>IF(O318="","",IF(O318=nper,U317+R318,MIN(U317+R318,IF(Q318=Q317,S317,ROUND(-PMT(((1+Q318/CP)^(CP/periods_per_year))-1,nper-O318+1,U317),2)))))</f>
        <v>851.68</v>
      </c>
      <c r="T318" s="21">
        <f t="shared" si="48"/>
        <v>561.75</v>
      </c>
      <c r="U318" s="21">
        <f t="shared" si="49"/>
        <v>62694.790000000081</v>
      </c>
    </row>
    <row r="319" spans="1:21" x14ac:dyDescent="0.2">
      <c r="A319" s="11">
        <f t="shared" si="40"/>
        <v>271</v>
      </c>
      <c r="B319" s="12">
        <f t="shared" si="41"/>
        <v>51318</v>
      </c>
      <c r="C319" s="16" t="str">
        <f t="shared" si="42"/>
        <v/>
      </c>
      <c r="D319" s="13">
        <f>IF(A319="","",IF(A319=1,start_rate,IF(variable,IF(OR(A319=1,A319&lt;$J$23*periods_per_year),D318,MIN($J$24,IF(MOD(A319-1,$J$26)=0,MAX($J$25,D318+$J$27),D318))),D318)))</f>
        <v>5.5E-2</v>
      </c>
      <c r="E319" s="14">
        <f t="shared" si="43"/>
        <v>287.35000000000002</v>
      </c>
      <c r="F319" s="14">
        <f>IF(A319="","",IF(A319=nper,J318+E319,MIN(J318+E319,IF(D319=D318,F318,IF($E$13="Acc Bi-Weekly",ROUND((-PMT(((1+D319/CP)^(CP/12))-1,(nper-A319+1)*12/26,J318))/2,2),IF($E$13="Acc Weekly",ROUND((-PMT(((1+D319/CP)^(CP/12))-1,(nper-A319+1)*12/52,J318))/4,2),ROUND(-PMT(((1+D319/CP)^(CP/periods_per_year))-1,nper-A319+1,J318),2)))))))</f>
        <v>851.68</v>
      </c>
      <c r="G319" s="14">
        <f>IF(OR(A319="",A319&lt;$E$23),"",IF(J318&lt;=F319,0,IF(IF(AND(A319&gt;=$E$23,MOD(A319-$E$23,int)=0),$E$24,0)+F319&gt;=J318+E319,J318+E319-F319,IF(AND(A319&gt;=$E$23,MOD(A319-$E$23,int)=0),$E$24,0)+IF(IF(AND(A319&gt;=$E$23,MOD(A319-$E$23,int)=0),$E$24,0)+IF(MOD(A319-$E$27,periods_per_year)=0,$E$26,0)+F319&lt;J318+E319,IF(MOD(A319-$E$27,periods_per_year)=0,$E$26,0),J318+E319-IF(AND(A319&gt;=$E$23,MOD(A319-$E$23,int)=0),$E$24,0)-F319))))</f>
        <v>0</v>
      </c>
      <c r="H319" s="15"/>
      <c r="I319" s="14">
        <f t="shared" si="44"/>
        <v>564.32999999999993</v>
      </c>
      <c r="J319" s="14">
        <f t="shared" si="45"/>
        <v>62130.460000000079</v>
      </c>
      <c r="K319" s="14">
        <f t="shared" si="46"/>
        <v>71.837500000000006</v>
      </c>
      <c r="L319" s="14">
        <f>IF(A319="","",SUM($K$49:K319))</f>
        <v>35733.934999999969</v>
      </c>
      <c r="O319" s="18">
        <f t="shared" si="47"/>
        <v>271</v>
      </c>
      <c r="P319" s="19">
        <f>IF(O319="","",IF(OR(periods_per_year=26,periods_per_year=52),IF(periods_per_year=26,IF(O319=1,fpdate,P318+14),IF(periods_per_year=52,IF(O319=1,fpdate,P318+7),"n/a")),IF(periods_per_year=24,DATE(YEAR(fpdate),MONTH(fpdate)+(O319-1)/2+IF(AND(DAY(fpdate)&gt;=15,MOD(O319,2)=0),1,0),IF(MOD(O319,2)=0,IF(DAY(fpdate)&gt;=15,DAY(fpdate)-14,DAY(fpdate)+14),DAY(fpdate))),IF(DAY(DATE(YEAR(fpdate),MONTH(fpdate)+O319-1,DAY(fpdate)))&lt;&gt;DAY(fpdate),DATE(YEAR(fpdate),MONTH(fpdate)+O319,0),DATE(YEAR(fpdate),MONTH(fpdate)+O319-1,DAY(fpdate))))))</f>
        <v>51318</v>
      </c>
      <c r="Q319" s="20">
        <f>IF(O319="","",IF(D319&lt;&gt;"",D319,IF(O319=1,start_rate,IF(variable,IF(OR(O319=1,O319&lt;$J$23*periods_per_year),Q318,MIN($J$24,IF(MOD(O319-1,$J$26)=0,MAX($J$25,Q318+$J$27),Q318))),Q318))))</f>
        <v>5.5E-2</v>
      </c>
      <c r="R319" s="21">
        <f>IF(O319="","",ROUND((((1+Q319/CP)^(CP/periods_per_year))-1)*U318,2))</f>
        <v>287.35000000000002</v>
      </c>
      <c r="S319" s="21">
        <f>IF(O319="","",IF(O319=nper,U318+R319,MIN(U318+R319,IF(Q319=Q318,S318,ROUND(-PMT(((1+Q319/CP)^(CP/periods_per_year))-1,nper-O319+1,U318),2)))))</f>
        <v>851.68</v>
      </c>
      <c r="T319" s="21">
        <f t="shared" si="48"/>
        <v>564.32999999999993</v>
      </c>
      <c r="U319" s="21">
        <f t="shared" si="49"/>
        <v>62130.460000000079</v>
      </c>
    </row>
    <row r="320" spans="1:21" x14ac:dyDescent="0.2">
      <c r="A320" s="11">
        <f t="shared" si="40"/>
        <v>272</v>
      </c>
      <c r="B320" s="12">
        <f t="shared" si="41"/>
        <v>51349</v>
      </c>
      <c r="C320" s="16" t="str">
        <f t="shared" si="42"/>
        <v/>
      </c>
      <c r="D320" s="13">
        <f>IF(A320="","",IF(A320=1,start_rate,IF(variable,IF(OR(A320=1,A320&lt;$J$23*periods_per_year),D319,MIN($J$24,IF(MOD(A320-1,$J$26)=0,MAX($J$25,D319+$J$27),D319))),D319)))</f>
        <v>5.5E-2</v>
      </c>
      <c r="E320" s="14">
        <f t="shared" si="43"/>
        <v>284.76</v>
      </c>
      <c r="F320" s="14">
        <f>IF(A320="","",IF(A320=nper,J319+E320,MIN(J319+E320,IF(D320=D319,F319,IF($E$13="Acc Bi-Weekly",ROUND((-PMT(((1+D320/CP)^(CP/12))-1,(nper-A320+1)*12/26,J319))/2,2),IF($E$13="Acc Weekly",ROUND((-PMT(((1+D320/CP)^(CP/12))-1,(nper-A320+1)*12/52,J319))/4,2),ROUND(-PMT(((1+D320/CP)^(CP/periods_per_year))-1,nper-A320+1,J319),2)))))))</f>
        <v>851.68</v>
      </c>
      <c r="G320" s="14">
        <f>IF(OR(A320="",A320&lt;$E$23),"",IF(J319&lt;=F320,0,IF(IF(AND(A320&gt;=$E$23,MOD(A320-$E$23,int)=0),$E$24,0)+F320&gt;=J319+E320,J319+E320-F320,IF(AND(A320&gt;=$E$23,MOD(A320-$E$23,int)=0),$E$24,0)+IF(IF(AND(A320&gt;=$E$23,MOD(A320-$E$23,int)=0),$E$24,0)+IF(MOD(A320-$E$27,periods_per_year)=0,$E$26,0)+F320&lt;J319+E320,IF(MOD(A320-$E$27,periods_per_year)=0,$E$26,0),J319+E320-IF(AND(A320&gt;=$E$23,MOD(A320-$E$23,int)=0),$E$24,0)-F320))))</f>
        <v>0</v>
      </c>
      <c r="H320" s="15"/>
      <c r="I320" s="14">
        <f t="shared" si="44"/>
        <v>566.91999999999996</v>
      </c>
      <c r="J320" s="14">
        <f t="shared" si="45"/>
        <v>61563.540000000081</v>
      </c>
      <c r="K320" s="14">
        <f t="shared" si="46"/>
        <v>71.19</v>
      </c>
      <c r="L320" s="14">
        <f>IF(A320="","",SUM($K$49:K320))</f>
        <v>35805.124999999971</v>
      </c>
      <c r="O320" s="18">
        <f t="shared" si="47"/>
        <v>272</v>
      </c>
      <c r="P320" s="19">
        <f>IF(O320="","",IF(OR(periods_per_year=26,periods_per_year=52),IF(periods_per_year=26,IF(O320=1,fpdate,P319+14),IF(periods_per_year=52,IF(O320=1,fpdate,P319+7),"n/a")),IF(periods_per_year=24,DATE(YEAR(fpdate),MONTH(fpdate)+(O320-1)/2+IF(AND(DAY(fpdate)&gt;=15,MOD(O320,2)=0),1,0),IF(MOD(O320,2)=0,IF(DAY(fpdate)&gt;=15,DAY(fpdate)-14,DAY(fpdate)+14),DAY(fpdate))),IF(DAY(DATE(YEAR(fpdate),MONTH(fpdate)+O320-1,DAY(fpdate)))&lt;&gt;DAY(fpdate),DATE(YEAR(fpdate),MONTH(fpdate)+O320,0),DATE(YEAR(fpdate),MONTH(fpdate)+O320-1,DAY(fpdate))))))</f>
        <v>51349</v>
      </c>
      <c r="Q320" s="20">
        <f>IF(O320="","",IF(D320&lt;&gt;"",D320,IF(O320=1,start_rate,IF(variable,IF(OR(O320=1,O320&lt;$J$23*periods_per_year),Q319,MIN($J$24,IF(MOD(O320-1,$J$26)=0,MAX($J$25,Q319+$J$27),Q319))),Q319))))</f>
        <v>5.5E-2</v>
      </c>
      <c r="R320" s="21">
        <f>IF(O320="","",ROUND((((1+Q320/CP)^(CP/periods_per_year))-1)*U319,2))</f>
        <v>284.76</v>
      </c>
      <c r="S320" s="21">
        <f>IF(O320="","",IF(O320=nper,U319+R320,MIN(U319+R320,IF(Q320=Q319,S319,ROUND(-PMT(((1+Q320/CP)^(CP/periods_per_year))-1,nper-O320+1,U319),2)))))</f>
        <v>851.68</v>
      </c>
      <c r="T320" s="21">
        <f t="shared" si="48"/>
        <v>566.91999999999996</v>
      </c>
      <c r="U320" s="21">
        <f t="shared" si="49"/>
        <v>61563.540000000081</v>
      </c>
    </row>
    <row r="321" spans="1:21" x14ac:dyDescent="0.2">
      <c r="A321" s="11">
        <f t="shared" si="40"/>
        <v>273</v>
      </c>
      <c r="B321" s="12">
        <f t="shared" si="41"/>
        <v>51380</v>
      </c>
      <c r="C321" s="16" t="str">
        <f t="shared" si="42"/>
        <v/>
      </c>
      <c r="D321" s="13">
        <f>IF(A321="","",IF(A321=1,start_rate,IF(variable,IF(OR(A321=1,A321&lt;$J$23*periods_per_year),D320,MIN($J$24,IF(MOD(A321-1,$J$26)=0,MAX($J$25,D320+$J$27),D320))),D320)))</f>
        <v>5.5E-2</v>
      </c>
      <c r="E321" s="14">
        <f t="shared" si="43"/>
        <v>282.17</v>
      </c>
      <c r="F321" s="14">
        <f>IF(A321="","",IF(A321=nper,J320+E321,MIN(J320+E321,IF(D321=D320,F320,IF($E$13="Acc Bi-Weekly",ROUND((-PMT(((1+D321/CP)^(CP/12))-1,(nper-A321+1)*12/26,J320))/2,2),IF($E$13="Acc Weekly",ROUND((-PMT(((1+D321/CP)^(CP/12))-1,(nper-A321+1)*12/52,J320))/4,2),ROUND(-PMT(((1+D321/CP)^(CP/periods_per_year))-1,nper-A321+1,J320),2)))))))</f>
        <v>851.68</v>
      </c>
      <c r="G321" s="14">
        <f>IF(OR(A321="",A321&lt;$E$23),"",IF(J320&lt;=F321,0,IF(IF(AND(A321&gt;=$E$23,MOD(A321-$E$23,int)=0),$E$24,0)+F321&gt;=J320+E321,J320+E321-F321,IF(AND(A321&gt;=$E$23,MOD(A321-$E$23,int)=0),$E$24,0)+IF(IF(AND(A321&gt;=$E$23,MOD(A321-$E$23,int)=0),$E$24,0)+IF(MOD(A321-$E$27,periods_per_year)=0,$E$26,0)+F321&lt;J320+E321,IF(MOD(A321-$E$27,periods_per_year)=0,$E$26,0),J320+E321-IF(AND(A321&gt;=$E$23,MOD(A321-$E$23,int)=0),$E$24,0)-F321))))</f>
        <v>0</v>
      </c>
      <c r="H321" s="15"/>
      <c r="I321" s="14">
        <f t="shared" si="44"/>
        <v>569.51</v>
      </c>
      <c r="J321" s="14">
        <f t="shared" si="45"/>
        <v>60994.030000000079</v>
      </c>
      <c r="K321" s="14">
        <f t="shared" si="46"/>
        <v>70.542500000000004</v>
      </c>
      <c r="L321" s="14">
        <f>IF(A321="","",SUM($K$49:K321))</f>
        <v>35875.667499999974</v>
      </c>
      <c r="O321" s="18">
        <f t="shared" si="47"/>
        <v>273</v>
      </c>
      <c r="P321" s="19">
        <f>IF(O321="","",IF(OR(periods_per_year=26,periods_per_year=52),IF(periods_per_year=26,IF(O321=1,fpdate,P320+14),IF(periods_per_year=52,IF(O321=1,fpdate,P320+7),"n/a")),IF(periods_per_year=24,DATE(YEAR(fpdate),MONTH(fpdate)+(O321-1)/2+IF(AND(DAY(fpdate)&gt;=15,MOD(O321,2)=0),1,0),IF(MOD(O321,2)=0,IF(DAY(fpdate)&gt;=15,DAY(fpdate)-14,DAY(fpdate)+14),DAY(fpdate))),IF(DAY(DATE(YEAR(fpdate),MONTH(fpdate)+O321-1,DAY(fpdate)))&lt;&gt;DAY(fpdate),DATE(YEAR(fpdate),MONTH(fpdate)+O321,0),DATE(YEAR(fpdate),MONTH(fpdate)+O321-1,DAY(fpdate))))))</f>
        <v>51380</v>
      </c>
      <c r="Q321" s="20">
        <f>IF(O321="","",IF(D321&lt;&gt;"",D321,IF(O321=1,start_rate,IF(variable,IF(OR(O321=1,O321&lt;$J$23*periods_per_year),Q320,MIN($J$24,IF(MOD(O321-1,$J$26)=0,MAX($J$25,Q320+$J$27),Q320))),Q320))))</f>
        <v>5.5E-2</v>
      </c>
      <c r="R321" s="21">
        <f>IF(O321="","",ROUND((((1+Q321/CP)^(CP/periods_per_year))-1)*U320,2))</f>
        <v>282.17</v>
      </c>
      <c r="S321" s="21">
        <f>IF(O321="","",IF(O321=nper,U320+R321,MIN(U320+R321,IF(Q321=Q320,S320,ROUND(-PMT(((1+Q321/CP)^(CP/periods_per_year))-1,nper-O321+1,U320),2)))))</f>
        <v>851.68</v>
      </c>
      <c r="T321" s="21">
        <f t="shared" si="48"/>
        <v>569.51</v>
      </c>
      <c r="U321" s="21">
        <f t="shared" si="49"/>
        <v>60994.030000000079</v>
      </c>
    </row>
    <row r="322" spans="1:21" x14ac:dyDescent="0.2">
      <c r="A322" s="11">
        <f t="shared" si="40"/>
        <v>274</v>
      </c>
      <c r="B322" s="12">
        <f t="shared" si="41"/>
        <v>51410</v>
      </c>
      <c r="C322" s="16" t="str">
        <f t="shared" si="42"/>
        <v/>
      </c>
      <c r="D322" s="13">
        <f>IF(A322="","",IF(A322=1,start_rate,IF(variable,IF(OR(A322=1,A322&lt;$J$23*periods_per_year),D321,MIN($J$24,IF(MOD(A322-1,$J$26)=0,MAX($J$25,D321+$J$27),D321))),D321)))</f>
        <v>5.5E-2</v>
      </c>
      <c r="E322" s="14">
        <f t="shared" si="43"/>
        <v>279.56</v>
      </c>
      <c r="F322" s="14">
        <f>IF(A322="","",IF(A322=nper,J321+E322,MIN(J321+E322,IF(D322=D321,F321,IF($E$13="Acc Bi-Weekly",ROUND((-PMT(((1+D322/CP)^(CP/12))-1,(nper-A322+1)*12/26,J321))/2,2),IF($E$13="Acc Weekly",ROUND((-PMT(((1+D322/CP)^(CP/12))-1,(nper-A322+1)*12/52,J321))/4,2),ROUND(-PMT(((1+D322/CP)^(CP/periods_per_year))-1,nper-A322+1,J321),2)))))))</f>
        <v>851.68</v>
      </c>
      <c r="G322" s="14">
        <f>IF(OR(A322="",A322&lt;$E$23),"",IF(J321&lt;=F322,0,IF(IF(AND(A322&gt;=$E$23,MOD(A322-$E$23,int)=0),$E$24,0)+F322&gt;=J321+E322,J321+E322-F322,IF(AND(A322&gt;=$E$23,MOD(A322-$E$23,int)=0),$E$24,0)+IF(IF(AND(A322&gt;=$E$23,MOD(A322-$E$23,int)=0),$E$24,0)+IF(MOD(A322-$E$27,periods_per_year)=0,$E$26,0)+F322&lt;J321+E322,IF(MOD(A322-$E$27,periods_per_year)=0,$E$26,0),J321+E322-IF(AND(A322&gt;=$E$23,MOD(A322-$E$23,int)=0),$E$24,0)-F322))))</f>
        <v>0</v>
      </c>
      <c r="H322" s="15"/>
      <c r="I322" s="14">
        <f t="shared" si="44"/>
        <v>572.11999999999989</v>
      </c>
      <c r="J322" s="14">
        <f t="shared" si="45"/>
        <v>60421.910000000076</v>
      </c>
      <c r="K322" s="14">
        <f t="shared" si="46"/>
        <v>69.89</v>
      </c>
      <c r="L322" s="14">
        <f>IF(A322="","",SUM($K$49:K322))</f>
        <v>35945.557499999974</v>
      </c>
      <c r="O322" s="18">
        <f t="shared" si="47"/>
        <v>274</v>
      </c>
      <c r="P322" s="19">
        <f>IF(O322="","",IF(OR(periods_per_year=26,periods_per_year=52),IF(periods_per_year=26,IF(O322=1,fpdate,P321+14),IF(periods_per_year=52,IF(O322=1,fpdate,P321+7),"n/a")),IF(periods_per_year=24,DATE(YEAR(fpdate),MONTH(fpdate)+(O322-1)/2+IF(AND(DAY(fpdate)&gt;=15,MOD(O322,2)=0),1,0),IF(MOD(O322,2)=0,IF(DAY(fpdate)&gt;=15,DAY(fpdate)-14,DAY(fpdate)+14),DAY(fpdate))),IF(DAY(DATE(YEAR(fpdate),MONTH(fpdate)+O322-1,DAY(fpdate)))&lt;&gt;DAY(fpdate),DATE(YEAR(fpdate),MONTH(fpdate)+O322,0),DATE(YEAR(fpdate),MONTH(fpdate)+O322-1,DAY(fpdate))))))</f>
        <v>51410</v>
      </c>
      <c r="Q322" s="20">
        <f>IF(O322="","",IF(D322&lt;&gt;"",D322,IF(O322=1,start_rate,IF(variable,IF(OR(O322=1,O322&lt;$J$23*periods_per_year),Q321,MIN($J$24,IF(MOD(O322-1,$J$26)=0,MAX($J$25,Q321+$J$27),Q321))),Q321))))</f>
        <v>5.5E-2</v>
      </c>
      <c r="R322" s="21">
        <f>IF(O322="","",ROUND((((1+Q322/CP)^(CP/periods_per_year))-1)*U321,2))</f>
        <v>279.56</v>
      </c>
      <c r="S322" s="21">
        <f>IF(O322="","",IF(O322=nper,U321+R322,MIN(U321+R322,IF(Q322=Q321,S321,ROUND(-PMT(((1+Q322/CP)^(CP/periods_per_year))-1,nper-O322+1,U321),2)))))</f>
        <v>851.68</v>
      </c>
      <c r="T322" s="21">
        <f t="shared" si="48"/>
        <v>572.11999999999989</v>
      </c>
      <c r="U322" s="21">
        <f t="shared" si="49"/>
        <v>60421.910000000076</v>
      </c>
    </row>
    <row r="323" spans="1:21" x14ac:dyDescent="0.2">
      <c r="A323" s="11">
        <f t="shared" si="40"/>
        <v>275</v>
      </c>
      <c r="B323" s="12">
        <f t="shared" si="41"/>
        <v>51441</v>
      </c>
      <c r="C323" s="16" t="str">
        <f t="shared" si="42"/>
        <v/>
      </c>
      <c r="D323" s="13">
        <f>IF(A323="","",IF(A323=1,start_rate,IF(variable,IF(OR(A323=1,A323&lt;$J$23*periods_per_year),D322,MIN($J$24,IF(MOD(A323-1,$J$26)=0,MAX($J$25,D322+$J$27),D322))),D322)))</f>
        <v>5.5E-2</v>
      </c>
      <c r="E323" s="14">
        <f t="shared" si="43"/>
        <v>276.93</v>
      </c>
      <c r="F323" s="14">
        <f>IF(A323="","",IF(A323=nper,J322+E323,MIN(J322+E323,IF(D323=D322,F322,IF($E$13="Acc Bi-Weekly",ROUND((-PMT(((1+D323/CP)^(CP/12))-1,(nper-A323+1)*12/26,J322))/2,2),IF($E$13="Acc Weekly",ROUND((-PMT(((1+D323/CP)^(CP/12))-1,(nper-A323+1)*12/52,J322))/4,2),ROUND(-PMT(((1+D323/CP)^(CP/periods_per_year))-1,nper-A323+1,J322),2)))))))</f>
        <v>851.68</v>
      </c>
      <c r="G323" s="14">
        <f>IF(OR(A323="",A323&lt;$E$23),"",IF(J322&lt;=F323,0,IF(IF(AND(A323&gt;=$E$23,MOD(A323-$E$23,int)=0),$E$24,0)+F323&gt;=J322+E323,J322+E323-F323,IF(AND(A323&gt;=$E$23,MOD(A323-$E$23,int)=0),$E$24,0)+IF(IF(AND(A323&gt;=$E$23,MOD(A323-$E$23,int)=0),$E$24,0)+IF(MOD(A323-$E$27,periods_per_year)=0,$E$26,0)+F323&lt;J322+E323,IF(MOD(A323-$E$27,periods_per_year)=0,$E$26,0),J322+E323-IF(AND(A323&gt;=$E$23,MOD(A323-$E$23,int)=0),$E$24,0)-F323))))</f>
        <v>0</v>
      </c>
      <c r="H323" s="15"/>
      <c r="I323" s="14">
        <f t="shared" si="44"/>
        <v>574.75</v>
      </c>
      <c r="J323" s="14">
        <f t="shared" si="45"/>
        <v>59847.160000000076</v>
      </c>
      <c r="K323" s="14">
        <f t="shared" si="46"/>
        <v>69.232500000000002</v>
      </c>
      <c r="L323" s="14">
        <f>IF(A323="","",SUM($K$49:K323))</f>
        <v>36014.789999999972</v>
      </c>
      <c r="O323" s="18">
        <f t="shared" si="47"/>
        <v>275</v>
      </c>
      <c r="P323" s="19">
        <f>IF(O323="","",IF(OR(periods_per_year=26,periods_per_year=52),IF(periods_per_year=26,IF(O323=1,fpdate,P322+14),IF(periods_per_year=52,IF(O323=1,fpdate,P322+7),"n/a")),IF(periods_per_year=24,DATE(YEAR(fpdate),MONTH(fpdate)+(O323-1)/2+IF(AND(DAY(fpdate)&gt;=15,MOD(O323,2)=0),1,0),IF(MOD(O323,2)=0,IF(DAY(fpdate)&gt;=15,DAY(fpdate)-14,DAY(fpdate)+14),DAY(fpdate))),IF(DAY(DATE(YEAR(fpdate),MONTH(fpdate)+O323-1,DAY(fpdate)))&lt;&gt;DAY(fpdate),DATE(YEAR(fpdate),MONTH(fpdate)+O323,0),DATE(YEAR(fpdate),MONTH(fpdate)+O323-1,DAY(fpdate))))))</f>
        <v>51441</v>
      </c>
      <c r="Q323" s="20">
        <f>IF(O323="","",IF(D323&lt;&gt;"",D323,IF(O323=1,start_rate,IF(variable,IF(OR(O323=1,O323&lt;$J$23*periods_per_year),Q322,MIN($J$24,IF(MOD(O323-1,$J$26)=0,MAX($J$25,Q322+$J$27),Q322))),Q322))))</f>
        <v>5.5E-2</v>
      </c>
      <c r="R323" s="21">
        <f>IF(O323="","",ROUND((((1+Q323/CP)^(CP/periods_per_year))-1)*U322,2))</f>
        <v>276.93</v>
      </c>
      <c r="S323" s="21">
        <f>IF(O323="","",IF(O323=nper,U322+R323,MIN(U322+R323,IF(Q323=Q322,S322,ROUND(-PMT(((1+Q323/CP)^(CP/periods_per_year))-1,nper-O323+1,U322),2)))))</f>
        <v>851.68</v>
      </c>
      <c r="T323" s="21">
        <f t="shared" si="48"/>
        <v>574.75</v>
      </c>
      <c r="U323" s="21">
        <f t="shared" si="49"/>
        <v>59847.160000000076</v>
      </c>
    </row>
    <row r="324" spans="1:21" x14ac:dyDescent="0.2">
      <c r="A324" s="11">
        <f t="shared" si="40"/>
        <v>276</v>
      </c>
      <c r="B324" s="12">
        <f t="shared" si="41"/>
        <v>51471</v>
      </c>
      <c r="C324" s="16">
        <f t="shared" si="42"/>
        <v>23</v>
      </c>
      <c r="D324" s="13">
        <f>IF(A324="","",IF(A324=1,start_rate,IF(variable,IF(OR(A324=1,A324&lt;$J$23*periods_per_year),D323,MIN($J$24,IF(MOD(A324-1,$J$26)=0,MAX($J$25,D323+$J$27),D323))),D323)))</f>
        <v>5.5E-2</v>
      </c>
      <c r="E324" s="14">
        <f t="shared" si="43"/>
        <v>274.3</v>
      </c>
      <c r="F324" s="14">
        <f>IF(A324="","",IF(A324=nper,J323+E324,MIN(J323+E324,IF(D324=D323,F323,IF($E$13="Acc Bi-Weekly",ROUND((-PMT(((1+D324/CP)^(CP/12))-1,(nper-A324+1)*12/26,J323))/2,2),IF($E$13="Acc Weekly",ROUND((-PMT(((1+D324/CP)^(CP/12))-1,(nper-A324+1)*12/52,J323))/4,2),ROUND(-PMT(((1+D324/CP)^(CP/periods_per_year))-1,nper-A324+1,J323),2)))))))</f>
        <v>851.68</v>
      </c>
      <c r="G324" s="14">
        <f>IF(OR(A324="",A324&lt;$E$23),"",IF(J323&lt;=F324,0,IF(IF(AND(A324&gt;=$E$23,MOD(A324-$E$23,int)=0),$E$24,0)+F324&gt;=J323+E324,J323+E324-F324,IF(AND(A324&gt;=$E$23,MOD(A324-$E$23,int)=0),$E$24,0)+IF(IF(AND(A324&gt;=$E$23,MOD(A324-$E$23,int)=0),$E$24,0)+IF(MOD(A324-$E$27,periods_per_year)=0,$E$26,0)+F324&lt;J323+E324,IF(MOD(A324-$E$27,periods_per_year)=0,$E$26,0),J323+E324-IF(AND(A324&gt;=$E$23,MOD(A324-$E$23,int)=0),$E$24,0)-F324))))</f>
        <v>0</v>
      </c>
      <c r="H324" s="15"/>
      <c r="I324" s="14">
        <f t="shared" si="44"/>
        <v>577.37999999999988</v>
      </c>
      <c r="J324" s="14">
        <f t="shared" si="45"/>
        <v>59269.780000000079</v>
      </c>
      <c r="K324" s="14">
        <f t="shared" si="46"/>
        <v>68.575000000000003</v>
      </c>
      <c r="L324" s="14">
        <f>IF(A324="","",SUM($K$49:K324))</f>
        <v>36083.364999999969</v>
      </c>
      <c r="O324" s="18">
        <f t="shared" si="47"/>
        <v>276</v>
      </c>
      <c r="P324" s="19">
        <f>IF(O324="","",IF(OR(periods_per_year=26,periods_per_year=52),IF(periods_per_year=26,IF(O324=1,fpdate,P323+14),IF(periods_per_year=52,IF(O324=1,fpdate,P323+7),"n/a")),IF(periods_per_year=24,DATE(YEAR(fpdate),MONTH(fpdate)+(O324-1)/2+IF(AND(DAY(fpdate)&gt;=15,MOD(O324,2)=0),1,0),IF(MOD(O324,2)=0,IF(DAY(fpdate)&gt;=15,DAY(fpdate)-14,DAY(fpdate)+14),DAY(fpdate))),IF(DAY(DATE(YEAR(fpdate),MONTH(fpdate)+O324-1,DAY(fpdate)))&lt;&gt;DAY(fpdate),DATE(YEAR(fpdate),MONTH(fpdate)+O324,0),DATE(YEAR(fpdate),MONTH(fpdate)+O324-1,DAY(fpdate))))))</f>
        <v>51471</v>
      </c>
      <c r="Q324" s="20">
        <f>IF(O324="","",IF(D324&lt;&gt;"",D324,IF(O324=1,start_rate,IF(variable,IF(OR(O324=1,O324&lt;$J$23*periods_per_year),Q323,MIN($J$24,IF(MOD(O324-1,$J$26)=0,MAX($J$25,Q323+$J$27),Q323))),Q323))))</f>
        <v>5.5E-2</v>
      </c>
      <c r="R324" s="21">
        <f>IF(O324="","",ROUND((((1+Q324/CP)^(CP/periods_per_year))-1)*U323,2))</f>
        <v>274.3</v>
      </c>
      <c r="S324" s="21">
        <f>IF(O324="","",IF(O324=nper,U323+R324,MIN(U323+R324,IF(Q324=Q323,S323,ROUND(-PMT(((1+Q324/CP)^(CP/periods_per_year))-1,nper-O324+1,U323),2)))))</f>
        <v>851.68</v>
      </c>
      <c r="T324" s="21">
        <f t="shared" si="48"/>
        <v>577.37999999999988</v>
      </c>
      <c r="U324" s="21">
        <f t="shared" si="49"/>
        <v>59269.780000000079</v>
      </c>
    </row>
    <row r="325" spans="1:21" x14ac:dyDescent="0.2">
      <c r="A325" s="11">
        <f t="shared" si="40"/>
        <v>277</v>
      </c>
      <c r="B325" s="12">
        <f t="shared" si="41"/>
        <v>51502</v>
      </c>
      <c r="C325" s="16" t="str">
        <f t="shared" si="42"/>
        <v/>
      </c>
      <c r="D325" s="13">
        <f>IF(A325="","",IF(A325=1,start_rate,IF(variable,IF(OR(A325=1,A325&lt;$J$23*periods_per_year),D324,MIN($J$24,IF(MOD(A325-1,$J$26)=0,MAX($J$25,D324+$J$27),D324))),D324)))</f>
        <v>5.5E-2</v>
      </c>
      <c r="E325" s="14">
        <f t="shared" si="43"/>
        <v>271.64999999999998</v>
      </c>
      <c r="F325" s="14">
        <f>IF(A325="","",IF(A325=nper,J324+E325,MIN(J324+E325,IF(D325=D324,F324,IF($E$13="Acc Bi-Weekly",ROUND((-PMT(((1+D325/CP)^(CP/12))-1,(nper-A325+1)*12/26,J324))/2,2),IF($E$13="Acc Weekly",ROUND((-PMT(((1+D325/CP)^(CP/12))-1,(nper-A325+1)*12/52,J324))/4,2),ROUND(-PMT(((1+D325/CP)^(CP/periods_per_year))-1,nper-A325+1,J324),2)))))))</f>
        <v>851.68</v>
      </c>
      <c r="G325" s="14">
        <f>IF(OR(A325="",A325&lt;$E$23),"",IF(J324&lt;=F325,0,IF(IF(AND(A325&gt;=$E$23,MOD(A325-$E$23,int)=0),$E$24,0)+F325&gt;=J324+E325,J324+E325-F325,IF(AND(A325&gt;=$E$23,MOD(A325-$E$23,int)=0),$E$24,0)+IF(IF(AND(A325&gt;=$E$23,MOD(A325-$E$23,int)=0),$E$24,0)+IF(MOD(A325-$E$27,periods_per_year)=0,$E$26,0)+F325&lt;J324+E325,IF(MOD(A325-$E$27,periods_per_year)=0,$E$26,0),J324+E325-IF(AND(A325&gt;=$E$23,MOD(A325-$E$23,int)=0),$E$24,0)-F325))))</f>
        <v>0</v>
      </c>
      <c r="H325" s="15"/>
      <c r="I325" s="14">
        <f t="shared" si="44"/>
        <v>580.03</v>
      </c>
      <c r="J325" s="14">
        <f t="shared" si="45"/>
        <v>58689.75000000008</v>
      </c>
      <c r="K325" s="14">
        <f t="shared" si="46"/>
        <v>67.912499999999994</v>
      </c>
      <c r="L325" s="14">
        <f>IF(A325="","",SUM($K$49:K325))</f>
        <v>36151.277499999967</v>
      </c>
      <c r="O325" s="18">
        <f t="shared" si="47"/>
        <v>277</v>
      </c>
      <c r="P325" s="19">
        <f>IF(O325="","",IF(OR(periods_per_year=26,periods_per_year=52),IF(periods_per_year=26,IF(O325=1,fpdate,P324+14),IF(periods_per_year=52,IF(O325=1,fpdate,P324+7),"n/a")),IF(periods_per_year=24,DATE(YEAR(fpdate),MONTH(fpdate)+(O325-1)/2+IF(AND(DAY(fpdate)&gt;=15,MOD(O325,2)=0),1,0),IF(MOD(O325,2)=0,IF(DAY(fpdate)&gt;=15,DAY(fpdate)-14,DAY(fpdate)+14),DAY(fpdate))),IF(DAY(DATE(YEAR(fpdate),MONTH(fpdate)+O325-1,DAY(fpdate)))&lt;&gt;DAY(fpdate),DATE(YEAR(fpdate),MONTH(fpdate)+O325,0),DATE(YEAR(fpdate),MONTH(fpdate)+O325-1,DAY(fpdate))))))</f>
        <v>51502</v>
      </c>
      <c r="Q325" s="20">
        <f>IF(O325="","",IF(D325&lt;&gt;"",D325,IF(O325=1,start_rate,IF(variable,IF(OR(O325=1,O325&lt;$J$23*periods_per_year),Q324,MIN($J$24,IF(MOD(O325-1,$J$26)=0,MAX($J$25,Q324+$J$27),Q324))),Q324))))</f>
        <v>5.5E-2</v>
      </c>
      <c r="R325" s="21">
        <f>IF(O325="","",ROUND((((1+Q325/CP)^(CP/periods_per_year))-1)*U324,2))</f>
        <v>271.64999999999998</v>
      </c>
      <c r="S325" s="21">
        <f>IF(O325="","",IF(O325=nper,U324+R325,MIN(U324+R325,IF(Q325=Q324,S324,ROUND(-PMT(((1+Q325/CP)^(CP/periods_per_year))-1,nper-O325+1,U324),2)))))</f>
        <v>851.68</v>
      </c>
      <c r="T325" s="21">
        <f t="shared" si="48"/>
        <v>580.03</v>
      </c>
      <c r="U325" s="21">
        <f t="shared" si="49"/>
        <v>58689.75000000008</v>
      </c>
    </row>
    <row r="326" spans="1:21" x14ac:dyDescent="0.2">
      <c r="A326" s="11">
        <f t="shared" si="40"/>
        <v>278</v>
      </c>
      <c r="B326" s="12">
        <f t="shared" si="41"/>
        <v>51533</v>
      </c>
      <c r="C326" s="16" t="str">
        <f t="shared" si="42"/>
        <v/>
      </c>
      <c r="D326" s="13">
        <f>IF(A326="","",IF(A326=1,start_rate,IF(variable,IF(OR(A326=1,A326&lt;$J$23*periods_per_year),D325,MIN($J$24,IF(MOD(A326-1,$J$26)=0,MAX($J$25,D325+$J$27),D325))),D325)))</f>
        <v>5.5E-2</v>
      </c>
      <c r="E326" s="14">
        <f t="shared" si="43"/>
        <v>268.99</v>
      </c>
      <c r="F326" s="14">
        <f>IF(A326="","",IF(A326=nper,J325+E326,MIN(J325+E326,IF(D326=D325,F325,IF($E$13="Acc Bi-Weekly",ROUND((-PMT(((1+D326/CP)^(CP/12))-1,(nper-A326+1)*12/26,J325))/2,2),IF($E$13="Acc Weekly",ROUND((-PMT(((1+D326/CP)^(CP/12))-1,(nper-A326+1)*12/52,J325))/4,2),ROUND(-PMT(((1+D326/CP)^(CP/periods_per_year))-1,nper-A326+1,J325),2)))))))</f>
        <v>851.68</v>
      </c>
      <c r="G326" s="14">
        <f>IF(OR(A326="",A326&lt;$E$23),"",IF(J325&lt;=F326,0,IF(IF(AND(A326&gt;=$E$23,MOD(A326-$E$23,int)=0),$E$24,0)+F326&gt;=J325+E326,J325+E326-F326,IF(AND(A326&gt;=$E$23,MOD(A326-$E$23,int)=0),$E$24,0)+IF(IF(AND(A326&gt;=$E$23,MOD(A326-$E$23,int)=0),$E$24,0)+IF(MOD(A326-$E$27,periods_per_year)=0,$E$26,0)+F326&lt;J325+E326,IF(MOD(A326-$E$27,periods_per_year)=0,$E$26,0),J325+E326-IF(AND(A326&gt;=$E$23,MOD(A326-$E$23,int)=0),$E$24,0)-F326))))</f>
        <v>0</v>
      </c>
      <c r="H326" s="15"/>
      <c r="I326" s="14">
        <f t="shared" si="44"/>
        <v>582.68999999999994</v>
      </c>
      <c r="J326" s="14">
        <f t="shared" si="45"/>
        <v>58107.060000000078</v>
      </c>
      <c r="K326" s="14">
        <f t="shared" si="46"/>
        <v>67.247500000000002</v>
      </c>
      <c r="L326" s="14">
        <f>IF(A326="","",SUM($K$49:K326))</f>
        <v>36218.524999999965</v>
      </c>
      <c r="O326" s="18">
        <f t="shared" si="47"/>
        <v>278</v>
      </c>
      <c r="P326" s="19">
        <f>IF(O326="","",IF(OR(periods_per_year=26,periods_per_year=52),IF(periods_per_year=26,IF(O326=1,fpdate,P325+14),IF(periods_per_year=52,IF(O326=1,fpdate,P325+7),"n/a")),IF(periods_per_year=24,DATE(YEAR(fpdate),MONTH(fpdate)+(O326-1)/2+IF(AND(DAY(fpdate)&gt;=15,MOD(O326,2)=0),1,0),IF(MOD(O326,2)=0,IF(DAY(fpdate)&gt;=15,DAY(fpdate)-14,DAY(fpdate)+14),DAY(fpdate))),IF(DAY(DATE(YEAR(fpdate),MONTH(fpdate)+O326-1,DAY(fpdate)))&lt;&gt;DAY(fpdate),DATE(YEAR(fpdate),MONTH(fpdate)+O326,0),DATE(YEAR(fpdate),MONTH(fpdate)+O326-1,DAY(fpdate))))))</f>
        <v>51533</v>
      </c>
      <c r="Q326" s="20">
        <f>IF(O326="","",IF(D326&lt;&gt;"",D326,IF(O326=1,start_rate,IF(variable,IF(OR(O326=1,O326&lt;$J$23*periods_per_year),Q325,MIN($J$24,IF(MOD(O326-1,$J$26)=0,MAX($J$25,Q325+$J$27),Q325))),Q325))))</f>
        <v>5.5E-2</v>
      </c>
      <c r="R326" s="21">
        <f>IF(O326="","",ROUND((((1+Q326/CP)^(CP/periods_per_year))-1)*U325,2))</f>
        <v>268.99</v>
      </c>
      <c r="S326" s="21">
        <f>IF(O326="","",IF(O326=nper,U325+R326,MIN(U325+R326,IF(Q326=Q325,S325,ROUND(-PMT(((1+Q326/CP)^(CP/periods_per_year))-1,nper-O326+1,U325),2)))))</f>
        <v>851.68</v>
      </c>
      <c r="T326" s="21">
        <f t="shared" si="48"/>
        <v>582.68999999999994</v>
      </c>
      <c r="U326" s="21">
        <f t="shared" si="49"/>
        <v>58107.060000000078</v>
      </c>
    </row>
    <row r="327" spans="1:21" x14ac:dyDescent="0.2">
      <c r="A327" s="11">
        <f t="shared" si="40"/>
        <v>279</v>
      </c>
      <c r="B327" s="12">
        <f t="shared" si="41"/>
        <v>51561</v>
      </c>
      <c r="C327" s="16" t="str">
        <f t="shared" si="42"/>
        <v/>
      </c>
      <c r="D327" s="13">
        <f>IF(A327="","",IF(A327=1,start_rate,IF(variable,IF(OR(A327=1,A327&lt;$J$23*periods_per_year),D326,MIN($J$24,IF(MOD(A327-1,$J$26)=0,MAX($J$25,D326+$J$27),D326))),D326)))</f>
        <v>5.5E-2</v>
      </c>
      <c r="E327" s="14">
        <f t="shared" si="43"/>
        <v>266.32</v>
      </c>
      <c r="F327" s="14">
        <f>IF(A327="","",IF(A327=nper,J326+E327,MIN(J326+E327,IF(D327=D326,F326,IF($E$13="Acc Bi-Weekly",ROUND((-PMT(((1+D327/CP)^(CP/12))-1,(nper-A327+1)*12/26,J326))/2,2),IF($E$13="Acc Weekly",ROUND((-PMT(((1+D327/CP)^(CP/12))-1,(nper-A327+1)*12/52,J326))/4,2),ROUND(-PMT(((1+D327/CP)^(CP/periods_per_year))-1,nper-A327+1,J326),2)))))))</f>
        <v>851.68</v>
      </c>
      <c r="G327" s="14">
        <f>IF(OR(A327="",A327&lt;$E$23),"",IF(J326&lt;=F327,0,IF(IF(AND(A327&gt;=$E$23,MOD(A327-$E$23,int)=0),$E$24,0)+F327&gt;=J326+E327,J326+E327-F327,IF(AND(A327&gt;=$E$23,MOD(A327-$E$23,int)=0),$E$24,0)+IF(IF(AND(A327&gt;=$E$23,MOD(A327-$E$23,int)=0),$E$24,0)+IF(MOD(A327-$E$27,periods_per_year)=0,$E$26,0)+F327&lt;J326+E327,IF(MOD(A327-$E$27,periods_per_year)=0,$E$26,0),J326+E327-IF(AND(A327&gt;=$E$23,MOD(A327-$E$23,int)=0),$E$24,0)-F327))))</f>
        <v>0</v>
      </c>
      <c r="H327" s="15"/>
      <c r="I327" s="14">
        <f t="shared" si="44"/>
        <v>585.3599999999999</v>
      </c>
      <c r="J327" s="14">
        <f t="shared" si="45"/>
        <v>57521.700000000077</v>
      </c>
      <c r="K327" s="14">
        <f t="shared" si="46"/>
        <v>66.58</v>
      </c>
      <c r="L327" s="14">
        <f>IF(A327="","",SUM($K$49:K327))</f>
        <v>36285.104999999967</v>
      </c>
      <c r="O327" s="18">
        <f t="shared" si="47"/>
        <v>279</v>
      </c>
      <c r="P327" s="19">
        <f>IF(O327="","",IF(OR(periods_per_year=26,periods_per_year=52),IF(periods_per_year=26,IF(O327=1,fpdate,P326+14),IF(periods_per_year=52,IF(O327=1,fpdate,P326+7),"n/a")),IF(periods_per_year=24,DATE(YEAR(fpdate),MONTH(fpdate)+(O327-1)/2+IF(AND(DAY(fpdate)&gt;=15,MOD(O327,2)=0),1,0),IF(MOD(O327,2)=0,IF(DAY(fpdate)&gt;=15,DAY(fpdate)-14,DAY(fpdate)+14),DAY(fpdate))),IF(DAY(DATE(YEAR(fpdate),MONTH(fpdate)+O327-1,DAY(fpdate)))&lt;&gt;DAY(fpdate),DATE(YEAR(fpdate),MONTH(fpdate)+O327,0),DATE(YEAR(fpdate),MONTH(fpdate)+O327-1,DAY(fpdate))))))</f>
        <v>51561</v>
      </c>
      <c r="Q327" s="20">
        <f>IF(O327="","",IF(D327&lt;&gt;"",D327,IF(O327=1,start_rate,IF(variable,IF(OR(O327=1,O327&lt;$J$23*periods_per_year),Q326,MIN($J$24,IF(MOD(O327-1,$J$26)=0,MAX($J$25,Q326+$J$27),Q326))),Q326))))</f>
        <v>5.5E-2</v>
      </c>
      <c r="R327" s="21">
        <f>IF(O327="","",ROUND((((1+Q327/CP)^(CP/periods_per_year))-1)*U326,2))</f>
        <v>266.32</v>
      </c>
      <c r="S327" s="21">
        <f>IF(O327="","",IF(O327=nper,U326+R327,MIN(U326+R327,IF(Q327=Q326,S326,ROUND(-PMT(((1+Q327/CP)^(CP/periods_per_year))-1,nper-O327+1,U326),2)))))</f>
        <v>851.68</v>
      </c>
      <c r="T327" s="21">
        <f t="shared" si="48"/>
        <v>585.3599999999999</v>
      </c>
      <c r="U327" s="21">
        <f t="shared" si="49"/>
        <v>57521.700000000077</v>
      </c>
    </row>
    <row r="328" spans="1:21" x14ac:dyDescent="0.2">
      <c r="A328" s="11">
        <f t="shared" si="40"/>
        <v>280</v>
      </c>
      <c r="B328" s="12">
        <f t="shared" si="41"/>
        <v>51592</v>
      </c>
      <c r="C328" s="16" t="str">
        <f t="shared" si="42"/>
        <v/>
      </c>
      <c r="D328" s="13">
        <f>IF(A328="","",IF(A328=1,start_rate,IF(variable,IF(OR(A328=1,A328&lt;$J$23*periods_per_year),D327,MIN($J$24,IF(MOD(A328-1,$J$26)=0,MAX($J$25,D327+$J$27),D327))),D327)))</f>
        <v>5.5E-2</v>
      </c>
      <c r="E328" s="14">
        <f t="shared" si="43"/>
        <v>263.64</v>
      </c>
      <c r="F328" s="14">
        <f>IF(A328="","",IF(A328=nper,J327+E328,MIN(J327+E328,IF(D328=D327,F327,IF($E$13="Acc Bi-Weekly",ROUND((-PMT(((1+D328/CP)^(CP/12))-1,(nper-A328+1)*12/26,J327))/2,2),IF($E$13="Acc Weekly",ROUND((-PMT(((1+D328/CP)^(CP/12))-1,(nper-A328+1)*12/52,J327))/4,2),ROUND(-PMT(((1+D328/CP)^(CP/periods_per_year))-1,nper-A328+1,J327),2)))))))</f>
        <v>851.68</v>
      </c>
      <c r="G328" s="14">
        <f>IF(OR(A328="",A328&lt;$E$23),"",IF(J327&lt;=F328,0,IF(IF(AND(A328&gt;=$E$23,MOD(A328-$E$23,int)=0),$E$24,0)+F328&gt;=J327+E328,J327+E328-F328,IF(AND(A328&gt;=$E$23,MOD(A328-$E$23,int)=0),$E$24,0)+IF(IF(AND(A328&gt;=$E$23,MOD(A328-$E$23,int)=0),$E$24,0)+IF(MOD(A328-$E$27,periods_per_year)=0,$E$26,0)+F328&lt;J327+E328,IF(MOD(A328-$E$27,periods_per_year)=0,$E$26,0),J327+E328-IF(AND(A328&gt;=$E$23,MOD(A328-$E$23,int)=0),$E$24,0)-F328))))</f>
        <v>0</v>
      </c>
      <c r="H328" s="15"/>
      <c r="I328" s="14">
        <f t="shared" si="44"/>
        <v>588.04</v>
      </c>
      <c r="J328" s="14">
        <f t="shared" si="45"/>
        <v>56933.660000000076</v>
      </c>
      <c r="K328" s="14">
        <f t="shared" si="46"/>
        <v>65.91</v>
      </c>
      <c r="L328" s="14">
        <f>IF(A328="","",SUM($K$49:K328))</f>
        <v>36351.01499999997</v>
      </c>
      <c r="O328" s="18">
        <f t="shared" si="47"/>
        <v>280</v>
      </c>
      <c r="P328" s="19">
        <f>IF(O328="","",IF(OR(periods_per_year=26,periods_per_year=52),IF(periods_per_year=26,IF(O328=1,fpdate,P327+14),IF(periods_per_year=52,IF(O328=1,fpdate,P327+7),"n/a")),IF(periods_per_year=24,DATE(YEAR(fpdate),MONTH(fpdate)+(O328-1)/2+IF(AND(DAY(fpdate)&gt;=15,MOD(O328,2)=0),1,0),IF(MOD(O328,2)=0,IF(DAY(fpdate)&gt;=15,DAY(fpdate)-14,DAY(fpdate)+14),DAY(fpdate))),IF(DAY(DATE(YEAR(fpdate),MONTH(fpdate)+O328-1,DAY(fpdate)))&lt;&gt;DAY(fpdate),DATE(YEAR(fpdate),MONTH(fpdate)+O328,0),DATE(YEAR(fpdate),MONTH(fpdate)+O328-1,DAY(fpdate))))))</f>
        <v>51592</v>
      </c>
      <c r="Q328" s="20">
        <f>IF(O328="","",IF(D328&lt;&gt;"",D328,IF(O328=1,start_rate,IF(variable,IF(OR(O328=1,O328&lt;$J$23*periods_per_year),Q327,MIN($J$24,IF(MOD(O328-1,$J$26)=0,MAX($J$25,Q327+$J$27),Q327))),Q327))))</f>
        <v>5.5E-2</v>
      </c>
      <c r="R328" s="21">
        <f>IF(O328="","",ROUND((((1+Q328/CP)^(CP/periods_per_year))-1)*U327,2))</f>
        <v>263.64</v>
      </c>
      <c r="S328" s="21">
        <f>IF(O328="","",IF(O328=nper,U327+R328,MIN(U327+R328,IF(Q328=Q327,S327,ROUND(-PMT(((1+Q328/CP)^(CP/periods_per_year))-1,nper-O328+1,U327),2)))))</f>
        <v>851.68</v>
      </c>
      <c r="T328" s="21">
        <f t="shared" si="48"/>
        <v>588.04</v>
      </c>
      <c r="U328" s="21">
        <f t="shared" si="49"/>
        <v>56933.660000000076</v>
      </c>
    </row>
    <row r="329" spans="1:21" x14ac:dyDescent="0.2">
      <c r="A329" s="11">
        <f t="shared" si="40"/>
        <v>281</v>
      </c>
      <c r="B329" s="12">
        <f t="shared" si="41"/>
        <v>51622</v>
      </c>
      <c r="C329" s="16" t="str">
        <f t="shared" si="42"/>
        <v/>
      </c>
      <c r="D329" s="13">
        <f>IF(A329="","",IF(A329=1,start_rate,IF(variable,IF(OR(A329=1,A329&lt;$J$23*periods_per_year),D328,MIN($J$24,IF(MOD(A329-1,$J$26)=0,MAX($J$25,D328+$J$27),D328))),D328)))</f>
        <v>5.5E-2</v>
      </c>
      <c r="E329" s="14">
        <f t="shared" si="43"/>
        <v>260.95</v>
      </c>
      <c r="F329" s="14">
        <f>IF(A329="","",IF(A329=nper,J328+E329,MIN(J328+E329,IF(D329=D328,F328,IF($E$13="Acc Bi-Weekly",ROUND((-PMT(((1+D329/CP)^(CP/12))-1,(nper-A329+1)*12/26,J328))/2,2),IF($E$13="Acc Weekly",ROUND((-PMT(((1+D329/CP)^(CP/12))-1,(nper-A329+1)*12/52,J328))/4,2),ROUND(-PMT(((1+D329/CP)^(CP/periods_per_year))-1,nper-A329+1,J328),2)))))))</f>
        <v>851.68</v>
      </c>
      <c r="G329" s="14">
        <f>IF(OR(A329="",A329&lt;$E$23),"",IF(J328&lt;=F329,0,IF(IF(AND(A329&gt;=$E$23,MOD(A329-$E$23,int)=0),$E$24,0)+F329&gt;=J328+E329,J328+E329-F329,IF(AND(A329&gt;=$E$23,MOD(A329-$E$23,int)=0),$E$24,0)+IF(IF(AND(A329&gt;=$E$23,MOD(A329-$E$23,int)=0),$E$24,0)+IF(MOD(A329-$E$27,periods_per_year)=0,$E$26,0)+F329&lt;J328+E329,IF(MOD(A329-$E$27,periods_per_year)=0,$E$26,0),J328+E329-IF(AND(A329&gt;=$E$23,MOD(A329-$E$23,int)=0),$E$24,0)-F329))))</f>
        <v>0</v>
      </c>
      <c r="H329" s="15"/>
      <c r="I329" s="14">
        <f t="shared" si="44"/>
        <v>590.73</v>
      </c>
      <c r="J329" s="14">
        <f t="shared" si="45"/>
        <v>56342.930000000073</v>
      </c>
      <c r="K329" s="14">
        <f t="shared" si="46"/>
        <v>65.237499999999997</v>
      </c>
      <c r="L329" s="14">
        <f>IF(A329="","",SUM($K$49:K329))</f>
        <v>36416.252499999973</v>
      </c>
      <c r="O329" s="18">
        <f t="shared" si="47"/>
        <v>281</v>
      </c>
      <c r="P329" s="19">
        <f>IF(O329="","",IF(OR(periods_per_year=26,periods_per_year=52),IF(periods_per_year=26,IF(O329=1,fpdate,P328+14),IF(periods_per_year=52,IF(O329=1,fpdate,P328+7),"n/a")),IF(periods_per_year=24,DATE(YEAR(fpdate),MONTH(fpdate)+(O329-1)/2+IF(AND(DAY(fpdate)&gt;=15,MOD(O329,2)=0),1,0),IF(MOD(O329,2)=0,IF(DAY(fpdate)&gt;=15,DAY(fpdate)-14,DAY(fpdate)+14),DAY(fpdate))),IF(DAY(DATE(YEAR(fpdate),MONTH(fpdate)+O329-1,DAY(fpdate)))&lt;&gt;DAY(fpdate),DATE(YEAR(fpdate),MONTH(fpdate)+O329,0),DATE(YEAR(fpdate),MONTH(fpdate)+O329-1,DAY(fpdate))))))</f>
        <v>51622</v>
      </c>
      <c r="Q329" s="20">
        <f>IF(O329="","",IF(D329&lt;&gt;"",D329,IF(O329=1,start_rate,IF(variable,IF(OR(O329=1,O329&lt;$J$23*periods_per_year),Q328,MIN($J$24,IF(MOD(O329-1,$J$26)=0,MAX($J$25,Q328+$J$27),Q328))),Q328))))</f>
        <v>5.5E-2</v>
      </c>
      <c r="R329" s="21">
        <f>IF(O329="","",ROUND((((1+Q329/CP)^(CP/periods_per_year))-1)*U328,2))</f>
        <v>260.95</v>
      </c>
      <c r="S329" s="21">
        <f>IF(O329="","",IF(O329=nper,U328+R329,MIN(U328+R329,IF(Q329=Q328,S328,ROUND(-PMT(((1+Q329/CP)^(CP/periods_per_year))-1,nper-O329+1,U328),2)))))</f>
        <v>851.68</v>
      </c>
      <c r="T329" s="21">
        <f t="shared" si="48"/>
        <v>590.73</v>
      </c>
      <c r="U329" s="21">
        <f t="shared" si="49"/>
        <v>56342.930000000073</v>
      </c>
    </row>
    <row r="330" spans="1:21" x14ac:dyDescent="0.2">
      <c r="A330" s="11">
        <f t="shared" si="40"/>
        <v>282</v>
      </c>
      <c r="B330" s="12">
        <f t="shared" si="41"/>
        <v>51653</v>
      </c>
      <c r="C330" s="16" t="str">
        <f t="shared" si="42"/>
        <v/>
      </c>
      <c r="D330" s="13">
        <f>IF(A330="","",IF(A330=1,start_rate,IF(variable,IF(OR(A330=1,A330&lt;$J$23*periods_per_year),D329,MIN($J$24,IF(MOD(A330-1,$J$26)=0,MAX($J$25,D329+$J$27),D329))),D329)))</f>
        <v>5.5E-2</v>
      </c>
      <c r="E330" s="14">
        <f t="shared" si="43"/>
        <v>258.24</v>
      </c>
      <c r="F330" s="14">
        <f>IF(A330="","",IF(A330=nper,J329+E330,MIN(J329+E330,IF(D330=D329,F329,IF($E$13="Acc Bi-Weekly",ROUND((-PMT(((1+D330/CP)^(CP/12))-1,(nper-A330+1)*12/26,J329))/2,2),IF($E$13="Acc Weekly",ROUND((-PMT(((1+D330/CP)^(CP/12))-1,(nper-A330+1)*12/52,J329))/4,2),ROUND(-PMT(((1+D330/CP)^(CP/periods_per_year))-1,nper-A330+1,J329),2)))))))</f>
        <v>851.68</v>
      </c>
      <c r="G330" s="14">
        <f>IF(OR(A330="",A330&lt;$E$23),"",IF(J329&lt;=F330,0,IF(IF(AND(A330&gt;=$E$23,MOD(A330-$E$23,int)=0),$E$24,0)+F330&gt;=J329+E330,J329+E330-F330,IF(AND(A330&gt;=$E$23,MOD(A330-$E$23,int)=0),$E$24,0)+IF(IF(AND(A330&gt;=$E$23,MOD(A330-$E$23,int)=0),$E$24,0)+IF(MOD(A330-$E$27,periods_per_year)=0,$E$26,0)+F330&lt;J329+E330,IF(MOD(A330-$E$27,periods_per_year)=0,$E$26,0),J329+E330-IF(AND(A330&gt;=$E$23,MOD(A330-$E$23,int)=0),$E$24,0)-F330))))</f>
        <v>0</v>
      </c>
      <c r="H330" s="15"/>
      <c r="I330" s="14">
        <f t="shared" si="44"/>
        <v>593.43999999999994</v>
      </c>
      <c r="J330" s="14">
        <f t="shared" si="45"/>
        <v>55749.490000000071</v>
      </c>
      <c r="K330" s="14">
        <f t="shared" si="46"/>
        <v>64.56</v>
      </c>
      <c r="L330" s="14">
        <f>IF(A330="","",SUM($K$49:K330))</f>
        <v>36480.812499999971</v>
      </c>
      <c r="O330" s="18">
        <f t="shared" si="47"/>
        <v>282</v>
      </c>
      <c r="P330" s="19">
        <f>IF(O330="","",IF(OR(periods_per_year=26,periods_per_year=52),IF(periods_per_year=26,IF(O330=1,fpdate,P329+14),IF(periods_per_year=52,IF(O330=1,fpdate,P329+7),"n/a")),IF(periods_per_year=24,DATE(YEAR(fpdate),MONTH(fpdate)+(O330-1)/2+IF(AND(DAY(fpdate)&gt;=15,MOD(O330,2)=0),1,0),IF(MOD(O330,2)=0,IF(DAY(fpdate)&gt;=15,DAY(fpdate)-14,DAY(fpdate)+14),DAY(fpdate))),IF(DAY(DATE(YEAR(fpdate),MONTH(fpdate)+O330-1,DAY(fpdate)))&lt;&gt;DAY(fpdate),DATE(YEAR(fpdate),MONTH(fpdate)+O330,0),DATE(YEAR(fpdate),MONTH(fpdate)+O330-1,DAY(fpdate))))))</f>
        <v>51653</v>
      </c>
      <c r="Q330" s="20">
        <f>IF(O330="","",IF(D330&lt;&gt;"",D330,IF(O330=1,start_rate,IF(variable,IF(OR(O330=1,O330&lt;$J$23*periods_per_year),Q329,MIN($J$24,IF(MOD(O330-1,$J$26)=0,MAX($J$25,Q329+$J$27),Q329))),Q329))))</f>
        <v>5.5E-2</v>
      </c>
      <c r="R330" s="21">
        <f>IF(O330="","",ROUND((((1+Q330/CP)^(CP/periods_per_year))-1)*U329,2))</f>
        <v>258.24</v>
      </c>
      <c r="S330" s="21">
        <f>IF(O330="","",IF(O330=nper,U329+R330,MIN(U329+R330,IF(Q330=Q329,S329,ROUND(-PMT(((1+Q330/CP)^(CP/periods_per_year))-1,nper-O330+1,U329),2)))))</f>
        <v>851.68</v>
      </c>
      <c r="T330" s="21">
        <f t="shared" si="48"/>
        <v>593.43999999999994</v>
      </c>
      <c r="U330" s="21">
        <f t="shared" si="49"/>
        <v>55749.490000000071</v>
      </c>
    </row>
    <row r="331" spans="1:21" x14ac:dyDescent="0.2">
      <c r="A331" s="11">
        <f t="shared" si="40"/>
        <v>283</v>
      </c>
      <c r="B331" s="12">
        <f t="shared" si="41"/>
        <v>51683</v>
      </c>
      <c r="C331" s="16" t="str">
        <f t="shared" si="42"/>
        <v/>
      </c>
      <c r="D331" s="13">
        <f>IF(A331="","",IF(A331=1,start_rate,IF(variable,IF(OR(A331=1,A331&lt;$J$23*periods_per_year),D330,MIN($J$24,IF(MOD(A331-1,$J$26)=0,MAX($J$25,D330+$J$27),D330))),D330)))</f>
        <v>5.5E-2</v>
      </c>
      <c r="E331" s="14">
        <f t="shared" si="43"/>
        <v>255.52</v>
      </c>
      <c r="F331" s="14">
        <f>IF(A331="","",IF(A331=nper,J330+E331,MIN(J330+E331,IF(D331=D330,F330,IF($E$13="Acc Bi-Weekly",ROUND((-PMT(((1+D331/CP)^(CP/12))-1,(nper-A331+1)*12/26,J330))/2,2),IF($E$13="Acc Weekly",ROUND((-PMT(((1+D331/CP)^(CP/12))-1,(nper-A331+1)*12/52,J330))/4,2),ROUND(-PMT(((1+D331/CP)^(CP/periods_per_year))-1,nper-A331+1,J330),2)))))))</f>
        <v>851.68</v>
      </c>
      <c r="G331" s="14">
        <f>IF(OR(A331="",A331&lt;$E$23),"",IF(J330&lt;=F331,0,IF(IF(AND(A331&gt;=$E$23,MOD(A331-$E$23,int)=0),$E$24,0)+F331&gt;=J330+E331,J330+E331-F331,IF(AND(A331&gt;=$E$23,MOD(A331-$E$23,int)=0),$E$24,0)+IF(IF(AND(A331&gt;=$E$23,MOD(A331-$E$23,int)=0),$E$24,0)+IF(MOD(A331-$E$27,periods_per_year)=0,$E$26,0)+F331&lt;J330+E331,IF(MOD(A331-$E$27,periods_per_year)=0,$E$26,0),J330+E331-IF(AND(A331&gt;=$E$23,MOD(A331-$E$23,int)=0),$E$24,0)-F331))))</f>
        <v>0</v>
      </c>
      <c r="H331" s="15"/>
      <c r="I331" s="14">
        <f t="shared" si="44"/>
        <v>596.16</v>
      </c>
      <c r="J331" s="14">
        <f t="shared" si="45"/>
        <v>55153.330000000067</v>
      </c>
      <c r="K331" s="14">
        <f t="shared" si="46"/>
        <v>63.88</v>
      </c>
      <c r="L331" s="14">
        <f>IF(A331="","",SUM($K$49:K331))</f>
        <v>36544.692499999968</v>
      </c>
      <c r="O331" s="18">
        <f t="shared" si="47"/>
        <v>283</v>
      </c>
      <c r="P331" s="19">
        <f>IF(O331="","",IF(OR(periods_per_year=26,periods_per_year=52),IF(periods_per_year=26,IF(O331=1,fpdate,P330+14),IF(periods_per_year=52,IF(O331=1,fpdate,P330+7),"n/a")),IF(periods_per_year=24,DATE(YEAR(fpdate),MONTH(fpdate)+(O331-1)/2+IF(AND(DAY(fpdate)&gt;=15,MOD(O331,2)=0),1,0),IF(MOD(O331,2)=0,IF(DAY(fpdate)&gt;=15,DAY(fpdate)-14,DAY(fpdate)+14),DAY(fpdate))),IF(DAY(DATE(YEAR(fpdate),MONTH(fpdate)+O331-1,DAY(fpdate)))&lt;&gt;DAY(fpdate),DATE(YEAR(fpdate),MONTH(fpdate)+O331,0),DATE(YEAR(fpdate),MONTH(fpdate)+O331-1,DAY(fpdate))))))</f>
        <v>51683</v>
      </c>
      <c r="Q331" s="20">
        <f>IF(O331="","",IF(D331&lt;&gt;"",D331,IF(O331=1,start_rate,IF(variable,IF(OR(O331=1,O331&lt;$J$23*periods_per_year),Q330,MIN($J$24,IF(MOD(O331-1,$J$26)=0,MAX($J$25,Q330+$J$27),Q330))),Q330))))</f>
        <v>5.5E-2</v>
      </c>
      <c r="R331" s="21">
        <f>IF(O331="","",ROUND((((1+Q331/CP)^(CP/periods_per_year))-1)*U330,2))</f>
        <v>255.52</v>
      </c>
      <c r="S331" s="21">
        <f>IF(O331="","",IF(O331=nper,U330+R331,MIN(U330+R331,IF(Q331=Q330,S330,ROUND(-PMT(((1+Q331/CP)^(CP/periods_per_year))-1,nper-O331+1,U330),2)))))</f>
        <v>851.68</v>
      </c>
      <c r="T331" s="21">
        <f t="shared" si="48"/>
        <v>596.16</v>
      </c>
      <c r="U331" s="21">
        <f t="shared" si="49"/>
        <v>55153.330000000067</v>
      </c>
    </row>
    <row r="332" spans="1:21" x14ac:dyDescent="0.2">
      <c r="A332" s="11">
        <f t="shared" si="40"/>
        <v>284</v>
      </c>
      <c r="B332" s="12">
        <f t="shared" si="41"/>
        <v>51714</v>
      </c>
      <c r="C332" s="16" t="str">
        <f t="shared" si="42"/>
        <v/>
      </c>
      <c r="D332" s="13">
        <f>IF(A332="","",IF(A332=1,start_rate,IF(variable,IF(OR(A332=1,A332&lt;$J$23*periods_per_year),D331,MIN($J$24,IF(MOD(A332-1,$J$26)=0,MAX($J$25,D331+$J$27),D331))),D331)))</f>
        <v>5.5E-2</v>
      </c>
      <c r="E332" s="14">
        <f t="shared" si="43"/>
        <v>252.79</v>
      </c>
      <c r="F332" s="14">
        <f>IF(A332="","",IF(A332=nper,J331+E332,MIN(J331+E332,IF(D332=D331,F331,IF($E$13="Acc Bi-Weekly",ROUND((-PMT(((1+D332/CP)^(CP/12))-1,(nper-A332+1)*12/26,J331))/2,2),IF($E$13="Acc Weekly",ROUND((-PMT(((1+D332/CP)^(CP/12))-1,(nper-A332+1)*12/52,J331))/4,2),ROUND(-PMT(((1+D332/CP)^(CP/periods_per_year))-1,nper-A332+1,J331),2)))))))</f>
        <v>851.68</v>
      </c>
      <c r="G332" s="14">
        <f>IF(OR(A332="",A332&lt;$E$23),"",IF(J331&lt;=F332,0,IF(IF(AND(A332&gt;=$E$23,MOD(A332-$E$23,int)=0),$E$24,0)+F332&gt;=J331+E332,J331+E332-F332,IF(AND(A332&gt;=$E$23,MOD(A332-$E$23,int)=0),$E$24,0)+IF(IF(AND(A332&gt;=$E$23,MOD(A332-$E$23,int)=0),$E$24,0)+IF(MOD(A332-$E$27,periods_per_year)=0,$E$26,0)+F332&lt;J331+E332,IF(MOD(A332-$E$27,periods_per_year)=0,$E$26,0),J331+E332-IF(AND(A332&gt;=$E$23,MOD(A332-$E$23,int)=0),$E$24,0)-F332))))</f>
        <v>0</v>
      </c>
      <c r="H332" s="15"/>
      <c r="I332" s="14">
        <f t="shared" si="44"/>
        <v>598.89</v>
      </c>
      <c r="J332" s="14">
        <f t="shared" si="45"/>
        <v>54554.440000000068</v>
      </c>
      <c r="K332" s="14">
        <f t="shared" si="46"/>
        <v>63.197499999999998</v>
      </c>
      <c r="L332" s="14">
        <f>IF(A332="","",SUM($K$49:K332))</f>
        <v>36607.88999999997</v>
      </c>
      <c r="O332" s="18">
        <f t="shared" si="47"/>
        <v>284</v>
      </c>
      <c r="P332" s="19">
        <f>IF(O332="","",IF(OR(periods_per_year=26,periods_per_year=52),IF(periods_per_year=26,IF(O332=1,fpdate,P331+14),IF(periods_per_year=52,IF(O332=1,fpdate,P331+7),"n/a")),IF(periods_per_year=24,DATE(YEAR(fpdate),MONTH(fpdate)+(O332-1)/2+IF(AND(DAY(fpdate)&gt;=15,MOD(O332,2)=0),1,0),IF(MOD(O332,2)=0,IF(DAY(fpdate)&gt;=15,DAY(fpdate)-14,DAY(fpdate)+14),DAY(fpdate))),IF(DAY(DATE(YEAR(fpdate),MONTH(fpdate)+O332-1,DAY(fpdate)))&lt;&gt;DAY(fpdate),DATE(YEAR(fpdate),MONTH(fpdate)+O332,0),DATE(YEAR(fpdate),MONTH(fpdate)+O332-1,DAY(fpdate))))))</f>
        <v>51714</v>
      </c>
      <c r="Q332" s="20">
        <f>IF(O332="","",IF(D332&lt;&gt;"",D332,IF(O332=1,start_rate,IF(variable,IF(OR(O332=1,O332&lt;$J$23*periods_per_year),Q331,MIN($J$24,IF(MOD(O332-1,$J$26)=0,MAX($J$25,Q331+$J$27),Q331))),Q331))))</f>
        <v>5.5E-2</v>
      </c>
      <c r="R332" s="21">
        <f>IF(O332="","",ROUND((((1+Q332/CP)^(CP/periods_per_year))-1)*U331,2))</f>
        <v>252.79</v>
      </c>
      <c r="S332" s="21">
        <f>IF(O332="","",IF(O332=nper,U331+R332,MIN(U331+R332,IF(Q332=Q331,S331,ROUND(-PMT(((1+Q332/CP)^(CP/periods_per_year))-1,nper-O332+1,U331),2)))))</f>
        <v>851.68</v>
      </c>
      <c r="T332" s="21">
        <f t="shared" si="48"/>
        <v>598.89</v>
      </c>
      <c r="U332" s="21">
        <f t="shared" si="49"/>
        <v>54554.440000000068</v>
      </c>
    </row>
    <row r="333" spans="1:21" x14ac:dyDescent="0.2">
      <c r="A333" s="11">
        <f t="shared" si="40"/>
        <v>285</v>
      </c>
      <c r="B333" s="12">
        <f t="shared" si="41"/>
        <v>51745</v>
      </c>
      <c r="C333" s="16" t="str">
        <f t="shared" si="42"/>
        <v/>
      </c>
      <c r="D333" s="13">
        <f>IF(A333="","",IF(A333=1,start_rate,IF(variable,IF(OR(A333=1,A333&lt;$J$23*periods_per_year),D332,MIN($J$24,IF(MOD(A333-1,$J$26)=0,MAX($J$25,D332+$J$27),D332))),D332)))</f>
        <v>5.5E-2</v>
      </c>
      <c r="E333" s="14">
        <f t="shared" si="43"/>
        <v>250.04</v>
      </c>
      <c r="F333" s="14">
        <f>IF(A333="","",IF(A333=nper,J332+E333,MIN(J332+E333,IF(D333=D332,F332,IF($E$13="Acc Bi-Weekly",ROUND((-PMT(((1+D333/CP)^(CP/12))-1,(nper-A333+1)*12/26,J332))/2,2),IF($E$13="Acc Weekly",ROUND((-PMT(((1+D333/CP)^(CP/12))-1,(nper-A333+1)*12/52,J332))/4,2),ROUND(-PMT(((1+D333/CP)^(CP/periods_per_year))-1,nper-A333+1,J332),2)))))))</f>
        <v>851.68</v>
      </c>
      <c r="G333" s="14">
        <f>IF(OR(A333="",A333&lt;$E$23),"",IF(J332&lt;=F333,0,IF(IF(AND(A333&gt;=$E$23,MOD(A333-$E$23,int)=0),$E$24,0)+F333&gt;=J332+E333,J332+E333-F333,IF(AND(A333&gt;=$E$23,MOD(A333-$E$23,int)=0),$E$24,0)+IF(IF(AND(A333&gt;=$E$23,MOD(A333-$E$23,int)=0),$E$24,0)+IF(MOD(A333-$E$27,periods_per_year)=0,$E$26,0)+F333&lt;J332+E333,IF(MOD(A333-$E$27,periods_per_year)=0,$E$26,0),J332+E333-IF(AND(A333&gt;=$E$23,MOD(A333-$E$23,int)=0),$E$24,0)-F333))))</f>
        <v>0</v>
      </c>
      <c r="H333" s="15"/>
      <c r="I333" s="14">
        <f t="shared" si="44"/>
        <v>601.64</v>
      </c>
      <c r="J333" s="14">
        <f t="shared" si="45"/>
        <v>53952.800000000068</v>
      </c>
      <c r="K333" s="14">
        <f t="shared" si="46"/>
        <v>62.51</v>
      </c>
      <c r="L333" s="14">
        <f>IF(A333="","",SUM($K$49:K333))</f>
        <v>36670.399999999972</v>
      </c>
      <c r="O333" s="18">
        <f t="shared" si="47"/>
        <v>285</v>
      </c>
      <c r="P333" s="19">
        <f>IF(O333="","",IF(OR(periods_per_year=26,periods_per_year=52),IF(periods_per_year=26,IF(O333=1,fpdate,P332+14),IF(periods_per_year=52,IF(O333=1,fpdate,P332+7),"n/a")),IF(periods_per_year=24,DATE(YEAR(fpdate),MONTH(fpdate)+(O333-1)/2+IF(AND(DAY(fpdate)&gt;=15,MOD(O333,2)=0),1,0),IF(MOD(O333,2)=0,IF(DAY(fpdate)&gt;=15,DAY(fpdate)-14,DAY(fpdate)+14),DAY(fpdate))),IF(DAY(DATE(YEAR(fpdate),MONTH(fpdate)+O333-1,DAY(fpdate)))&lt;&gt;DAY(fpdate),DATE(YEAR(fpdate),MONTH(fpdate)+O333,0),DATE(YEAR(fpdate),MONTH(fpdate)+O333-1,DAY(fpdate))))))</f>
        <v>51745</v>
      </c>
      <c r="Q333" s="20">
        <f>IF(O333="","",IF(D333&lt;&gt;"",D333,IF(O333=1,start_rate,IF(variable,IF(OR(O333=1,O333&lt;$J$23*periods_per_year),Q332,MIN($J$24,IF(MOD(O333-1,$J$26)=0,MAX($J$25,Q332+$J$27),Q332))),Q332))))</f>
        <v>5.5E-2</v>
      </c>
      <c r="R333" s="21">
        <f>IF(O333="","",ROUND((((1+Q333/CP)^(CP/periods_per_year))-1)*U332,2))</f>
        <v>250.04</v>
      </c>
      <c r="S333" s="21">
        <f>IF(O333="","",IF(O333=nper,U332+R333,MIN(U332+R333,IF(Q333=Q332,S332,ROUND(-PMT(((1+Q333/CP)^(CP/periods_per_year))-1,nper-O333+1,U332),2)))))</f>
        <v>851.68</v>
      </c>
      <c r="T333" s="21">
        <f t="shared" si="48"/>
        <v>601.64</v>
      </c>
      <c r="U333" s="21">
        <f t="shared" si="49"/>
        <v>53952.800000000068</v>
      </c>
    </row>
    <row r="334" spans="1:21" x14ac:dyDescent="0.2">
      <c r="A334" s="11">
        <f t="shared" si="40"/>
        <v>286</v>
      </c>
      <c r="B334" s="12">
        <f t="shared" si="41"/>
        <v>51775</v>
      </c>
      <c r="C334" s="16" t="str">
        <f t="shared" si="42"/>
        <v/>
      </c>
      <c r="D334" s="13">
        <f>IF(A334="","",IF(A334=1,start_rate,IF(variable,IF(OR(A334=1,A334&lt;$J$23*periods_per_year),D333,MIN($J$24,IF(MOD(A334-1,$J$26)=0,MAX($J$25,D333+$J$27),D333))),D333)))</f>
        <v>5.5E-2</v>
      </c>
      <c r="E334" s="14">
        <f t="shared" si="43"/>
        <v>247.28</v>
      </c>
      <c r="F334" s="14">
        <f>IF(A334="","",IF(A334=nper,J333+E334,MIN(J333+E334,IF(D334=D333,F333,IF($E$13="Acc Bi-Weekly",ROUND((-PMT(((1+D334/CP)^(CP/12))-1,(nper-A334+1)*12/26,J333))/2,2),IF($E$13="Acc Weekly",ROUND((-PMT(((1+D334/CP)^(CP/12))-1,(nper-A334+1)*12/52,J333))/4,2),ROUND(-PMT(((1+D334/CP)^(CP/periods_per_year))-1,nper-A334+1,J333),2)))))))</f>
        <v>851.68</v>
      </c>
      <c r="G334" s="14">
        <f>IF(OR(A334="",A334&lt;$E$23),"",IF(J333&lt;=F334,0,IF(IF(AND(A334&gt;=$E$23,MOD(A334-$E$23,int)=0),$E$24,0)+F334&gt;=J333+E334,J333+E334-F334,IF(AND(A334&gt;=$E$23,MOD(A334-$E$23,int)=0),$E$24,0)+IF(IF(AND(A334&gt;=$E$23,MOD(A334-$E$23,int)=0),$E$24,0)+IF(MOD(A334-$E$27,periods_per_year)=0,$E$26,0)+F334&lt;J333+E334,IF(MOD(A334-$E$27,periods_per_year)=0,$E$26,0),J333+E334-IF(AND(A334&gt;=$E$23,MOD(A334-$E$23,int)=0),$E$24,0)-F334))))</f>
        <v>0</v>
      </c>
      <c r="H334" s="15"/>
      <c r="I334" s="14">
        <f t="shared" si="44"/>
        <v>604.4</v>
      </c>
      <c r="J334" s="14">
        <f t="shared" si="45"/>
        <v>53348.400000000067</v>
      </c>
      <c r="K334" s="14">
        <f t="shared" si="46"/>
        <v>61.82</v>
      </c>
      <c r="L334" s="14">
        <f>IF(A334="","",SUM($K$49:K334))</f>
        <v>36732.219999999972</v>
      </c>
      <c r="O334" s="18">
        <f t="shared" si="47"/>
        <v>286</v>
      </c>
      <c r="P334" s="19">
        <f>IF(O334="","",IF(OR(periods_per_year=26,periods_per_year=52),IF(periods_per_year=26,IF(O334=1,fpdate,P333+14),IF(periods_per_year=52,IF(O334=1,fpdate,P333+7),"n/a")),IF(periods_per_year=24,DATE(YEAR(fpdate),MONTH(fpdate)+(O334-1)/2+IF(AND(DAY(fpdate)&gt;=15,MOD(O334,2)=0),1,0),IF(MOD(O334,2)=0,IF(DAY(fpdate)&gt;=15,DAY(fpdate)-14,DAY(fpdate)+14),DAY(fpdate))),IF(DAY(DATE(YEAR(fpdate),MONTH(fpdate)+O334-1,DAY(fpdate)))&lt;&gt;DAY(fpdate),DATE(YEAR(fpdate),MONTH(fpdate)+O334,0),DATE(YEAR(fpdate),MONTH(fpdate)+O334-1,DAY(fpdate))))))</f>
        <v>51775</v>
      </c>
      <c r="Q334" s="20">
        <f>IF(O334="","",IF(D334&lt;&gt;"",D334,IF(O334=1,start_rate,IF(variable,IF(OR(O334=1,O334&lt;$J$23*periods_per_year),Q333,MIN($J$24,IF(MOD(O334-1,$J$26)=0,MAX($J$25,Q333+$J$27),Q333))),Q333))))</f>
        <v>5.5E-2</v>
      </c>
      <c r="R334" s="21">
        <f>IF(O334="","",ROUND((((1+Q334/CP)^(CP/periods_per_year))-1)*U333,2))</f>
        <v>247.28</v>
      </c>
      <c r="S334" s="21">
        <f>IF(O334="","",IF(O334=nper,U333+R334,MIN(U333+R334,IF(Q334=Q333,S333,ROUND(-PMT(((1+Q334/CP)^(CP/periods_per_year))-1,nper-O334+1,U333),2)))))</f>
        <v>851.68</v>
      </c>
      <c r="T334" s="21">
        <f t="shared" si="48"/>
        <v>604.4</v>
      </c>
      <c r="U334" s="21">
        <f t="shared" si="49"/>
        <v>53348.400000000067</v>
      </c>
    </row>
    <row r="335" spans="1:21" x14ac:dyDescent="0.2">
      <c r="A335" s="11">
        <f t="shared" si="40"/>
        <v>287</v>
      </c>
      <c r="B335" s="12">
        <f t="shared" si="41"/>
        <v>51806</v>
      </c>
      <c r="C335" s="16" t="str">
        <f t="shared" si="42"/>
        <v/>
      </c>
      <c r="D335" s="13">
        <f>IF(A335="","",IF(A335=1,start_rate,IF(variable,IF(OR(A335=1,A335&lt;$J$23*periods_per_year),D334,MIN($J$24,IF(MOD(A335-1,$J$26)=0,MAX($J$25,D334+$J$27),D334))),D334)))</f>
        <v>5.5E-2</v>
      </c>
      <c r="E335" s="14">
        <f t="shared" si="43"/>
        <v>244.51</v>
      </c>
      <c r="F335" s="14">
        <f>IF(A335="","",IF(A335=nper,J334+E335,MIN(J334+E335,IF(D335=D334,F334,IF($E$13="Acc Bi-Weekly",ROUND((-PMT(((1+D335/CP)^(CP/12))-1,(nper-A335+1)*12/26,J334))/2,2),IF($E$13="Acc Weekly",ROUND((-PMT(((1+D335/CP)^(CP/12))-1,(nper-A335+1)*12/52,J334))/4,2),ROUND(-PMT(((1+D335/CP)^(CP/periods_per_year))-1,nper-A335+1,J334),2)))))))</f>
        <v>851.68</v>
      </c>
      <c r="G335" s="14">
        <f>IF(OR(A335="",A335&lt;$E$23),"",IF(J334&lt;=F335,0,IF(IF(AND(A335&gt;=$E$23,MOD(A335-$E$23,int)=0),$E$24,0)+F335&gt;=J334+E335,J334+E335-F335,IF(AND(A335&gt;=$E$23,MOD(A335-$E$23,int)=0),$E$24,0)+IF(IF(AND(A335&gt;=$E$23,MOD(A335-$E$23,int)=0),$E$24,0)+IF(MOD(A335-$E$27,periods_per_year)=0,$E$26,0)+F335&lt;J334+E335,IF(MOD(A335-$E$27,periods_per_year)=0,$E$26,0),J334+E335-IF(AND(A335&gt;=$E$23,MOD(A335-$E$23,int)=0),$E$24,0)-F335))))</f>
        <v>0</v>
      </c>
      <c r="H335" s="15"/>
      <c r="I335" s="14">
        <f t="shared" si="44"/>
        <v>607.16999999999996</v>
      </c>
      <c r="J335" s="14">
        <f t="shared" si="45"/>
        <v>52741.230000000069</v>
      </c>
      <c r="K335" s="14">
        <f t="shared" si="46"/>
        <v>61.127499999999998</v>
      </c>
      <c r="L335" s="14">
        <f>IF(A335="","",SUM($K$49:K335))</f>
        <v>36793.347499999974</v>
      </c>
      <c r="O335" s="18">
        <f t="shared" si="47"/>
        <v>287</v>
      </c>
      <c r="P335" s="19">
        <f>IF(O335="","",IF(OR(periods_per_year=26,periods_per_year=52),IF(periods_per_year=26,IF(O335=1,fpdate,P334+14),IF(periods_per_year=52,IF(O335=1,fpdate,P334+7),"n/a")),IF(periods_per_year=24,DATE(YEAR(fpdate),MONTH(fpdate)+(O335-1)/2+IF(AND(DAY(fpdate)&gt;=15,MOD(O335,2)=0),1,0),IF(MOD(O335,2)=0,IF(DAY(fpdate)&gt;=15,DAY(fpdate)-14,DAY(fpdate)+14),DAY(fpdate))),IF(DAY(DATE(YEAR(fpdate),MONTH(fpdate)+O335-1,DAY(fpdate)))&lt;&gt;DAY(fpdate),DATE(YEAR(fpdate),MONTH(fpdate)+O335,0),DATE(YEAR(fpdate),MONTH(fpdate)+O335-1,DAY(fpdate))))))</f>
        <v>51806</v>
      </c>
      <c r="Q335" s="20">
        <f>IF(O335="","",IF(D335&lt;&gt;"",D335,IF(O335=1,start_rate,IF(variable,IF(OR(O335=1,O335&lt;$J$23*periods_per_year),Q334,MIN($J$24,IF(MOD(O335-1,$J$26)=0,MAX($J$25,Q334+$J$27),Q334))),Q334))))</f>
        <v>5.5E-2</v>
      </c>
      <c r="R335" s="21">
        <f>IF(O335="","",ROUND((((1+Q335/CP)^(CP/periods_per_year))-1)*U334,2))</f>
        <v>244.51</v>
      </c>
      <c r="S335" s="21">
        <f>IF(O335="","",IF(O335=nper,U334+R335,MIN(U334+R335,IF(Q335=Q334,S334,ROUND(-PMT(((1+Q335/CP)^(CP/periods_per_year))-1,nper-O335+1,U334),2)))))</f>
        <v>851.68</v>
      </c>
      <c r="T335" s="21">
        <f t="shared" si="48"/>
        <v>607.16999999999996</v>
      </c>
      <c r="U335" s="21">
        <f t="shared" si="49"/>
        <v>52741.230000000069</v>
      </c>
    </row>
    <row r="336" spans="1:21" x14ac:dyDescent="0.2">
      <c r="A336" s="11">
        <f t="shared" si="40"/>
        <v>288</v>
      </c>
      <c r="B336" s="12">
        <f t="shared" si="41"/>
        <v>51836</v>
      </c>
      <c r="C336" s="16">
        <f t="shared" si="42"/>
        <v>24</v>
      </c>
      <c r="D336" s="13">
        <f>IF(A336="","",IF(A336=1,start_rate,IF(variable,IF(OR(A336=1,A336&lt;$J$23*periods_per_year),D335,MIN($J$24,IF(MOD(A336-1,$J$26)=0,MAX($J$25,D335+$J$27),D335))),D335)))</f>
        <v>5.5E-2</v>
      </c>
      <c r="E336" s="14">
        <f t="shared" si="43"/>
        <v>241.73</v>
      </c>
      <c r="F336" s="14">
        <f>IF(A336="","",IF(A336=nper,J335+E336,MIN(J335+E336,IF(D336=D335,F335,IF($E$13="Acc Bi-Weekly",ROUND((-PMT(((1+D336/CP)^(CP/12))-1,(nper-A336+1)*12/26,J335))/2,2),IF($E$13="Acc Weekly",ROUND((-PMT(((1+D336/CP)^(CP/12))-1,(nper-A336+1)*12/52,J335))/4,2),ROUND(-PMT(((1+D336/CP)^(CP/periods_per_year))-1,nper-A336+1,J335),2)))))))</f>
        <v>851.68</v>
      </c>
      <c r="G336" s="14">
        <f>IF(OR(A336="",A336&lt;$E$23),"",IF(J335&lt;=F336,0,IF(IF(AND(A336&gt;=$E$23,MOD(A336-$E$23,int)=0),$E$24,0)+F336&gt;=J335+E336,J335+E336-F336,IF(AND(A336&gt;=$E$23,MOD(A336-$E$23,int)=0),$E$24,0)+IF(IF(AND(A336&gt;=$E$23,MOD(A336-$E$23,int)=0),$E$24,0)+IF(MOD(A336-$E$27,periods_per_year)=0,$E$26,0)+F336&lt;J335+E336,IF(MOD(A336-$E$27,periods_per_year)=0,$E$26,0),J335+E336-IF(AND(A336&gt;=$E$23,MOD(A336-$E$23,int)=0),$E$24,0)-F336))))</f>
        <v>0</v>
      </c>
      <c r="H336" s="15"/>
      <c r="I336" s="14">
        <f t="shared" si="44"/>
        <v>609.94999999999993</v>
      </c>
      <c r="J336" s="14">
        <f t="shared" si="45"/>
        <v>52131.280000000072</v>
      </c>
      <c r="K336" s="14">
        <f t="shared" si="46"/>
        <v>60.432499999999997</v>
      </c>
      <c r="L336" s="14">
        <f>IF(A336="","",SUM($K$49:K336))</f>
        <v>36853.779999999977</v>
      </c>
      <c r="O336" s="18">
        <f t="shared" si="47"/>
        <v>288</v>
      </c>
      <c r="P336" s="19">
        <f>IF(O336="","",IF(OR(periods_per_year=26,periods_per_year=52),IF(periods_per_year=26,IF(O336=1,fpdate,P335+14),IF(periods_per_year=52,IF(O336=1,fpdate,P335+7),"n/a")),IF(periods_per_year=24,DATE(YEAR(fpdate),MONTH(fpdate)+(O336-1)/2+IF(AND(DAY(fpdate)&gt;=15,MOD(O336,2)=0),1,0),IF(MOD(O336,2)=0,IF(DAY(fpdate)&gt;=15,DAY(fpdate)-14,DAY(fpdate)+14),DAY(fpdate))),IF(DAY(DATE(YEAR(fpdate),MONTH(fpdate)+O336-1,DAY(fpdate)))&lt;&gt;DAY(fpdate),DATE(YEAR(fpdate),MONTH(fpdate)+O336,0),DATE(YEAR(fpdate),MONTH(fpdate)+O336-1,DAY(fpdate))))))</f>
        <v>51836</v>
      </c>
      <c r="Q336" s="20">
        <f>IF(O336="","",IF(D336&lt;&gt;"",D336,IF(O336=1,start_rate,IF(variable,IF(OR(O336=1,O336&lt;$J$23*periods_per_year),Q335,MIN($J$24,IF(MOD(O336-1,$J$26)=0,MAX($J$25,Q335+$J$27),Q335))),Q335))))</f>
        <v>5.5E-2</v>
      </c>
      <c r="R336" s="21">
        <f>IF(O336="","",ROUND((((1+Q336/CP)^(CP/periods_per_year))-1)*U335,2))</f>
        <v>241.73</v>
      </c>
      <c r="S336" s="21">
        <f>IF(O336="","",IF(O336=nper,U335+R336,MIN(U335+R336,IF(Q336=Q335,S335,ROUND(-PMT(((1+Q336/CP)^(CP/periods_per_year))-1,nper-O336+1,U335),2)))))</f>
        <v>851.68</v>
      </c>
      <c r="T336" s="21">
        <f t="shared" si="48"/>
        <v>609.94999999999993</v>
      </c>
      <c r="U336" s="21">
        <f t="shared" si="49"/>
        <v>52131.280000000072</v>
      </c>
    </row>
    <row r="337" spans="1:21" x14ac:dyDescent="0.2">
      <c r="A337" s="11">
        <f t="shared" si="40"/>
        <v>289</v>
      </c>
      <c r="B337" s="12">
        <f t="shared" si="41"/>
        <v>51867</v>
      </c>
      <c r="C337" s="16" t="str">
        <f t="shared" si="42"/>
        <v/>
      </c>
      <c r="D337" s="13">
        <f>IF(A337="","",IF(A337=1,start_rate,IF(variable,IF(OR(A337=1,A337&lt;$J$23*periods_per_year),D336,MIN($J$24,IF(MOD(A337-1,$J$26)=0,MAX($J$25,D336+$J$27),D336))),D336)))</f>
        <v>5.5E-2</v>
      </c>
      <c r="E337" s="14">
        <f t="shared" si="43"/>
        <v>238.94</v>
      </c>
      <c r="F337" s="14">
        <f>IF(A337="","",IF(A337=nper,J336+E337,MIN(J336+E337,IF(D337=D336,F336,IF($E$13="Acc Bi-Weekly",ROUND((-PMT(((1+D337/CP)^(CP/12))-1,(nper-A337+1)*12/26,J336))/2,2),IF($E$13="Acc Weekly",ROUND((-PMT(((1+D337/CP)^(CP/12))-1,(nper-A337+1)*12/52,J336))/4,2),ROUND(-PMT(((1+D337/CP)^(CP/periods_per_year))-1,nper-A337+1,J336),2)))))))</f>
        <v>851.68</v>
      </c>
      <c r="G337" s="14">
        <f>IF(OR(A337="",A337&lt;$E$23),"",IF(J336&lt;=F337,0,IF(IF(AND(A337&gt;=$E$23,MOD(A337-$E$23,int)=0),$E$24,0)+F337&gt;=J336+E337,J336+E337-F337,IF(AND(A337&gt;=$E$23,MOD(A337-$E$23,int)=0),$E$24,0)+IF(IF(AND(A337&gt;=$E$23,MOD(A337-$E$23,int)=0),$E$24,0)+IF(MOD(A337-$E$27,periods_per_year)=0,$E$26,0)+F337&lt;J336+E337,IF(MOD(A337-$E$27,periods_per_year)=0,$E$26,0),J336+E337-IF(AND(A337&gt;=$E$23,MOD(A337-$E$23,int)=0),$E$24,0)-F337))))</f>
        <v>0</v>
      </c>
      <c r="H337" s="15"/>
      <c r="I337" s="14">
        <f t="shared" si="44"/>
        <v>612.74</v>
      </c>
      <c r="J337" s="14">
        <f t="shared" si="45"/>
        <v>51518.540000000074</v>
      </c>
      <c r="K337" s="14">
        <f t="shared" si="46"/>
        <v>59.734999999999999</v>
      </c>
      <c r="L337" s="14">
        <f>IF(A337="","",SUM($K$49:K337))</f>
        <v>36913.514999999978</v>
      </c>
      <c r="O337" s="18">
        <f t="shared" si="47"/>
        <v>289</v>
      </c>
      <c r="P337" s="19">
        <f>IF(O337="","",IF(OR(periods_per_year=26,periods_per_year=52),IF(periods_per_year=26,IF(O337=1,fpdate,P336+14),IF(periods_per_year=52,IF(O337=1,fpdate,P336+7),"n/a")),IF(periods_per_year=24,DATE(YEAR(fpdate),MONTH(fpdate)+(O337-1)/2+IF(AND(DAY(fpdate)&gt;=15,MOD(O337,2)=0),1,0),IF(MOD(O337,2)=0,IF(DAY(fpdate)&gt;=15,DAY(fpdate)-14,DAY(fpdate)+14),DAY(fpdate))),IF(DAY(DATE(YEAR(fpdate),MONTH(fpdate)+O337-1,DAY(fpdate)))&lt;&gt;DAY(fpdate),DATE(YEAR(fpdate),MONTH(fpdate)+O337,0),DATE(YEAR(fpdate),MONTH(fpdate)+O337-1,DAY(fpdate))))))</f>
        <v>51867</v>
      </c>
      <c r="Q337" s="20">
        <f>IF(O337="","",IF(D337&lt;&gt;"",D337,IF(O337=1,start_rate,IF(variable,IF(OR(O337=1,O337&lt;$J$23*periods_per_year),Q336,MIN($J$24,IF(MOD(O337-1,$J$26)=0,MAX($J$25,Q336+$J$27),Q336))),Q336))))</f>
        <v>5.5E-2</v>
      </c>
      <c r="R337" s="21">
        <f>IF(O337="","",ROUND((((1+Q337/CP)^(CP/periods_per_year))-1)*U336,2))</f>
        <v>238.94</v>
      </c>
      <c r="S337" s="21">
        <f>IF(O337="","",IF(O337=nper,U336+R337,MIN(U336+R337,IF(Q337=Q336,S336,ROUND(-PMT(((1+Q337/CP)^(CP/periods_per_year))-1,nper-O337+1,U336),2)))))</f>
        <v>851.68</v>
      </c>
      <c r="T337" s="21">
        <f t="shared" si="48"/>
        <v>612.74</v>
      </c>
      <c r="U337" s="21">
        <f t="shared" si="49"/>
        <v>51518.540000000074</v>
      </c>
    </row>
    <row r="338" spans="1:21" x14ac:dyDescent="0.2">
      <c r="A338" s="11">
        <f t="shared" si="40"/>
        <v>290</v>
      </c>
      <c r="B338" s="12">
        <f t="shared" si="41"/>
        <v>51898</v>
      </c>
      <c r="C338" s="16" t="str">
        <f t="shared" si="42"/>
        <v/>
      </c>
      <c r="D338" s="13">
        <f>IF(A338="","",IF(A338=1,start_rate,IF(variable,IF(OR(A338=1,A338&lt;$J$23*periods_per_year),D337,MIN($J$24,IF(MOD(A338-1,$J$26)=0,MAX($J$25,D337+$J$27),D337))),D337)))</f>
        <v>5.5E-2</v>
      </c>
      <c r="E338" s="14">
        <f t="shared" si="43"/>
        <v>236.13</v>
      </c>
      <c r="F338" s="14">
        <f>IF(A338="","",IF(A338=nper,J337+E338,MIN(J337+E338,IF(D338=D337,F337,IF($E$13="Acc Bi-Weekly",ROUND((-PMT(((1+D338/CP)^(CP/12))-1,(nper-A338+1)*12/26,J337))/2,2),IF($E$13="Acc Weekly",ROUND((-PMT(((1+D338/CP)^(CP/12))-1,(nper-A338+1)*12/52,J337))/4,2),ROUND(-PMT(((1+D338/CP)^(CP/periods_per_year))-1,nper-A338+1,J337),2)))))))</f>
        <v>851.68</v>
      </c>
      <c r="G338" s="14">
        <f>IF(OR(A338="",A338&lt;$E$23),"",IF(J337&lt;=F338,0,IF(IF(AND(A338&gt;=$E$23,MOD(A338-$E$23,int)=0),$E$24,0)+F338&gt;=J337+E338,J337+E338-F338,IF(AND(A338&gt;=$E$23,MOD(A338-$E$23,int)=0),$E$24,0)+IF(IF(AND(A338&gt;=$E$23,MOD(A338-$E$23,int)=0),$E$24,0)+IF(MOD(A338-$E$27,periods_per_year)=0,$E$26,0)+F338&lt;J337+E338,IF(MOD(A338-$E$27,periods_per_year)=0,$E$26,0),J337+E338-IF(AND(A338&gt;=$E$23,MOD(A338-$E$23,int)=0),$E$24,0)-F338))))</f>
        <v>0</v>
      </c>
      <c r="H338" s="15"/>
      <c r="I338" s="14">
        <f t="shared" si="44"/>
        <v>615.54999999999995</v>
      </c>
      <c r="J338" s="14">
        <f t="shared" si="45"/>
        <v>50902.990000000071</v>
      </c>
      <c r="K338" s="14">
        <f t="shared" si="46"/>
        <v>59.032499999999999</v>
      </c>
      <c r="L338" s="14">
        <f>IF(A338="","",SUM($K$49:K338))</f>
        <v>36972.547499999979</v>
      </c>
      <c r="O338" s="18">
        <f t="shared" si="47"/>
        <v>290</v>
      </c>
      <c r="P338" s="19">
        <f>IF(O338="","",IF(OR(periods_per_year=26,periods_per_year=52),IF(periods_per_year=26,IF(O338=1,fpdate,P337+14),IF(periods_per_year=52,IF(O338=1,fpdate,P337+7),"n/a")),IF(periods_per_year=24,DATE(YEAR(fpdate),MONTH(fpdate)+(O338-1)/2+IF(AND(DAY(fpdate)&gt;=15,MOD(O338,2)=0),1,0),IF(MOD(O338,2)=0,IF(DAY(fpdate)&gt;=15,DAY(fpdate)-14,DAY(fpdate)+14),DAY(fpdate))),IF(DAY(DATE(YEAR(fpdate),MONTH(fpdate)+O338-1,DAY(fpdate)))&lt;&gt;DAY(fpdate),DATE(YEAR(fpdate),MONTH(fpdate)+O338,0),DATE(YEAR(fpdate),MONTH(fpdate)+O338-1,DAY(fpdate))))))</f>
        <v>51898</v>
      </c>
      <c r="Q338" s="20">
        <f>IF(O338="","",IF(D338&lt;&gt;"",D338,IF(O338=1,start_rate,IF(variable,IF(OR(O338=1,O338&lt;$J$23*periods_per_year),Q337,MIN($J$24,IF(MOD(O338-1,$J$26)=0,MAX($J$25,Q337+$J$27),Q337))),Q337))))</f>
        <v>5.5E-2</v>
      </c>
      <c r="R338" s="21">
        <f>IF(O338="","",ROUND((((1+Q338/CP)^(CP/periods_per_year))-1)*U337,2))</f>
        <v>236.13</v>
      </c>
      <c r="S338" s="21">
        <f>IF(O338="","",IF(O338=nper,U337+R338,MIN(U337+R338,IF(Q338=Q337,S337,ROUND(-PMT(((1+Q338/CP)^(CP/periods_per_year))-1,nper-O338+1,U337),2)))))</f>
        <v>851.68</v>
      </c>
      <c r="T338" s="21">
        <f t="shared" si="48"/>
        <v>615.54999999999995</v>
      </c>
      <c r="U338" s="21">
        <f t="shared" si="49"/>
        <v>50902.990000000071</v>
      </c>
    </row>
    <row r="339" spans="1:21" x14ac:dyDescent="0.2">
      <c r="A339" s="11">
        <f t="shared" si="40"/>
        <v>291</v>
      </c>
      <c r="B339" s="12">
        <f t="shared" si="41"/>
        <v>51926</v>
      </c>
      <c r="C339" s="16" t="str">
        <f t="shared" si="42"/>
        <v/>
      </c>
      <c r="D339" s="13">
        <f>IF(A339="","",IF(A339=1,start_rate,IF(variable,IF(OR(A339=1,A339&lt;$J$23*periods_per_year),D338,MIN($J$24,IF(MOD(A339-1,$J$26)=0,MAX($J$25,D338+$J$27),D338))),D338)))</f>
        <v>5.5E-2</v>
      </c>
      <c r="E339" s="14">
        <f t="shared" si="43"/>
        <v>233.31</v>
      </c>
      <c r="F339" s="14">
        <f>IF(A339="","",IF(A339=nper,J338+E339,MIN(J338+E339,IF(D339=D338,F338,IF($E$13="Acc Bi-Weekly",ROUND((-PMT(((1+D339/CP)^(CP/12))-1,(nper-A339+1)*12/26,J338))/2,2),IF($E$13="Acc Weekly",ROUND((-PMT(((1+D339/CP)^(CP/12))-1,(nper-A339+1)*12/52,J338))/4,2),ROUND(-PMT(((1+D339/CP)^(CP/periods_per_year))-1,nper-A339+1,J338),2)))))))</f>
        <v>851.68</v>
      </c>
      <c r="G339" s="14">
        <f>IF(OR(A339="",A339&lt;$E$23),"",IF(J338&lt;=F339,0,IF(IF(AND(A339&gt;=$E$23,MOD(A339-$E$23,int)=0),$E$24,0)+F339&gt;=J338+E339,J338+E339-F339,IF(AND(A339&gt;=$E$23,MOD(A339-$E$23,int)=0),$E$24,0)+IF(IF(AND(A339&gt;=$E$23,MOD(A339-$E$23,int)=0),$E$24,0)+IF(MOD(A339-$E$27,periods_per_year)=0,$E$26,0)+F339&lt;J338+E339,IF(MOD(A339-$E$27,periods_per_year)=0,$E$26,0),J338+E339-IF(AND(A339&gt;=$E$23,MOD(A339-$E$23,int)=0),$E$24,0)-F339))))</f>
        <v>0</v>
      </c>
      <c r="H339" s="15"/>
      <c r="I339" s="14">
        <f t="shared" si="44"/>
        <v>618.36999999999989</v>
      </c>
      <c r="J339" s="14">
        <f t="shared" si="45"/>
        <v>50284.620000000068</v>
      </c>
      <c r="K339" s="14">
        <f t="shared" si="46"/>
        <v>58.327500000000001</v>
      </c>
      <c r="L339" s="14">
        <f>IF(A339="","",SUM($K$49:K339))</f>
        <v>37030.874999999978</v>
      </c>
      <c r="O339" s="18">
        <f t="shared" si="47"/>
        <v>291</v>
      </c>
      <c r="P339" s="19">
        <f>IF(O339="","",IF(OR(periods_per_year=26,periods_per_year=52),IF(periods_per_year=26,IF(O339=1,fpdate,P338+14),IF(periods_per_year=52,IF(O339=1,fpdate,P338+7),"n/a")),IF(periods_per_year=24,DATE(YEAR(fpdate),MONTH(fpdate)+(O339-1)/2+IF(AND(DAY(fpdate)&gt;=15,MOD(O339,2)=0),1,0),IF(MOD(O339,2)=0,IF(DAY(fpdate)&gt;=15,DAY(fpdate)-14,DAY(fpdate)+14),DAY(fpdate))),IF(DAY(DATE(YEAR(fpdate),MONTH(fpdate)+O339-1,DAY(fpdate)))&lt;&gt;DAY(fpdate),DATE(YEAR(fpdate),MONTH(fpdate)+O339,0),DATE(YEAR(fpdate),MONTH(fpdate)+O339-1,DAY(fpdate))))))</f>
        <v>51926</v>
      </c>
      <c r="Q339" s="20">
        <f>IF(O339="","",IF(D339&lt;&gt;"",D339,IF(O339=1,start_rate,IF(variable,IF(OR(O339=1,O339&lt;$J$23*periods_per_year),Q338,MIN($J$24,IF(MOD(O339-1,$J$26)=0,MAX($J$25,Q338+$J$27),Q338))),Q338))))</f>
        <v>5.5E-2</v>
      </c>
      <c r="R339" s="21">
        <f>IF(O339="","",ROUND((((1+Q339/CP)^(CP/periods_per_year))-1)*U338,2))</f>
        <v>233.31</v>
      </c>
      <c r="S339" s="21">
        <f>IF(O339="","",IF(O339=nper,U338+R339,MIN(U338+R339,IF(Q339=Q338,S338,ROUND(-PMT(((1+Q339/CP)^(CP/periods_per_year))-1,nper-O339+1,U338),2)))))</f>
        <v>851.68</v>
      </c>
      <c r="T339" s="21">
        <f t="shared" si="48"/>
        <v>618.36999999999989</v>
      </c>
      <c r="U339" s="21">
        <f t="shared" si="49"/>
        <v>50284.620000000068</v>
      </c>
    </row>
    <row r="340" spans="1:21" x14ac:dyDescent="0.2">
      <c r="A340" s="11">
        <f t="shared" si="40"/>
        <v>292</v>
      </c>
      <c r="B340" s="12">
        <f t="shared" si="41"/>
        <v>51957</v>
      </c>
      <c r="C340" s="16" t="str">
        <f t="shared" si="42"/>
        <v/>
      </c>
      <c r="D340" s="13">
        <f>IF(A340="","",IF(A340=1,start_rate,IF(variable,IF(OR(A340=1,A340&lt;$J$23*periods_per_year),D339,MIN($J$24,IF(MOD(A340-1,$J$26)=0,MAX($J$25,D339+$J$27),D339))),D339)))</f>
        <v>5.5E-2</v>
      </c>
      <c r="E340" s="14">
        <f t="shared" si="43"/>
        <v>230.47</v>
      </c>
      <c r="F340" s="14">
        <f>IF(A340="","",IF(A340=nper,J339+E340,MIN(J339+E340,IF(D340=D339,F339,IF($E$13="Acc Bi-Weekly",ROUND((-PMT(((1+D340/CP)^(CP/12))-1,(nper-A340+1)*12/26,J339))/2,2),IF($E$13="Acc Weekly",ROUND((-PMT(((1+D340/CP)^(CP/12))-1,(nper-A340+1)*12/52,J339))/4,2),ROUND(-PMT(((1+D340/CP)^(CP/periods_per_year))-1,nper-A340+1,J339),2)))))))</f>
        <v>851.68</v>
      </c>
      <c r="G340" s="14">
        <f>IF(OR(A340="",A340&lt;$E$23),"",IF(J339&lt;=F340,0,IF(IF(AND(A340&gt;=$E$23,MOD(A340-$E$23,int)=0),$E$24,0)+F340&gt;=J339+E340,J339+E340-F340,IF(AND(A340&gt;=$E$23,MOD(A340-$E$23,int)=0),$E$24,0)+IF(IF(AND(A340&gt;=$E$23,MOD(A340-$E$23,int)=0),$E$24,0)+IF(MOD(A340-$E$27,periods_per_year)=0,$E$26,0)+F340&lt;J339+E340,IF(MOD(A340-$E$27,periods_per_year)=0,$E$26,0),J339+E340-IF(AND(A340&gt;=$E$23,MOD(A340-$E$23,int)=0),$E$24,0)-F340))))</f>
        <v>0</v>
      </c>
      <c r="H340" s="15"/>
      <c r="I340" s="14">
        <f t="shared" si="44"/>
        <v>621.20999999999992</v>
      </c>
      <c r="J340" s="14">
        <f t="shared" si="45"/>
        <v>49663.410000000069</v>
      </c>
      <c r="K340" s="14">
        <f t="shared" si="46"/>
        <v>57.6175</v>
      </c>
      <c r="L340" s="14">
        <f>IF(A340="","",SUM($K$49:K340))</f>
        <v>37088.492499999978</v>
      </c>
      <c r="O340" s="18">
        <f t="shared" si="47"/>
        <v>292</v>
      </c>
      <c r="P340" s="19">
        <f>IF(O340="","",IF(OR(periods_per_year=26,periods_per_year=52),IF(periods_per_year=26,IF(O340=1,fpdate,P339+14),IF(periods_per_year=52,IF(O340=1,fpdate,P339+7),"n/a")),IF(periods_per_year=24,DATE(YEAR(fpdate),MONTH(fpdate)+(O340-1)/2+IF(AND(DAY(fpdate)&gt;=15,MOD(O340,2)=0),1,0),IF(MOD(O340,2)=0,IF(DAY(fpdate)&gt;=15,DAY(fpdate)-14,DAY(fpdate)+14),DAY(fpdate))),IF(DAY(DATE(YEAR(fpdate),MONTH(fpdate)+O340-1,DAY(fpdate)))&lt;&gt;DAY(fpdate),DATE(YEAR(fpdate),MONTH(fpdate)+O340,0),DATE(YEAR(fpdate),MONTH(fpdate)+O340-1,DAY(fpdate))))))</f>
        <v>51957</v>
      </c>
      <c r="Q340" s="20">
        <f>IF(O340="","",IF(D340&lt;&gt;"",D340,IF(O340=1,start_rate,IF(variable,IF(OR(O340=1,O340&lt;$J$23*periods_per_year),Q339,MIN($J$24,IF(MOD(O340-1,$J$26)=0,MAX($J$25,Q339+$J$27),Q339))),Q339))))</f>
        <v>5.5E-2</v>
      </c>
      <c r="R340" s="21">
        <f>IF(O340="","",ROUND((((1+Q340/CP)^(CP/periods_per_year))-1)*U339,2))</f>
        <v>230.47</v>
      </c>
      <c r="S340" s="21">
        <f>IF(O340="","",IF(O340=nper,U339+R340,MIN(U339+R340,IF(Q340=Q339,S339,ROUND(-PMT(((1+Q340/CP)^(CP/periods_per_year))-1,nper-O340+1,U339),2)))))</f>
        <v>851.68</v>
      </c>
      <c r="T340" s="21">
        <f t="shared" si="48"/>
        <v>621.20999999999992</v>
      </c>
      <c r="U340" s="21">
        <f t="shared" si="49"/>
        <v>49663.410000000069</v>
      </c>
    </row>
    <row r="341" spans="1:21" x14ac:dyDescent="0.2">
      <c r="A341" s="11">
        <f t="shared" si="40"/>
        <v>293</v>
      </c>
      <c r="B341" s="12">
        <f t="shared" si="41"/>
        <v>51987</v>
      </c>
      <c r="C341" s="16" t="str">
        <f t="shared" si="42"/>
        <v/>
      </c>
      <c r="D341" s="13">
        <f>IF(A341="","",IF(A341=1,start_rate,IF(variable,IF(OR(A341=1,A341&lt;$J$23*periods_per_year),D340,MIN($J$24,IF(MOD(A341-1,$J$26)=0,MAX($J$25,D340+$J$27),D340))),D340)))</f>
        <v>5.5E-2</v>
      </c>
      <c r="E341" s="14">
        <f t="shared" si="43"/>
        <v>227.62</v>
      </c>
      <c r="F341" s="14">
        <f>IF(A341="","",IF(A341=nper,J340+E341,MIN(J340+E341,IF(D341=D340,F340,IF($E$13="Acc Bi-Weekly",ROUND((-PMT(((1+D341/CP)^(CP/12))-1,(nper-A341+1)*12/26,J340))/2,2),IF($E$13="Acc Weekly",ROUND((-PMT(((1+D341/CP)^(CP/12))-1,(nper-A341+1)*12/52,J340))/4,2),ROUND(-PMT(((1+D341/CP)^(CP/periods_per_year))-1,nper-A341+1,J340),2)))))))</f>
        <v>851.68</v>
      </c>
      <c r="G341" s="14">
        <f>IF(OR(A341="",A341&lt;$E$23),"",IF(J340&lt;=F341,0,IF(IF(AND(A341&gt;=$E$23,MOD(A341-$E$23,int)=0),$E$24,0)+F341&gt;=J340+E341,J340+E341-F341,IF(AND(A341&gt;=$E$23,MOD(A341-$E$23,int)=0),$E$24,0)+IF(IF(AND(A341&gt;=$E$23,MOD(A341-$E$23,int)=0),$E$24,0)+IF(MOD(A341-$E$27,periods_per_year)=0,$E$26,0)+F341&lt;J340+E341,IF(MOD(A341-$E$27,periods_per_year)=0,$E$26,0),J340+E341-IF(AND(A341&gt;=$E$23,MOD(A341-$E$23,int)=0),$E$24,0)-F341))))</f>
        <v>0</v>
      </c>
      <c r="H341" s="15"/>
      <c r="I341" s="14">
        <f t="shared" si="44"/>
        <v>624.05999999999995</v>
      </c>
      <c r="J341" s="14">
        <f t="shared" si="45"/>
        <v>49039.350000000071</v>
      </c>
      <c r="K341" s="14">
        <f t="shared" si="46"/>
        <v>56.905000000000001</v>
      </c>
      <c r="L341" s="14">
        <f>IF(A341="","",SUM($K$49:K341))</f>
        <v>37145.397499999977</v>
      </c>
      <c r="O341" s="18">
        <f t="shared" si="47"/>
        <v>293</v>
      </c>
      <c r="P341" s="19">
        <f>IF(O341="","",IF(OR(periods_per_year=26,periods_per_year=52),IF(periods_per_year=26,IF(O341=1,fpdate,P340+14),IF(periods_per_year=52,IF(O341=1,fpdate,P340+7),"n/a")),IF(periods_per_year=24,DATE(YEAR(fpdate),MONTH(fpdate)+(O341-1)/2+IF(AND(DAY(fpdate)&gt;=15,MOD(O341,2)=0),1,0),IF(MOD(O341,2)=0,IF(DAY(fpdate)&gt;=15,DAY(fpdate)-14,DAY(fpdate)+14),DAY(fpdate))),IF(DAY(DATE(YEAR(fpdate),MONTH(fpdate)+O341-1,DAY(fpdate)))&lt;&gt;DAY(fpdate),DATE(YEAR(fpdate),MONTH(fpdate)+O341,0),DATE(YEAR(fpdate),MONTH(fpdate)+O341-1,DAY(fpdate))))))</f>
        <v>51987</v>
      </c>
      <c r="Q341" s="20">
        <f>IF(O341="","",IF(D341&lt;&gt;"",D341,IF(O341=1,start_rate,IF(variable,IF(OR(O341=1,O341&lt;$J$23*periods_per_year),Q340,MIN($J$24,IF(MOD(O341-1,$J$26)=0,MAX($J$25,Q340+$J$27),Q340))),Q340))))</f>
        <v>5.5E-2</v>
      </c>
      <c r="R341" s="21">
        <f>IF(O341="","",ROUND((((1+Q341/CP)^(CP/periods_per_year))-1)*U340,2))</f>
        <v>227.62</v>
      </c>
      <c r="S341" s="21">
        <f>IF(O341="","",IF(O341=nper,U340+R341,MIN(U340+R341,IF(Q341=Q340,S340,ROUND(-PMT(((1+Q341/CP)^(CP/periods_per_year))-1,nper-O341+1,U340),2)))))</f>
        <v>851.68</v>
      </c>
      <c r="T341" s="21">
        <f t="shared" si="48"/>
        <v>624.05999999999995</v>
      </c>
      <c r="U341" s="21">
        <f t="shared" si="49"/>
        <v>49039.350000000071</v>
      </c>
    </row>
    <row r="342" spans="1:21" x14ac:dyDescent="0.2">
      <c r="A342" s="11">
        <f t="shared" si="40"/>
        <v>294</v>
      </c>
      <c r="B342" s="12">
        <f t="shared" si="41"/>
        <v>52018</v>
      </c>
      <c r="C342" s="16" t="str">
        <f t="shared" si="42"/>
        <v/>
      </c>
      <c r="D342" s="13">
        <f>IF(A342="","",IF(A342=1,start_rate,IF(variable,IF(OR(A342=1,A342&lt;$J$23*periods_per_year),D341,MIN($J$24,IF(MOD(A342-1,$J$26)=0,MAX($J$25,D341+$J$27),D341))),D341)))</f>
        <v>5.5E-2</v>
      </c>
      <c r="E342" s="14">
        <f t="shared" si="43"/>
        <v>224.76</v>
      </c>
      <c r="F342" s="14">
        <f>IF(A342="","",IF(A342=nper,J341+E342,MIN(J341+E342,IF(D342=D341,F341,IF($E$13="Acc Bi-Weekly",ROUND((-PMT(((1+D342/CP)^(CP/12))-1,(nper-A342+1)*12/26,J341))/2,2),IF($E$13="Acc Weekly",ROUND((-PMT(((1+D342/CP)^(CP/12))-1,(nper-A342+1)*12/52,J341))/4,2),ROUND(-PMT(((1+D342/CP)^(CP/periods_per_year))-1,nper-A342+1,J341),2)))))))</f>
        <v>851.68</v>
      </c>
      <c r="G342" s="14">
        <f>IF(OR(A342="",A342&lt;$E$23),"",IF(J341&lt;=F342,0,IF(IF(AND(A342&gt;=$E$23,MOD(A342-$E$23,int)=0),$E$24,0)+F342&gt;=J341+E342,J341+E342-F342,IF(AND(A342&gt;=$E$23,MOD(A342-$E$23,int)=0),$E$24,0)+IF(IF(AND(A342&gt;=$E$23,MOD(A342-$E$23,int)=0),$E$24,0)+IF(MOD(A342-$E$27,periods_per_year)=0,$E$26,0)+F342&lt;J341+E342,IF(MOD(A342-$E$27,periods_per_year)=0,$E$26,0),J341+E342-IF(AND(A342&gt;=$E$23,MOD(A342-$E$23,int)=0),$E$24,0)-F342))))</f>
        <v>0</v>
      </c>
      <c r="H342" s="15"/>
      <c r="I342" s="14">
        <f t="shared" si="44"/>
        <v>626.91999999999996</v>
      </c>
      <c r="J342" s="14">
        <f t="shared" si="45"/>
        <v>48412.430000000073</v>
      </c>
      <c r="K342" s="14">
        <f t="shared" si="46"/>
        <v>56.19</v>
      </c>
      <c r="L342" s="14">
        <f>IF(A342="","",SUM($K$49:K342))</f>
        <v>37201.58749999998</v>
      </c>
      <c r="O342" s="18">
        <f t="shared" si="47"/>
        <v>294</v>
      </c>
      <c r="P342" s="19">
        <f>IF(O342="","",IF(OR(periods_per_year=26,periods_per_year=52),IF(periods_per_year=26,IF(O342=1,fpdate,P341+14),IF(periods_per_year=52,IF(O342=1,fpdate,P341+7),"n/a")),IF(periods_per_year=24,DATE(YEAR(fpdate),MONTH(fpdate)+(O342-1)/2+IF(AND(DAY(fpdate)&gt;=15,MOD(O342,2)=0),1,0),IF(MOD(O342,2)=0,IF(DAY(fpdate)&gt;=15,DAY(fpdate)-14,DAY(fpdate)+14),DAY(fpdate))),IF(DAY(DATE(YEAR(fpdate),MONTH(fpdate)+O342-1,DAY(fpdate)))&lt;&gt;DAY(fpdate),DATE(YEAR(fpdate),MONTH(fpdate)+O342,0),DATE(YEAR(fpdate),MONTH(fpdate)+O342-1,DAY(fpdate))))))</f>
        <v>52018</v>
      </c>
      <c r="Q342" s="20">
        <f>IF(O342="","",IF(D342&lt;&gt;"",D342,IF(O342=1,start_rate,IF(variable,IF(OR(O342=1,O342&lt;$J$23*periods_per_year),Q341,MIN($J$24,IF(MOD(O342-1,$J$26)=0,MAX($J$25,Q341+$J$27),Q341))),Q341))))</f>
        <v>5.5E-2</v>
      </c>
      <c r="R342" s="21">
        <f>IF(O342="","",ROUND((((1+Q342/CP)^(CP/periods_per_year))-1)*U341,2))</f>
        <v>224.76</v>
      </c>
      <c r="S342" s="21">
        <f>IF(O342="","",IF(O342=nper,U341+R342,MIN(U341+R342,IF(Q342=Q341,S341,ROUND(-PMT(((1+Q342/CP)^(CP/periods_per_year))-1,nper-O342+1,U341),2)))))</f>
        <v>851.68</v>
      </c>
      <c r="T342" s="21">
        <f t="shared" si="48"/>
        <v>626.91999999999996</v>
      </c>
      <c r="U342" s="21">
        <f t="shared" si="49"/>
        <v>48412.430000000073</v>
      </c>
    </row>
    <row r="343" spans="1:21" x14ac:dyDescent="0.2">
      <c r="A343" s="11">
        <f t="shared" si="40"/>
        <v>295</v>
      </c>
      <c r="B343" s="12">
        <f t="shared" si="41"/>
        <v>52048</v>
      </c>
      <c r="C343" s="16" t="str">
        <f t="shared" si="42"/>
        <v/>
      </c>
      <c r="D343" s="13">
        <f>IF(A343="","",IF(A343=1,start_rate,IF(variable,IF(OR(A343=1,A343&lt;$J$23*periods_per_year),D342,MIN($J$24,IF(MOD(A343-1,$J$26)=0,MAX($J$25,D342+$J$27),D342))),D342)))</f>
        <v>5.5E-2</v>
      </c>
      <c r="E343" s="14">
        <f t="shared" si="43"/>
        <v>221.89</v>
      </c>
      <c r="F343" s="14">
        <f>IF(A343="","",IF(A343=nper,J342+E343,MIN(J342+E343,IF(D343=D342,F342,IF($E$13="Acc Bi-Weekly",ROUND((-PMT(((1+D343/CP)^(CP/12))-1,(nper-A343+1)*12/26,J342))/2,2),IF($E$13="Acc Weekly",ROUND((-PMT(((1+D343/CP)^(CP/12))-1,(nper-A343+1)*12/52,J342))/4,2),ROUND(-PMT(((1+D343/CP)^(CP/periods_per_year))-1,nper-A343+1,J342),2)))))))</f>
        <v>851.68</v>
      </c>
      <c r="G343" s="14">
        <f>IF(OR(A343="",A343&lt;$E$23),"",IF(J342&lt;=F343,0,IF(IF(AND(A343&gt;=$E$23,MOD(A343-$E$23,int)=0),$E$24,0)+F343&gt;=J342+E343,J342+E343-F343,IF(AND(A343&gt;=$E$23,MOD(A343-$E$23,int)=0),$E$24,0)+IF(IF(AND(A343&gt;=$E$23,MOD(A343-$E$23,int)=0),$E$24,0)+IF(MOD(A343-$E$27,periods_per_year)=0,$E$26,0)+F343&lt;J342+E343,IF(MOD(A343-$E$27,periods_per_year)=0,$E$26,0),J342+E343-IF(AND(A343&gt;=$E$23,MOD(A343-$E$23,int)=0),$E$24,0)-F343))))</f>
        <v>0</v>
      </c>
      <c r="H343" s="15"/>
      <c r="I343" s="14">
        <f t="shared" si="44"/>
        <v>629.79</v>
      </c>
      <c r="J343" s="14">
        <f t="shared" si="45"/>
        <v>47782.640000000072</v>
      </c>
      <c r="K343" s="14">
        <f t="shared" si="46"/>
        <v>55.472499999999997</v>
      </c>
      <c r="L343" s="14">
        <f>IF(A343="","",SUM($K$49:K343))</f>
        <v>37257.059999999983</v>
      </c>
      <c r="O343" s="18">
        <f t="shared" si="47"/>
        <v>295</v>
      </c>
      <c r="P343" s="19">
        <f>IF(O343="","",IF(OR(periods_per_year=26,periods_per_year=52),IF(periods_per_year=26,IF(O343=1,fpdate,P342+14),IF(periods_per_year=52,IF(O343=1,fpdate,P342+7),"n/a")),IF(periods_per_year=24,DATE(YEAR(fpdate),MONTH(fpdate)+(O343-1)/2+IF(AND(DAY(fpdate)&gt;=15,MOD(O343,2)=0),1,0),IF(MOD(O343,2)=0,IF(DAY(fpdate)&gt;=15,DAY(fpdate)-14,DAY(fpdate)+14),DAY(fpdate))),IF(DAY(DATE(YEAR(fpdate),MONTH(fpdate)+O343-1,DAY(fpdate)))&lt;&gt;DAY(fpdate),DATE(YEAR(fpdate),MONTH(fpdate)+O343,0),DATE(YEAR(fpdate),MONTH(fpdate)+O343-1,DAY(fpdate))))))</f>
        <v>52048</v>
      </c>
      <c r="Q343" s="20">
        <f>IF(O343="","",IF(D343&lt;&gt;"",D343,IF(O343=1,start_rate,IF(variable,IF(OR(O343=1,O343&lt;$J$23*periods_per_year),Q342,MIN($J$24,IF(MOD(O343-1,$J$26)=0,MAX($J$25,Q342+$J$27),Q342))),Q342))))</f>
        <v>5.5E-2</v>
      </c>
      <c r="R343" s="21">
        <f>IF(O343="","",ROUND((((1+Q343/CP)^(CP/periods_per_year))-1)*U342,2))</f>
        <v>221.89</v>
      </c>
      <c r="S343" s="21">
        <f>IF(O343="","",IF(O343=nper,U342+R343,MIN(U342+R343,IF(Q343=Q342,S342,ROUND(-PMT(((1+Q343/CP)^(CP/periods_per_year))-1,nper-O343+1,U342),2)))))</f>
        <v>851.68</v>
      </c>
      <c r="T343" s="21">
        <f t="shared" si="48"/>
        <v>629.79</v>
      </c>
      <c r="U343" s="21">
        <f t="shared" si="49"/>
        <v>47782.640000000072</v>
      </c>
    </row>
    <row r="344" spans="1:21" x14ac:dyDescent="0.2">
      <c r="A344" s="11">
        <f t="shared" si="40"/>
        <v>296</v>
      </c>
      <c r="B344" s="12">
        <f t="shared" si="41"/>
        <v>52079</v>
      </c>
      <c r="C344" s="16" t="str">
        <f t="shared" si="42"/>
        <v/>
      </c>
      <c r="D344" s="13">
        <f>IF(A344="","",IF(A344=1,start_rate,IF(variable,IF(OR(A344=1,A344&lt;$J$23*periods_per_year),D343,MIN($J$24,IF(MOD(A344-1,$J$26)=0,MAX($J$25,D343+$J$27),D343))),D343)))</f>
        <v>5.5E-2</v>
      </c>
      <c r="E344" s="14">
        <f t="shared" si="43"/>
        <v>219</v>
      </c>
      <c r="F344" s="14">
        <f>IF(A344="","",IF(A344=nper,J343+E344,MIN(J343+E344,IF(D344=D343,F343,IF($E$13="Acc Bi-Weekly",ROUND((-PMT(((1+D344/CP)^(CP/12))-1,(nper-A344+1)*12/26,J343))/2,2),IF($E$13="Acc Weekly",ROUND((-PMT(((1+D344/CP)^(CP/12))-1,(nper-A344+1)*12/52,J343))/4,2),ROUND(-PMT(((1+D344/CP)^(CP/periods_per_year))-1,nper-A344+1,J343),2)))))))</f>
        <v>851.68</v>
      </c>
      <c r="G344" s="14">
        <f>IF(OR(A344="",A344&lt;$E$23),"",IF(J343&lt;=F344,0,IF(IF(AND(A344&gt;=$E$23,MOD(A344-$E$23,int)=0),$E$24,0)+F344&gt;=J343+E344,J343+E344-F344,IF(AND(A344&gt;=$E$23,MOD(A344-$E$23,int)=0),$E$24,0)+IF(IF(AND(A344&gt;=$E$23,MOD(A344-$E$23,int)=0),$E$24,0)+IF(MOD(A344-$E$27,periods_per_year)=0,$E$26,0)+F344&lt;J343+E344,IF(MOD(A344-$E$27,periods_per_year)=0,$E$26,0),J343+E344-IF(AND(A344&gt;=$E$23,MOD(A344-$E$23,int)=0),$E$24,0)-F344))))</f>
        <v>0</v>
      </c>
      <c r="H344" s="15"/>
      <c r="I344" s="14">
        <f t="shared" si="44"/>
        <v>632.67999999999995</v>
      </c>
      <c r="J344" s="14">
        <f t="shared" si="45"/>
        <v>47149.960000000072</v>
      </c>
      <c r="K344" s="14">
        <f t="shared" si="46"/>
        <v>54.75</v>
      </c>
      <c r="L344" s="14">
        <f>IF(A344="","",SUM($K$49:K344))</f>
        <v>37311.809999999983</v>
      </c>
      <c r="O344" s="18">
        <f t="shared" si="47"/>
        <v>296</v>
      </c>
      <c r="P344" s="19">
        <f>IF(O344="","",IF(OR(periods_per_year=26,periods_per_year=52),IF(periods_per_year=26,IF(O344=1,fpdate,P343+14),IF(periods_per_year=52,IF(O344=1,fpdate,P343+7),"n/a")),IF(periods_per_year=24,DATE(YEAR(fpdate),MONTH(fpdate)+(O344-1)/2+IF(AND(DAY(fpdate)&gt;=15,MOD(O344,2)=0),1,0),IF(MOD(O344,2)=0,IF(DAY(fpdate)&gt;=15,DAY(fpdate)-14,DAY(fpdate)+14),DAY(fpdate))),IF(DAY(DATE(YEAR(fpdate),MONTH(fpdate)+O344-1,DAY(fpdate)))&lt;&gt;DAY(fpdate),DATE(YEAR(fpdate),MONTH(fpdate)+O344,0),DATE(YEAR(fpdate),MONTH(fpdate)+O344-1,DAY(fpdate))))))</f>
        <v>52079</v>
      </c>
      <c r="Q344" s="20">
        <f>IF(O344="","",IF(D344&lt;&gt;"",D344,IF(O344=1,start_rate,IF(variable,IF(OR(O344=1,O344&lt;$J$23*periods_per_year),Q343,MIN($J$24,IF(MOD(O344-1,$J$26)=0,MAX($J$25,Q343+$J$27),Q343))),Q343))))</f>
        <v>5.5E-2</v>
      </c>
      <c r="R344" s="21">
        <f>IF(O344="","",ROUND((((1+Q344/CP)^(CP/periods_per_year))-1)*U343,2))</f>
        <v>219</v>
      </c>
      <c r="S344" s="21">
        <f>IF(O344="","",IF(O344=nper,U343+R344,MIN(U343+R344,IF(Q344=Q343,S343,ROUND(-PMT(((1+Q344/CP)^(CP/periods_per_year))-1,nper-O344+1,U343),2)))))</f>
        <v>851.68</v>
      </c>
      <c r="T344" s="21">
        <f t="shared" si="48"/>
        <v>632.67999999999995</v>
      </c>
      <c r="U344" s="21">
        <f t="shared" si="49"/>
        <v>47149.960000000072</v>
      </c>
    </row>
    <row r="345" spans="1:21" x14ac:dyDescent="0.2">
      <c r="A345" s="11">
        <f t="shared" si="40"/>
        <v>297</v>
      </c>
      <c r="B345" s="12">
        <f t="shared" si="41"/>
        <v>52110</v>
      </c>
      <c r="C345" s="16" t="str">
        <f t="shared" si="42"/>
        <v/>
      </c>
      <c r="D345" s="13">
        <f>IF(A345="","",IF(A345=1,start_rate,IF(variable,IF(OR(A345=1,A345&lt;$J$23*periods_per_year),D344,MIN($J$24,IF(MOD(A345-1,$J$26)=0,MAX($J$25,D344+$J$27),D344))),D344)))</f>
        <v>5.5E-2</v>
      </c>
      <c r="E345" s="14">
        <f t="shared" si="43"/>
        <v>216.1</v>
      </c>
      <c r="F345" s="14">
        <f>IF(A345="","",IF(A345=nper,J344+E345,MIN(J344+E345,IF(D345=D344,F344,IF($E$13="Acc Bi-Weekly",ROUND((-PMT(((1+D345/CP)^(CP/12))-1,(nper-A345+1)*12/26,J344))/2,2),IF($E$13="Acc Weekly",ROUND((-PMT(((1+D345/CP)^(CP/12))-1,(nper-A345+1)*12/52,J344))/4,2),ROUND(-PMT(((1+D345/CP)^(CP/periods_per_year))-1,nper-A345+1,J344),2)))))))</f>
        <v>851.68</v>
      </c>
      <c r="G345" s="14">
        <f>IF(OR(A345="",A345&lt;$E$23),"",IF(J344&lt;=F345,0,IF(IF(AND(A345&gt;=$E$23,MOD(A345-$E$23,int)=0),$E$24,0)+F345&gt;=J344+E345,J344+E345-F345,IF(AND(A345&gt;=$E$23,MOD(A345-$E$23,int)=0),$E$24,0)+IF(IF(AND(A345&gt;=$E$23,MOD(A345-$E$23,int)=0),$E$24,0)+IF(MOD(A345-$E$27,periods_per_year)=0,$E$26,0)+F345&lt;J344+E345,IF(MOD(A345-$E$27,periods_per_year)=0,$E$26,0),J344+E345-IF(AND(A345&gt;=$E$23,MOD(A345-$E$23,int)=0),$E$24,0)-F345))))</f>
        <v>0</v>
      </c>
      <c r="H345" s="15"/>
      <c r="I345" s="14">
        <f t="shared" si="44"/>
        <v>635.57999999999993</v>
      </c>
      <c r="J345" s="14">
        <f t="shared" si="45"/>
        <v>46514.38000000007</v>
      </c>
      <c r="K345" s="14">
        <f t="shared" si="46"/>
        <v>54.024999999999999</v>
      </c>
      <c r="L345" s="14">
        <f>IF(A345="","",SUM($K$49:K345))</f>
        <v>37365.834999999985</v>
      </c>
      <c r="O345" s="18">
        <f t="shared" si="47"/>
        <v>297</v>
      </c>
      <c r="P345" s="19">
        <f>IF(O345="","",IF(OR(periods_per_year=26,periods_per_year=52),IF(periods_per_year=26,IF(O345=1,fpdate,P344+14),IF(periods_per_year=52,IF(O345=1,fpdate,P344+7),"n/a")),IF(periods_per_year=24,DATE(YEAR(fpdate),MONTH(fpdate)+(O345-1)/2+IF(AND(DAY(fpdate)&gt;=15,MOD(O345,2)=0),1,0),IF(MOD(O345,2)=0,IF(DAY(fpdate)&gt;=15,DAY(fpdate)-14,DAY(fpdate)+14),DAY(fpdate))),IF(DAY(DATE(YEAR(fpdate),MONTH(fpdate)+O345-1,DAY(fpdate)))&lt;&gt;DAY(fpdate),DATE(YEAR(fpdate),MONTH(fpdate)+O345,0),DATE(YEAR(fpdate),MONTH(fpdate)+O345-1,DAY(fpdate))))))</f>
        <v>52110</v>
      </c>
      <c r="Q345" s="20">
        <f>IF(O345="","",IF(D345&lt;&gt;"",D345,IF(O345=1,start_rate,IF(variable,IF(OR(O345=1,O345&lt;$J$23*periods_per_year),Q344,MIN($J$24,IF(MOD(O345-1,$J$26)=0,MAX($J$25,Q344+$J$27),Q344))),Q344))))</f>
        <v>5.5E-2</v>
      </c>
      <c r="R345" s="21">
        <f>IF(O345="","",ROUND((((1+Q345/CP)^(CP/periods_per_year))-1)*U344,2))</f>
        <v>216.1</v>
      </c>
      <c r="S345" s="21">
        <f>IF(O345="","",IF(O345=nper,U344+R345,MIN(U344+R345,IF(Q345=Q344,S344,ROUND(-PMT(((1+Q345/CP)^(CP/periods_per_year))-1,nper-O345+1,U344),2)))))</f>
        <v>851.68</v>
      </c>
      <c r="T345" s="21">
        <f t="shared" si="48"/>
        <v>635.57999999999993</v>
      </c>
      <c r="U345" s="21">
        <f t="shared" si="49"/>
        <v>46514.38000000007</v>
      </c>
    </row>
    <row r="346" spans="1:21" x14ac:dyDescent="0.2">
      <c r="A346" s="11">
        <f t="shared" si="40"/>
        <v>298</v>
      </c>
      <c r="B346" s="12">
        <f t="shared" si="41"/>
        <v>52140</v>
      </c>
      <c r="C346" s="16" t="str">
        <f t="shared" si="42"/>
        <v/>
      </c>
      <c r="D346" s="13">
        <f>IF(A346="","",IF(A346=1,start_rate,IF(variable,IF(OR(A346=1,A346&lt;$J$23*periods_per_year),D345,MIN($J$24,IF(MOD(A346-1,$J$26)=0,MAX($J$25,D345+$J$27),D345))),D345)))</f>
        <v>5.5E-2</v>
      </c>
      <c r="E346" s="14">
        <f t="shared" si="43"/>
        <v>213.19</v>
      </c>
      <c r="F346" s="14">
        <f>IF(A346="","",IF(A346=nper,J345+E346,MIN(J345+E346,IF(D346=D345,F345,IF($E$13="Acc Bi-Weekly",ROUND((-PMT(((1+D346/CP)^(CP/12))-1,(nper-A346+1)*12/26,J345))/2,2),IF($E$13="Acc Weekly",ROUND((-PMT(((1+D346/CP)^(CP/12))-1,(nper-A346+1)*12/52,J345))/4,2),ROUND(-PMT(((1+D346/CP)^(CP/periods_per_year))-1,nper-A346+1,J345),2)))))))</f>
        <v>851.68</v>
      </c>
      <c r="G346" s="14">
        <f>IF(OR(A346="",A346&lt;$E$23),"",IF(J345&lt;=F346,0,IF(IF(AND(A346&gt;=$E$23,MOD(A346-$E$23,int)=0),$E$24,0)+F346&gt;=J345+E346,J345+E346-F346,IF(AND(A346&gt;=$E$23,MOD(A346-$E$23,int)=0),$E$24,0)+IF(IF(AND(A346&gt;=$E$23,MOD(A346-$E$23,int)=0),$E$24,0)+IF(MOD(A346-$E$27,periods_per_year)=0,$E$26,0)+F346&lt;J345+E346,IF(MOD(A346-$E$27,periods_per_year)=0,$E$26,0),J345+E346-IF(AND(A346&gt;=$E$23,MOD(A346-$E$23,int)=0),$E$24,0)-F346))))</f>
        <v>0</v>
      </c>
      <c r="H346" s="15"/>
      <c r="I346" s="14">
        <f t="shared" si="44"/>
        <v>638.49</v>
      </c>
      <c r="J346" s="14">
        <f t="shared" si="45"/>
        <v>45875.890000000072</v>
      </c>
      <c r="K346" s="14">
        <f t="shared" si="46"/>
        <v>53.297499999999999</v>
      </c>
      <c r="L346" s="14">
        <f>IF(A346="","",SUM($K$49:K346))</f>
        <v>37419.132499999985</v>
      </c>
      <c r="O346" s="18">
        <f t="shared" si="47"/>
        <v>298</v>
      </c>
      <c r="P346" s="19">
        <f>IF(O346="","",IF(OR(periods_per_year=26,periods_per_year=52),IF(periods_per_year=26,IF(O346=1,fpdate,P345+14),IF(periods_per_year=52,IF(O346=1,fpdate,P345+7),"n/a")),IF(periods_per_year=24,DATE(YEAR(fpdate),MONTH(fpdate)+(O346-1)/2+IF(AND(DAY(fpdate)&gt;=15,MOD(O346,2)=0),1,0),IF(MOD(O346,2)=0,IF(DAY(fpdate)&gt;=15,DAY(fpdate)-14,DAY(fpdate)+14),DAY(fpdate))),IF(DAY(DATE(YEAR(fpdate),MONTH(fpdate)+O346-1,DAY(fpdate)))&lt;&gt;DAY(fpdate),DATE(YEAR(fpdate),MONTH(fpdate)+O346,0),DATE(YEAR(fpdate),MONTH(fpdate)+O346-1,DAY(fpdate))))))</f>
        <v>52140</v>
      </c>
      <c r="Q346" s="20">
        <f>IF(O346="","",IF(D346&lt;&gt;"",D346,IF(O346=1,start_rate,IF(variable,IF(OR(O346=1,O346&lt;$J$23*periods_per_year),Q345,MIN($J$24,IF(MOD(O346-1,$J$26)=0,MAX($J$25,Q345+$J$27),Q345))),Q345))))</f>
        <v>5.5E-2</v>
      </c>
      <c r="R346" s="21">
        <f>IF(O346="","",ROUND((((1+Q346/CP)^(CP/periods_per_year))-1)*U345,2))</f>
        <v>213.19</v>
      </c>
      <c r="S346" s="21">
        <f>IF(O346="","",IF(O346=nper,U345+R346,MIN(U345+R346,IF(Q346=Q345,S345,ROUND(-PMT(((1+Q346/CP)^(CP/periods_per_year))-1,nper-O346+1,U345),2)))))</f>
        <v>851.68</v>
      </c>
      <c r="T346" s="21">
        <f t="shared" si="48"/>
        <v>638.49</v>
      </c>
      <c r="U346" s="21">
        <f t="shared" si="49"/>
        <v>45875.890000000072</v>
      </c>
    </row>
    <row r="347" spans="1:21" x14ac:dyDescent="0.2">
      <c r="A347" s="11">
        <f t="shared" si="40"/>
        <v>299</v>
      </c>
      <c r="B347" s="12">
        <f t="shared" si="41"/>
        <v>52171</v>
      </c>
      <c r="C347" s="16" t="str">
        <f t="shared" si="42"/>
        <v/>
      </c>
      <c r="D347" s="13">
        <f>IF(A347="","",IF(A347=1,start_rate,IF(variable,IF(OR(A347=1,A347&lt;$J$23*periods_per_year),D346,MIN($J$24,IF(MOD(A347-1,$J$26)=0,MAX($J$25,D346+$J$27),D346))),D346)))</f>
        <v>5.5E-2</v>
      </c>
      <c r="E347" s="14">
        <f t="shared" si="43"/>
        <v>210.26</v>
      </c>
      <c r="F347" s="14">
        <f>IF(A347="","",IF(A347=nper,J346+E347,MIN(J346+E347,IF(D347=D346,F346,IF($E$13="Acc Bi-Weekly",ROUND((-PMT(((1+D347/CP)^(CP/12))-1,(nper-A347+1)*12/26,J346))/2,2),IF($E$13="Acc Weekly",ROUND((-PMT(((1+D347/CP)^(CP/12))-1,(nper-A347+1)*12/52,J346))/4,2),ROUND(-PMT(((1+D347/CP)^(CP/periods_per_year))-1,nper-A347+1,J346),2)))))))</f>
        <v>851.68</v>
      </c>
      <c r="G347" s="14">
        <f>IF(OR(A347="",A347&lt;$E$23),"",IF(J346&lt;=F347,0,IF(IF(AND(A347&gt;=$E$23,MOD(A347-$E$23,int)=0),$E$24,0)+F347&gt;=J346+E347,J346+E347-F347,IF(AND(A347&gt;=$E$23,MOD(A347-$E$23,int)=0),$E$24,0)+IF(IF(AND(A347&gt;=$E$23,MOD(A347-$E$23,int)=0),$E$24,0)+IF(MOD(A347-$E$27,periods_per_year)=0,$E$26,0)+F347&lt;J346+E347,IF(MOD(A347-$E$27,periods_per_year)=0,$E$26,0),J346+E347-IF(AND(A347&gt;=$E$23,MOD(A347-$E$23,int)=0),$E$24,0)-F347))))</f>
        <v>0</v>
      </c>
      <c r="H347" s="15"/>
      <c r="I347" s="14">
        <f t="shared" si="44"/>
        <v>641.41999999999996</v>
      </c>
      <c r="J347" s="14">
        <f t="shared" si="45"/>
        <v>45234.470000000074</v>
      </c>
      <c r="K347" s="14">
        <f t="shared" si="46"/>
        <v>52.564999999999998</v>
      </c>
      <c r="L347" s="14">
        <f>IF(A347="","",SUM($K$49:K347))</f>
        <v>37471.697499999987</v>
      </c>
      <c r="O347" s="18">
        <f t="shared" si="47"/>
        <v>299</v>
      </c>
      <c r="P347" s="19">
        <f>IF(O347="","",IF(OR(periods_per_year=26,periods_per_year=52),IF(periods_per_year=26,IF(O347=1,fpdate,P346+14),IF(periods_per_year=52,IF(O347=1,fpdate,P346+7),"n/a")),IF(periods_per_year=24,DATE(YEAR(fpdate),MONTH(fpdate)+(O347-1)/2+IF(AND(DAY(fpdate)&gt;=15,MOD(O347,2)=0),1,0),IF(MOD(O347,2)=0,IF(DAY(fpdate)&gt;=15,DAY(fpdate)-14,DAY(fpdate)+14),DAY(fpdate))),IF(DAY(DATE(YEAR(fpdate),MONTH(fpdate)+O347-1,DAY(fpdate)))&lt;&gt;DAY(fpdate),DATE(YEAR(fpdate),MONTH(fpdate)+O347,0),DATE(YEAR(fpdate),MONTH(fpdate)+O347-1,DAY(fpdate))))))</f>
        <v>52171</v>
      </c>
      <c r="Q347" s="20">
        <f>IF(O347="","",IF(D347&lt;&gt;"",D347,IF(O347=1,start_rate,IF(variable,IF(OR(O347=1,O347&lt;$J$23*periods_per_year),Q346,MIN($J$24,IF(MOD(O347-1,$J$26)=0,MAX($J$25,Q346+$J$27),Q346))),Q346))))</f>
        <v>5.5E-2</v>
      </c>
      <c r="R347" s="21">
        <f>IF(O347="","",ROUND((((1+Q347/CP)^(CP/periods_per_year))-1)*U346,2))</f>
        <v>210.26</v>
      </c>
      <c r="S347" s="21">
        <f>IF(O347="","",IF(O347=nper,U346+R347,MIN(U346+R347,IF(Q347=Q346,S346,ROUND(-PMT(((1+Q347/CP)^(CP/periods_per_year))-1,nper-O347+1,U346),2)))))</f>
        <v>851.68</v>
      </c>
      <c r="T347" s="21">
        <f t="shared" si="48"/>
        <v>641.41999999999996</v>
      </c>
      <c r="U347" s="21">
        <f t="shared" si="49"/>
        <v>45234.470000000074</v>
      </c>
    </row>
    <row r="348" spans="1:21" x14ac:dyDescent="0.2">
      <c r="A348" s="11">
        <f t="shared" si="40"/>
        <v>300</v>
      </c>
      <c r="B348" s="12">
        <f t="shared" si="41"/>
        <v>52201</v>
      </c>
      <c r="C348" s="16">
        <f t="shared" si="42"/>
        <v>25</v>
      </c>
      <c r="D348" s="13">
        <f>IF(A348="","",IF(A348=1,start_rate,IF(variable,IF(OR(A348=1,A348&lt;$J$23*periods_per_year),D347,MIN($J$24,IF(MOD(A348-1,$J$26)=0,MAX($J$25,D347+$J$27),D347))),D347)))</f>
        <v>5.5E-2</v>
      </c>
      <c r="E348" s="14">
        <f t="shared" si="43"/>
        <v>207.32</v>
      </c>
      <c r="F348" s="14">
        <f>IF(A348="","",IF(A348=nper,J347+E348,MIN(J347+E348,IF(D348=D347,F347,IF($E$13="Acc Bi-Weekly",ROUND((-PMT(((1+D348/CP)^(CP/12))-1,(nper-A348+1)*12/26,J347))/2,2),IF($E$13="Acc Weekly",ROUND((-PMT(((1+D348/CP)^(CP/12))-1,(nper-A348+1)*12/52,J347))/4,2),ROUND(-PMT(((1+D348/CP)^(CP/periods_per_year))-1,nper-A348+1,J347),2)))))))</f>
        <v>851.68</v>
      </c>
      <c r="G348" s="14">
        <f>IF(OR(A348="",A348&lt;$E$23),"",IF(J347&lt;=F348,0,IF(IF(AND(A348&gt;=$E$23,MOD(A348-$E$23,int)=0),$E$24,0)+F348&gt;=J347+E348,J347+E348-F348,IF(AND(A348&gt;=$E$23,MOD(A348-$E$23,int)=0),$E$24,0)+IF(IF(AND(A348&gt;=$E$23,MOD(A348-$E$23,int)=0),$E$24,0)+IF(MOD(A348-$E$27,periods_per_year)=0,$E$26,0)+F348&lt;J347+E348,IF(MOD(A348-$E$27,periods_per_year)=0,$E$26,0),J347+E348-IF(AND(A348&gt;=$E$23,MOD(A348-$E$23,int)=0),$E$24,0)-F348))))</f>
        <v>0</v>
      </c>
      <c r="H348" s="15"/>
      <c r="I348" s="14">
        <f t="shared" si="44"/>
        <v>644.3599999999999</v>
      </c>
      <c r="J348" s="14">
        <f t="shared" si="45"/>
        <v>44590.110000000073</v>
      </c>
      <c r="K348" s="14">
        <f t="shared" si="46"/>
        <v>51.83</v>
      </c>
      <c r="L348" s="14">
        <f>IF(A348="","",SUM($K$49:K348))</f>
        <v>37523.527499999989</v>
      </c>
      <c r="O348" s="18">
        <f t="shared" si="47"/>
        <v>300</v>
      </c>
      <c r="P348" s="19">
        <f>IF(O348="","",IF(OR(periods_per_year=26,periods_per_year=52),IF(periods_per_year=26,IF(O348=1,fpdate,P347+14),IF(periods_per_year=52,IF(O348=1,fpdate,P347+7),"n/a")),IF(periods_per_year=24,DATE(YEAR(fpdate),MONTH(fpdate)+(O348-1)/2+IF(AND(DAY(fpdate)&gt;=15,MOD(O348,2)=0),1,0),IF(MOD(O348,2)=0,IF(DAY(fpdate)&gt;=15,DAY(fpdate)-14,DAY(fpdate)+14),DAY(fpdate))),IF(DAY(DATE(YEAR(fpdate),MONTH(fpdate)+O348-1,DAY(fpdate)))&lt;&gt;DAY(fpdate),DATE(YEAR(fpdate),MONTH(fpdate)+O348,0),DATE(YEAR(fpdate),MONTH(fpdate)+O348-1,DAY(fpdate))))))</f>
        <v>52201</v>
      </c>
      <c r="Q348" s="20">
        <f>IF(O348="","",IF(D348&lt;&gt;"",D348,IF(O348=1,start_rate,IF(variable,IF(OR(O348=1,O348&lt;$J$23*periods_per_year),Q347,MIN($J$24,IF(MOD(O348-1,$J$26)=0,MAX($J$25,Q347+$J$27),Q347))),Q347))))</f>
        <v>5.5E-2</v>
      </c>
      <c r="R348" s="21">
        <f>IF(O348="","",ROUND((((1+Q348/CP)^(CP/periods_per_year))-1)*U347,2))</f>
        <v>207.32</v>
      </c>
      <c r="S348" s="21">
        <f>IF(O348="","",IF(O348=nper,U347+R348,MIN(U347+R348,IF(Q348=Q347,S347,ROUND(-PMT(((1+Q348/CP)^(CP/periods_per_year))-1,nper-O348+1,U347),2)))))</f>
        <v>851.68</v>
      </c>
      <c r="T348" s="21">
        <f t="shared" si="48"/>
        <v>644.3599999999999</v>
      </c>
      <c r="U348" s="21">
        <f t="shared" si="49"/>
        <v>44590.110000000073</v>
      </c>
    </row>
    <row r="349" spans="1:21" x14ac:dyDescent="0.2">
      <c r="A349" s="11">
        <f t="shared" si="40"/>
        <v>301</v>
      </c>
      <c r="B349" s="12">
        <f t="shared" si="41"/>
        <v>52232</v>
      </c>
      <c r="C349" s="16" t="str">
        <f t="shared" si="42"/>
        <v/>
      </c>
      <c r="D349" s="13">
        <f>IF(A349="","",IF(A349=1,start_rate,IF(variable,IF(OR(A349=1,A349&lt;$J$23*periods_per_year),D348,MIN($J$24,IF(MOD(A349-1,$J$26)=0,MAX($J$25,D348+$J$27),D348))),D348)))</f>
        <v>5.5E-2</v>
      </c>
      <c r="E349" s="14">
        <f t="shared" si="43"/>
        <v>204.37</v>
      </c>
      <c r="F349" s="14">
        <f>IF(A349="","",IF(A349=nper,J348+E349,MIN(J348+E349,IF(D349=D348,F348,IF($E$13="Acc Bi-Weekly",ROUND((-PMT(((1+D349/CP)^(CP/12))-1,(nper-A349+1)*12/26,J348))/2,2),IF($E$13="Acc Weekly",ROUND((-PMT(((1+D349/CP)^(CP/12))-1,(nper-A349+1)*12/52,J348))/4,2),ROUND(-PMT(((1+D349/CP)^(CP/periods_per_year))-1,nper-A349+1,J348),2)))))))</f>
        <v>851.68</v>
      </c>
      <c r="G349" s="14">
        <f>IF(OR(A349="",A349&lt;$E$23),"",IF(J348&lt;=F349,0,IF(IF(AND(A349&gt;=$E$23,MOD(A349-$E$23,int)=0),$E$24,0)+F349&gt;=J348+E349,J348+E349-F349,IF(AND(A349&gt;=$E$23,MOD(A349-$E$23,int)=0),$E$24,0)+IF(IF(AND(A349&gt;=$E$23,MOD(A349-$E$23,int)=0),$E$24,0)+IF(MOD(A349-$E$27,periods_per_year)=0,$E$26,0)+F349&lt;J348+E349,IF(MOD(A349-$E$27,periods_per_year)=0,$E$26,0),J348+E349-IF(AND(A349&gt;=$E$23,MOD(A349-$E$23,int)=0),$E$24,0)-F349))))</f>
        <v>0</v>
      </c>
      <c r="H349" s="15"/>
      <c r="I349" s="14">
        <f t="shared" si="44"/>
        <v>647.30999999999995</v>
      </c>
      <c r="J349" s="14">
        <f t="shared" si="45"/>
        <v>43942.800000000076</v>
      </c>
      <c r="K349" s="14">
        <f t="shared" si="46"/>
        <v>51.092500000000001</v>
      </c>
      <c r="L349" s="14">
        <f>IF(A349="","",SUM($K$49:K349))</f>
        <v>37574.619999999988</v>
      </c>
      <c r="O349" s="18">
        <f t="shared" si="47"/>
        <v>301</v>
      </c>
      <c r="P349" s="19">
        <f>IF(O349="","",IF(OR(periods_per_year=26,periods_per_year=52),IF(periods_per_year=26,IF(O349=1,fpdate,P348+14),IF(periods_per_year=52,IF(O349=1,fpdate,P348+7),"n/a")),IF(periods_per_year=24,DATE(YEAR(fpdate),MONTH(fpdate)+(O349-1)/2+IF(AND(DAY(fpdate)&gt;=15,MOD(O349,2)=0),1,0),IF(MOD(O349,2)=0,IF(DAY(fpdate)&gt;=15,DAY(fpdate)-14,DAY(fpdate)+14),DAY(fpdate))),IF(DAY(DATE(YEAR(fpdate),MONTH(fpdate)+O349-1,DAY(fpdate)))&lt;&gt;DAY(fpdate),DATE(YEAR(fpdate),MONTH(fpdate)+O349,0),DATE(YEAR(fpdate),MONTH(fpdate)+O349-1,DAY(fpdate))))))</f>
        <v>52232</v>
      </c>
      <c r="Q349" s="20">
        <f>IF(O349="","",IF(D349&lt;&gt;"",D349,IF(O349=1,start_rate,IF(variable,IF(OR(O349=1,O349&lt;$J$23*periods_per_year),Q348,MIN($J$24,IF(MOD(O349-1,$J$26)=0,MAX($J$25,Q348+$J$27),Q348))),Q348))))</f>
        <v>5.5E-2</v>
      </c>
      <c r="R349" s="21">
        <f>IF(O349="","",ROUND((((1+Q349/CP)^(CP/periods_per_year))-1)*U348,2))</f>
        <v>204.37</v>
      </c>
      <c r="S349" s="21">
        <f>IF(O349="","",IF(O349=nper,U348+R349,MIN(U348+R349,IF(Q349=Q348,S348,ROUND(-PMT(((1+Q349/CP)^(CP/periods_per_year))-1,nper-O349+1,U348),2)))))</f>
        <v>851.68</v>
      </c>
      <c r="T349" s="21">
        <f t="shared" si="48"/>
        <v>647.30999999999995</v>
      </c>
      <c r="U349" s="21">
        <f t="shared" si="49"/>
        <v>43942.800000000076</v>
      </c>
    </row>
    <row r="350" spans="1:21" x14ac:dyDescent="0.2">
      <c r="A350" s="11">
        <f t="shared" si="40"/>
        <v>302</v>
      </c>
      <c r="B350" s="12">
        <f t="shared" si="41"/>
        <v>52263</v>
      </c>
      <c r="C350" s="16" t="str">
        <f t="shared" si="42"/>
        <v/>
      </c>
      <c r="D350" s="13">
        <f>IF(A350="","",IF(A350=1,start_rate,IF(variable,IF(OR(A350=1,A350&lt;$J$23*periods_per_year),D349,MIN($J$24,IF(MOD(A350-1,$J$26)=0,MAX($J$25,D349+$J$27),D349))),D349)))</f>
        <v>5.5E-2</v>
      </c>
      <c r="E350" s="14">
        <f t="shared" si="43"/>
        <v>201.4</v>
      </c>
      <c r="F350" s="14">
        <f>IF(A350="","",IF(A350=nper,J349+E350,MIN(J349+E350,IF(D350=D349,F349,IF($E$13="Acc Bi-Weekly",ROUND((-PMT(((1+D350/CP)^(CP/12))-1,(nper-A350+1)*12/26,J349))/2,2),IF($E$13="Acc Weekly",ROUND((-PMT(((1+D350/CP)^(CP/12))-1,(nper-A350+1)*12/52,J349))/4,2),ROUND(-PMT(((1+D350/CP)^(CP/periods_per_year))-1,nper-A350+1,J349),2)))))))</f>
        <v>851.68</v>
      </c>
      <c r="G350" s="14">
        <f>IF(OR(A350="",A350&lt;$E$23),"",IF(J349&lt;=F350,0,IF(IF(AND(A350&gt;=$E$23,MOD(A350-$E$23,int)=0),$E$24,0)+F350&gt;=J349+E350,J349+E350-F350,IF(AND(A350&gt;=$E$23,MOD(A350-$E$23,int)=0),$E$24,0)+IF(IF(AND(A350&gt;=$E$23,MOD(A350-$E$23,int)=0),$E$24,0)+IF(MOD(A350-$E$27,periods_per_year)=0,$E$26,0)+F350&lt;J349+E350,IF(MOD(A350-$E$27,periods_per_year)=0,$E$26,0),J349+E350-IF(AND(A350&gt;=$E$23,MOD(A350-$E$23,int)=0),$E$24,0)-F350))))</f>
        <v>0</v>
      </c>
      <c r="H350" s="15"/>
      <c r="I350" s="14">
        <f t="shared" si="44"/>
        <v>650.28</v>
      </c>
      <c r="J350" s="14">
        <f t="shared" si="45"/>
        <v>43292.520000000077</v>
      </c>
      <c r="K350" s="14">
        <f t="shared" si="46"/>
        <v>50.35</v>
      </c>
      <c r="L350" s="14">
        <f>IF(A350="","",SUM($K$49:K350))</f>
        <v>37624.969999999987</v>
      </c>
      <c r="O350" s="18">
        <f t="shared" si="47"/>
        <v>302</v>
      </c>
      <c r="P350" s="19">
        <f>IF(O350="","",IF(OR(periods_per_year=26,periods_per_year=52),IF(periods_per_year=26,IF(O350=1,fpdate,P349+14),IF(periods_per_year=52,IF(O350=1,fpdate,P349+7),"n/a")),IF(periods_per_year=24,DATE(YEAR(fpdate),MONTH(fpdate)+(O350-1)/2+IF(AND(DAY(fpdate)&gt;=15,MOD(O350,2)=0),1,0),IF(MOD(O350,2)=0,IF(DAY(fpdate)&gt;=15,DAY(fpdate)-14,DAY(fpdate)+14),DAY(fpdate))),IF(DAY(DATE(YEAR(fpdate),MONTH(fpdate)+O350-1,DAY(fpdate)))&lt;&gt;DAY(fpdate),DATE(YEAR(fpdate),MONTH(fpdate)+O350,0),DATE(YEAR(fpdate),MONTH(fpdate)+O350-1,DAY(fpdate))))))</f>
        <v>52263</v>
      </c>
      <c r="Q350" s="20">
        <f>IF(O350="","",IF(D350&lt;&gt;"",D350,IF(O350=1,start_rate,IF(variable,IF(OR(O350=1,O350&lt;$J$23*periods_per_year),Q349,MIN($J$24,IF(MOD(O350-1,$J$26)=0,MAX($J$25,Q349+$J$27),Q349))),Q349))))</f>
        <v>5.5E-2</v>
      </c>
      <c r="R350" s="21">
        <f>IF(O350="","",ROUND((((1+Q350/CP)^(CP/periods_per_year))-1)*U349,2))</f>
        <v>201.4</v>
      </c>
      <c r="S350" s="21">
        <f>IF(O350="","",IF(O350=nper,U349+R350,MIN(U349+R350,IF(Q350=Q349,S349,ROUND(-PMT(((1+Q350/CP)^(CP/periods_per_year))-1,nper-O350+1,U349),2)))))</f>
        <v>851.68</v>
      </c>
      <c r="T350" s="21">
        <f t="shared" si="48"/>
        <v>650.28</v>
      </c>
      <c r="U350" s="21">
        <f t="shared" si="49"/>
        <v>43292.520000000077</v>
      </c>
    </row>
    <row r="351" spans="1:21" x14ac:dyDescent="0.2">
      <c r="A351" s="11">
        <f t="shared" si="40"/>
        <v>303</v>
      </c>
      <c r="B351" s="12">
        <f t="shared" si="41"/>
        <v>52291</v>
      </c>
      <c r="C351" s="16" t="str">
        <f t="shared" si="42"/>
        <v/>
      </c>
      <c r="D351" s="13">
        <f>IF(A351="","",IF(A351=1,start_rate,IF(variable,IF(OR(A351=1,A351&lt;$J$23*periods_per_year),D350,MIN($J$24,IF(MOD(A351-1,$J$26)=0,MAX($J$25,D350+$J$27),D350))),D350)))</f>
        <v>5.5E-2</v>
      </c>
      <c r="E351" s="14">
        <f t="shared" si="43"/>
        <v>198.42</v>
      </c>
      <c r="F351" s="14">
        <f>IF(A351="","",IF(A351=nper,J350+E351,MIN(J350+E351,IF(D351=D350,F350,IF($E$13="Acc Bi-Weekly",ROUND((-PMT(((1+D351/CP)^(CP/12))-1,(nper-A351+1)*12/26,J350))/2,2),IF($E$13="Acc Weekly",ROUND((-PMT(((1+D351/CP)^(CP/12))-1,(nper-A351+1)*12/52,J350))/4,2),ROUND(-PMT(((1+D351/CP)^(CP/periods_per_year))-1,nper-A351+1,J350),2)))))))</f>
        <v>851.68</v>
      </c>
      <c r="G351" s="14">
        <f>IF(OR(A351="",A351&lt;$E$23),"",IF(J350&lt;=F351,0,IF(IF(AND(A351&gt;=$E$23,MOD(A351-$E$23,int)=0),$E$24,0)+F351&gt;=J350+E351,J350+E351-F351,IF(AND(A351&gt;=$E$23,MOD(A351-$E$23,int)=0),$E$24,0)+IF(IF(AND(A351&gt;=$E$23,MOD(A351-$E$23,int)=0),$E$24,0)+IF(MOD(A351-$E$27,periods_per_year)=0,$E$26,0)+F351&lt;J350+E351,IF(MOD(A351-$E$27,periods_per_year)=0,$E$26,0),J350+E351-IF(AND(A351&gt;=$E$23,MOD(A351-$E$23,int)=0),$E$24,0)-F351))))</f>
        <v>0</v>
      </c>
      <c r="H351" s="15"/>
      <c r="I351" s="14">
        <f t="shared" si="44"/>
        <v>653.26</v>
      </c>
      <c r="J351" s="14">
        <f t="shared" si="45"/>
        <v>42639.260000000075</v>
      </c>
      <c r="K351" s="14">
        <f t="shared" si="46"/>
        <v>49.604999999999997</v>
      </c>
      <c r="L351" s="14">
        <f>IF(A351="","",SUM($K$49:K351))</f>
        <v>37674.57499999999</v>
      </c>
      <c r="O351" s="18">
        <f t="shared" si="47"/>
        <v>303</v>
      </c>
      <c r="P351" s="19">
        <f>IF(O351="","",IF(OR(periods_per_year=26,periods_per_year=52),IF(periods_per_year=26,IF(O351=1,fpdate,P350+14),IF(periods_per_year=52,IF(O351=1,fpdate,P350+7),"n/a")),IF(periods_per_year=24,DATE(YEAR(fpdate),MONTH(fpdate)+(O351-1)/2+IF(AND(DAY(fpdate)&gt;=15,MOD(O351,2)=0),1,0),IF(MOD(O351,2)=0,IF(DAY(fpdate)&gt;=15,DAY(fpdate)-14,DAY(fpdate)+14),DAY(fpdate))),IF(DAY(DATE(YEAR(fpdate),MONTH(fpdate)+O351-1,DAY(fpdate)))&lt;&gt;DAY(fpdate),DATE(YEAR(fpdate),MONTH(fpdate)+O351,0),DATE(YEAR(fpdate),MONTH(fpdate)+O351-1,DAY(fpdate))))))</f>
        <v>52291</v>
      </c>
      <c r="Q351" s="20">
        <f>IF(O351="","",IF(D351&lt;&gt;"",D351,IF(O351=1,start_rate,IF(variable,IF(OR(O351=1,O351&lt;$J$23*periods_per_year),Q350,MIN($J$24,IF(MOD(O351-1,$J$26)=0,MAX($J$25,Q350+$J$27),Q350))),Q350))))</f>
        <v>5.5E-2</v>
      </c>
      <c r="R351" s="21">
        <f>IF(O351="","",ROUND((((1+Q351/CP)^(CP/periods_per_year))-1)*U350,2))</f>
        <v>198.42</v>
      </c>
      <c r="S351" s="21">
        <f>IF(O351="","",IF(O351=nper,U350+R351,MIN(U350+R351,IF(Q351=Q350,S350,ROUND(-PMT(((1+Q351/CP)^(CP/periods_per_year))-1,nper-O351+1,U350),2)))))</f>
        <v>851.68</v>
      </c>
      <c r="T351" s="21">
        <f t="shared" si="48"/>
        <v>653.26</v>
      </c>
      <c r="U351" s="21">
        <f t="shared" si="49"/>
        <v>42639.260000000075</v>
      </c>
    </row>
    <row r="352" spans="1:21" x14ac:dyDescent="0.2">
      <c r="A352" s="11">
        <f t="shared" si="40"/>
        <v>304</v>
      </c>
      <c r="B352" s="12">
        <f t="shared" si="41"/>
        <v>52322</v>
      </c>
      <c r="C352" s="16" t="str">
        <f t="shared" si="42"/>
        <v/>
      </c>
      <c r="D352" s="13">
        <f>IF(A352="","",IF(A352=1,start_rate,IF(variable,IF(OR(A352=1,A352&lt;$J$23*periods_per_year),D351,MIN($J$24,IF(MOD(A352-1,$J$26)=0,MAX($J$25,D351+$J$27),D351))),D351)))</f>
        <v>5.5E-2</v>
      </c>
      <c r="E352" s="14">
        <f t="shared" si="43"/>
        <v>195.43</v>
      </c>
      <c r="F352" s="14">
        <f>IF(A352="","",IF(A352=nper,J351+E352,MIN(J351+E352,IF(D352=D351,F351,IF($E$13="Acc Bi-Weekly",ROUND((-PMT(((1+D352/CP)^(CP/12))-1,(nper-A352+1)*12/26,J351))/2,2),IF($E$13="Acc Weekly",ROUND((-PMT(((1+D352/CP)^(CP/12))-1,(nper-A352+1)*12/52,J351))/4,2),ROUND(-PMT(((1+D352/CP)^(CP/periods_per_year))-1,nper-A352+1,J351),2)))))))</f>
        <v>851.68</v>
      </c>
      <c r="G352" s="14">
        <f>IF(OR(A352="",A352&lt;$E$23),"",IF(J351&lt;=F352,0,IF(IF(AND(A352&gt;=$E$23,MOD(A352-$E$23,int)=0),$E$24,0)+F352&gt;=J351+E352,J351+E352-F352,IF(AND(A352&gt;=$E$23,MOD(A352-$E$23,int)=0),$E$24,0)+IF(IF(AND(A352&gt;=$E$23,MOD(A352-$E$23,int)=0),$E$24,0)+IF(MOD(A352-$E$27,periods_per_year)=0,$E$26,0)+F352&lt;J351+E352,IF(MOD(A352-$E$27,periods_per_year)=0,$E$26,0),J351+E352-IF(AND(A352&gt;=$E$23,MOD(A352-$E$23,int)=0),$E$24,0)-F352))))</f>
        <v>0</v>
      </c>
      <c r="H352" s="15"/>
      <c r="I352" s="14">
        <f t="shared" si="44"/>
        <v>656.25</v>
      </c>
      <c r="J352" s="14">
        <f t="shared" si="45"/>
        <v>41983.010000000075</v>
      </c>
      <c r="K352" s="14">
        <f t="shared" si="46"/>
        <v>48.857500000000002</v>
      </c>
      <c r="L352" s="14">
        <f>IF(A352="","",SUM($K$49:K352))</f>
        <v>37723.432499999988</v>
      </c>
      <c r="O352" s="18">
        <f t="shared" si="47"/>
        <v>304</v>
      </c>
      <c r="P352" s="19">
        <f>IF(O352="","",IF(OR(periods_per_year=26,periods_per_year=52),IF(periods_per_year=26,IF(O352=1,fpdate,P351+14),IF(periods_per_year=52,IF(O352=1,fpdate,P351+7),"n/a")),IF(periods_per_year=24,DATE(YEAR(fpdate),MONTH(fpdate)+(O352-1)/2+IF(AND(DAY(fpdate)&gt;=15,MOD(O352,2)=0),1,0),IF(MOD(O352,2)=0,IF(DAY(fpdate)&gt;=15,DAY(fpdate)-14,DAY(fpdate)+14),DAY(fpdate))),IF(DAY(DATE(YEAR(fpdate),MONTH(fpdate)+O352-1,DAY(fpdate)))&lt;&gt;DAY(fpdate),DATE(YEAR(fpdate),MONTH(fpdate)+O352,0),DATE(YEAR(fpdate),MONTH(fpdate)+O352-1,DAY(fpdate))))))</f>
        <v>52322</v>
      </c>
      <c r="Q352" s="20">
        <f>IF(O352="","",IF(D352&lt;&gt;"",D352,IF(O352=1,start_rate,IF(variable,IF(OR(O352=1,O352&lt;$J$23*periods_per_year),Q351,MIN($J$24,IF(MOD(O352-1,$J$26)=0,MAX($J$25,Q351+$J$27),Q351))),Q351))))</f>
        <v>5.5E-2</v>
      </c>
      <c r="R352" s="21">
        <f>IF(O352="","",ROUND((((1+Q352/CP)^(CP/periods_per_year))-1)*U351,2))</f>
        <v>195.43</v>
      </c>
      <c r="S352" s="21">
        <f>IF(O352="","",IF(O352=nper,U351+R352,MIN(U351+R352,IF(Q352=Q351,S351,ROUND(-PMT(((1+Q352/CP)^(CP/periods_per_year))-1,nper-O352+1,U351),2)))))</f>
        <v>851.68</v>
      </c>
      <c r="T352" s="21">
        <f t="shared" si="48"/>
        <v>656.25</v>
      </c>
      <c r="U352" s="21">
        <f t="shared" si="49"/>
        <v>41983.010000000075</v>
      </c>
    </row>
    <row r="353" spans="1:21" x14ac:dyDescent="0.2">
      <c r="A353" s="11">
        <f t="shared" si="40"/>
        <v>305</v>
      </c>
      <c r="B353" s="12">
        <f t="shared" si="41"/>
        <v>52352</v>
      </c>
      <c r="C353" s="16" t="str">
        <f t="shared" si="42"/>
        <v/>
      </c>
      <c r="D353" s="13">
        <f>IF(A353="","",IF(A353=1,start_rate,IF(variable,IF(OR(A353=1,A353&lt;$J$23*periods_per_year),D352,MIN($J$24,IF(MOD(A353-1,$J$26)=0,MAX($J$25,D352+$J$27),D352))),D352)))</f>
        <v>5.5E-2</v>
      </c>
      <c r="E353" s="14">
        <f t="shared" si="43"/>
        <v>192.42</v>
      </c>
      <c r="F353" s="14">
        <f>IF(A353="","",IF(A353=nper,J352+E353,MIN(J352+E353,IF(D353=D352,F352,IF($E$13="Acc Bi-Weekly",ROUND((-PMT(((1+D353/CP)^(CP/12))-1,(nper-A353+1)*12/26,J352))/2,2),IF($E$13="Acc Weekly",ROUND((-PMT(((1+D353/CP)^(CP/12))-1,(nper-A353+1)*12/52,J352))/4,2),ROUND(-PMT(((1+D353/CP)^(CP/periods_per_year))-1,nper-A353+1,J352),2)))))))</f>
        <v>851.68</v>
      </c>
      <c r="G353" s="14">
        <f>IF(OR(A353="",A353&lt;$E$23),"",IF(J352&lt;=F353,0,IF(IF(AND(A353&gt;=$E$23,MOD(A353-$E$23,int)=0),$E$24,0)+F353&gt;=J352+E353,J352+E353-F353,IF(AND(A353&gt;=$E$23,MOD(A353-$E$23,int)=0),$E$24,0)+IF(IF(AND(A353&gt;=$E$23,MOD(A353-$E$23,int)=0),$E$24,0)+IF(MOD(A353-$E$27,periods_per_year)=0,$E$26,0)+F353&lt;J352+E353,IF(MOD(A353-$E$27,periods_per_year)=0,$E$26,0),J352+E353-IF(AND(A353&gt;=$E$23,MOD(A353-$E$23,int)=0),$E$24,0)-F353))))</f>
        <v>0</v>
      </c>
      <c r="H353" s="15"/>
      <c r="I353" s="14">
        <f t="shared" si="44"/>
        <v>659.26</v>
      </c>
      <c r="J353" s="14">
        <f t="shared" si="45"/>
        <v>41323.750000000073</v>
      </c>
      <c r="K353" s="14">
        <f t="shared" si="46"/>
        <v>48.104999999999997</v>
      </c>
      <c r="L353" s="14">
        <f>IF(A353="","",SUM($K$49:K353))</f>
        <v>37771.537499999991</v>
      </c>
      <c r="O353" s="18">
        <f t="shared" si="47"/>
        <v>305</v>
      </c>
      <c r="P353" s="19">
        <f>IF(O353="","",IF(OR(periods_per_year=26,periods_per_year=52),IF(periods_per_year=26,IF(O353=1,fpdate,P352+14),IF(periods_per_year=52,IF(O353=1,fpdate,P352+7),"n/a")),IF(periods_per_year=24,DATE(YEAR(fpdate),MONTH(fpdate)+(O353-1)/2+IF(AND(DAY(fpdate)&gt;=15,MOD(O353,2)=0),1,0),IF(MOD(O353,2)=0,IF(DAY(fpdate)&gt;=15,DAY(fpdate)-14,DAY(fpdate)+14),DAY(fpdate))),IF(DAY(DATE(YEAR(fpdate),MONTH(fpdate)+O353-1,DAY(fpdate)))&lt;&gt;DAY(fpdate),DATE(YEAR(fpdate),MONTH(fpdate)+O353,0),DATE(YEAR(fpdate),MONTH(fpdate)+O353-1,DAY(fpdate))))))</f>
        <v>52352</v>
      </c>
      <c r="Q353" s="20">
        <f>IF(O353="","",IF(D353&lt;&gt;"",D353,IF(O353=1,start_rate,IF(variable,IF(OR(O353=1,O353&lt;$J$23*periods_per_year),Q352,MIN($J$24,IF(MOD(O353-1,$J$26)=0,MAX($J$25,Q352+$J$27),Q352))),Q352))))</f>
        <v>5.5E-2</v>
      </c>
      <c r="R353" s="21">
        <f>IF(O353="","",ROUND((((1+Q353/CP)^(CP/periods_per_year))-1)*U352,2))</f>
        <v>192.42</v>
      </c>
      <c r="S353" s="21">
        <f>IF(O353="","",IF(O353=nper,U352+R353,MIN(U352+R353,IF(Q353=Q352,S352,ROUND(-PMT(((1+Q353/CP)^(CP/periods_per_year))-1,nper-O353+1,U352),2)))))</f>
        <v>851.68</v>
      </c>
      <c r="T353" s="21">
        <f t="shared" si="48"/>
        <v>659.26</v>
      </c>
      <c r="U353" s="21">
        <f t="shared" si="49"/>
        <v>41323.750000000073</v>
      </c>
    </row>
    <row r="354" spans="1:21" x14ac:dyDescent="0.2">
      <c r="A354" s="11">
        <f t="shared" si="40"/>
        <v>306</v>
      </c>
      <c r="B354" s="12">
        <f t="shared" si="41"/>
        <v>52383</v>
      </c>
      <c r="C354" s="16" t="str">
        <f t="shared" si="42"/>
        <v/>
      </c>
      <c r="D354" s="13">
        <f>IF(A354="","",IF(A354=1,start_rate,IF(variable,IF(OR(A354=1,A354&lt;$J$23*periods_per_year),D353,MIN($J$24,IF(MOD(A354-1,$J$26)=0,MAX($J$25,D353+$J$27),D353))),D353)))</f>
        <v>5.5E-2</v>
      </c>
      <c r="E354" s="14">
        <f t="shared" si="43"/>
        <v>189.4</v>
      </c>
      <c r="F354" s="14">
        <f>IF(A354="","",IF(A354=nper,J353+E354,MIN(J353+E354,IF(D354=D353,F353,IF($E$13="Acc Bi-Weekly",ROUND((-PMT(((1+D354/CP)^(CP/12))-1,(nper-A354+1)*12/26,J353))/2,2),IF($E$13="Acc Weekly",ROUND((-PMT(((1+D354/CP)^(CP/12))-1,(nper-A354+1)*12/52,J353))/4,2),ROUND(-PMT(((1+D354/CP)^(CP/periods_per_year))-1,nper-A354+1,J353),2)))))))</f>
        <v>851.68</v>
      </c>
      <c r="G354" s="14">
        <f>IF(OR(A354="",A354&lt;$E$23),"",IF(J353&lt;=F354,0,IF(IF(AND(A354&gt;=$E$23,MOD(A354-$E$23,int)=0),$E$24,0)+F354&gt;=J353+E354,J353+E354-F354,IF(AND(A354&gt;=$E$23,MOD(A354-$E$23,int)=0),$E$24,0)+IF(IF(AND(A354&gt;=$E$23,MOD(A354-$E$23,int)=0),$E$24,0)+IF(MOD(A354-$E$27,periods_per_year)=0,$E$26,0)+F354&lt;J353+E354,IF(MOD(A354-$E$27,periods_per_year)=0,$E$26,0),J353+E354-IF(AND(A354&gt;=$E$23,MOD(A354-$E$23,int)=0),$E$24,0)-F354))))</f>
        <v>0</v>
      </c>
      <c r="H354" s="15"/>
      <c r="I354" s="14">
        <f t="shared" si="44"/>
        <v>662.28</v>
      </c>
      <c r="J354" s="14">
        <f t="shared" si="45"/>
        <v>40661.470000000074</v>
      </c>
      <c r="K354" s="14">
        <f t="shared" si="46"/>
        <v>47.35</v>
      </c>
      <c r="L354" s="14">
        <f>IF(A354="","",SUM($K$49:K354))</f>
        <v>37818.88749999999</v>
      </c>
      <c r="O354" s="18">
        <f t="shared" si="47"/>
        <v>306</v>
      </c>
      <c r="P354" s="19">
        <f>IF(O354="","",IF(OR(periods_per_year=26,periods_per_year=52),IF(periods_per_year=26,IF(O354=1,fpdate,P353+14),IF(periods_per_year=52,IF(O354=1,fpdate,P353+7),"n/a")),IF(periods_per_year=24,DATE(YEAR(fpdate),MONTH(fpdate)+(O354-1)/2+IF(AND(DAY(fpdate)&gt;=15,MOD(O354,2)=0),1,0),IF(MOD(O354,2)=0,IF(DAY(fpdate)&gt;=15,DAY(fpdate)-14,DAY(fpdate)+14),DAY(fpdate))),IF(DAY(DATE(YEAR(fpdate),MONTH(fpdate)+O354-1,DAY(fpdate)))&lt;&gt;DAY(fpdate),DATE(YEAR(fpdate),MONTH(fpdate)+O354,0),DATE(YEAR(fpdate),MONTH(fpdate)+O354-1,DAY(fpdate))))))</f>
        <v>52383</v>
      </c>
      <c r="Q354" s="20">
        <f>IF(O354="","",IF(D354&lt;&gt;"",D354,IF(O354=1,start_rate,IF(variable,IF(OR(O354=1,O354&lt;$J$23*periods_per_year),Q353,MIN($J$24,IF(MOD(O354-1,$J$26)=0,MAX($J$25,Q353+$J$27),Q353))),Q353))))</f>
        <v>5.5E-2</v>
      </c>
      <c r="R354" s="21">
        <f>IF(O354="","",ROUND((((1+Q354/CP)^(CP/periods_per_year))-1)*U353,2))</f>
        <v>189.4</v>
      </c>
      <c r="S354" s="21">
        <f>IF(O354="","",IF(O354=nper,U353+R354,MIN(U353+R354,IF(Q354=Q353,S353,ROUND(-PMT(((1+Q354/CP)^(CP/periods_per_year))-1,nper-O354+1,U353),2)))))</f>
        <v>851.68</v>
      </c>
      <c r="T354" s="21">
        <f t="shared" si="48"/>
        <v>662.28</v>
      </c>
      <c r="U354" s="21">
        <f t="shared" si="49"/>
        <v>40661.470000000074</v>
      </c>
    </row>
    <row r="355" spans="1:21" x14ac:dyDescent="0.2">
      <c r="A355" s="11">
        <f t="shared" si="40"/>
        <v>307</v>
      </c>
      <c r="B355" s="12">
        <f t="shared" si="41"/>
        <v>52413</v>
      </c>
      <c r="C355" s="16" t="str">
        <f t="shared" si="42"/>
        <v/>
      </c>
      <c r="D355" s="13">
        <f>IF(A355="","",IF(A355=1,start_rate,IF(variable,IF(OR(A355=1,A355&lt;$J$23*periods_per_year),D354,MIN($J$24,IF(MOD(A355-1,$J$26)=0,MAX($J$25,D354+$J$27),D354))),D354)))</f>
        <v>5.5E-2</v>
      </c>
      <c r="E355" s="14">
        <f t="shared" si="43"/>
        <v>186.37</v>
      </c>
      <c r="F355" s="14">
        <f>IF(A355="","",IF(A355=nper,J354+E355,MIN(J354+E355,IF(D355=D354,F354,IF($E$13="Acc Bi-Weekly",ROUND((-PMT(((1+D355/CP)^(CP/12))-1,(nper-A355+1)*12/26,J354))/2,2),IF($E$13="Acc Weekly",ROUND((-PMT(((1+D355/CP)^(CP/12))-1,(nper-A355+1)*12/52,J354))/4,2),ROUND(-PMT(((1+D355/CP)^(CP/periods_per_year))-1,nper-A355+1,J354),2)))))))</f>
        <v>851.68</v>
      </c>
      <c r="G355" s="14">
        <f>IF(OR(A355="",A355&lt;$E$23),"",IF(J354&lt;=F355,0,IF(IF(AND(A355&gt;=$E$23,MOD(A355-$E$23,int)=0),$E$24,0)+F355&gt;=J354+E355,J354+E355-F355,IF(AND(A355&gt;=$E$23,MOD(A355-$E$23,int)=0),$E$24,0)+IF(IF(AND(A355&gt;=$E$23,MOD(A355-$E$23,int)=0),$E$24,0)+IF(MOD(A355-$E$27,periods_per_year)=0,$E$26,0)+F355&lt;J354+E355,IF(MOD(A355-$E$27,periods_per_year)=0,$E$26,0),J354+E355-IF(AND(A355&gt;=$E$23,MOD(A355-$E$23,int)=0),$E$24,0)-F355))))</f>
        <v>0</v>
      </c>
      <c r="H355" s="15"/>
      <c r="I355" s="14">
        <f t="shared" si="44"/>
        <v>665.31</v>
      </c>
      <c r="J355" s="14">
        <f t="shared" si="45"/>
        <v>39996.160000000076</v>
      </c>
      <c r="K355" s="14">
        <f t="shared" si="46"/>
        <v>46.592500000000001</v>
      </c>
      <c r="L355" s="14">
        <f>IF(A355="","",SUM($K$49:K355))</f>
        <v>37865.479999999989</v>
      </c>
      <c r="O355" s="18">
        <f t="shared" si="47"/>
        <v>307</v>
      </c>
      <c r="P355" s="19">
        <f>IF(O355="","",IF(OR(periods_per_year=26,periods_per_year=52),IF(periods_per_year=26,IF(O355=1,fpdate,P354+14),IF(periods_per_year=52,IF(O355=1,fpdate,P354+7),"n/a")),IF(periods_per_year=24,DATE(YEAR(fpdate),MONTH(fpdate)+(O355-1)/2+IF(AND(DAY(fpdate)&gt;=15,MOD(O355,2)=0),1,0),IF(MOD(O355,2)=0,IF(DAY(fpdate)&gt;=15,DAY(fpdate)-14,DAY(fpdate)+14),DAY(fpdate))),IF(DAY(DATE(YEAR(fpdate),MONTH(fpdate)+O355-1,DAY(fpdate)))&lt;&gt;DAY(fpdate),DATE(YEAR(fpdate),MONTH(fpdate)+O355,0),DATE(YEAR(fpdate),MONTH(fpdate)+O355-1,DAY(fpdate))))))</f>
        <v>52413</v>
      </c>
      <c r="Q355" s="20">
        <f>IF(O355="","",IF(D355&lt;&gt;"",D355,IF(O355=1,start_rate,IF(variable,IF(OR(O355=1,O355&lt;$J$23*periods_per_year),Q354,MIN($J$24,IF(MOD(O355-1,$J$26)=0,MAX($J$25,Q354+$J$27),Q354))),Q354))))</f>
        <v>5.5E-2</v>
      </c>
      <c r="R355" s="21">
        <f>IF(O355="","",ROUND((((1+Q355/CP)^(CP/periods_per_year))-1)*U354,2))</f>
        <v>186.37</v>
      </c>
      <c r="S355" s="21">
        <f>IF(O355="","",IF(O355=nper,U354+R355,MIN(U354+R355,IF(Q355=Q354,S354,ROUND(-PMT(((1+Q355/CP)^(CP/periods_per_year))-1,nper-O355+1,U354),2)))))</f>
        <v>851.68</v>
      </c>
      <c r="T355" s="21">
        <f t="shared" si="48"/>
        <v>665.31</v>
      </c>
      <c r="U355" s="21">
        <f t="shared" si="49"/>
        <v>39996.160000000076</v>
      </c>
    </row>
    <row r="356" spans="1:21" x14ac:dyDescent="0.2">
      <c r="A356" s="11">
        <f t="shared" si="40"/>
        <v>308</v>
      </c>
      <c r="B356" s="12">
        <f t="shared" si="41"/>
        <v>52444</v>
      </c>
      <c r="C356" s="16" t="str">
        <f t="shared" si="42"/>
        <v/>
      </c>
      <c r="D356" s="13">
        <f>IF(A356="","",IF(A356=1,start_rate,IF(variable,IF(OR(A356=1,A356&lt;$J$23*periods_per_year),D355,MIN($J$24,IF(MOD(A356-1,$J$26)=0,MAX($J$25,D355+$J$27),D355))),D355)))</f>
        <v>5.5E-2</v>
      </c>
      <c r="E356" s="14">
        <f t="shared" si="43"/>
        <v>183.32</v>
      </c>
      <c r="F356" s="14">
        <f>IF(A356="","",IF(A356=nper,J355+E356,MIN(J355+E356,IF(D356=D355,F355,IF($E$13="Acc Bi-Weekly",ROUND((-PMT(((1+D356/CP)^(CP/12))-1,(nper-A356+1)*12/26,J355))/2,2),IF($E$13="Acc Weekly",ROUND((-PMT(((1+D356/CP)^(CP/12))-1,(nper-A356+1)*12/52,J355))/4,2),ROUND(-PMT(((1+D356/CP)^(CP/periods_per_year))-1,nper-A356+1,J355),2)))))))</f>
        <v>851.68</v>
      </c>
      <c r="G356" s="14">
        <f>IF(OR(A356="",A356&lt;$E$23),"",IF(J355&lt;=F356,0,IF(IF(AND(A356&gt;=$E$23,MOD(A356-$E$23,int)=0),$E$24,0)+F356&gt;=J355+E356,J355+E356-F356,IF(AND(A356&gt;=$E$23,MOD(A356-$E$23,int)=0),$E$24,0)+IF(IF(AND(A356&gt;=$E$23,MOD(A356-$E$23,int)=0),$E$24,0)+IF(MOD(A356-$E$27,periods_per_year)=0,$E$26,0)+F356&lt;J355+E356,IF(MOD(A356-$E$27,periods_per_year)=0,$E$26,0),J355+E356-IF(AND(A356&gt;=$E$23,MOD(A356-$E$23,int)=0),$E$24,0)-F356))))</f>
        <v>0</v>
      </c>
      <c r="H356" s="15"/>
      <c r="I356" s="14">
        <f t="shared" si="44"/>
        <v>668.3599999999999</v>
      </c>
      <c r="J356" s="14">
        <f t="shared" si="45"/>
        <v>39327.800000000076</v>
      </c>
      <c r="K356" s="14">
        <f t="shared" si="46"/>
        <v>45.83</v>
      </c>
      <c r="L356" s="14">
        <f>IF(A356="","",SUM($K$49:K356))</f>
        <v>37911.30999999999</v>
      </c>
      <c r="O356" s="18">
        <f t="shared" si="47"/>
        <v>308</v>
      </c>
      <c r="P356" s="19">
        <f>IF(O356="","",IF(OR(periods_per_year=26,periods_per_year=52),IF(periods_per_year=26,IF(O356=1,fpdate,P355+14),IF(periods_per_year=52,IF(O356=1,fpdate,P355+7),"n/a")),IF(periods_per_year=24,DATE(YEAR(fpdate),MONTH(fpdate)+(O356-1)/2+IF(AND(DAY(fpdate)&gt;=15,MOD(O356,2)=0),1,0),IF(MOD(O356,2)=0,IF(DAY(fpdate)&gt;=15,DAY(fpdate)-14,DAY(fpdate)+14),DAY(fpdate))),IF(DAY(DATE(YEAR(fpdate),MONTH(fpdate)+O356-1,DAY(fpdate)))&lt;&gt;DAY(fpdate),DATE(YEAR(fpdate),MONTH(fpdate)+O356,0),DATE(YEAR(fpdate),MONTH(fpdate)+O356-1,DAY(fpdate))))))</f>
        <v>52444</v>
      </c>
      <c r="Q356" s="20">
        <f>IF(O356="","",IF(D356&lt;&gt;"",D356,IF(O356=1,start_rate,IF(variable,IF(OR(O356=1,O356&lt;$J$23*periods_per_year),Q355,MIN($J$24,IF(MOD(O356-1,$J$26)=0,MAX($J$25,Q355+$J$27),Q355))),Q355))))</f>
        <v>5.5E-2</v>
      </c>
      <c r="R356" s="21">
        <f>IF(O356="","",ROUND((((1+Q356/CP)^(CP/periods_per_year))-1)*U355,2))</f>
        <v>183.32</v>
      </c>
      <c r="S356" s="21">
        <f>IF(O356="","",IF(O356=nper,U355+R356,MIN(U355+R356,IF(Q356=Q355,S355,ROUND(-PMT(((1+Q356/CP)^(CP/periods_per_year))-1,nper-O356+1,U355),2)))))</f>
        <v>851.68</v>
      </c>
      <c r="T356" s="21">
        <f t="shared" si="48"/>
        <v>668.3599999999999</v>
      </c>
      <c r="U356" s="21">
        <f t="shared" si="49"/>
        <v>39327.800000000076</v>
      </c>
    </row>
    <row r="357" spans="1:21" x14ac:dyDescent="0.2">
      <c r="A357" s="11">
        <f t="shared" si="40"/>
        <v>309</v>
      </c>
      <c r="B357" s="12">
        <f t="shared" si="41"/>
        <v>52475</v>
      </c>
      <c r="C357" s="16" t="str">
        <f t="shared" si="42"/>
        <v/>
      </c>
      <c r="D357" s="13">
        <f>IF(A357="","",IF(A357=1,start_rate,IF(variable,IF(OR(A357=1,A357&lt;$J$23*periods_per_year),D356,MIN($J$24,IF(MOD(A357-1,$J$26)=0,MAX($J$25,D356+$J$27),D356))),D356)))</f>
        <v>5.5E-2</v>
      </c>
      <c r="E357" s="14">
        <f t="shared" si="43"/>
        <v>180.25</v>
      </c>
      <c r="F357" s="14">
        <f>IF(A357="","",IF(A357=nper,J356+E357,MIN(J356+E357,IF(D357=D356,F356,IF($E$13="Acc Bi-Weekly",ROUND((-PMT(((1+D357/CP)^(CP/12))-1,(nper-A357+1)*12/26,J356))/2,2),IF($E$13="Acc Weekly",ROUND((-PMT(((1+D357/CP)^(CP/12))-1,(nper-A357+1)*12/52,J356))/4,2),ROUND(-PMT(((1+D357/CP)^(CP/periods_per_year))-1,nper-A357+1,J356),2)))))))</f>
        <v>851.68</v>
      </c>
      <c r="G357" s="14">
        <f>IF(OR(A357="",A357&lt;$E$23),"",IF(J356&lt;=F357,0,IF(IF(AND(A357&gt;=$E$23,MOD(A357-$E$23,int)=0),$E$24,0)+F357&gt;=J356+E357,J356+E357-F357,IF(AND(A357&gt;=$E$23,MOD(A357-$E$23,int)=0),$E$24,0)+IF(IF(AND(A357&gt;=$E$23,MOD(A357-$E$23,int)=0),$E$24,0)+IF(MOD(A357-$E$27,periods_per_year)=0,$E$26,0)+F357&lt;J356+E357,IF(MOD(A357-$E$27,periods_per_year)=0,$E$26,0),J356+E357-IF(AND(A357&gt;=$E$23,MOD(A357-$E$23,int)=0),$E$24,0)-F357))))</f>
        <v>0</v>
      </c>
      <c r="H357" s="15"/>
      <c r="I357" s="14">
        <f t="shared" si="44"/>
        <v>671.43</v>
      </c>
      <c r="J357" s="14">
        <f t="shared" si="45"/>
        <v>38656.370000000075</v>
      </c>
      <c r="K357" s="14">
        <f t="shared" si="46"/>
        <v>45.0625</v>
      </c>
      <c r="L357" s="14">
        <f>IF(A357="","",SUM($K$49:K357))</f>
        <v>37956.37249999999</v>
      </c>
      <c r="O357" s="18">
        <f t="shared" si="47"/>
        <v>309</v>
      </c>
      <c r="P357" s="19">
        <f>IF(O357="","",IF(OR(periods_per_year=26,periods_per_year=52),IF(periods_per_year=26,IF(O357=1,fpdate,P356+14),IF(periods_per_year=52,IF(O357=1,fpdate,P356+7),"n/a")),IF(periods_per_year=24,DATE(YEAR(fpdate),MONTH(fpdate)+(O357-1)/2+IF(AND(DAY(fpdate)&gt;=15,MOD(O357,2)=0),1,0),IF(MOD(O357,2)=0,IF(DAY(fpdate)&gt;=15,DAY(fpdate)-14,DAY(fpdate)+14),DAY(fpdate))),IF(DAY(DATE(YEAR(fpdate),MONTH(fpdate)+O357-1,DAY(fpdate)))&lt;&gt;DAY(fpdate),DATE(YEAR(fpdate),MONTH(fpdate)+O357,0),DATE(YEAR(fpdate),MONTH(fpdate)+O357-1,DAY(fpdate))))))</f>
        <v>52475</v>
      </c>
      <c r="Q357" s="20">
        <f>IF(O357="","",IF(D357&lt;&gt;"",D357,IF(O357=1,start_rate,IF(variable,IF(OR(O357=1,O357&lt;$J$23*periods_per_year),Q356,MIN($J$24,IF(MOD(O357-1,$J$26)=0,MAX($J$25,Q356+$J$27),Q356))),Q356))))</f>
        <v>5.5E-2</v>
      </c>
      <c r="R357" s="21">
        <f>IF(O357="","",ROUND((((1+Q357/CP)^(CP/periods_per_year))-1)*U356,2))</f>
        <v>180.25</v>
      </c>
      <c r="S357" s="21">
        <f>IF(O357="","",IF(O357=nper,U356+R357,MIN(U356+R357,IF(Q357=Q356,S356,ROUND(-PMT(((1+Q357/CP)^(CP/periods_per_year))-1,nper-O357+1,U356),2)))))</f>
        <v>851.68</v>
      </c>
      <c r="T357" s="21">
        <f t="shared" si="48"/>
        <v>671.43</v>
      </c>
      <c r="U357" s="21">
        <f t="shared" si="49"/>
        <v>38656.370000000075</v>
      </c>
    </row>
    <row r="358" spans="1:21" x14ac:dyDescent="0.2">
      <c r="A358" s="11">
        <f t="shared" si="40"/>
        <v>310</v>
      </c>
      <c r="B358" s="12">
        <f t="shared" si="41"/>
        <v>52505</v>
      </c>
      <c r="C358" s="16" t="str">
        <f t="shared" si="42"/>
        <v/>
      </c>
      <c r="D358" s="13">
        <f>IF(A358="","",IF(A358=1,start_rate,IF(variable,IF(OR(A358=1,A358&lt;$J$23*periods_per_year),D357,MIN($J$24,IF(MOD(A358-1,$J$26)=0,MAX($J$25,D357+$J$27),D357))),D357)))</f>
        <v>5.5E-2</v>
      </c>
      <c r="E358" s="14">
        <f t="shared" si="43"/>
        <v>177.18</v>
      </c>
      <c r="F358" s="14">
        <f>IF(A358="","",IF(A358=nper,J357+E358,MIN(J357+E358,IF(D358=D357,F357,IF($E$13="Acc Bi-Weekly",ROUND((-PMT(((1+D358/CP)^(CP/12))-1,(nper-A358+1)*12/26,J357))/2,2),IF($E$13="Acc Weekly",ROUND((-PMT(((1+D358/CP)^(CP/12))-1,(nper-A358+1)*12/52,J357))/4,2),ROUND(-PMT(((1+D358/CP)^(CP/periods_per_year))-1,nper-A358+1,J357),2)))))))</f>
        <v>851.68</v>
      </c>
      <c r="G358" s="14">
        <f>IF(OR(A358="",A358&lt;$E$23),"",IF(J357&lt;=F358,0,IF(IF(AND(A358&gt;=$E$23,MOD(A358-$E$23,int)=0),$E$24,0)+F358&gt;=J357+E358,J357+E358-F358,IF(AND(A358&gt;=$E$23,MOD(A358-$E$23,int)=0),$E$24,0)+IF(IF(AND(A358&gt;=$E$23,MOD(A358-$E$23,int)=0),$E$24,0)+IF(MOD(A358-$E$27,periods_per_year)=0,$E$26,0)+F358&lt;J357+E358,IF(MOD(A358-$E$27,periods_per_year)=0,$E$26,0),J357+E358-IF(AND(A358&gt;=$E$23,MOD(A358-$E$23,int)=0),$E$24,0)-F358))))</f>
        <v>0</v>
      </c>
      <c r="H358" s="15"/>
      <c r="I358" s="14">
        <f t="shared" si="44"/>
        <v>674.5</v>
      </c>
      <c r="J358" s="14">
        <f t="shared" si="45"/>
        <v>37981.870000000075</v>
      </c>
      <c r="K358" s="14">
        <f t="shared" si="46"/>
        <v>44.295000000000002</v>
      </c>
      <c r="L358" s="14">
        <f>IF(A358="","",SUM($K$49:K358))</f>
        <v>38000.667499999989</v>
      </c>
      <c r="O358" s="18">
        <f t="shared" si="47"/>
        <v>310</v>
      </c>
      <c r="P358" s="19">
        <f>IF(O358="","",IF(OR(periods_per_year=26,periods_per_year=52),IF(periods_per_year=26,IF(O358=1,fpdate,P357+14),IF(periods_per_year=52,IF(O358=1,fpdate,P357+7),"n/a")),IF(periods_per_year=24,DATE(YEAR(fpdate),MONTH(fpdate)+(O358-1)/2+IF(AND(DAY(fpdate)&gt;=15,MOD(O358,2)=0),1,0),IF(MOD(O358,2)=0,IF(DAY(fpdate)&gt;=15,DAY(fpdate)-14,DAY(fpdate)+14),DAY(fpdate))),IF(DAY(DATE(YEAR(fpdate),MONTH(fpdate)+O358-1,DAY(fpdate)))&lt;&gt;DAY(fpdate),DATE(YEAR(fpdate),MONTH(fpdate)+O358,0),DATE(YEAR(fpdate),MONTH(fpdate)+O358-1,DAY(fpdate))))))</f>
        <v>52505</v>
      </c>
      <c r="Q358" s="20">
        <f>IF(O358="","",IF(D358&lt;&gt;"",D358,IF(O358=1,start_rate,IF(variable,IF(OR(O358=1,O358&lt;$J$23*periods_per_year),Q357,MIN($J$24,IF(MOD(O358-1,$J$26)=0,MAX($J$25,Q357+$J$27),Q357))),Q357))))</f>
        <v>5.5E-2</v>
      </c>
      <c r="R358" s="21">
        <f>IF(O358="","",ROUND((((1+Q358/CP)^(CP/periods_per_year))-1)*U357,2))</f>
        <v>177.18</v>
      </c>
      <c r="S358" s="21">
        <f>IF(O358="","",IF(O358=nper,U357+R358,MIN(U357+R358,IF(Q358=Q357,S357,ROUND(-PMT(((1+Q358/CP)^(CP/periods_per_year))-1,nper-O358+1,U357),2)))))</f>
        <v>851.68</v>
      </c>
      <c r="T358" s="21">
        <f t="shared" si="48"/>
        <v>674.5</v>
      </c>
      <c r="U358" s="21">
        <f t="shared" si="49"/>
        <v>37981.870000000075</v>
      </c>
    </row>
    <row r="359" spans="1:21" x14ac:dyDescent="0.2">
      <c r="A359" s="11">
        <f t="shared" si="40"/>
        <v>311</v>
      </c>
      <c r="B359" s="12">
        <f t="shared" si="41"/>
        <v>52536</v>
      </c>
      <c r="C359" s="16" t="str">
        <f t="shared" si="42"/>
        <v/>
      </c>
      <c r="D359" s="13">
        <f>IF(A359="","",IF(A359=1,start_rate,IF(variable,IF(OR(A359=1,A359&lt;$J$23*periods_per_year),D358,MIN($J$24,IF(MOD(A359-1,$J$26)=0,MAX($J$25,D358+$J$27),D358))),D358)))</f>
        <v>5.5E-2</v>
      </c>
      <c r="E359" s="14">
        <f t="shared" si="43"/>
        <v>174.08</v>
      </c>
      <c r="F359" s="14">
        <f>IF(A359="","",IF(A359=nper,J358+E359,MIN(J358+E359,IF(D359=D358,F358,IF($E$13="Acc Bi-Weekly",ROUND((-PMT(((1+D359/CP)^(CP/12))-1,(nper-A359+1)*12/26,J358))/2,2),IF($E$13="Acc Weekly",ROUND((-PMT(((1+D359/CP)^(CP/12))-1,(nper-A359+1)*12/52,J358))/4,2),ROUND(-PMT(((1+D359/CP)^(CP/periods_per_year))-1,nper-A359+1,J358),2)))))))</f>
        <v>851.68</v>
      </c>
      <c r="G359" s="14">
        <f>IF(OR(A359="",A359&lt;$E$23),"",IF(J358&lt;=F359,0,IF(IF(AND(A359&gt;=$E$23,MOD(A359-$E$23,int)=0),$E$24,0)+F359&gt;=J358+E359,J358+E359-F359,IF(AND(A359&gt;=$E$23,MOD(A359-$E$23,int)=0),$E$24,0)+IF(IF(AND(A359&gt;=$E$23,MOD(A359-$E$23,int)=0),$E$24,0)+IF(MOD(A359-$E$27,periods_per_year)=0,$E$26,0)+F359&lt;J358+E359,IF(MOD(A359-$E$27,periods_per_year)=0,$E$26,0),J358+E359-IF(AND(A359&gt;=$E$23,MOD(A359-$E$23,int)=0),$E$24,0)-F359))))</f>
        <v>0</v>
      </c>
      <c r="H359" s="15"/>
      <c r="I359" s="14">
        <f t="shared" si="44"/>
        <v>677.59999999999991</v>
      </c>
      <c r="J359" s="14">
        <f t="shared" si="45"/>
        <v>37304.270000000077</v>
      </c>
      <c r="K359" s="14">
        <f t="shared" si="46"/>
        <v>43.52</v>
      </c>
      <c r="L359" s="14">
        <f>IF(A359="","",SUM($K$49:K359))</f>
        <v>38044.187499999985</v>
      </c>
      <c r="O359" s="18">
        <f t="shared" si="47"/>
        <v>311</v>
      </c>
      <c r="P359" s="19">
        <f>IF(O359="","",IF(OR(periods_per_year=26,periods_per_year=52),IF(periods_per_year=26,IF(O359=1,fpdate,P358+14),IF(periods_per_year=52,IF(O359=1,fpdate,P358+7),"n/a")),IF(periods_per_year=24,DATE(YEAR(fpdate),MONTH(fpdate)+(O359-1)/2+IF(AND(DAY(fpdate)&gt;=15,MOD(O359,2)=0),1,0),IF(MOD(O359,2)=0,IF(DAY(fpdate)&gt;=15,DAY(fpdate)-14,DAY(fpdate)+14),DAY(fpdate))),IF(DAY(DATE(YEAR(fpdate),MONTH(fpdate)+O359-1,DAY(fpdate)))&lt;&gt;DAY(fpdate),DATE(YEAR(fpdate),MONTH(fpdate)+O359,0),DATE(YEAR(fpdate),MONTH(fpdate)+O359-1,DAY(fpdate))))))</f>
        <v>52536</v>
      </c>
      <c r="Q359" s="20">
        <f>IF(O359="","",IF(D359&lt;&gt;"",D359,IF(O359=1,start_rate,IF(variable,IF(OR(O359=1,O359&lt;$J$23*periods_per_year),Q358,MIN($J$24,IF(MOD(O359-1,$J$26)=0,MAX($J$25,Q358+$J$27),Q358))),Q358))))</f>
        <v>5.5E-2</v>
      </c>
      <c r="R359" s="21">
        <f>IF(O359="","",ROUND((((1+Q359/CP)^(CP/periods_per_year))-1)*U358,2))</f>
        <v>174.08</v>
      </c>
      <c r="S359" s="21">
        <f>IF(O359="","",IF(O359=nper,U358+R359,MIN(U358+R359,IF(Q359=Q358,S358,ROUND(-PMT(((1+Q359/CP)^(CP/periods_per_year))-1,nper-O359+1,U358),2)))))</f>
        <v>851.68</v>
      </c>
      <c r="T359" s="21">
        <f t="shared" si="48"/>
        <v>677.59999999999991</v>
      </c>
      <c r="U359" s="21">
        <f t="shared" si="49"/>
        <v>37304.270000000077</v>
      </c>
    </row>
    <row r="360" spans="1:21" x14ac:dyDescent="0.2">
      <c r="A360" s="11">
        <f t="shared" si="40"/>
        <v>312</v>
      </c>
      <c r="B360" s="12">
        <f t="shared" si="41"/>
        <v>52566</v>
      </c>
      <c r="C360" s="16">
        <f t="shared" si="42"/>
        <v>26</v>
      </c>
      <c r="D360" s="13">
        <f>IF(A360="","",IF(A360=1,start_rate,IF(variable,IF(OR(A360=1,A360&lt;$J$23*periods_per_year),D359,MIN($J$24,IF(MOD(A360-1,$J$26)=0,MAX($J$25,D359+$J$27),D359))),D359)))</f>
        <v>5.5E-2</v>
      </c>
      <c r="E360" s="14">
        <f t="shared" si="43"/>
        <v>170.98</v>
      </c>
      <c r="F360" s="14">
        <f>IF(A360="","",IF(A360=nper,J359+E360,MIN(J359+E360,IF(D360=D359,F359,IF($E$13="Acc Bi-Weekly",ROUND((-PMT(((1+D360/CP)^(CP/12))-1,(nper-A360+1)*12/26,J359))/2,2),IF($E$13="Acc Weekly",ROUND((-PMT(((1+D360/CP)^(CP/12))-1,(nper-A360+1)*12/52,J359))/4,2),ROUND(-PMT(((1+D360/CP)^(CP/periods_per_year))-1,nper-A360+1,J359),2)))))))</f>
        <v>851.68</v>
      </c>
      <c r="G360" s="14">
        <f>IF(OR(A360="",A360&lt;$E$23),"",IF(J359&lt;=F360,0,IF(IF(AND(A360&gt;=$E$23,MOD(A360-$E$23,int)=0),$E$24,0)+F360&gt;=J359+E360,J359+E360-F360,IF(AND(A360&gt;=$E$23,MOD(A360-$E$23,int)=0),$E$24,0)+IF(IF(AND(A360&gt;=$E$23,MOD(A360-$E$23,int)=0),$E$24,0)+IF(MOD(A360-$E$27,periods_per_year)=0,$E$26,0)+F360&lt;J359+E360,IF(MOD(A360-$E$27,periods_per_year)=0,$E$26,0),J359+E360-IF(AND(A360&gt;=$E$23,MOD(A360-$E$23,int)=0),$E$24,0)-F360))))</f>
        <v>0</v>
      </c>
      <c r="H360" s="15"/>
      <c r="I360" s="14">
        <f t="shared" si="44"/>
        <v>680.69999999999993</v>
      </c>
      <c r="J360" s="14">
        <f t="shared" si="45"/>
        <v>36623.57000000008</v>
      </c>
      <c r="K360" s="14">
        <f t="shared" si="46"/>
        <v>42.744999999999997</v>
      </c>
      <c r="L360" s="14">
        <f>IF(A360="","",SUM($K$49:K360))</f>
        <v>38086.932499999988</v>
      </c>
      <c r="O360" s="18">
        <f t="shared" si="47"/>
        <v>312</v>
      </c>
      <c r="P360" s="19">
        <f>IF(O360="","",IF(OR(periods_per_year=26,periods_per_year=52),IF(periods_per_year=26,IF(O360=1,fpdate,P359+14),IF(periods_per_year=52,IF(O360=1,fpdate,P359+7),"n/a")),IF(periods_per_year=24,DATE(YEAR(fpdate),MONTH(fpdate)+(O360-1)/2+IF(AND(DAY(fpdate)&gt;=15,MOD(O360,2)=0),1,0),IF(MOD(O360,2)=0,IF(DAY(fpdate)&gt;=15,DAY(fpdate)-14,DAY(fpdate)+14),DAY(fpdate))),IF(DAY(DATE(YEAR(fpdate),MONTH(fpdate)+O360-1,DAY(fpdate)))&lt;&gt;DAY(fpdate),DATE(YEAR(fpdate),MONTH(fpdate)+O360,0),DATE(YEAR(fpdate),MONTH(fpdate)+O360-1,DAY(fpdate))))))</f>
        <v>52566</v>
      </c>
      <c r="Q360" s="20">
        <f>IF(O360="","",IF(D360&lt;&gt;"",D360,IF(O360=1,start_rate,IF(variable,IF(OR(O360=1,O360&lt;$J$23*periods_per_year),Q359,MIN($J$24,IF(MOD(O360-1,$J$26)=0,MAX($J$25,Q359+$J$27),Q359))),Q359))))</f>
        <v>5.5E-2</v>
      </c>
      <c r="R360" s="21">
        <f>IF(O360="","",ROUND((((1+Q360/CP)^(CP/periods_per_year))-1)*U359,2))</f>
        <v>170.98</v>
      </c>
      <c r="S360" s="21">
        <f>IF(O360="","",IF(O360=nper,U359+R360,MIN(U359+R360,IF(Q360=Q359,S359,ROUND(-PMT(((1+Q360/CP)^(CP/periods_per_year))-1,nper-O360+1,U359),2)))))</f>
        <v>851.68</v>
      </c>
      <c r="T360" s="21">
        <f t="shared" si="48"/>
        <v>680.69999999999993</v>
      </c>
      <c r="U360" s="21">
        <f t="shared" si="49"/>
        <v>36623.57000000008</v>
      </c>
    </row>
    <row r="361" spans="1:21" x14ac:dyDescent="0.2">
      <c r="A361" s="11">
        <f t="shared" si="40"/>
        <v>313</v>
      </c>
      <c r="B361" s="12">
        <f t="shared" si="41"/>
        <v>52597</v>
      </c>
      <c r="C361" s="16" t="str">
        <f t="shared" si="42"/>
        <v/>
      </c>
      <c r="D361" s="13">
        <f>IF(A361="","",IF(A361=1,start_rate,IF(variable,IF(OR(A361=1,A361&lt;$J$23*periods_per_year),D360,MIN($J$24,IF(MOD(A361-1,$J$26)=0,MAX($J$25,D360+$J$27),D360))),D360)))</f>
        <v>5.5E-2</v>
      </c>
      <c r="E361" s="14">
        <f t="shared" si="43"/>
        <v>167.86</v>
      </c>
      <c r="F361" s="14">
        <f>IF(A361="","",IF(A361=nper,J360+E361,MIN(J360+E361,IF(D361=D360,F360,IF($E$13="Acc Bi-Weekly",ROUND((-PMT(((1+D361/CP)^(CP/12))-1,(nper-A361+1)*12/26,J360))/2,2),IF($E$13="Acc Weekly",ROUND((-PMT(((1+D361/CP)^(CP/12))-1,(nper-A361+1)*12/52,J360))/4,2),ROUND(-PMT(((1+D361/CP)^(CP/periods_per_year))-1,nper-A361+1,J360),2)))))))</f>
        <v>851.68</v>
      </c>
      <c r="G361" s="14">
        <f>IF(OR(A361="",A361&lt;$E$23),"",IF(J360&lt;=F361,0,IF(IF(AND(A361&gt;=$E$23,MOD(A361-$E$23,int)=0),$E$24,0)+F361&gt;=J360+E361,J360+E361-F361,IF(AND(A361&gt;=$E$23,MOD(A361-$E$23,int)=0),$E$24,0)+IF(IF(AND(A361&gt;=$E$23,MOD(A361-$E$23,int)=0),$E$24,0)+IF(MOD(A361-$E$27,periods_per_year)=0,$E$26,0)+F361&lt;J360+E361,IF(MOD(A361-$E$27,periods_per_year)=0,$E$26,0),J360+E361-IF(AND(A361&gt;=$E$23,MOD(A361-$E$23,int)=0),$E$24,0)-F361))))</f>
        <v>0</v>
      </c>
      <c r="H361" s="15"/>
      <c r="I361" s="14">
        <f t="shared" si="44"/>
        <v>683.81999999999994</v>
      </c>
      <c r="J361" s="14">
        <f t="shared" si="45"/>
        <v>35939.75000000008</v>
      </c>
      <c r="K361" s="14">
        <f t="shared" si="46"/>
        <v>41.965000000000003</v>
      </c>
      <c r="L361" s="14">
        <f>IF(A361="","",SUM($K$49:K361))</f>
        <v>38128.897499999985</v>
      </c>
      <c r="O361" s="18">
        <f t="shared" si="47"/>
        <v>313</v>
      </c>
      <c r="P361" s="19">
        <f>IF(O361="","",IF(OR(periods_per_year=26,periods_per_year=52),IF(periods_per_year=26,IF(O361=1,fpdate,P360+14),IF(periods_per_year=52,IF(O361=1,fpdate,P360+7),"n/a")),IF(periods_per_year=24,DATE(YEAR(fpdate),MONTH(fpdate)+(O361-1)/2+IF(AND(DAY(fpdate)&gt;=15,MOD(O361,2)=0),1,0),IF(MOD(O361,2)=0,IF(DAY(fpdate)&gt;=15,DAY(fpdate)-14,DAY(fpdate)+14),DAY(fpdate))),IF(DAY(DATE(YEAR(fpdate),MONTH(fpdate)+O361-1,DAY(fpdate)))&lt;&gt;DAY(fpdate),DATE(YEAR(fpdate),MONTH(fpdate)+O361,0),DATE(YEAR(fpdate),MONTH(fpdate)+O361-1,DAY(fpdate))))))</f>
        <v>52597</v>
      </c>
      <c r="Q361" s="20">
        <f>IF(O361="","",IF(D361&lt;&gt;"",D361,IF(O361=1,start_rate,IF(variable,IF(OR(O361=1,O361&lt;$J$23*periods_per_year),Q360,MIN($J$24,IF(MOD(O361-1,$J$26)=0,MAX($J$25,Q360+$J$27),Q360))),Q360))))</f>
        <v>5.5E-2</v>
      </c>
      <c r="R361" s="21">
        <f>IF(O361="","",ROUND((((1+Q361/CP)^(CP/periods_per_year))-1)*U360,2))</f>
        <v>167.86</v>
      </c>
      <c r="S361" s="21">
        <f>IF(O361="","",IF(O361=nper,U360+R361,MIN(U360+R361,IF(Q361=Q360,S360,ROUND(-PMT(((1+Q361/CP)^(CP/periods_per_year))-1,nper-O361+1,U360),2)))))</f>
        <v>851.68</v>
      </c>
      <c r="T361" s="21">
        <f t="shared" si="48"/>
        <v>683.81999999999994</v>
      </c>
      <c r="U361" s="21">
        <f t="shared" si="49"/>
        <v>35939.75000000008</v>
      </c>
    </row>
    <row r="362" spans="1:21" x14ac:dyDescent="0.2">
      <c r="A362" s="11">
        <f t="shared" si="40"/>
        <v>314</v>
      </c>
      <c r="B362" s="12">
        <f t="shared" si="41"/>
        <v>52628</v>
      </c>
      <c r="C362" s="16" t="str">
        <f t="shared" si="42"/>
        <v/>
      </c>
      <c r="D362" s="13">
        <f>IF(A362="","",IF(A362=1,start_rate,IF(variable,IF(OR(A362=1,A362&lt;$J$23*periods_per_year),D361,MIN($J$24,IF(MOD(A362-1,$J$26)=0,MAX($J$25,D361+$J$27),D361))),D361)))</f>
        <v>5.5E-2</v>
      </c>
      <c r="E362" s="14">
        <f t="shared" si="43"/>
        <v>164.72</v>
      </c>
      <c r="F362" s="14">
        <f>IF(A362="","",IF(A362=nper,J361+E362,MIN(J361+E362,IF(D362=D361,F361,IF($E$13="Acc Bi-Weekly",ROUND((-PMT(((1+D362/CP)^(CP/12))-1,(nper-A362+1)*12/26,J361))/2,2),IF($E$13="Acc Weekly",ROUND((-PMT(((1+D362/CP)^(CP/12))-1,(nper-A362+1)*12/52,J361))/4,2),ROUND(-PMT(((1+D362/CP)^(CP/periods_per_year))-1,nper-A362+1,J361),2)))))))</f>
        <v>851.68</v>
      </c>
      <c r="G362" s="14">
        <f>IF(OR(A362="",A362&lt;$E$23),"",IF(J361&lt;=F362,0,IF(IF(AND(A362&gt;=$E$23,MOD(A362-$E$23,int)=0),$E$24,0)+F362&gt;=J361+E362,J361+E362-F362,IF(AND(A362&gt;=$E$23,MOD(A362-$E$23,int)=0),$E$24,0)+IF(IF(AND(A362&gt;=$E$23,MOD(A362-$E$23,int)=0),$E$24,0)+IF(MOD(A362-$E$27,periods_per_year)=0,$E$26,0)+F362&lt;J361+E362,IF(MOD(A362-$E$27,periods_per_year)=0,$E$26,0),J361+E362-IF(AND(A362&gt;=$E$23,MOD(A362-$E$23,int)=0),$E$24,0)-F362))))</f>
        <v>0</v>
      </c>
      <c r="H362" s="15"/>
      <c r="I362" s="14">
        <f t="shared" si="44"/>
        <v>686.95999999999992</v>
      </c>
      <c r="J362" s="14">
        <f t="shared" si="45"/>
        <v>35252.790000000081</v>
      </c>
      <c r="K362" s="14">
        <f t="shared" si="46"/>
        <v>41.18</v>
      </c>
      <c r="L362" s="14">
        <f>IF(A362="","",SUM($K$49:K362))</f>
        <v>38170.077499999985</v>
      </c>
      <c r="O362" s="18">
        <f t="shared" si="47"/>
        <v>314</v>
      </c>
      <c r="P362" s="19">
        <f>IF(O362="","",IF(OR(periods_per_year=26,periods_per_year=52),IF(periods_per_year=26,IF(O362=1,fpdate,P361+14),IF(periods_per_year=52,IF(O362=1,fpdate,P361+7),"n/a")),IF(periods_per_year=24,DATE(YEAR(fpdate),MONTH(fpdate)+(O362-1)/2+IF(AND(DAY(fpdate)&gt;=15,MOD(O362,2)=0),1,0),IF(MOD(O362,2)=0,IF(DAY(fpdate)&gt;=15,DAY(fpdate)-14,DAY(fpdate)+14),DAY(fpdate))),IF(DAY(DATE(YEAR(fpdate),MONTH(fpdate)+O362-1,DAY(fpdate)))&lt;&gt;DAY(fpdate),DATE(YEAR(fpdate),MONTH(fpdate)+O362,0),DATE(YEAR(fpdate),MONTH(fpdate)+O362-1,DAY(fpdate))))))</f>
        <v>52628</v>
      </c>
      <c r="Q362" s="20">
        <f>IF(O362="","",IF(D362&lt;&gt;"",D362,IF(O362=1,start_rate,IF(variable,IF(OR(O362=1,O362&lt;$J$23*periods_per_year),Q361,MIN($J$24,IF(MOD(O362-1,$J$26)=0,MAX($J$25,Q361+$J$27),Q361))),Q361))))</f>
        <v>5.5E-2</v>
      </c>
      <c r="R362" s="21">
        <f>IF(O362="","",ROUND((((1+Q362/CP)^(CP/periods_per_year))-1)*U361,2))</f>
        <v>164.72</v>
      </c>
      <c r="S362" s="21">
        <f>IF(O362="","",IF(O362=nper,U361+R362,MIN(U361+R362,IF(Q362=Q361,S361,ROUND(-PMT(((1+Q362/CP)^(CP/periods_per_year))-1,nper-O362+1,U361),2)))))</f>
        <v>851.68</v>
      </c>
      <c r="T362" s="21">
        <f t="shared" si="48"/>
        <v>686.95999999999992</v>
      </c>
      <c r="U362" s="21">
        <f t="shared" si="49"/>
        <v>35252.790000000081</v>
      </c>
    </row>
    <row r="363" spans="1:21" x14ac:dyDescent="0.2">
      <c r="A363" s="11">
        <f t="shared" si="40"/>
        <v>315</v>
      </c>
      <c r="B363" s="12">
        <f t="shared" si="41"/>
        <v>52657</v>
      </c>
      <c r="C363" s="16" t="str">
        <f t="shared" si="42"/>
        <v/>
      </c>
      <c r="D363" s="13">
        <f>IF(A363="","",IF(A363=1,start_rate,IF(variable,IF(OR(A363=1,A363&lt;$J$23*periods_per_year),D362,MIN($J$24,IF(MOD(A363-1,$J$26)=0,MAX($J$25,D362+$J$27),D362))),D362)))</f>
        <v>5.5E-2</v>
      </c>
      <c r="E363" s="14">
        <f t="shared" si="43"/>
        <v>161.58000000000001</v>
      </c>
      <c r="F363" s="14">
        <f>IF(A363="","",IF(A363=nper,J362+E363,MIN(J362+E363,IF(D363=D362,F362,IF($E$13="Acc Bi-Weekly",ROUND((-PMT(((1+D363/CP)^(CP/12))-1,(nper-A363+1)*12/26,J362))/2,2),IF($E$13="Acc Weekly",ROUND((-PMT(((1+D363/CP)^(CP/12))-1,(nper-A363+1)*12/52,J362))/4,2),ROUND(-PMT(((1+D363/CP)^(CP/periods_per_year))-1,nper-A363+1,J362),2)))))))</f>
        <v>851.68</v>
      </c>
      <c r="G363" s="14">
        <f>IF(OR(A363="",A363&lt;$E$23),"",IF(J362&lt;=F363,0,IF(IF(AND(A363&gt;=$E$23,MOD(A363-$E$23,int)=0),$E$24,0)+F363&gt;=J362+E363,J362+E363-F363,IF(AND(A363&gt;=$E$23,MOD(A363-$E$23,int)=0),$E$24,0)+IF(IF(AND(A363&gt;=$E$23,MOD(A363-$E$23,int)=0),$E$24,0)+IF(MOD(A363-$E$27,periods_per_year)=0,$E$26,0)+F363&lt;J362+E363,IF(MOD(A363-$E$27,periods_per_year)=0,$E$26,0),J362+E363-IF(AND(A363&gt;=$E$23,MOD(A363-$E$23,int)=0),$E$24,0)-F363))))</f>
        <v>0</v>
      </c>
      <c r="H363" s="15"/>
      <c r="I363" s="14">
        <f t="shared" si="44"/>
        <v>690.09999999999991</v>
      </c>
      <c r="J363" s="14">
        <f t="shared" si="45"/>
        <v>34562.690000000082</v>
      </c>
      <c r="K363" s="14">
        <f t="shared" si="46"/>
        <v>40.395000000000003</v>
      </c>
      <c r="L363" s="14">
        <f>IF(A363="","",SUM($K$49:K363))</f>
        <v>38210.472499999982</v>
      </c>
      <c r="O363" s="18">
        <f t="shared" si="47"/>
        <v>315</v>
      </c>
      <c r="P363" s="19">
        <f>IF(O363="","",IF(OR(periods_per_year=26,periods_per_year=52),IF(periods_per_year=26,IF(O363=1,fpdate,P362+14),IF(periods_per_year=52,IF(O363=1,fpdate,P362+7),"n/a")),IF(periods_per_year=24,DATE(YEAR(fpdate),MONTH(fpdate)+(O363-1)/2+IF(AND(DAY(fpdate)&gt;=15,MOD(O363,2)=0),1,0),IF(MOD(O363,2)=0,IF(DAY(fpdate)&gt;=15,DAY(fpdate)-14,DAY(fpdate)+14),DAY(fpdate))),IF(DAY(DATE(YEAR(fpdate),MONTH(fpdate)+O363-1,DAY(fpdate)))&lt;&gt;DAY(fpdate),DATE(YEAR(fpdate),MONTH(fpdate)+O363,0),DATE(YEAR(fpdate),MONTH(fpdate)+O363-1,DAY(fpdate))))))</f>
        <v>52657</v>
      </c>
      <c r="Q363" s="20">
        <f>IF(O363="","",IF(D363&lt;&gt;"",D363,IF(O363=1,start_rate,IF(variable,IF(OR(O363=1,O363&lt;$J$23*periods_per_year),Q362,MIN($J$24,IF(MOD(O363-1,$J$26)=0,MAX($J$25,Q362+$J$27),Q362))),Q362))))</f>
        <v>5.5E-2</v>
      </c>
      <c r="R363" s="21">
        <f>IF(O363="","",ROUND((((1+Q363/CP)^(CP/periods_per_year))-1)*U362,2))</f>
        <v>161.58000000000001</v>
      </c>
      <c r="S363" s="21">
        <f>IF(O363="","",IF(O363=nper,U362+R363,MIN(U362+R363,IF(Q363=Q362,S362,ROUND(-PMT(((1+Q363/CP)^(CP/periods_per_year))-1,nper-O363+1,U362),2)))))</f>
        <v>851.68</v>
      </c>
      <c r="T363" s="21">
        <f t="shared" si="48"/>
        <v>690.09999999999991</v>
      </c>
      <c r="U363" s="21">
        <f t="shared" si="49"/>
        <v>34562.690000000082</v>
      </c>
    </row>
    <row r="364" spans="1:21" x14ac:dyDescent="0.2">
      <c r="A364" s="11">
        <f t="shared" si="40"/>
        <v>316</v>
      </c>
      <c r="B364" s="12">
        <f t="shared" si="41"/>
        <v>52688</v>
      </c>
      <c r="C364" s="16" t="str">
        <f t="shared" si="42"/>
        <v/>
      </c>
      <c r="D364" s="13">
        <f>IF(A364="","",IF(A364=1,start_rate,IF(variable,IF(OR(A364=1,A364&lt;$J$23*periods_per_year),D363,MIN($J$24,IF(MOD(A364-1,$J$26)=0,MAX($J$25,D363+$J$27),D363))),D363)))</f>
        <v>5.5E-2</v>
      </c>
      <c r="E364" s="14">
        <f t="shared" si="43"/>
        <v>158.41</v>
      </c>
      <c r="F364" s="14">
        <f>IF(A364="","",IF(A364=nper,J363+E364,MIN(J363+E364,IF(D364=D363,F363,IF($E$13="Acc Bi-Weekly",ROUND((-PMT(((1+D364/CP)^(CP/12))-1,(nper-A364+1)*12/26,J363))/2,2),IF($E$13="Acc Weekly",ROUND((-PMT(((1+D364/CP)^(CP/12))-1,(nper-A364+1)*12/52,J363))/4,2),ROUND(-PMT(((1+D364/CP)^(CP/periods_per_year))-1,nper-A364+1,J363),2)))))))</f>
        <v>851.68</v>
      </c>
      <c r="G364" s="14">
        <f>IF(OR(A364="",A364&lt;$E$23),"",IF(J363&lt;=F364,0,IF(IF(AND(A364&gt;=$E$23,MOD(A364-$E$23,int)=0),$E$24,0)+F364&gt;=J363+E364,J363+E364-F364,IF(AND(A364&gt;=$E$23,MOD(A364-$E$23,int)=0),$E$24,0)+IF(IF(AND(A364&gt;=$E$23,MOD(A364-$E$23,int)=0),$E$24,0)+IF(MOD(A364-$E$27,periods_per_year)=0,$E$26,0)+F364&lt;J363+E364,IF(MOD(A364-$E$27,periods_per_year)=0,$E$26,0),J363+E364-IF(AND(A364&gt;=$E$23,MOD(A364-$E$23,int)=0),$E$24,0)-F364))))</f>
        <v>0</v>
      </c>
      <c r="H364" s="15"/>
      <c r="I364" s="14">
        <f t="shared" si="44"/>
        <v>693.27</v>
      </c>
      <c r="J364" s="14">
        <f t="shared" si="45"/>
        <v>33869.420000000086</v>
      </c>
      <c r="K364" s="14">
        <f t="shared" si="46"/>
        <v>39.602499999999999</v>
      </c>
      <c r="L364" s="14">
        <f>IF(A364="","",SUM($K$49:K364))</f>
        <v>38250.074999999983</v>
      </c>
      <c r="O364" s="18">
        <f t="shared" si="47"/>
        <v>316</v>
      </c>
      <c r="P364" s="19">
        <f>IF(O364="","",IF(OR(periods_per_year=26,periods_per_year=52),IF(periods_per_year=26,IF(O364=1,fpdate,P363+14),IF(periods_per_year=52,IF(O364=1,fpdate,P363+7),"n/a")),IF(periods_per_year=24,DATE(YEAR(fpdate),MONTH(fpdate)+(O364-1)/2+IF(AND(DAY(fpdate)&gt;=15,MOD(O364,2)=0),1,0),IF(MOD(O364,2)=0,IF(DAY(fpdate)&gt;=15,DAY(fpdate)-14,DAY(fpdate)+14),DAY(fpdate))),IF(DAY(DATE(YEAR(fpdate),MONTH(fpdate)+O364-1,DAY(fpdate)))&lt;&gt;DAY(fpdate),DATE(YEAR(fpdate),MONTH(fpdate)+O364,0),DATE(YEAR(fpdate),MONTH(fpdate)+O364-1,DAY(fpdate))))))</f>
        <v>52688</v>
      </c>
      <c r="Q364" s="20">
        <f>IF(O364="","",IF(D364&lt;&gt;"",D364,IF(O364=1,start_rate,IF(variable,IF(OR(O364=1,O364&lt;$J$23*periods_per_year),Q363,MIN($J$24,IF(MOD(O364-1,$J$26)=0,MAX($J$25,Q363+$J$27),Q363))),Q363))))</f>
        <v>5.5E-2</v>
      </c>
      <c r="R364" s="21">
        <f>IF(O364="","",ROUND((((1+Q364/CP)^(CP/periods_per_year))-1)*U363,2))</f>
        <v>158.41</v>
      </c>
      <c r="S364" s="21">
        <f>IF(O364="","",IF(O364=nper,U363+R364,MIN(U363+R364,IF(Q364=Q363,S363,ROUND(-PMT(((1+Q364/CP)^(CP/periods_per_year))-1,nper-O364+1,U363),2)))))</f>
        <v>851.68</v>
      </c>
      <c r="T364" s="21">
        <f t="shared" si="48"/>
        <v>693.27</v>
      </c>
      <c r="U364" s="21">
        <f t="shared" si="49"/>
        <v>33869.420000000086</v>
      </c>
    </row>
    <row r="365" spans="1:21" x14ac:dyDescent="0.2">
      <c r="A365" s="11">
        <f t="shared" si="40"/>
        <v>317</v>
      </c>
      <c r="B365" s="12">
        <f t="shared" si="41"/>
        <v>52718</v>
      </c>
      <c r="C365" s="16" t="str">
        <f t="shared" si="42"/>
        <v/>
      </c>
      <c r="D365" s="13">
        <f>IF(A365="","",IF(A365=1,start_rate,IF(variable,IF(OR(A365=1,A365&lt;$J$23*periods_per_year),D364,MIN($J$24,IF(MOD(A365-1,$J$26)=0,MAX($J$25,D364+$J$27),D364))),D364)))</f>
        <v>5.5E-2</v>
      </c>
      <c r="E365" s="14">
        <f t="shared" si="43"/>
        <v>155.22999999999999</v>
      </c>
      <c r="F365" s="14">
        <f>IF(A365="","",IF(A365=nper,J364+E365,MIN(J364+E365,IF(D365=D364,F364,IF($E$13="Acc Bi-Weekly",ROUND((-PMT(((1+D365/CP)^(CP/12))-1,(nper-A365+1)*12/26,J364))/2,2),IF($E$13="Acc Weekly",ROUND((-PMT(((1+D365/CP)^(CP/12))-1,(nper-A365+1)*12/52,J364))/4,2),ROUND(-PMT(((1+D365/CP)^(CP/periods_per_year))-1,nper-A365+1,J364),2)))))))</f>
        <v>851.68</v>
      </c>
      <c r="G365" s="14">
        <f>IF(OR(A365="",A365&lt;$E$23),"",IF(J364&lt;=F365,0,IF(IF(AND(A365&gt;=$E$23,MOD(A365-$E$23,int)=0),$E$24,0)+F365&gt;=J364+E365,J364+E365-F365,IF(AND(A365&gt;=$E$23,MOD(A365-$E$23,int)=0),$E$24,0)+IF(IF(AND(A365&gt;=$E$23,MOD(A365-$E$23,int)=0),$E$24,0)+IF(MOD(A365-$E$27,periods_per_year)=0,$E$26,0)+F365&lt;J364+E365,IF(MOD(A365-$E$27,periods_per_year)=0,$E$26,0),J364+E365-IF(AND(A365&gt;=$E$23,MOD(A365-$E$23,int)=0),$E$24,0)-F365))))</f>
        <v>0</v>
      </c>
      <c r="H365" s="15"/>
      <c r="I365" s="14">
        <f t="shared" si="44"/>
        <v>696.44999999999993</v>
      </c>
      <c r="J365" s="14">
        <f t="shared" si="45"/>
        <v>33172.970000000088</v>
      </c>
      <c r="K365" s="14">
        <f t="shared" si="46"/>
        <v>38.807499999999997</v>
      </c>
      <c r="L365" s="14">
        <f>IF(A365="","",SUM($K$49:K365))</f>
        <v>38288.882499999985</v>
      </c>
      <c r="O365" s="18">
        <f t="shared" si="47"/>
        <v>317</v>
      </c>
      <c r="P365" s="19">
        <f>IF(O365="","",IF(OR(periods_per_year=26,periods_per_year=52),IF(periods_per_year=26,IF(O365=1,fpdate,P364+14),IF(periods_per_year=52,IF(O365=1,fpdate,P364+7),"n/a")),IF(periods_per_year=24,DATE(YEAR(fpdate),MONTH(fpdate)+(O365-1)/2+IF(AND(DAY(fpdate)&gt;=15,MOD(O365,2)=0),1,0),IF(MOD(O365,2)=0,IF(DAY(fpdate)&gt;=15,DAY(fpdate)-14,DAY(fpdate)+14),DAY(fpdate))),IF(DAY(DATE(YEAR(fpdate),MONTH(fpdate)+O365-1,DAY(fpdate)))&lt;&gt;DAY(fpdate),DATE(YEAR(fpdate),MONTH(fpdate)+O365,0),DATE(YEAR(fpdate),MONTH(fpdate)+O365-1,DAY(fpdate))))))</f>
        <v>52718</v>
      </c>
      <c r="Q365" s="20">
        <f>IF(O365="","",IF(D365&lt;&gt;"",D365,IF(O365=1,start_rate,IF(variable,IF(OR(O365=1,O365&lt;$J$23*periods_per_year),Q364,MIN($J$24,IF(MOD(O365-1,$J$26)=0,MAX($J$25,Q364+$J$27),Q364))),Q364))))</f>
        <v>5.5E-2</v>
      </c>
      <c r="R365" s="21">
        <f>IF(O365="","",ROUND((((1+Q365/CP)^(CP/periods_per_year))-1)*U364,2))</f>
        <v>155.22999999999999</v>
      </c>
      <c r="S365" s="21">
        <f>IF(O365="","",IF(O365=nper,U364+R365,MIN(U364+R365,IF(Q365=Q364,S364,ROUND(-PMT(((1+Q365/CP)^(CP/periods_per_year))-1,nper-O365+1,U364),2)))))</f>
        <v>851.68</v>
      </c>
      <c r="T365" s="21">
        <f t="shared" si="48"/>
        <v>696.44999999999993</v>
      </c>
      <c r="U365" s="21">
        <f t="shared" si="49"/>
        <v>33172.970000000088</v>
      </c>
    </row>
    <row r="366" spans="1:21" x14ac:dyDescent="0.2">
      <c r="A366" s="11">
        <f t="shared" si="40"/>
        <v>318</v>
      </c>
      <c r="B366" s="12">
        <f t="shared" si="41"/>
        <v>52749</v>
      </c>
      <c r="C366" s="16" t="str">
        <f t="shared" si="42"/>
        <v/>
      </c>
      <c r="D366" s="13">
        <f>IF(A366="","",IF(A366=1,start_rate,IF(variable,IF(OR(A366=1,A366&lt;$J$23*periods_per_year),D365,MIN($J$24,IF(MOD(A366-1,$J$26)=0,MAX($J$25,D365+$J$27),D365))),D365)))</f>
        <v>5.5E-2</v>
      </c>
      <c r="E366" s="14">
        <f t="shared" si="43"/>
        <v>152.04</v>
      </c>
      <c r="F366" s="14">
        <f>IF(A366="","",IF(A366=nper,J365+E366,MIN(J365+E366,IF(D366=D365,F365,IF($E$13="Acc Bi-Weekly",ROUND((-PMT(((1+D366/CP)^(CP/12))-1,(nper-A366+1)*12/26,J365))/2,2),IF($E$13="Acc Weekly",ROUND((-PMT(((1+D366/CP)^(CP/12))-1,(nper-A366+1)*12/52,J365))/4,2),ROUND(-PMT(((1+D366/CP)^(CP/periods_per_year))-1,nper-A366+1,J365),2)))))))</f>
        <v>851.68</v>
      </c>
      <c r="G366" s="14">
        <f>IF(OR(A366="",A366&lt;$E$23),"",IF(J365&lt;=F366,0,IF(IF(AND(A366&gt;=$E$23,MOD(A366-$E$23,int)=0),$E$24,0)+F366&gt;=J365+E366,J365+E366-F366,IF(AND(A366&gt;=$E$23,MOD(A366-$E$23,int)=0),$E$24,0)+IF(IF(AND(A366&gt;=$E$23,MOD(A366-$E$23,int)=0),$E$24,0)+IF(MOD(A366-$E$27,periods_per_year)=0,$E$26,0)+F366&lt;J365+E366,IF(MOD(A366-$E$27,periods_per_year)=0,$E$26,0),J365+E366-IF(AND(A366&gt;=$E$23,MOD(A366-$E$23,int)=0),$E$24,0)-F366))))</f>
        <v>0</v>
      </c>
      <c r="H366" s="15"/>
      <c r="I366" s="14">
        <f t="shared" si="44"/>
        <v>699.64</v>
      </c>
      <c r="J366" s="14">
        <f t="shared" si="45"/>
        <v>32473.330000000089</v>
      </c>
      <c r="K366" s="14">
        <f t="shared" si="46"/>
        <v>38.01</v>
      </c>
      <c r="L366" s="14">
        <f>IF(A366="","",SUM($K$49:K366))</f>
        <v>38326.892499999987</v>
      </c>
      <c r="O366" s="18">
        <f t="shared" si="47"/>
        <v>318</v>
      </c>
      <c r="P366" s="19">
        <f>IF(O366="","",IF(OR(periods_per_year=26,periods_per_year=52),IF(periods_per_year=26,IF(O366=1,fpdate,P365+14),IF(periods_per_year=52,IF(O366=1,fpdate,P365+7),"n/a")),IF(periods_per_year=24,DATE(YEAR(fpdate),MONTH(fpdate)+(O366-1)/2+IF(AND(DAY(fpdate)&gt;=15,MOD(O366,2)=0),1,0),IF(MOD(O366,2)=0,IF(DAY(fpdate)&gt;=15,DAY(fpdate)-14,DAY(fpdate)+14),DAY(fpdate))),IF(DAY(DATE(YEAR(fpdate),MONTH(fpdate)+O366-1,DAY(fpdate)))&lt;&gt;DAY(fpdate),DATE(YEAR(fpdate),MONTH(fpdate)+O366,0),DATE(YEAR(fpdate),MONTH(fpdate)+O366-1,DAY(fpdate))))))</f>
        <v>52749</v>
      </c>
      <c r="Q366" s="20">
        <f>IF(O366="","",IF(D366&lt;&gt;"",D366,IF(O366=1,start_rate,IF(variable,IF(OR(O366=1,O366&lt;$J$23*periods_per_year),Q365,MIN($J$24,IF(MOD(O366-1,$J$26)=0,MAX($J$25,Q365+$J$27),Q365))),Q365))))</f>
        <v>5.5E-2</v>
      </c>
      <c r="R366" s="21">
        <f>IF(O366="","",ROUND((((1+Q366/CP)^(CP/periods_per_year))-1)*U365,2))</f>
        <v>152.04</v>
      </c>
      <c r="S366" s="21">
        <f>IF(O366="","",IF(O366=nper,U365+R366,MIN(U365+R366,IF(Q366=Q365,S365,ROUND(-PMT(((1+Q366/CP)^(CP/periods_per_year))-1,nper-O366+1,U365),2)))))</f>
        <v>851.68</v>
      </c>
      <c r="T366" s="21">
        <f t="shared" si="48"/>
        <v>699.64</v>
      </c>
      <c r="U366" s="21">
        <f t="shared" si="49"/>
        <v>32473.330000000089</v>
      </c>
    </row>
    <row r="367" spans="1:21" x14ac:dyDescent="0.2">
      <c r="A367" s="11">
        <f t="shared" si="40"/>
        <v>319</v>
      </c>
      <c r="B367" s="12">
        <f t="shared" si="41"/>
        <v>52779</v>
      </c>
      <c r="C367" s="16" t="str">
        <f t="shared" si="42"/>
        <v/>
      </c>
      <c r="D367" s="13">
        <f>IF(A367="","",IF(A367=1,start_rate,IF(variable,IF(OR(A367=1,A367&lt;$J$23*periods_per_year),D366,MIN($J$24,IF(MOD(A367-1,$J$26)=0,MAX($J$25,D366+$J$27),D366))),D366)))</f>
        <v>5.5E-2</v>
      </c>
      <c r="E367" s="14">
        <f t="shared" si="43"/>
        <v>148.84</v>
      </c>
      <c r="F367" s="14">
        <f>IF(A367="","",IF(A367=nper,J366+E367,MIN(J366+E367,IF(D367=D366,F366,IF($E$13="Acc Bi-Weekly",ROUND((-PMT(((1+D367/CP)^(CP/12))-1,(nper-A367+1)*12/26,J366))/2,2),IF($E$13="Acc Weekly",ROUND((-PMT(((1+D367/CP)^(CP/12))-1,(nper-A367+1)*12/52,J366))/4,2),ROUND(-PMT(((1+D367/CP)^(CP/periods_per_year))-1,nper-A367+1,J366),2)))))))</f>
        <v>851.68</v>
      </c>
      <c r="G367" s="14">
        <f>IF(OR(A367="",A367&lt;$E$23),"",IF(J366&lt;=F367,0,IF(IF(AND(A367&gt;=$E$23,MOD(A367-$E$23,int)=0),$E$24,0)+F367&gt;=J366+E367,J366+E367-F367,IF(AND(A367&gt;=$E$23,MOD(A367-$E$23,int)=0),$E$24,0)+IF(IF(AND(A367&gt;=$E$23,MOD(A367-$E$23,int)=0),$E$24,0)+IF(MOD(A367-$E$27,periods_per_year)=0,$E$26,0)+F367&lt;J366+E367,IF(MOD(A367-$E$27,periods_per_year)=0,$E$26,0),J366+E367-IF(AND(A367&gt;=$E$23,MOD(A367-$E$23,int)=0),$E$24,0)-F367))))</f>
        <v>0</v>
      </c>
      <c r="H367" s="15"/>
      <c r="I367" s="14">
        <f t="shared" si="44"/>
        <v>702.83999999999992</v>
      </c>
      <c r="J367" s="14">
        <f t="shared" si="45"/>
        <v>31770.490000000089</v>
      </c>
      <c r="K367" s="14">
        <f t="shared" si="46"/>
        <v>37.21</v>
      </c>
      <c r="L367" s="14">
        <f>IF(A367="","",SUM($K$49:K367))</f>
        <v>38364.102499999986</v>
      </c>
      <c r="O367" s="18">
        <f t="shared" si="47"/>
        <v>319</v>
      </c>
      <c r="P367" s="19">
        <f>IF(O367="","",IF(OR(periods_per_year=26,periods_per_year=52),IF(periods_per_year=26,IF(O367=1,fpdate,P366+14),IF(periods_per_year=52,IF(O367=1,fpdate,P366+7),"n/a")),IF(periods_per_year=24,DATE(YEAR(fpdate),MONTH(fpdate)+(O367-1)/2+IF(AND(DAY(fpdate)&gt;=15,MOD(O367,2)=0),1,0),IF(MOD(O367,2)=0,IF(DAY(fpdate)&gt;=15,DAY(fpdate)-14,DAY(fpdate)+14),DAY(fpdate))),IF(DAY(DATE(YEAR(fpdate),MONTH(fpdate)+O367-1,DAY(fpdate)))&lt;&gt;DAY(fpdate),DATE(YEAR(fpdate),MONTH(fpdate)+O367,0),DATE(YEAR(fpdate),MONTH(fpdate)+O367-1,DAY(fpdate))))))</f>
        <v>52779</v>
      </c>
      <c r="Q367" s="20">
        <f>IF(O367="","",IF(D367&lt;&gt;"",D367,IF(O367=1,start_rate,IF(variable,IF(OR(O367=1,O367&lt;$J$23*periods_per_year),Q366,MIN($J$24,IF(MOD(O367-1,$J$26)=0,MAX($J$25,Q366+$J$27),Q366))),Q366))))</f>
        <v>5.5E-2</v>
      </c>
      <c r="R367" s="21">
        <f>IF(O367="","",ROUND((((1+Q367/CP)^(CP/periods_per_year))-1)*U366,2))</f>
        <v>148.84</v>
      </c>
      <c r="S367" s="21">
        <f>IF(O367="","",IF(O367=nper,U366+R367,MIN(U366+R367,IF(Q367=Q366,S366,ROUND(-PMT(((1+Q367/CP)^(CP/periods_per_year))-1,nper-O367+1,U366),2)))))</f>
        <v>851.68</v>
      </c>
      <c r="T367" s="21">
        <f t="shared" si="48"/>
        <v>702.83999999999992</v>
      </c>
      <c r="U367" s="21">
        <f t="shared" si="49"/>
        <v>31770.490000000089</v>
      </c>
    </row>
    <row r="368" spans="1:21" x14ac:dyDescent="0.2">
      <c r="A368" s="11">
        <f t="shared" si="40"/>
        <v>320</v>
      </c>
      <c r="B368" s="12">
        <f t="shared" si="41"/>
        <v>52810</v>
      </c>
      <c r="C368" s="16" t="str">
        <f t="shared" si="42"/>
        <v/>
      </c>
      <c r="D368" s="13">
        <f>IF(A368="","",IF(A368=1,start_rate,IF(variable,IF(OR(A368=1,A368&lt;$J$23*periods_per_year),D367,MIN($J$24,IF(MOD(A368-1,$J$26)=0,MAX($J$25,D367+$J$27),D367))),D367)))</f>
        <v>5.5E-2</v>
      </c>
      <c r="E368" s="14">
        <f t="shared" si="43"/>
        <v>145.61000000000001</v>
      </c>
      <c r="F368" s="14">
        <f>IF(A368="","",IF(A368=nper,J367+E368,MIN(J367+E368,IF(D368=D367,F367,IF($E$13="Acc Bi-Weekly",ROUND((-PMT(((1+D368/CP)^(CP/12))-1,(nper-A368+1)*12/26,J367))/2,2),IF($E$13="Acc Weekly",ROUND((-PMT(((1+D368/CP)^(CP/12))-1,(nper-A368+1)*12/52,J367))/4,2),ROUND(-PMT(((1+D368/CP)^(CP/periods_per_year))-1,nper-A368+1,J367),2)))))))</f>
        <v>851.68</v>
      </c>
      <c r="G368" s="14">
        <f>IF(OR(A368="",A368&lt;$E$23),"",IF(J367&lt;=F368,0,IF(IF(AND(A368&gt;=$E$23,MOD(A368-$E$23,int)=0),$E$24,0)+F368&gt;=J367+E368,J367+E368-F368,IF(AND(A368&gt;=$E$23,MOD(A368-$E$23,int)=0),$E$24,0)+IF(IF(AND(A368&gt;=$E$23,MOD(A368-$E$23,int)=0),$E$24,0)+IF(MOD(A368-$E$27,periods_per_year)=0,$E$26,0)+F368&lt;J367+E368,IF(MOD(A368-$E$27,periods_per_year)=0,$E$26,0),J367+E368-IF(AND(A368&gt;=$E$23,MOD(A368-$E$23,int)=0),$E$24,0)-F368))))</f>
        <v>0</v>
      </c>
      <c r="H368" s="15"/>
      <c r="I368" s="14">
        <f t="shared" si="44"/>
        <v>706.06999999999994</v>
      </c>
      <c r="J368" s="14">
        <f t="shared" si="45"/>
        <v>31064.420000000089</v>
      </c>
      <c r="K368" s="14">
        <f t="shared" si="46"/>
        <v>36.402500000000003</v>
      </c>
      <c r="L368" s="14">
        <f>IF(A368="","",SUM($K$49:K368))</f>
        <v>38400.504999999983</v>
      </c>
      <c r="O368" s="18">
        <f t="shared" si="47"/>
        <v>320</v>
      </c>
      <c r="P368" s="19">
        <f>IF(O368="","",IF(OR(periods_per_year=26,periods_per_year=52),IF(periods_per_year=26,IF(O368=1,fpdate,P367+14),IF(periods_per_year=52,IF(O368=1,fpdate,P367+7),"n/a")),IF(periods_per_year=24,DATE(YEAR(fpdate),MONTH(fpdate)+(O368-1)/2+IF(AND(DAY(fpdate)&gt;=15,MOD(O368,2)=0),1,0),IF(MOD(O368,2)=0,IF(DAY(fpdate)&gt;=15,DAY(fpdate)-14,DAY(fpdate)+14),DAY(fpdate))),IF(DAY(DATE(YEAR(fpdate),MONTH(fpdate)+O368-1,DAY(fpdate)))&lt;&gt;DAY(fpdate),DATE(YEAR(fpdate),MONTH(fpdate)+O368,0),DATE(YEAR(fpdate),MONTH(fpdate)+O368-1,DAY(fpdate))))))</f>
        <v>52810</v>
      </c>
      <c r="Q368" s="20">
        <f>IF(O368="","",IF(D368&lt;&gt;"",D368,IF(O368=1,start_rate,IF(variable,IF(OR(O368=1,O368&lt;$J$23*periods_per_year),Q367,MIN($J$24,IF(MOD(O368-1,$J$26)=0,MAX($J$25,Q367+$J$27),Q367))),Q367))))</f>
        <v>5.5E-2</v>
      </c>
      <c r="R368" s="21">
        <f>IF(O368="","",ROUND((((1+Q368/CP)^(CP/periods_per_year))-1)*U367,2))</f>
        <v>145.61000000000001</v>
      </c>
      <c r="S368" s="21">
        <f>IF(O368="","",IF(O368=nper,U367+R368,MIN(U367+R368,IF(Q368=Q367,S367,ROUND(-PMT(((1+Q368/CP)^(CP/periods_per_year))-1,nper-O368+1,U367),2)))))</f>
        <v>851.68</v>
      </c>
      <c r="T368" s="21">
        <f t="shared" si="48"/>
        <v>706.06999999999994</v>
      </c>
      <c r="U368" s="21">
        <f t="shared" si="49"/>
        <v>31064.420000000089</v>
      </c>
    </row>
    <row r="369" spans="1:21" x14ac:dyDescent="0.2">
      <c r="A369" s="11">
        <f t="shared" ref="A369:A432" si="50">IF(J368="","",IF(OR(A368&gt;=nper,ROUND(J368,2)&lt;=0),"",A368+1))</f>
        <v>321</v>
      </c>
      <c r="B369" s="12">
        <f t="shared" ref="B369:B432" si="51">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DAY(fpdate)))&lt;&gt;DAY(fpdate),DATE(YEAR(fpdate),MONTH(fpdate)+A369,0),DATE(YEAR(fpdate),MONTH(fpdate)+A369-1,DAY(fpdate))))))</f>
        <v>52841</v>
      </c>
      <c r="C369" s="16" t="str">
        <f t="shared" ref="C369:C432" si="52">IF(A369="","",IF(MOD(A369,periods_per_year)=0,A369/periods_per_year,""))</f>
        <v/>
      </c>
      <c r="D369" s="13">
        <f>IF(A369="","",IF(A369=1,start_rate,IF(variable,IF(OR(A369=1,A369&lt;$J$23*periods_per_year),D368,MIN($J$24,IF(MOD(A369-1,$J$26)=0,MAX($J$25,D368+$J$27),D368))),D368)))</f>
        <v>5.5E-2</v>
      </c>
      <c r="E369" s="14">
        <f t="shared" ref="E369:E432" si="53">IF(A369="","",ROUND((((1+D369/CP)^(CP/periods_per_year))-1)*J368,2))</f>
        <v>142.38</v>
      </c>
      <c r="F369" s="14">
        <f>IF(A369="","",IF(A369=nper,J368+E369,MIN(J368+E369,IF(D369=D368,F368,IF($E$13="Acc Bi-Weekly",ROUND((-PMT(((1+D369/CP)^(CP/12))-1,(nper-A369+1)*12/26,J368))/2,2),IF($E$13="Acc Weekly",ROUND((-PMT(((1+D369/CP)^(CP/12))-1,(nper-A369+1)*12/52,J368))/4,2),ROUND(-PMT(((1+D369/CP)^(CP/periods_per_year))-1,nper-A369+1,J368),2)))))))</f>
        <v>851.68</v>
      </c>
      <c r="G369" s="14">
        <f>IF(OR(A369="",A369&lt;$E$23),"",IF(J368&lt;=F369,0,IF(IF(AND(A369&gt;=$E$23,MOD(A369-$E$23,int)=0),$E$24,0)+F369&gt;=J368+E369,J368+E369-F369,IF(AND(A369&gt;=$E$23,MOD(A369-$E$23,int)=0),$E$24,0)+IF(IF(AND(A369&gt;=$E$23,MOD(A369-$E$23,int)=0),$E$24,0)+IF(MOD(A369-$E$27,periods_per_year)=0,$E$26,0)+F369&lt;J368+E369,IF(MOD(A369-$E$27,periods_per_year)=0,$E$26,0),J368+E369-IF(AND(A369&gt;=$E$23,MOD(A369-$E$23,int)=0),$E$24,0)-F369))))</f>
        <v>0</v>
      </c>
      <c r="H369" s="15"/>
      <c r="I369" s="14">
        <f t="shared" ref="I369:I432" si="54">IF(A369="","",F369-E369+H369+IF(G369="",0,G369))</f>
        <v>709.3</v>
      </c>
      <c r="J369" s="14">
        <f t="shared" ref="J369:J432" si="55">IF(A369="","",J368-I369)</f>
        <v>30355.12000000009</v>
      </c>
      <c r="K369" s="14">
        <f t="shared" ref="K369:K432" si="56">IF(A369="","",$L$42*E369)</f>
        <v>35.594999999999999</v>
      </c>
      <c r="L369" s="14">
        <f>IF(A369="","",SUM($K$49:K369))</f>
        <v>38436.099999999984</v>
      </c>
      <c r="O369" s="18">
        <f t="shared" ref="O369:O432" si="57">IF(U368="","",IF(OR(O368&gt;=nper,ROUND(U368,2)&lt;=0),"",O368+1))</f>
        <v>321</v>
      </c>
      <c r="P369" s="19">
        <f>IF(O369="","",IF(OR(periods_per_year=26,periods_per_year=52),IF(periods_per_year=26,IF(O369=1,fpdate,P368+14),IF(periods_per_year=52,IF(O369=1,fpdate,P368+7),"n/a")),IF(periods_per_year=24,DATE(YEAR(fpdate),MONTH(fpdate)+(O369-1)/2+IF(AND(DAY(fpdate)&gt;=15,MOD(O369,2)=0),1,0),IF(MOD(O369,2)=0,IF(DAY(fpdate)&gt;=15,DAY(fpdate)-14,DAY(fpdate)+14),DAY(fpdate))),IF(DAY(DATE(YEAR(fpdate),MONTH(fpdate)+O369-1,DAY(fpdate)))&lt;&gt;DAY(fpdate),DATE(YEAR(fpdate),MONTH(fpdate)+O369,0),DATE(YEAR(fpdate),MONTH(fpdate)+O369-1,DAY(fpdate))))))</f>
        <v>52841</v>
      </c>
      <c r="Q369" s="20">
        <f>IF(O369="","",IF(D369&lt;&gt;"",D369,IF(O369=1,start_rate,IF(variable,IF(OR(O369=1,O369&lt;$J$23*periods_per_year),Q368,MIN($J$24,IF(MOD(O369-1,$J$26)=0,MAX($J$25,Q368+$J$27),Q368))),Q368))))</f>
        <v>5.5E-2</v>
      </c>
      <c r="R369" s="21">
        <f>IF(O369="","",ROUND((((1+Q369/CP)^(CP/periods_per_year))-1)*U368,2))</f>
        <v>142.38</v>
      </c>
      <c r="S369" s="21">
        <f>IF(O369="","",IF(O369=nper,U368+R369,MIN(U368+R369,IF(Q369=Q368,S368,ROUND(-PMT(((1+Q369/CP)^(CP/periods_per_year))-1,nper-O369+1,U368),2)))))</f>
        <v>851.68</v>
      </c>
      <c r="T369" s="21">
        <f t="shared" ref="T369:T432" si="58">IF(O369="","",S369-R369)</f>
        <v>709.3</v>
      </c>
      <c r="U369" s="21">
        <f t="shared" ref="U369:U432" si="59">IF(O369="","",U368-T369)</f>
        <v>30355.12000000009</v>
      </c>
    </row>
    <row r="370" spans="1:21" x14ac:dyDescent="0.2">
      <c r="A370" s="11">
        <f t="shared" si="50"/>
        <v>322</v>
      </c>
      <c r="B370" s="12">
        <f t="shared" si="51"/>
        <v>52871</v>
      </c>
      <c r="C370" s="16" t="str">
        <f t="shared" si="52"/>
        <v/>
      </c>
      <c r="D370" s="13">
        <f>IF(A370="","",IF(A370=1,start_rate,IF(variable,IF(OR(A370=1,A370&lt;$J$23*periods_per_year),D369,MIN($J$24,IF(MOD(A370-1,$J$26)=0,MAX($J$25,D369+$J$27),D369))),D369)))</f>
        <v>5.5E-2</v>
      </c>
      <c r="E370" s="14">
        <f t="shared" si="53"/>
        <v>139.13</v>
      </c>
      <c r="F370" s="14">
        <f>IF(A370="","",IF(A370=nper,J369+E370,MIN(J369+E370,IF(D370=D369,F369,IF($E$13="Acc Bi-Weekly",ROUND((-PMT(((1+D370/CP)^(CP/12))-1,(nper-A370+1)*12/26,J369))/2,2),IF($E$13="Acc Weekly",ROUND((-PMT(((1+D370/CP)^(CP/12))-1,(nper-A370+1)*12/52,J369))/4,2),ROUND(-PMT(((1+D370/CP)^(CP/periods_per_year))-1,nper-A370+1,J369),2)))))))</f>
        <v>851.68</v>
      </c>
      <c r="G370" s="14">
        <f>IF(OR(A370="",A370&lt;$E$23),"",IF(J369&lt;=F370,0,IF(IF(AND(A370&gt;=$E$23,MOD(A370-$E$23,int)=0),$E$24,0)+F370&gt;=J369+E370,J369+E370-F370,IF(AND(A370&gt;=$E$23,MOD(A370-$E$23,int)=0),$E$24,0)+IF(IF(AND(A370&gt;=$E$23,MOD(A370-$E$23,int)=0),$E$24,0)+IF(MOD(A370-$E$27,periods_per_year)=0,$E$26,0)+F370&lt;J369+E370,IF(MOD(A370-$E$27,periods_per_year)=0,$E$26,0),J369+E370-IF(AND(A370&gt;=$E$23,MOD(A370-$E$23,int)=0),$E$24,0)-F370))))</f>
        <v>0</v>
      </c>
      <c r="H370" s="15"/>
      <c r="I370" s="14">
        <f t="shared" si="54"/>
        <v>712.55</v>
      </c>
      <c r="J370" s="14">
        <f t="shared" si="55"/>
        <v>29642.570000000091</v>
      </c>
      <c r="K370" s="14">
        <f t="shared" si="56"/>
        <v>34.782499999999999</v>
      </c>
      <c r="L370" s="14">
        <f>IF(A370="","",SUM($K$49:K370))</f>
        <v>38470.882499999985</v>
      </c>
      <c r="O370" s="18">
        <f t="shared" si="57"/>
        <v>322</v>
      </c>
      <c r="P370" s="19">
        <f>IF(O370="","",IF(OR(periods_per_year=26,periods_per_year=52),IF(periods_per_year=26,IF(O370=1,fpdate,P369+14),IF(periods_per_year=52,IF(O370=1,fpdate,P369+7),"n/a")),IF(periods_per_year=24,DATE(YEAR(fpdate),MONTH(fpdate)+(O370-1)/2+IF(AND(DAY(fpdate)&gt;=15,MOD(O370,2)=0),1,0),IF(MOD(O370,2)=0,IF(DAY(fpdate)&gt;=15,DAY(fpdate)-14,DAY(fpdate)+14),DAY(fpdate))),IF(DAY(DATE(YEAR(fpdate),MONTH(fpdate)+O370-1,DAY(fpdate)))&lt;&gt;DAY(fpdate),DATE(YEAR(fpdate),MONTH(fpdate)+O370,0),DATE(YEAR(fpdate),MONTH(fpdate)+O370-1,DAY(fpdate))))))</f>
        <v>52871</v>
      </c>
      <c r="Q370" s="20">
        <f>IF(O370="","",IF(D370&lt;&gt;"",D370,IF(O370=1,start_rate,IF(variable,IF(OR(O370=1,O370&lt;$J$23*periods_per_year),Q369,MIN($J$24,IF(MOD(O370-1,$J$26)=0,MAX($J$25,Q369+$J$27),Q369))),Q369))))</f>
        <v>5.5E-2</v>
      </c>
      <c r="R370" s="21">
        <f>IF(O370="","",ROUND((((1+Q370/CP)^(CP/periods_per_year))-1)*U369,2))</f>
        <v>139.13</v>
      </c>
      <c r="S370" s="21">
        <f>IF(O370="","",IF(O370=nper,U369+R370,MIN(U369+R370,IF(Q370=Q369,S369,ROUND(-PMT(((1+Q370/CP)^(CP/periods_per_year))-1,nper-O370+1,U369),2)))))</f>
        <v>851.68</v>
      </c>
      <c r="T370" s="21">
        <f t="shared" si="58"/>
        <v>712.55</v>
      </c>
      <c r="U370" s="21">
        <f t="shared" si="59"/>
        <v>29642.570000000091</v>
      </c>
    </row>
    <row r="371" spans="1:21" x14ac:dyDescent="0.2">
      <c r="A371" s="11">
        <f t="shared" si="50"/>
        <v>323</v>
      </c>
      <c r="B371" s="12">
        <f t="shared" si="51"/>
        <v>52902</v>
      </c>
      <c r="C371" s="16" t="str">
        <f t="shared" si="52"/>
        <v/>
      </c>
      <c r="D371" s="13">
        <f>IF(A371="","",IF(A371=1,start_rate,IF(variable,IF(OR(A371=1,A371&lt;$J$23*periods_per_year),D370,MIN($J$24,IF(MOD(A371-1,$J$26)=0,MAX($J$25,D370+$J$27),D370))),D370)))</f>
        <v>5.5E-2</v>
      </c>
      <c r="E371" s="14">
        <f t="shared" si="53"/>
        <v>135.86000000000001</v>
      </c>
      <c r="F371" s="14">
        <f>IF(A371="","",IF(A371=nper,J370+E371,MIN(J370+E371,IF(D371=D370,F370,IF($E$13="Acc Bi-Weekly",ROUND((-PMT(((1+D371/CP)^(CP/12))-1,(nper-A371+1)*12/26,J370))/2,2),IF($E$13="Acc Weekly",ROUND((-PMT(((1+D371/CP)^(CP/12))-1,(nper-A371+1)*12/52,J370))/4,2),ROUND(-PMT(((1+D371/CP)^(CP/periods_per_year))-1,nper-A371+1,J370),2)))))))</f>
        <v>851.68</v>
      </c>
      <c r="G371" s="14">
        <f>IF(OR(A371="",A371&lt;$E$23),"",IF(J370&lt;=F371,0,IF(IF(AND(A371&gt;=$E$23,MOD(A371-$E$23,int)=0),$E$24,0)+F371&gt;=J370+E371,J370+E371-F371,IF(AND(A371&gt;=$E$23,MOD(A371-$E$23,int)=0),$E$24,0)+IF(IF(AND(A371&gt;=$E$23,MOD(A371-$E$23,int)=0),$E$24,0)+IF(MOD(A371-$E$27,periods_per_year)=0,$E$26,0)+F371&lt;J370+E371,IF(MOD(A371-$E$27,periods_per_year)=0,$E$26,0),J370+E371-IF(AND(A371&gt;=$E$23,MOD(A371-$E$23,int)=0),$E$24,0)-F371))))</f>
        <v>0</v>
      </c>
      <c r="H371" s="15"/>
      <c r="I371" s="14">
        <f t="shared" si="54"/>
        <v>715.81999999999994</v>
      </c>
      <c r="J371" s="14">
        <f t="shared" si="55"/>
        <v>28926.750000000091</v>
      </c>
      <c r="K371" s="14">
        <f t="shared" si="56"/>
        <v>33.965000000000003</v>
      </c>
      <c r="L371" s="14">
        <f>IF(A371="","",SUM($K$49:K371))</f>
        <v>38504.847499999982</v>
      </c>
      <c r="O371" s="18">
        <f t="shared" si="57"/>
        <v>323</v>
      </c>
      <c r="P371" s="19">
        <f>IF(O371="","",IF(OR(periods_per_year=26,periods_per_year=52),IF(periods_per_year=26,IF(O371=1,fpdate,P370+14),IF(periods_per_year=52,IF(O371=1,fpdate,P370+7),"n/a")),IF(periods_per_year=24,DATE(YEAR(fpdate),MONTH(fpdate)+(O371-1)/2+IF(AND(DAY(fpdate)&gt;=15,MOD(O371,2)=0),1,0),IF(MOD(O371,2)=0,IF(DAY(fpdate)&gt;=15,DAY(fpdate)-14,DAY(fpdate)+14),DAY(fpdate))),IF(DAY(DATE(YEAR(fpdate),MONTH(fpdate)+O371-1,DAY(fpdate)))&lt;&gt;DAY(fpdate),DATE(YEAR(fpdate),MONTH(fpdate)+O371,0),DATE(YEAR(fpdate),MONTH(fpdate)+O371-1,DAY(fpdate))))))</f>
        <v>52902</v>
      </c>
      <c r="Q371" s="20">
        <f>IF(O371="","",IF(D371&lt;&gt;"",D371,IF(O371=1,start_rate,IF(variable,IF(OR(O371=1,O371&lt;$J$23*periods_per_year),Q370,MIN($J$24,IF(MOD(O371-1,$J$26)=0,MAX($J$25,Q370+$J$27),Q370))),Q370))))</f>
        <v>5.5E-2</v>
      </c>
      <c r="R371" s="21">
        <f>IF(O371="","",ROUND((((1+Q371/CP)^(CP/periods_per_year))-1)*U370,2))</f>
        <v>135.86000000000001</v>
      </c>
      <c r="S371" s="21">
        <f>IF(O371="","",IF(O371=nper,U370+R371,MIN(U370+R371,IF(Q371=Q370,S370,ROUND(-PMT(((1+Q371/CP)^(CP/periods_per_year))-1,nper-O371+1,U370),2)))))</f>
        <v>851.68</v>
      </c>
      <c r="T371" s="21">
        <f t="shared" si="58"/>
        <v>715.81999999999994</v>
      </c>
      <c r="U371" s="21">
        <f t="shared" si="59"/>
        <v>28926.750000000091</v>
      </c>
    </row>
    <row r="372" spans="1:21" x14ac:dyDescent="0.2">
      <c r="A372" s="11">
        <f t="shared" si="50"/>
        <v>324</v>
      </c>
      <c r="B372" s="12">
        <f t="shared" si="51"/>
        <v>52932</v>
      </c>
      <c r="C372" s="16">
        <f t="shared" si="52"/>
        <v>27</v>
      </c>
      <c r="D372" s="13">
        <f>IF(A372="","",IF(A372=1,start_rate,IF(variable,IF(OR(A372=1,A372&lt;$J$23*periods_per_year),D371,MIN($J$24,IF(MOD(A372-1,$J$26)=0,MAX($J$25,D371+$J$27),D371))),D371)))</f>
        <v>5.5E-2</v>
      </c>
      <c r="E372" s="14">
        <f t="shared" si="53"/>
        <v>132.58000000000001</v>
      </c>
      <c r="F372" s="14">
        <f>IF(A372="","",IF(A372=nper,J371+E372,MIN(J371+E372,IF(D372=D371,F371,IF($E$13="Acc Bi-Weekly",ROUND((-PMT(((1+D372/CP)^(CP/12))-1,(nper-A372+1)*12/26,J371))/2,2),IF($E$13="Acc Weekly",ROUND((-PMT(((1+D372/CP)^(CP/12))-1,(nper-A372+1)*12/52,J371))/4,2),ROUND(-PMT(((1+D372/CP)^(CP/periods_per_year))-1,nper-A372+1,J371),2)))))))</f>
        <v>851.68</v>
      </c>
      <c r="G372" s="14">
        <f>IF(OR(A372="",A372&lt;$E$23),"",IF(J371&lt;=F372,0,IF(IF(AND(A372&gt;=$E$23,MOD(A372-$E$23,int)=0),$E$24,0)+F372&gt;=J371+E372,J371+E372-F372,IF(AND(A372&gt;=$E$23,MOD(A372-$E$23,int)=0),$E$24,0)+IF(IF(AND(A372&gt;=$E$23,MOD(A372-$E$23,int)=0),$E$24,0)+IF(MOD(A372-$E$27,periods_per_year)=0,$E$26,0)+F372&lt;J371+E372,IF(MOD(A372-$E$27,periods_per_year)=0,$E$26,0),J371+E372-IF(AND(A372&gt;=$E$23,MOD(A372-$E$23,int)=0),$E$24,0)-F372))))</f>
        <v>0</v>
      </c>
      <c r="H372" s="15"/>
      <c r="I372" s="14">
        <f t="shared" si="54"/>
        <v>719.09999999999991</v>
      </c>
      <c r="J372" s="14">
        <f t="shared" si="55"/>
        <v>28207.650000000092</v>
      </c>
      <c r="K372" s="14">
        <f t="shared" si="56"/>
        <v>33.145000000000003</v>
      </c>
      <c r="L372" s="14">
        <f>IF(A372="","",SUM($K$49:K372))</f>
        <v>38537.992499999978</v>
      </c>
      <c r="O372" s="18">
        <f t="shared" si="57"/>
        <v>324</v>
      </c>
      <c r="P372" s="19">
        <f>IF(O372="","",IF(OR(periods_per_year=26,periods_per_year=52),IF(periods_per_year=26,IF(O372=1,fpdate,P371+14),IF(periods_per_year=52,IF(O372=1,fpdate,P371+7),"n/a")),IF(periods_per_year=24,DATE(YEAR(fpdate),MONTH(fpdate)+(O372-1)/2+IF(AND(DAY(fpdate)&gt;=15,MOD(O372,2)=0),1,0),IF(MOD(O372,2)=0,IF(DAY(fpdate)&gt;=15,DAY(fpdate)-14,DAY(fpdate)+14),DAY(fpdate))),IF(DAY(DATE(YEAR(fpdate),MONTH(fpdate)+O372-1,DAY(fpdate)))&lt;&gt;DAY(fpdate),DATE(YEAR(fpdate),MONTH(fpdate)+O372,0),DATE(YEAR(fpdate),MONTH(fpdate)+O372-1,DAY(fpdate))))))</f>
        <v>52932</v>
      </c>
      <c r="Q372" s="20">
        <f>IF(O372="","",IF(D372&lt;&gt;"",D372,IF(O372=1,start_rate,IF(variable,IF(OR(O372=1,O372&lt;$J$23*periods_per_year),Q371,MIN($J$24,IF(MOD(O372-1,$J$26)=0,MAX($J$25,Q371+$J$27),Q371))),Q371))))</f>
        <v>5.5E-2</v>
      </c>
      <c r="R372" s="21">
        <f>IF(O372="","",ROUND((((1+Q372/CP)^(CP/periods_per_year))-1)*U371,2))</f>
        <v>132.58000000000001</v>
      </c>
      <c r="S372" s="21">
        <f>IF(O372="","",IF(O372=nper,U371+R372,MIN(U371+R372,IF(Q372=Q371,S371,ROUND(-PMT(((1+Q372/CP)^(CP/periods_per_year))-1,nper-O372+1,U371),2)))))</f>
        <v>851.68</v>
      </c>
      <c r="T372" s="21">
        <f t="shared" si="58"/>
        <v>719.09999999999991</v>
      </c>
      <c r="U372" s="21">
        <f t="shared" si="59"/>
        <v>28207.650000000092</v>
      </c>
    </row>
    <row r="373" spans="1:21" x14ac:dyDescent="0.2">
      <c r="A373" s="11">
        <f t="shared" si="50"/>
        <v>325</v>
      </c>
      <c r="B373" s="12">
        <f t="shared" si="51"/>
        <v>52963</v>
      </c>
      <c r="C373" s="16" t="str">
        <f t="shared" si="52"/>
        <v/>
      </c>
      <c r="D373" s="13">
        <f>IF(A373="","",IF(A373=1,start_rate,IF(variable,IF(OR(A373=1,A373&lt;$J$23*periods_per_year),D372,MIN($J$24,IF(MOD(A373-1,$J$26)=0,MAX($J$25,D372+$J$27),D372))),D372)))</f>
        <v>5.5E-2</v>
      </c>
      <c r="E373" s="14">
        <f t="shared" si="53"/>
        <v>129.29</v>
      </c>
      <c r="F373" s="14">
        <f>IF(A373="","",IF(A373=nper,J372+E373,MIN(J372+E373,IF(D373=D372,F372,IF($E$13="Acc Bi-Weekly",ROUND((-PMT(((1+D373/CP)^(CP/12))-1,(nper-A373+1)*12/26,J372))/2,2),IF($E$13="Acc Weekly",ROUND((-PMT(((1+D373/CP)^(CP/12))-1,(nper-A373+1)*12/52,J372))/4,2),ROUND(-PMT(((1+D373/CP)^(CP/periods_per_year))-1,nper-A373+1,J372),2)))))))</f>
        <v>851.68</v>
      </c>
      <c r="G373" s="14">
        <f>IF(OR(A373="",A373&lt;$E$23),"",IF(J372&lt;=F373,0,IF(IF(AND(A373&gt;=$E$23,MOD(A373-$E$23,int)=0),$E$24,0)+F373&gt;=J372+E373,J372+E373-F373,IF(AND(A373&gt;=$E$23,MOD(A373-$E$23,int)=0),$E$24,0)+IF(IF(AND(A373&gt;=$E$23,MOD(A373-$E$23,int)=0),$E$24,0)+IF(MOD(A373-$E$27,periods_per_year)=0,$E$26,0)+F373&lt;J372+E373,IF(MOD(A373-$E$27,periods_per_year)=0,$E$26,0),J372+E373-IF(AND(A373&gt;=$E$23,MOD(A373-$E$23,int)=0),$E$24,0)-F373))))</f>
        <v>0</v>
      </c>
      <c r="H373" s="15"/>
      <c r="I373" s="14">
        <f t="shared" si="54"/>
        <v>722.39</v>
      </c>
      <c r="J373" s="14">
        <f t="shared" si="55"/>
        <v>27485.260000000093</v>
      </c>
      <c r="K373" s="14">
        <f t="shared" si="56"/>
        <v>32.322499999999998</v>
      </c>
      <c r="L373" s="14">
        <f>IF(A373="","",SUM($K$49:K373))</f>
        <v>38570.314999999981</v>
      </c>
      <c r="O373" s="18">
        <f t="shared" si="57"/>
        <v>325</v>
      </c>
      <c r="P373" s="19">
        <f>IF(O373="","",IF(OR(periods_per_year=26,periods_per_year=52),IF(periods_per_year=26,IF(O373=1,fpdate,P372+14),IF(periods_per_year=52,IF(O373=1,fpdate,P372+7),"n/a")),IF(periods_per_year=24,DATE(YEAR(fpdate),MONTH(fpdate)+(O373-1)/2+IF(AND(DAY(fpdate)&gt;=15,MOD(O373,2)=0),1,0),IF(MOD(O373,2)=0,IF(DAY(fpdate)&gt;=15,DAY(fpdate)-14,DAY(fpdate)+14),DAY(fpdate))),IF(DAY(DATE(YEAR(fpdate),MONTH(fpdate)+O373-1,DAY(fpdate)))&lt;&gt;DAY(fpdate),DATE(YEAR(fpdate),MONTH(fpdate)+O373,0),DATE(YEAR(fpdate),MONTH(fpdate)+O373-1,DAY(fpdate))))))</f>
        <v>52963</v>
      </c>
      <c r="Q373" s="20">
        <f>IF(O373="","",IF(D373&lt;&gt;"",D373,IF(O373=1,start_rate,IF(variable,IF(OR(O373=1,O373&lt;$J$23*periods_per_year),Q372,MIN($J$24,IF(MOD(O373-1,$J$26)=0,MAX($J$25,Q372+$J$27),Q372))),Q372))))</f>
        <v>5.5E-2</v>
      </c>
      <c r="R373" s="21">
        <f>IF(O373="","",ROUND((((1+Q373/CP)^(CP/periods_per_year))-1)*U372,2))</f>
        <v>129.29</v>
      </c>
      <c r="S373" s="21">
        <f>IF(O373="","",IF(O373=nper,U372+R373,MIN(U372+R373,IF(Q373=Q372,S372,ROUND(-PMT(((1+Q373/CP)^(CP/periods_per_year))-1,nper-O373+1,U372),2)))))</f>
        <v>851.68</v>
      </c>
      <c r="T373" s="21">
        <f t="shared" si="58"/>
        <v>722.39</v>
      </c>
      <c r="U373" s="21">
        <f t="shared" si="59"/>
        <v>27485.260000000093</v>
      </c>
    </row>
    <row r="374" spans="1:21" x14ac:dyDescent="0.2">
      <c r="A374" s="11">
        <f t="shared" si="50"/>
        <v>326</v>
      </c>
      <c r="B374" s="12">
        <f t="shared" si="51"/>
        <v>52994</v>
      </c>
      <c r="C374" s="16" t="str">
        <f t="shared" si="52"/>
        <v/>
      </c>
      <c r="D374" s="13">
        <f>IF(A374="","",IF(A374=1,start_rate,IF(variable,IF(OR(A374=1,A374&lt;$J$23*periods_per_year),D373,MIN($J$24,IF(MOD(A374-1,$J$26)=0,MAX($J$25,D373+$J$27),D373))),D373)))</f>
        <v>5.5E-2</v>
      </c>
      <c r="E374" s="14">
        <f t="shared" si="53"/>
        <v>125.97</v>
      </c>
      <c r="F374" s="14">
        <f>IF(A374="","",IF(A374=nper,J373+E374,MIN(J373+E374,IF(D374=D373,F373,IF($E$13="Acc Bi-Weekly",ROUND((-PMT(((1+D374/CP)^(CP/12))-1,(nper-A374+1)*12/26,J373))/2,2),IF($E$13="Acc Weekly",ROUND((-PMT(((1+D374/CP)^(CP/12))-1,(nper-A374+1)*12/52,J373))/4,2),ROUND(-PMT(((1+D374/CP)^(CP/periods_per_year))-1,nper-A374+1,J373),2)))))))</f>
        <v>851.68</v>
      </c>
      <c r="G374" s="14">
        <f>IF(OR(A374="",A374&lt;$E$23),"",IF(J373&lt;=F374,0,IF(IF(AND(A374&gt;=$E$23,MOD(A374-$E$23,int)=0),$E$24,0)+F374&gt;=J373+E374,J373+E374-F374,IF(AND(A374&gt;=$E$23,MOD(A374-$E$23,int)=0),$E$24,0)+IF(IF(AND(A374&gt;=$E$23,MOD(A374-$E$23,int)=0),$E$24,0)+IF(MOD(A374-$E$27,periods_per_year)=0,$E$26,0)+F374&lt;J373+E374,IF(MOD(A374-$E$27,periods_per_year)=0,$E$26,0),J373+E374-IF(AND(A374&gt;=$E$23,MOD(A374-$E$23,int)=0),$E$24,0)-F374))))</f>
        <v>0</v>
      </c>
      <c r="H374" s="15"/>
      <c r="I374" s="14">
        <f t="shared" si="54"/>
        <v>725.70999999999992</v>
      </c>
      <c r="J374" s="14">
        <f t="shared" si="55"/>
        <v>26759.550000000094</v>
      </c>
      <c r="K374" s="14">
        <f t="shared" si="56"/>
        <v>31.4925</v>
      </c>
      <c r="L374" s="14">
        <f>IF(A374="","",SUM($K$49:K374))</f>
        <v>38601.807499999981</v>
      </c>
      <c r="O374" s="18">
        <f t="shared" si="57"/>
        <v>326</v>
      </c>
      <c r="P374" s="19">
        <f>IF(O374="","",IF(OR(periods_per_year=26,periods_per_year=52),IF(periods_per_year=26,IF(O374=1,fpdate,P373+14),IF(periods_per_year=52,IF(O374=1,fpdate,P373+7),"n/a")),IF(periods_per_year=24,DATE(YEAR(fpdate),MONTH(fpdate)+(O374-1)/2+IF(AND(DAY(fpdate)&gt;=15,MOD(O374,2)=0),1,0),IF(MOD(O374,2)=0,IF(DAY(fpdate)&gt;=15,DAY(fpdate)-14,DAY(fpdate)+14),DAY(fpdate))),IF(DAY(DATE(YEAR(fpdate),MONTH(fpdate)+O374-1,DAY(fpdate)))&lt;&gt;DAY(fpdate),DATE(YEAR(fpdate),MONTH(fpdate)+O374,0),DATE(YEAR(fpdate),MONTH(fpdate)+O374-1,DAY(fpdate))))))</f>
        <v>52994</v>
      </c>
      <c r="Q374" s="20">
        <f>IF(O374="","",IF(D374&lt;&gt;"",D374,IF(O374=1,start_rate,IF(variable,IF(OR(O374=1,O374&lt;$J$23*periods_per_year),Q373,MIN($J$24,IF(MOD(O374-1,$J$26)=0,MAX($J$25,Q373+$J$27),Q373))),Q373))))</f>
        <v>5.5E-2</v>
      </c>
      <c r="R374" s="21">
        <f>IF(O374="","",ROUND((((1+Q374/CP)^(CP/periods_per_year))-1)*U373,2))</f>
        <v>125.97</v>
      </c>
      <c r="S374" s="21">
        <f>IF(O374="","",IF(O374=nper,U373+R374,MIN(U373+R374,IF(Q374=Q373,S373,ROUND(-PMT(((1+Q374/CP)^(CP/periods_per_year))-1,nper-O374+1,U373),2)))))</f>
        <v>851.68</v>
      </c>
      <c r="T374" s="21">
        <f t="shared" si="58"/>
        <v>725.70999999999992</v>
      </c>
      <c r="U374" s="21">
        <f t="shared" si="59"/>
        <v>26759.550000000094</v>
      </c>
    </row>
    <row r="375" spans="1:21" x14ac:dyDescent="0.2">
      <c r="A375" s="11">
        <f t="shared" si="50"/>
        <v>327</v>
      </c>
      <c r="B375" s="12">
        <f t="shared" si="51"/>
        <v>53022</v>
      </c>
      <c r="C375" s="16" t="str">
        <f t="shared" si="52"/>
        <v/>
      </c>
      <c r="D375" s="13">
        <f>IF(A375="","",IF(A375=1,start_rate,IF(variable,IF(OR(A375=1,A375&lt;$J$23*periods_per_year),D374,MIN($J$24,IF(MOD(A375-1,$J$26)=0,MAX($J$25,D374+$J$27),D374))),D374)))</f>
        <v>5.5E-2</v>
      </c>
      <c r="E375" s="14">
        <f t="shared" si="53"/>
        <v>122.65</v>
      </c>
      <c r="F375" s="14">
        <f>IF(A375="","",IF(A375=nper,J374+E375,MIN(J374+E375,IF(D375=D374,F374,IF($E$13="Acc Bi-Weekly",ROUND((-PMT(((1+D375/CP)^(CP/12))-1,(nper-A375+1)*12/26,J374))/2,2),IF($E$13="Acc Weekly",ROUND((-PMT(((1+D375/CP)^(CP/12))-1,(nper-A375+1)*12/52,J374))/4,2),ROUND(-PMT(((1+D375/CP)^(CP/periods_per_year))-1,nper-A375+1,J374),2)))))))</f>
        <v>851.68</v>
      </c>
      <c r="G375" s="14">
        <f>IF(OR(A375="",A375&lt;$E$23),"",IF(J374&lt;=F375,0,IF(IF(AND(A375&gt;=$E$23,MOD(A375-$E$23,int)=0),$E$24,0)+F375&gt;=J374+E375,J374+E375-F375,IF(AND(A375&gt;=$E$23,MOD(A375-$E$23,int)=0),$E$24,0)+IF(IF(AND(A375&gt;=$E$23,MOD(A375-$E$23,int)=0),$E$24,0)+IF(MOD(A375-$E$27,periods_per_year)=0,$E$26,0)+F375&lt;J374+E375,IF(MOD(A375-$E$27,periods_per_year)=0,$E$26,0),J374+E375-IF(AND(A375&gt;=$E$23,MOD(A375-$E$23,int)=0),$E$24,0)-F375))))</f>
        <v>0</v>
      </c>
      <c r="H375" s="15"/>
      <c r="I375" s="14">
        <f t="shared" si="54"/>
        <v>729.03</v>
      </c>
      <c r="J375" s="14">
        <f t="shared" si="55"/>
        <v>26030.520000000095</v>
      </c>
      <c r="K375" s="14">
        <f t="shared" si="56"/>
        <v>30.662500000000001</v>
      </c>
      <c r="L375" s="14">
        <f>IF(A375="","",SUM($K$49:K375))</f>
        <v>38632.469999999979</v>
      </c>
      <c r="O375" s="18">
        <f t="shared" si="57"/>
        <v>327</v>
      </c>
      <c r="P375" s="19">
        <f>IF(O375="","",IF(OR(periods_per_year=26,periods_per_year=52),IF(periods_per_year=26,IF(O375=1,fpdate,P374+14),IF(periods_per_year=52,IF(O375=1,fpdate,P374+7),"n/a")),IF(periods_per_year=24,DATE(YEAR(fpdate),MONTH(fpdate)+(O375-1)/2+IF(AND(DAY(fpdate)&gt;=15,MOD(O375,2)=0),1,0),IF(MOD(O375,2)=0,IF(DAY(fpdate)&gt;=15,DAY(fpdate)-14,DAY(fpdate)+14),DAY(fpdate))),IF(DAY(DATE(YEAR(fpdate),MONTH(fpdate)+O375-1,DAY(fpdate)))&lt;&gt;DAY(fpdate),DATE(YEAR(fpdate),MONTH(fpdate)+O375,0),DATE(YEAR(fpdate),MONTH(fpdate)+O375-1,DAY(fpdate))))))</f>
        <v>53022</v>
      </c>
      <c r="Q375" s="20">
        <f>IF(O375="","",IF(D375&lt;&gt;"",D375,IF(O375=1,start_rate,IF(variable,IF(OR(O375=1,O375&lt;$J$23*periods_per_year),Q374,MIN($J$24,IF(MOD(O375-1,$J$26)=0,MAX($J$25,Q374+$J$27),Q374))),Q374))))</f>
        <v>5.5E-2</v>
      </c>
      <c r="R375" s="21">
        <f>IF(O375="","",ROUND((((1+Q375/CP)^(CP/periods_per_year))-1)*U374,2))</f>
        <v>122.65</v>
      </c>
      <c r="S375" s="21">
        <f>IF(O375="","",IF(O375=nper,U374+R375,MIN(U374+R375,IF(Q375=Q374,S374,ROUND(-PMT(((1+Q375/CP)^(CP/periods_per_year))-1,nper-O375+1,U374),2)))))</f>
        <v>851.68</v>
      </c>
      <c r="T375" s="21">
        <f t="shared" si="58"/>
        <v>729.03</v>
      </c>
      <c r="U375" s="21">
        <f t="shared" si="59"/>
        <v>26030.520000000095</v>
      </c>
    </row>
    <row r="376" spans="1:21" x14ac:dyDescent="0.2">
      <c r="A376" s="11">
        <f t="shared" si="50"/>
        <v>328</v>
      </c>
      <c r="B376" s="12">
        <f t="shared" si="51"/>
        <v>53053</v>
      </c>
      <c r="C376" s="16" t="str">
        <f t="shared" si="52"/>
        <v/>
      </c>
      <c r="D376" s="13">
        <f>IF(A376="","",IF(A376=1,start_rate,IF(variable,IF(OR(A376=1,A376&lt;$J$23*periods_per_year),D375,MIN($J$24,IF(MOD(A376-1,$J$26)=0,MAX($J$25,D375+$J$27),D375))),D375)))</f>
        <v>5.5E-2</v>
      </c>
      <c r="E376" s="14">
        <f t="shared" si="53"/>
        <v>119.31</v>
      </c>
      <c r="F376" s="14">
        <f>IF(A376="","",IF(A376=nper,J375+E376,MIN(J375+E376,IF(D376=D375,F375,IF($E$13="Acc Bi-Weekly",ROUND((-PMT(((1+D376/CP)^(CP/12))-1,(nper-A376+1)*12/26,J375))/2,2),IF($E$13="Acc Weekly",ROUND((-PMT(((1+D376/CP)^(CP/12))-1,(nper-A376+1)*12/52,J375))/4,2),ROUND(-PMT(((1+D376/CP)^(CP/periods_per_year))-1,nper-A376+1,J375),2)))))))</f>
        <v>851.68</v>
      </c>
      <c r="G376" s="14">
        <f>IF(OR(A376="",A376&lt;$E$23),"",IF(J375&lt;=F376,0,IF(IF(AND(A376&gt;=$E$23,MOD(A376-$E$23,int)=0),$E$24,0)+F376&gt;=J375+E376,J375+E376-F376,IF(AND(A376&gt;=$E$23,MOD(A376-$E$23,int)=0),$E$24,0)+IF(IF(AND(A376&gt;=$E$23,MOD(A376-$E$23,int)=0),$E$24,0)+IF(MOD(A376-$E$27,periods_per_year)=0,$E$26,0)+F376&lt;J375+E376,IF(MOD(A376-$E$27,periods_per_year)=0,$E$26,0),J375+E376-IF(AND(A376&gt;=$E$23,MOD(A376-$E$23,int)=0),$E$24,0)-F376))))</f>
        <v>0</v>
      </c>
      <c r="H376" s="15"/>
      <c r="I376" s="14">
        <f t="shared" si="54"/>
        <v>732.36999999999989</v>
      </c>
      <c r="J376" s="14">
        <f t="shared" si="55"/>
        <v>25298.150000000096</v>
      </c>
      <c r="K376" s="14">
        <f t="shared" si="56"/>
        <v>29.827500000000001</v>
      </c>
      <c r="L376" s="14">
        <f>IF(A376="","",SUM($K$49:K376))</f>
        <v>38662.297499999979</v>
      </c>
      <c r="O376" s="18">
        <f t="shared" si="57"/>
        <v>328</v>
      </c>
      <c r="P376" s="19">
        <f>IF(O376="","",IF(OR(periods_per_year=26,periods_per_year=52),IF(periods_per_year=26,IF(O376=1,fpdate,P375+14),IF(periods_per_year=52,IF(O376=1,fpdate,P375+7),"n/a")),IF(periods_per_year=24,DATE(YEAR(fpdate),MONTH(fpdate)+(O376-1)/2+IF(AND(DAY(fpdate)&gt;=15,MOD(O376,2)=0),1,0),IF(MOD(O376,2)=0,IF(DAY(fpdate)&gt;=15,DAY(fpdate)-14,DAY(fpdate)+14),DAY(fpdate))),IF(DAY(DATE(YEAR(fpdate),MONTH(fpdate)+O376-1,DAY(fpdate)))&lt;&gt;DAY(fpdate),DATE(YEAR(fpdate),MONTH(fpdate)+O376,0),DATE(YEAR(fpdate),MONTH(fpdate)+O376-1,DAY(fpdate))))))</f>
        <v>53053</v>
      </c>
      <c r="Q376" s="20">
        <f>IF(O376="","",IF(D376&lt;&gt;"",D376,IF(O376=1,start_rate,IF(variable,IF(OR(O376=1,O376&lt;$J$23*periods_per_year),Q375,MIN($J$24,IF(MOD(O376-1,$J$26)=0,MAX($J$25,Q375+$J$27),Q375))),Q375))))</f>
        <v>5.5E-2</v>
      </c>
      <c r="R376" s="21">
        <f>IF(O376="","",ROUND((((1+Q376/CP)^(CP/periods_per_year))-1)*U375,2))</f>
        <v>119.31</v>
      </c>
      <c r="S376" s="21">
        <f>IF(O376="","",IF(O376=nper,U375+R376,MIN(U375+R376,IF(Q376=Q375,S375,ROUND(-PMT(((1+Q376/CP)^(CP/periods_per_year))-1,nper-O376+1,U375),2)))))</f>
        <v>851.68</v>
      </c>
      <c r="T376" s="21">
        <f t="shared" si="58"/>
        <v>732.36999999999989</v>
      </c>
      <c r="U376" s="21">
        <f t="shared" si="59"/>
        <v>25298.150000000096</v>
      </c>
    </row>
    <row r="377" spans="1:21" x14ac:dyDescent="0.2">
      <c r="A377" s="11">
        <f t="shared" si="50"/>
        <v>329</v>
      </c>
      <c r="B377" s="12">
        <f t="shared" si="51"/>
        <v>53083</v>
      </c>
      <c r="C377" s="16" t="str">
        <f t="shared" si="52"/>
        <v/>
      </c>
      <c r="D377" s="13">
        <f>IF(A377="","",IF(A377=1,start_rate,IF(variable,IF(OR(A377=1,A377&lt;$J$23*periods_per_year),D376,MIN($J$24,IF(MOD(A377-1,$J$26)=0,MAX($J$25,D376+$J$27),D376))),D376)))</f>
        <v>5.5E-2</v>
      </c>
      <c r="E377" s="14">
        <f t="shared" si="53"/>
        <v>115.95</v>
      </c>
      <c r="F377" s="14">
        <f>IF(A377="","",IF(A377=nper,J376+E377,MIN(J376+E377,IF(D377=D376,F376,IF($E$13="Acc Bi-Weekly",ROUND((-PMT(((1+D377/CP)^(CP/12))-1,(nper-A377+1)*12/26,J376))/2,2),IF($E$13="Acc Weekly",ROUND((-PMT(((1+D377/CP)^(CP/12))-1,(nper-A377+1)*12/52,J376))/4,2),ROUND(-PMT(((1+D377/CP)^(CP/periods_per_year))-1,nper-A377+1,J376),2)))))))</f>
        <v>851.68</v>
      </c>
      <c r="G377" s="14">
        <f>IF(OR(A377="",A377&lt;$E$23),"",IF(J376&lt;=F377,0,IF(IF(AND(A377&gt;=$E$23,MOD(A377-$E$23,int)=0),$E$24,0)+F377&gt;=J376+E377,J376+E377-F377,IF(AND(A377&gt;=$E$23,MOD(A377-$E$23,int)=0),$E$24,0)+IF(IF(AND(A377&gt;=$E$23,MOD(A377-$E$23,int)=0),$E$24,0)+IF(MOD(A377-$E$27,periods_per_year)=0,$E$26,0)+F377&lt;J376+E377,IF(MOD(A377-$E$27,periods_per_year)=0,$E$26,0),J376+E377-IF(AND(A377&gt;=$E$23,MOD(A377-$E$23,int)=0),$E$24,0)-F377))))</f>
        <v>0</v>
      </c>
      <c r="H377" s="15"/>
      <c r="I377" s="14">
        <f t="shared" si="54"/>
        <v>735.7299999999999</v>
      </c>
      <c r="J377" s="14">
        <f t="shared" si="55"/>
        <v>24562.420000000096</v>
      </c>
      <c r="K377" s="14">
        <f t="shared" si="56"/>
        <v>28.987500000000001</v>
      </c>
      <c r="L377" s="14">
        <f>IF(A377="","",SUM($K$49:K377))</f>
        <v>38691.284999999982</v>
      </c>
      <c r="O377" s="18">
        <f t="shared" si="57"/>
        <v>329</v>
      </c>
      <c r="P377" s="19">
        <f>IF(O377="","",IF(OR(periods_per_year=26,periods_per_year=52),IF(periods_per_year=26,IF(O377=1,fpdate,P376+14),IF(periods_per_year=52,IF(O377=1,fpdate,P376+7),"n/a")),IF(periods_per_year=24,DATE(YEAR(fpdate),MONTH(fpdate)+(O377-1)/2+IF(AND(DAY(fpdate)&gt;=15,MOD(O377,2)=0),1,0),IF(MOD(O377,2)=0,IF(DAY(fpdate)&gt;=15,DAY(fpdate)-14,DAY(fpdate)+14),DAY(fpdate))),IF(DAY(DATE(YEAR(fpdate),MONTH(fpdate)+O377-1,DAY(fpdate)))&lt;&gt;DAY(fpdate),DATE(YEAR(fpdate),MONTH(fpdate)+O377,0),DATE(YEAR(fpdate),MONTH(fpdate)+O377-1,DAY(fpdate))))))</f>
        <v>53083</v>
      </c>
      <c r="Q377" s="20">
        <f>IF(O377="","",IF(D377&lt;&gt;"",D377,IF(O377=1,start_rate,IF(variable,IF(OR(O377=1,O377&lt;$J$23*periods_per_year),Q376,MIN($J$24,IF(MOD(O377-1,$J$26)=0,MAX($J$25,Q376+$J$27),Q376))),Q376))))</f>
        <v>5.5E-2</v>
      </c>
      <c r="R377" s="21">
        <f>IF(O377="","",ROUND((((1+Q377/CP)^(CP/periods_per_year))-1)*U376,2))</f>
        <v>115.95</v>
      </c>
      <c r="S377" s="21">
        <f>IF(O377="","",IF(O377=nper,U376+R377,MIN(U376+R377,IF(Q377=Q376,S376,ROUND(-PMT(((1+Q377/CP)^(CP/periods_per_year))-1,nper-O377+1,U376),2)))))</f>
        <v>851.68</v>
      </c>
      <c r="T377" s="21">
        <f t="shared" si="58"/>
        <v>735.7299999999999</v>
      </c>
      <c r="U377" s="21">
        <f t="shared" si="59"/>
        <v>24562.420000000096</v>
      </c>
    </row>
    <row r="378" spans="1:21" x14ac:dyDescent="0.2">
      <c r="A378" s="11">
        <f t="shared" si="50"/>
        <v>330</v>
      </c>
      <c r="B378" s="12">
        <f t="shared" si="51"/>
        <v>53114</v>
      </c>
      <c r="C378" s="16" t="str">
        <f t="shared" si="52"/>
        <v/>
      </c>
      <c r="D378" s="13">
        <f>IF(A378="","",IF(A378=1,start_rate,IF(variable,IF(OR(A378=1,A378&lt;$J$23*periods_per_year),D377,MIN($J$24,IF(MOD(A378-1,$J$26)=0,MAX($J$25,D377+$J$27),D377))),D377)))</f>
        <v>5.5E-2</v>
      </c>
      <c r="E378" s="14">
        <f t="shared" si="53"/>
        <v>112.58</v>
      </c>
      <c r="F378" s="14">
        <f>IF(A378="","",IF(A378=nper,J377+E378,MIN(J377+E378,IF(D378=D377,F377,IF($E$13="Acc Bi-Weekly",ROUND((-PMT(((1+D378/CP)^(CP/12))-1,(nper-A378+1)*12/26,J377))/2,2),IF($E$13="Acc Weekly",ROUND((-PMT(((1+D378/CP)^(CP/12))-1,(nper-A378+1)*12/52,J377))/4,2),ROUND(-PMT(((1+D378/CP)^(CP/periods_per_year))-1,nper-A378+1,J377),2)))))))</f>
        <v>851.68</v>
      </c>
      <c r="G378" s="14">
        <f>IF(OR(A378="",A378&lt;$E$23),"",IF(J377&lt;=F378,0,IF(IF(AND(A378&gt;=$E$23,MOD(A378-$E$23,int)=0),$E$24,0)+F378&gt;=J377+E378,J377+E378-F378,IF(AND(A378&gt;=$E$23,MOD(A378-$E$23,int)=0),$E$24,0)+IF(IF(AND(A378&gt;=$E$23,MOD(A378-$E$23,int)=0),$E$24,0)+IF(MOD(A378-$E$27,periods_per_year)=0,$E$26,0)+F378&lt;J377+E378,IF(MOD(A378-$E$27,periods_per_year)=0,$E$26,0),J377+E378-IF(AND(A378&gt;=$E$23,MOD(A378-$E$23,int)=0),$E$24,0)-F378))))</f>
        <v>0</v>
      </c>
      <c r="H378" s="15"/>
      <c r="I378" s="14">
        <f t="shared" si="54"/>
        <v>739.09999999999991</v>
      </c>
      <c r="J378" s="14">
        <f t="shared" si="55"/>
        <v>23823.320000000098</v>
      </c>
      <c r="K378" s="14">
        <f t="shared" si="56"/>
        <v>28.145</v>
      </c>
      <c r="L378" s="14">
        <f>IF(A378="","",SUM($K$49:K378))</f>
        <v>38719.429999999978</v>
      </c>
      <c r="O378" s="18">
        <f t="shared" si="57"/>
        <v>330</v>
      </c>
      <c r="P378" s="19">
        <f>IF(O378="","",IF(OR(periods_per_year=26,periods_per_year=52),IF(periods_per_year=26,IF(O378=1,fpdate,P377+14),IF(periods_per_year=52,IF(O378=1,fpdate,P377+7),"n/a")),IF(periods_per_year=24,DATE(YEAR(fpdate),MONTH(fpdate)+(O378-1)/2+IF(AND(DAY(fpdate)&gt;=15,MOD(O378,2)=0),1,0),IF(MOD(O378,2)=0,IF(DAY(fpdate)&gt;=15,DAY(fpdate)-14,DAY(fpdate)+14),DAY(fpdate))),IF(DAY(DATE(YEAR(fpdate),MONTH(fpdate)+O378-1,DAY(fpdate)))&lt;&gt;DAY(fpdate),DATE(YEAR(fpdate),MONTH(fpdate)+O378,0),DATE(YEAR(fpdate),MONTH(fpdate)+O378-1,DAY(fpdate))))))</f>
        <v>53114</v>
      </c>
      <c r="Q378" s="20">
        <f>IF(O378="","",IF(D378&lt;&gt;"",D378,IF(O378=1,start_rate,IF(variable,IF(OR(O378=1,O378&lt;$J$23*periods_per_year),Q377,MIN($J$24,IF(MOD(O378-1,$J$26)=0,MAX($J$25,Q377+$J$27),Q377))),Q377))))</f>
        <v>5.5E-2</v>
      </c>
      <c r="R378" s="21">
        <f>IF(O378="","",ROUND((((1+Q378/CP)^(CP/periods_per_year))-1)*U377,2))</f>
        <v>112.58</v>
      </c>
      <c r="S378" s="21">
        <f>IF(O378="","",IF(O378=nper,U377+R378,MIN(U377+R378,IF(Q378=Q377,S377,ROUND(-PMT(((1+Q378/CP)^(CP/periods_per_year))-1,nper-O378+1,U377),2)))))</f>
        <v>851.68</v>
      </c>
      <c r="T378" s="21">
        <f t="shared" si="58"/>
        <v>739.09999999999991</v>
      </c>
      <c r="U378" s="21">
        <f t="shared" si="59"/>
        <v>23823.320000000098</v>
      </c>
    </row>
    <row r="379" spans="1:21" x14ac:dyDescent="0.2">
      <c r="A379" s="11">
        <f t="shared" si="50"/>
        <v>331</v>
      </c>
      <c r="B379" s="12">
        <f t="shared" si="51"/>
        <v>53144</v>
      </c>
      <c r="C379" s="16" t="str">
        <f t="shared" si="52"/>
        <v/>
      </c>
      <c r="D379" s="13">
        <f>IF(A379="","",IF(A379=1,start_rate,IF(variable,IF(OR(A379=1,A379&lt;$J$23*periods_per_year),D378,MIN($J$24,IF(MOD(A379-1,$J$26)=0,MAX($J$25,D378+$J$27),D378))),D378)))</f>
        <v>5.5E-2</v>
      </c>
      <c r="E379" s="14">
        <f t="shared" si="53"/>
        <v>109.19</v>
      </c>
      <c r="F379" s="14">
        <f>IF(A379="","",IF(A379=nper,J378+E379,MIN(J378+E379,IF(D379=D378,F378,IF($E$13="Acc Bi-Weekly",ROUND((-PMT(((1+D379/CP)^(CP/12))-1,(nper-A379+1)*12/26,J378))/2,2),IF($E$13="Acc Weekly",ROUND((-PMT(((1+D379/CP)^(CP/12))-1,(nper-A379+1)*12/52,J378))/4,2),ROUND(-PMT(((1+D379/CP)^(CP/periods_per_year))-1,nper-A379+1,J378),2)))))))</f>
        <v>851.68</v>
      </c>
      <c r="G379" s="14">
        <f>IF(OR(A379="",A379&lt;$E$23),"",IF(J378&lt;=F379,0,IF(IF(AND(A379&gt;=$E$23,MOD(A379-$E$23,int)=0),$E$24,0)+F379&gt;=J378+E379,J378+E379-F379,IF(AND(A379&gt;=$E$23,MOD(A379-$E$23,int)=0),$E$24,0)+IF(IF(AND(A379&gt;=$E$23,MOD(A379-$E$23,int)=0),$E$24,0)+IF(MOD(A379-$E$27,periods_per_year)=0,$E$26,0)+F379&lt;J378+E379,IF(MOD(A379-$E$27,periods_per_year)=0,$E$26,0),J378+E379-IF(AND(A379&gt;=$E$23,MOD(A379-$E$23,int)=0),$E$24,0)-F379))))</f>
        <v>0</v>
      </c>
      <c r="H379" s="15"/>
      <c r="I379" s="14">
        <f t="shared" si="54"/>
        <v>742.49</v>
      </c>
      <c r="J379" s="14">
        <f t="shared" si="55"/>
        <v>23080.830000000096</v>
      </c>
      <c r="K379" s="14">
        <f t="shared" si="56"/>
        <v>27.297499999999999</v>
      </c>
      <c r="L379" s="14">
        <f>IF(A379="","",SUM($K$49:K379))</f>
        <v>38746.727499999979</v>
      </c>
      <c r="O379" s="18">
        <f t="shared" si="57"/>
        <v>331</v>
      </c>
      <c r="P379" s="19">
        <f>IF(O379="","",IF(OR(periods_per_year=26,periods_per_year=52),IF(periods_per_year=26,IF(O379=1,fpdate,P378+14),IF(periods_per_year=52,IF(O379=1,fpdate,P378+7),"n/a")),IF(periods_per_year=24,DATE(YEAR(fpdate),MONTH(fpdate)+(O379-1)/2+IF(AND(DAY(fpdate)&gt;=15,MOD(O379,2)=0),1,0),IF(MOD(O379,2)=0,IF(DAY(fpdate)&gt;=15,DAY(fpdate)-14,DAY(fpdate)+14),DAY(fpdate))),IF(DAY(DATE(YEAR(fpdate),MONTH(fpdate)+O379-1,DAY(fpdate)))&lt;&gt;DAY(fpdate),DATE(YEAR(fpdate),MONTH(fpdate)+O379,0),DATE(YEAR(fpdate),MONTH(fpdate)+O379-1,DAY(fpdate))))))</f>
        <v>53144</v>
      </c>
      <c r="Q379" s="20">
        <f>IF(O379="","",IF(D379&lt;&gt;"",D379,IF(O379=1,start_rate,IF(variable,IF(OR(O379=1,O379&lt;$J$23*periods_per_year),Q378,MIN($J$24,IF(MOD(O379-1,$J$26)=0,MAX($J$25,Q378+$J$27),Q378))),Q378))))</f>
        <v>5.5E-2</v>
      </c>
      <c r="R379" s="21">
        <f>IF(O379="","",ROUND((((1+Q379/CP)^(CP/periods_per_year))-1)*U378,2))</f>
        <v>109.19</v>
      </c>
      <c r="S379" s="21">
        <f>IF(O379="","",IF(O379=nper,U378+R379,MIN(U378+R379,IF(Q379=Q378,S378,ROUND(-PMT(((1+Q379/CP)^(CP/periods_per_year))-1,nper-O379+1,U378),2)))))</f>
        <v>851.68</v>
      </c>
      <c r="T379" s="21">
        <f t="shared" si="58"/>
        <v>742.49</v>
      </c>
      <c r="U379" s="21">
        <f t="shared" si="59"/>
        <v>23080.830000000096</v>
      </c>
    </row>
    <row r="380" spans="1:21" x14ac:dyDescent="0.2">
      <c r="A380" s="11">
        <f t="shared" si="50"/>
        <v>332</v>
      </c>
      <c r="B380" s="12">
        <f t="shared" si="51"/>
        <v>53175</v>
      </c>
      <c r="C380" s="16" t="str">
        <f t="shared" si="52"/>
        <v/>
      </c>
      <c r="D380" s="13">
        <f>IF(A380="","",IF(A380=1,start_rate,IF(variable,IF(OR(A380=1,A380&lt;$J$23*periods_per_year),D379,MIN($J$24,IF(MOD(A380-1,$J$26)=0,MAX($J$25,D379+$J$27),D379))),D379)))</f>
        <v>5.5E-2</v>
      </c>
      <c r="E380" s="14">
        <f t="shared" si="53"/>
        <v>105.79</v>
      </c>
      <c r="F380" s="14">
        <f>IF(A380="","",IF(A380=nper,J379+E380,MIN(J379+E380,IF(D380=D379,F379,IF($E$13="Acc Bi-Weekly",ROUND((-PMT(((1+D380/CP)^(CP/12))-1,(nper-A380+1)*12/26,J379))/2,2),IF($E$13="Acc Weekly",ROUND((-PMT(((1+D380/CP)^(CP/12))-1,(nper-A380+1)*12/52,J379))/4,2),ROUND(-PMT(((1+D380/CP)^(CP/periods_per_year))-1,nper-A380+1,J379),2)))))))</f>
        <v>851.68</v>
      </c>
      <c r="G380" s="14">
        <f>IF(OR(A380="",A380&lt;$E$23),"",IF(J379&lt;=F380,0,IF(IF(AND(A380&gt;=$E$23,MOD(A380-$E$23,int)=0),$E$24,0)+F380&gt;=J379+E380,J379+E380-F380,IF(AND(A380&gt;=$E$23,MOD(A380-$E$23,int)=0),$E$24,0)+IF(IF(AND(A380&gt;=$E$23,MOD(A380-$E$23,int)=0),$E$24,0)+IF(MOD(A380-$E$27,periods_per_year)=0,$E$26,0)+F380&lt;J379+E380,IF(MOD(A380-$E$27,periods_per_year)=0,$E$26,0),J379+E380-IF(AND(A380&gt;=$E$23,MOD(A380-$E$23,int)=0),$E$24,0)-F380))))</f>
        <v>0</v>
      </c>
      <c r="H380" s="15"/>
      <c r="I380" s="14">
        <f t="shared" si="54"/>
        <v>745.89</v>
      </c>
      <c r="J380" s="14">
        <f t="shared" si="55"/>
        <v>22334.940000000097</v>
      </c>
      <c r="K380" s="14">
        <f t="shared" si="56"/>
        <v>26.447500000000002</v>
      </c>
      <c r="L380" s="14">
        <f>IF(A380="","",SUM($K$49:K380))</f>
        <v>38773.174999999981</v>
      </c>
      <c r="O380" s="18">
        <f t="shared" si="57"/>
        <v>332</v>
      </c>
      <c r="P380" s="19">
        <f>IF(O380="","",IF(OR(periods_per_year=26,periods_per_year=52),IF(periods_per_year=26,IF(O380=1,fpdate,P379+14),IF(periods_per_year=52,IF(O380=1,fpdate,P379+7),"n/a")),IF(periods_per_year=24,DATE(YEAR(fpdate),MONTH(fpdate)+(O380-1)/2+IF(AND(DAY(fpdate)&gt;=15,MOD(O380,2)=0),1,0),IF(MOD(O380,2)=0,IF(DAY(fpdate)&gt;=15,DAY(fpdate)-14,DAY(fpdate)+14),DAY(fpdate))),IF(DAY(DATE(YEAR(fpdate),MONTH(fpdate)+O380-1,DAY(fpdate)))&lt;&gt;DAY(fpdate),DATE(YEAR(fpdate),MONTH(fpdate)+O380,0),DATE(YEAR(fpdate),MONTH(fpdate)+O380-1,DAY(fpdate))))))</f>
        <v>53175</v>
      </c>
      <c r="Q380" s="20">
        <f>IF(O380="","",IF(D380&lt;&gt;"",D380,IF(O380=1,start_rate,IF(variable,IF(OR(O380=1,O380&lt;$J$23*periods_per_year),Q379,MIN($J$24,IF(MOD(O380-1,$J$26)=0,MAX($J$25,Q379+$J$27),Q379))),Q379))))</f>
        <v>5.5E-2</v>
      </c>
      <c r="R380" s="21">
        <f>IF(O380="","",ROUND((((1+Q380/CP)^(CP/periods_per_year))-1)*U379,2))</f>
        <v>105.79</v>
      </c>
      <c r="S380" s="21">
        <f>IF(O380="","",IF(O380=nper,U379+R380,MIN(U379+R380,IF(Q380=Q379,S379,ROUND(-PMT(((1+Q380/CP)^(CP/periods_per_year))-1,nper-O380+1,U379),2)))))</f>
        <v>851.68</v>
      </c>
      <c r="T380" s="21">
        <f t="shared" si="58"/>
        <v>745.89</v>
      </c>
      <c r="U380" s="21">
        <f t="shared" si="59"/>
        <v>22334.940000000097</v>
      </c>
    </row>
    <row r="381" spans="1:21" x14ac:dyDescent="0.2">
      <c r="A381" s="11">
        <f t="shared" si="50"/>
        <v>333</v>
      </c>
      <c r="B381" s="12">
        <f t="shared" si="51"/>
        <v>53206</v>
      </c>
      <c r="C381" s="16" t="str">
        <f t="shared" si="52"/>
        <v/>
      </c>
      <c r="D381" s="13">
        <f>IF(A381="","",IF(A381=1,start_rate,IF(variable,IF(OR(A381=1,A381&lt;$J$23*periods_per_year),D380,MIN($J$24,IF(MOD(A381-1,$J$26)=0,MAX($J$25,D380+$J$27),D380))),D380)))</f>
        <v>5.5E-2</v>
      </c>
      <c r="E381" s="14">
        <f t="shared" si="53"/>
        <v>102.37</v>
      </c>
      <c r="F381" s="14">
        <f>IF(A381="","",IF(A381=nper,J380+E381,MIN(J380+E381,IF(D381=D380,F380,IF($E$13="Acc Bi-Weekly",ROUND((-PMT(((1+D381/CP)^(CP/12))-1,(nper-A381+1)*12/26,J380))/2,2),IF($E$13="Acc Weekly",ROUND((-PMT(((1+D381/CP)^(CP/12))-1,(nper-A381+1)*12/52,J380))/4,2),ROUND(-PMT(((1+D381/CP)^(CP/periods_per_year))-1,nper-A381+1,J380),2)))))))</f>
        <v>851.68</v>
      </c>
      <c r="G381" s="14">
        <f>IF(OR(A381="",A381&lt;$E$23),"",IF(J380&lt;=F381,0,IF(IF(AND(A381&gt;=$E$23,MOD(A381-$E$23,int)=0),$E$24,0)+F381&gt;=J380+E381,J380+E381-F381,IF(AND(A381&gt;=$E$23,MOD(A381-$E$23,int)=0),$E$24,0)+IF(IF(AND(A381&gt;=$E$23,MOD(A381-$E$23,int)=0),$E$24,0)+IF(MOD(A381-$E$27,periods_per_year)=0,$E$26,0)+F381&lt;J380+E381,IF(MOD(A381-$E$27,periods_per_year)=0,$E$26,0),J380+E381-IF(AND(A381&gt;=$E$23,MOD(A381-$E$23,int)=0),$E$24,0)-F381))))</f>
        <v>0</v>
      </c>
      <c r="H381" s="15"/>
      <c r="I381" s="14">
        <f t="shared" si="54"/>
        <v>749.31</v>
      </c>
      <c r="J381" s="14">
        <f t="shared" si="55"/>
        <v>21585.630000000096</v>
      </c>
      <c r="K381" s="14">
        <f t="shared" si="56"/>
        <v>25.592500000000001</v>
      </c>
      <c r="L381" s="14">
        <f>IF(A381="","",SUM($K$49:K381))</f>
        <v>38798.76749999998</v>
      </c>
      <c r="O381" s="18">
        <f t="shared" si="57"/>
        <v>333</v>
      </c>
      <c r="P381" s="19">
        <f>IF(O381="","",IF(OR(periods_per_year=26,periods_per_year=52),IF(periods_per_year=26,IF(O381=1,fpdate,P380+14),IF(periods_per_year=52,IF(O381=1,fpdate,P380+7),"n/a")),IF(periods_per_year=24,DATE(YEAR(fpdate),MONTH(fpdate)+(O381-1)/2+IF(AND(DAY(fpdate)&gt;=15,MOD(O381,2)=0),1,0),IF(MOD(O381,2)=0,IF(DAY(fpdate)&gt;=15,DAY(fpdate)-14,DAY(fpdate)+14),DAY(fpdate))),IF(DAY(DATE(YEAR(fpdate),MONTH(fpdate)+O381-1,DAY(fpdate)))&lt;&gt;DAY(fpdate),DATE(YEAR(fpdate),MONTH(fpdate)+O381,0),DATE(YEAR(fpdate),MONTH(fpdate)+O381-1,DAY(fpdate))))))</f>
        <v>53206</v>
      </c>
      <c r="Q381" s="20">
        <f>IF(O381="","",IF(D381&lt;&gt;"",D381,IF(O381=1,start_rate,IF(variable,IF(OR(O381=1,O381&lt;$J$23*periods_per_year),Q380,MIN($J$24,IF(MOD(O381-1,$J$26)=0,MAX($J$25,Q380+$J$27),Q380))),Q380))))</f>
        <v>5.5E-2</v>
      </c>
      <c r="R381" s="21">
        <f>IF(O381="","",ROUND((((1+Q381/CP)^(CP/periods_per_year))-1)*U380,2))</f>
        <v>102.37</v>
      </c>
      <c r="S381" s="21">
        <f>IF(O381="","",IF(O381=nper,U380+R381,MIN(U380+R381,IF(Q381=Q380,S380,ROUND(-PMT(((1+Q381/CP)^(CP/periods_per_year))-1,nper-O381+1,U380),2)))))</f>
        <v>851.68</v>
      </c>
      <c r="T381" s="21">
        <f t="shared" si="58"/>
        <v>749.31</v>
      </c>
      <c r="U381" s="21">
        <f t="shared" si="59"/>
        <v>21585.630000000096</v>
      </c>
    </row>
    <row r="382" spans="1:21" x14ac:dyDescent="0.2">
      <c r="A382" s="11">
        <f t="shared" si="50"/>
        <v>334</v>
      </c>
      <c r="B382" s="12">
        <f t="shared" si="51"/>
        <v>53236</v>
      </c>
      <c r="C382" s="16" t="str">
        <f t="shared" si="52"/>
        <v/>
      </c>
      <c r="D382" s="13">
        <f>IF(A382="","",IF(A382=1,start_rate,IF(variable,IF(OR(A382=1,A382&lt;$J$23*periods_per_year),D381,MIN($J$24,IF(MOD(A382-1,$J$26)=0,MAX($J$25,D381+$J$27),D381))),D381)))</f>
        <v>5.5E-2</v>
      </c>
      <c r="E382" s="14">
        <f t="shared" si="53"/>
        <v>98.93</v>
      </c>
      <c r="F382" s="14">
        <f>IF(A382="","",IF(A382=nper,J381+E382,MIN(J381+E382,IF(D382=D381,F381,IF($E$13="Acc Bi-Weekly",ROUND((-PMT(((1+D382/CP)^(CP/12))-1,(nper-A382+1)*12/26,J381))/2,2),IF($E$13="Acc Weekly",ROUND((-PMT(((1+D382/CP)^(CP/12))-1,(nper-A382+1)*12/52,J381))/4,2),ROUND(-PMT(((1+D382/CP)^(CP/periods_per_year))-1,nper-A382+1,J381),2)))))))</f>
        <v>851.68</v>
      </c>
      <c r="G382" s="14">
        <f>IF(OR(A382="",A382&lt;$E$23),"",IF(J381&lt;=F382,0,IF(IF(AND(A382&gt;=$E$23,MOD(A382-$E$23,int)=0),$E$24,0)+F382&gt;=J381+E382,J381+E382-F382,IF(AND(A382&gt;=$E$23,MOD(A382-$E$23,int)=0),$E$24,0)+IF(IF(AND(A382&gt;=$E$23,MOD(A382-$E$23,int)=0),$E$24,0)+IF(MOD(A382-$E$27,periods_per_year)=0,$E$26,0)+F382&lt;J381+E382,IF(MOD(A382-$E$27,periods_per_year)=0,$E$26,0),J381+E382-IF(AND(A382&gt;=$E$23,MOD(A382-$E$23,int)=0),$E$24,0)-F382))))</f>
        <v>0</v>
      </c>
      <c r="H382" s="15"/>
      <c r="I382" s="14">
        <f t="shared" si="54"/>
        <v>752.75</v>
      </c>
      <c r="J382" s="14">
        <f t="shared" si="55"/>
        <v>20832.880000000096</v>
      </c>
      <c r="K382" s="14">
        <f t="shared" si="56"/>
        <v>24.732500000000002</v>
      </c>
      <c r="L382" s="14">
        <f>IF(A382="","",SUM($K$49:K382))</f>
        <v>38823.499999999978</v>
      </c>
      <c r="O382" s="18">
        <f t="shared" si="57"/>
        <v>334</v>
      </c>
      <c r="P382" s="19">
        <f>IF(O382="","",IF(OR(periods_per_year=26,periods_per_year=52),IF(periods_per_year=26,IF(O382=1,fpdate,P381+14),IF(periods_per_year=52,IF(O382=1,fpdate,P381+7),"n/a")),IF(periods_per_year=24,DATE(YEAR(fpdate),MONTH(fpdate)+(O382-1)/2+IF(AND(DAY(fpdate)&gt;=15,MOD(O382,2)=0),1,0),IF(MOD(O382,2)=0,IF(DAY(fpdate)&gt;=15,DAY(fpdate)-14,DAY(fpdate)+14),DAY(fpdate))),IF(DAY(DATE(YEAR(fpdate),MONTH(fpdate)+O382-1,DAY(fpdate)))&lt;&gt;DAY(fpdate),DATE(YEAR(fpdate),MONTH(fpdate)+O382,0),DATE(YEAR(fpdate),MONTH(fpdate)+O382-1,DAY(fpdate))))))</f>
        <v>53236</v>
      </c>
      <c r="Q382" s="20">
        <f>IF(O382="","",IF(D382&lt;&gt;"",D382,IF(O382=1,start_rate,IF(variable,IF(OR(O382=1,O382&lt;$J$23*periods_per_year),Q381,MIN($J$24,IF(MOD(O382-1,$J$26)=0,MAX($J$25,Q381+$J$27),Q381))),Q381))))</f>
        <v>5.5E-2</v>
      </c>
      <c r="R382" s="21">
        <f>IF(O382="","",ROUND((((1+Q382/CP)^(CP/periods_per_year))-1)*U381,2))</f>
        <v>98.93</v>
      </c>
      <c r="S382" s="21">
        <f>IF(O382="","",IF(O382=nper,U381+R382,MIN(U381+R382,IF(Q382=Q381,S381,ROUND(-PMT(((1+Q382/CP)^(CP/periods_per_year))-1,nper-O382+1,U381),2)))))</f>
        <v>851.68</v>
      </c>
      <c r="T382" s="21">
        <f t="shared" si="58"/>
        <v>752.75</v>
      </c>
      <c r="U382" s="21">
        <f t="shared" si="59"/>
        <v>20832.880000000096</v>
      </c>
    </row>
    <row r="383" spans="1:21" x14ac:dyDescent="0.2">
      <c r="A383" s="11">
        <f t="shared" si="50"/>
        <v>335</v>
      </c>
      <c r="B383" s="12">
        <f t="shared" si="51"/>
        <v>53267</v>
      </c>
      <c r="C383" s="16" t="str">
        <f t="shared" si="52"/>
        <v/>
      </c>
      <c r="D383" s="13">
        <f>IF(A383="","",IF(A383=1,start_rate,IF(variable,IF(OR(A383=1,A383&lt;$J$23*periods_per_year),D382,MIN($J$24,IF(MOD(A383-1,$J$26)=0,MAX($J$25,D382+$J$27),D382))),D382)))</f>
        <v>5.5E-2</v>
      </c>
      <c r="E383" s="14">
        <f t="shared" si="53"/>
        <v>95.48</v>
      </c>
      <c r="F383" s="14">
        <f>IF(A383="","",IF(A383=nper,J382+E383,MIN(J382+E383,IF(D383=D382,F382,IF($E$13="Acc Bi-Weekly",ROUND((-PMT(((1+D383/CP)^(CP/12))-1,(nper-A383+1)*12/26,J382))/2,2),IF($E$13="Acc Weekly",ROUND((-PMT(((1+D383/CP)^(CP/12))-1,(nper-A383+1)*12/52,J382))/4,2),ROUND(-PMT(((1+D383/CP)^(CP/periods_per_year))-1,nper-A383+1,J382),2)))))))</f>
        <v>851.68</v>
      </c>
      <c r="G383" s="14">
        <f>IF(OR(A383="",A383&lt;$E$23),"",IF(J382&lt;=F383,0,IF(IF(AND(A383&gt;=$E$23,MOD(A383-$E$23,int)=0),$E$24,0)+F383&gt;=J382+E383,J382+E383-F383,IF(AND(A383&gt;=$E$23,MOD(A383-$E$23,int)=0),$E$24,0)+IF(IF(AND(A383&gt;=$E$23,MOD(A383-$E$23,int)=0),$E$24,0)+IF(MOD(A383-$E$27,periods_per_year)=0,$E$26,0)+F383&lt;J382+E383,IF(MOD(A383-$E$27,periods_per_year)=0,$E$26,0),J382+E383-IF(AND(A383&gt;=$E$23,MOD(A383-$E$23,int)=0),$E$24,0)-F383))))</f>
        <v>0</v>
      </c>
      <c r="H383" s="15"/>
      <c r="I383" s="14">
        <f t="shared" si="54"/>
        <v>756.19999999999993</v>
      </c>
      <c r="J383" s="14">
        <f t="shared" si="55"/>
        <v>20076.680000000095</v>
      </c>
      <c r="K383" s="14">
        <f t="shared" si="56"/>
        <v>23.87</v>
      </c>
      <c r="L383" s="14">
        <f>IF(A383="","",SUM($K$49:K383))</f>
        <v>38847.369999999981</v>
      </c>
      <c r="O383" s="18">
        <f t="shared" si="57"/>
        <v>335</v>
      </c>
      <c r="P383" s="19">
        <f>IF(O383="","",IF(OR(periods_per_year=26,periods_per_year=52),IF(periods_per_year=26,IF(O383=1,fpdate,P382+14),IF(periods_per_year=52,IF(O383=1,fpdate,P382+7),"n/a")),IF(periods_per_year=24,DATE(YEAR(fpdate),MONTH(fpdate)+(O383-1)/2+IF(AND(DAY(fpdate)&gt;=15,MOD(O383,2)=0),1,0),IF(MOD(O383,2)=0,IF(DAY(fpdate)&gt;=15,DAY(fpdate)-14,DAY(fpdate)+14),DAY(fpdate))),IF(DAY(DATE(YEAR(fpdate),MONTH(fpdate)+O383-1,DAY(fpdate)))&lt;&gt;DAY(fpdate),DATE(YEAR(fpdate),MONTH(fpdate)+O383,0),DATE(YEAR(fpdate),MONTH(fpdate)+O383-1,DAY(fpdate))))))</f>
        <v>53267</v>
      </c>
      <c r="Q383" s="20">
        <f>IF(O383="","",IF(D383&lt;&gt;"",D383,IF(O383=1,start_rate,IF(variable,IF(OR(O383=1,O383&lt;$J$23*periods_per_year),Q382,MIN($J$24,IF(MOD(O383-1,$J$26)=0,MAX($J$25,Q382+$J$27),Q382))),Q382))))</f>
        <v>5.5E-2</v>
      </c>
      <c r="R383" s="21">
        <f>IF(O383="","",ROUND((((1+Q383/CP)^(CP/periods_per_year))-1)*U382,2))</f>
        <v>95.48</v>
      </c>
      <c r="S383" s="21">
        <f>IF(O383="","",IF(O383=nper,U382+R383,MIN(U382+R383,IF(Q383=Q382,S382,ROUND(-PMT(((1+Q383/CP)^(CP/periods_per_year))-1,nper-O383+1,U382),2)))))</f>
        <v>851.68</v>
      </c>
      <c r="T383" s="21">
        <f t="shared" si="58"/>
        <v>756.19999999999993</v>
      </c>
      <c r="U383" s="21">
        <f t="shared" si="59"/>
        <v>20076.680000000095</v>
      </c>
    </row>
    <row r="384" spans="1:21" x14ac:dyDescent="0.2">
      <c r="A384" s="11">
        <f t="shared" si="50"/>
        <v>336</v>
      </c>
      <c r="B384" s="12">
        <f t="shared" si="51"/>
        <v>53297</v>
      </c>
      <c r="C384" s="16">
        <f t="shared" si="52"/>
        <v>28</v>
      </c>
      <c r="D384" s="13">
        <f>IF(A384="","",IF(A384=1,start_rate,IF(variable,IF(OR(A384=1,A384&lt;$J$23*periods_per_year),D383,MIN($J$24,IF(MOD(A384-1,$J$26)=0,MAX($J$25,D383+$J$27),D383))),D383)))</f>
        <v>5.5E-2</v>
      </c>
      <c r="E384" s="14">
        <f t="shared" si="53"/>
        <v>92.02</v>
      </c>
      <c r="F384" s="14">
        <f>IF(A384="","",IF(A384=nper,J383+E384,MIN(J383+E384,IF(D384=D383,F383,IF($E$13="Acc Bi-Weekly",ROUND((-PMT(((1+D384/CP)^(CP/12))-1,(nper-A384+1)*12/26,J383))/2,2),IF($E$13="Acc Weekly",ROUND((-PMT(((1+D384/CP)^(CP/12))-1,(nper-A384+1)*12/52,J383))/4,2),ROUND(-PMT(((1+D384/CP)^(CP/periods_per_year))-1,nper-A384+1,J383),2)))))))</f>
        <v>851.68</v>
      </c>
      <c r="G384" s="14">
        <f>IF(OR(A384="",A384&lt;$E$23),"",IF(J383&lt;=F384,0,IF(IF(AND(A384&gt;=$E$23,MOD(A384-$E$23,int)=0),$E$24,0)+F384&gt;=J383+E384,J383+E384-F384,IF(AND(A384&gt;=$E$23,MOD(A384-$E$23,int)=0),$E$24,0)+IF(IF(AND(A384&gt;=$E$23,MOD(A384-$E$23,int)=0),$E$24,0)+IF(MOD(A384-$E$27,periods_per_year)=0,$E$26,0)+F384&lt;J383+E384,IF(MOD(A384-$E$27,periods_per_year)=0,$E$26,0),J383+E384-IF(AND(A384&gt;=$E$23,MOD(A384-$E$23,int)=0),$E$24,0)-F384))))</f>
        <v>0</v>
      </c>
      <c r="H384" s="15"/>
      <c r="I384" s="14">
        <f t="shared" si="54"/>
        <v>759.66</v>
      </c>
      <c r="J384" s="14">
        <f t="shared" si="55"/>
        <v>19317.020000000095</v>
      </c>
      <c r="K384" s="14">
        <f t="shared" si="56"/>
        <v>23.004999999999999</v>
      </c>
      <c r="L384" s="14">
        <f>IF(A384="","",SUM($K$49:K384))</f>
        <v>38870.374999999978</v>
      </c>
      <c r="O384" s="18">
        <f t="shared" si="57"/>
        <v>336</v>
      </c>
      <c r="P384" s="19">
        <f>IF(O384="","",IF(OR(periods_per_year=26,periods_per_year=52),IF(periods_per_year=26,IF(O384=1,fpdate,P383+14),IF(periods_per_year=52,IF(O384=1,fpdate,P383+7),"n/a")),IF(periods_per_year=24,DATE(YEAR(fpdate),MONTH(fpdate)+(O384-1)/2+IF(AND(DAY(fpdate)&gt;=15,MOD(O384,2)=0),1,0),IF(MOD(O384,2)=0,IF(DAY(fpdate)&gt;=15,DAY(fpdate)-14,DAY(fpdate)+14),DAY(fpdate))),IF(DAY(DATE(YEAR(fpdate),MONTH(fpdate)+O384-1,DAY(fpdate)))&lt;&gt;DAY(fpdate),DATE(YEAR(fpdate),MONTH(fpdate)+O384,0),DATE(YEAR(fpdate),MONTH(fpdate)+O384-1,DAY(fpdate))))))</f>
        <v>53297</v>
      </c>
      <c r="Q384" s="20">
        <f>IF(O384="","",IF(D384&lt;&gt;"",D384,IF(O384=1,start_rate,IF(variable,IF(OR(O384=1,O384&lt;$J$23*periods_per_year),Q383,MIN($J$24,IF(MOD(O384-1,$J$26)=0,MAX($J$25,Q383+$J$27),Q383))),Q383))))</f>
        <v>5.5E-2</v>
      </c>
      <c r="R384" s="21">
        <f>IF(O384="","",ROUND((((1+Q384/CP)^(CP/periods_per_year))-1)*U383,2))</f>
        <v>92.02</v>
      </c>
      <c r="S384" s="21">
        <f>IF(O384="","",IF(O384=nper,U383+R384,MIN(U383+R384,IF(Q384=Q383,S383,ROUND(-PMT(((1+Q384/CP)^(CP/periods_per_year))-1,nper-O384+1,U383),2)))))</f>
        <v>851.68</v>
      </c>
      <c r="T384" s="21">
        <f t="shared" si="58"/>
        <v>759.66</v>
      </c>
      <c r="U384" s="21">
        <f t="shared" si="59"/>
        <v>19317.020000000095</v>
      </c>
    </row>
    <row r="385" spans="1:21" x14ac:dyDescent="0.2">
      <c r="A385" s="11">
        <f t="shared" si="50"/>
        <v>337</v>
      </c>
      <c r="B385" s="12">
        <f t="shared" si="51"/>
        <v>53328</v>
      </c>
      <c r="C385" s="16" t="str">
        <f t="shared" si="52"/>
        <v/>
      </c>
      <c r="D385" s="13">
        <f>IF(A385="","",IF(A385=1,start_rate,IF(variable,IF(OR(A385=1,A385&lt;$J$23*periods_per_year),D384,MIN($J$24,IF(MOD(A385-1,$J$26)=0,MAX($J$25,D384+$J$27),D384))),D384)))</f>
        <v>5.5E-2</v>
      </c>
      <c r="E385" s="14">
        <f t="shared" si="53"/>
        <v>88.54</v>
      </c>
      <c r="F385" s="14">
        <f>IF(A385="","",IF(A385=nper,J384+E385,MIN(J384+E385,IF(D385=D384,F384,IF($E$13="Acc Bi-Weekly",ROUND((-PMT(((1+D385/CP)^(CP/12))-1,(nper-A385+1)*12/26,J384))/2,2),IF($E$13="Acc Weekly",ROUND((-PMT(((1+D385/CP)^(CP/12))-1,(nper-A385+1)*12/52,J384))/4,2),ROUND(-PMT(((1+D385/CP)^(CP/periods_per_year))-1,nper-A385+1,J384),2)))))))</f>
        <v>851.68</v>
      </c>
      <c r="G385" s="14">
        <f>IF(OR(A385="",A385&lt;$E$23),"",IF(J384&lt;=F385,0,IF(IF(AND(A385&gt;=$E$23,MOD(A385-$E$23,int)=0),$E$24,0)+F385&gt;=J384+E385,J384+E385-F385,IF(AND(A385&gt;=$E$23,MOD(A385-$E$23,int)=0),$E$24,0)+IF(IF(AND(A385&gt;=$E$23,MOD(A385-$E$23,int)=0),$E$24,0)+IF(MOD(A385-$E$27,periods_per_year)=0,$E$26,0)+F385&lt;J384+E385,IF(MOD(A385-$E$27,periods_per_year)=0,$E$26,0),J384+E385-IF(AND(A385&gt;=$E$23,MOD(A385-$E$23,int)=0),$E$24,0)-F385))))</f>
        <v>0</v>
      </c>
      <c r="H385" s="15"/>
      <c r="I385" s="14">
        <f t="shared" si="54"/>
        <v>763.14</v>
      </c>
      <c r="J385" s="14">
        <f t="shared" si="55"/>
        <v>18553.880000000096</v>
      </c>
      <c r="K385" s="14">
        <f t="shared" si="56"/>
        <v>22.135000000000002</v>
      </c>
      <c r="L385" s="14">
        <f>IF(A385="","",SUM($K$49:K385))</f>
        <v>38892.50999999998</v>
      </c>
      <c r="O385" s="18">
        <f t="shared" si="57"/>
        <v>337</v>
      </c>
      <c r="P385" s="19">
        <f>IF(O385="","",IF(OR(periods_per_year=26,periods_per_year=52),IF(periods_per_year=26,IF(O385=1,fpdate,P384+14),IF(periods_per_year=52,IF(O385=1,fpdate,P384+7),"n/a")),IF(periods_per_year=24,DATE(YEAR(fpdate),MONTH(fpdate)+(O385-1)/2+IF(AND(DAY(fpdate)&gt;=15,MOD(O385,2)=0),1,0),IF(MOD(O385,2)=0,IF(DAY(fpdate)&gt;=15,DAY(fpdate)-14,DAY(fpdate)+14),DAY(fpdate))),IF(DAY(DATE(YEAR(fpdate),MONTH(fpdate)+O385-1,DAY(fpdate)))&lt;&gt;DAY(fpdate),DATE(YEAR(fpdate),MONTH(fpdate)+O385,0),DATE(YEAR(fpdate),MONTH(fpdate)+O385-1,DAY(fpdate))))))</f>
        <v>53328</v>
      </c>
      <c r="Q385" s="20">
        <f>IF(O385="","",IF(D385&lt;&gt;"",D385,IF(O385=1,start_rate,IF(variable,IF(OR(O385=1,O385&lt;$J$23*periods_per_year),Q384,MIN($J$24,IF(MOD(O385-1,$J$26)=0,MAX($J$25,Q384+$J$27),Q384))),Q384))))</f>
        <v>5.5E-2</v>
      </c>
      <c r="R385" s="21">
        <f>IF(O385="","",ROUND((((1+Q385/CP)^(CP/periods_per_year))-1)*U384,2))</f>
        <v>88.54</v>
      </c>
      <c r="S385" s="21">
        <f>IF(O385="","",IF(O385=nper,U384+R385,MIN(U384+R385,IF(Q385=Q384,S384,ROUND(-PMT(((1+Q385/CP)^(CP/periods_per_year))-1,nper-O385+1,U384),2)))))</f>
        <v>851.68</v>
      </c>
      <c r="T385" s="21">
        <f t="shared" si="58"/>
        <v>763.14</v>
      </c>
      <c r="U385" s="21">
        <f t="shared" si="59"/>
        <v>18553.880000000096</v>
      </c>
    </row>
    <row r="386" spans="1:21" x14ac:dyDescent="0.2">
      <c r="A386" s="11">
        <f t="shared" si="50"/>
        <v>338</v>
      </c>
      <c r="B386" s="12">
        <f t="shared" si="51"/>
        <v>53359</v>
      </c>
      <c r="C386" s="16" t="str">
        <f t="shared" si="52"/>
        <v/>
      </c>
      <c r="D386" s="13">
        <f>IF(A386="","",IF(A386=1,start_rate,IF(variable,IF(OR(A386=1,A386&lt;$J$23*periods_per_year),D385,MIN($J$24,IF(MOD(A386-1,$J$26)=0,MAX($J$25,D385+$J$27),D385))),D385)))</f>
        <v>5.5E-2</v>
      </c>
      <c r="E386" s="14">
        <f t="shared" si="53"/>
        <v>85.04</v>
      </c>
      <c r="F386" s="14">
        <f>IF(A386="","",IF(A386=nper,J385+E386,MIN(J385+E386,IF(D386=D385,F385,IF($E$13="Acc Bi-Weekly",ROUND((-PMT(((1+D386/CP)^(CP/12))-1,(nper-A386+1)*12/26,J385))/2,2),IF($E$13="Acc Weekly",ROUND((-PMT(((1+D386/CP)^(CP/12))-1,(nper-A386+1)*12/52,J385))/4,2),ROUND(-PMT(((1+D386/CP)^(CP/periods_per_year))-1,nper-A386+1,J385),2)))))))</f>
        <v>851.68</v>
      </c>
      <c r="G386" s="14">
        <f>IF(OR(A386="",A386&lt;$E$23),"",IF(J385&lt;=F386,0,IF(IF(AND(A386&gt;=$E$23,MOD(A386-$E$23,int)=0),$E$24,0)+F386&gt;=J385+E386,J385+E386-F386,IF(AND(A386&gt;=$E$23,MOD(A386-$E$23,int)=0),$E$24,0)+IF(IF(AND(A386&gt;=$E$23,MOD(A386-$E$23,int)=0),$E$24,0)+IF(MOD(A386-$E$27,periods_per_year)=0,$E$26,0)+F386&lt;J385+E386,IF(MOD(A386-$E$27,periods_per_year)=0,$E$26,0),J385+E386-IF(AND(A386&gt;=$E$23,MOD(A386-$E$23,int)=0),$E$24,0)-F386))))</f>
        <v>0</v>
      </c>
      <c r="H386" s="15"/>
      <c r="I386" s="14">
        <f t="shared" si="54"/>
        <v>766.64</v>
      </c>
      <c r="J386" s="14">
        <f t="shared" si="55"/>
        <v>17787.240000000096</v>
      </c>
      <c r="K386" s="14">
        <f t="shared" si="56"/>
        <v>21.26</v>
      </c>
      <c r="L386" s="14">
        <f>IF(A386="","",SUM($K$49:K386))</f>
        <v>38913.769999999982</v>
      </c>
      <c r="O386" s="18">
        <f t="shared" si="57"/>
        <v>338</v>
      </c>
      <c r="P386" s="19">
        <f>IF(O386="","",IF(OR(periods_per_year=26,periods_per_year=52),IF(periods_per_year=26,IF(O386=1,fpdate,P385+14),IF(periods_per_year=52,IF(O386=1,fpdate,P385+7),"n/a")),IF(periods_per_year=24,DATE(YEAR(fpdate),MONTH(fpdate)+(O386-1)/2+IF(AND(DAY(fpdate)&gt;=15,MOD(O386,2)=0),1,0),IF(MOD(O386,2)=0,IF(DAY(fpdate)&gt;=15,DAY(fpdate)-14,DAY(fpdate)+14),DAY(fpdate))),IF(DAY(DATE(YEAR(fpdate),MONTH(fpdate)+O386-1,DAY(fpdate)))&lt;&gt;DAY(fpdate),DATE(YEAR(fpdate),MONTH(fpdate)+O386,0),DATE(YEAR(fpdate),MONTH(fpdate)+O386-1,DAY(fpdate))))))</f>
        <v>53359</v>
      </c>
      <c r="Q386" s="20">
        <f>IF(O386="","",IF(D386&lt;&gt;"",D386,IF(O386=1,start_rate,IF(variable,IF(OR(O386=1,O386&lt;$J$23*periods_per_year),Q385,MIN($J$24,IF(MOD(O386-1,$J$26)=0,MAX($J$25,Q385+$J$27),Q385))),Q385))))</f>
        <v>5.5E-2</v>
      </c>
      <c r="R386" s="21">
        <f>IF(O386="","",ROUND((((1+Q386/CP)^(CP/periods_per_year))-1)*U385,2))</f>
        <v>85.04</v>
      </c>
      <c r="S386" s="21">
        <f>IF(O386="","",IF(O386=nper,U385+R386,MIN(U385+R386,IF(Q386=Q385,S385,ROUND(-PMT(((1+Q386/CP)^(CP/periods_per_year))-1,nper-O386+1,U385),2)))))</f>
        <v>851.68</v>
      </c>
      <c r="T386" s="21">
        <f t="shared" si="58"/>
        <v>766.64</v>
      </c>
      <c r="U386" s="21">
        <f t="shared" si="59"/>
        <v>17787.240000000096</v>
      </c>
    </row>
    <row r="387" spans="1:21" x14ac:dyDescent="0.2">
      <c r="A387" s="11">
        <f t="shared" si="50"/>
        <v>339</v>
      </c>
      <c r="B387" s="12">
        <f t="shared" si="51"/>
        <v>53387</v>
      </c>
      <c r="C387" s="16" t="str">
        <f t="shared" si="52"/>
        <v/>
      </c>
      <c r="D387" s="13">
        <f>IF(A387="","",IF(A387=1,start_rate,IF(variable,IF(OR(A387=1,A387&lt;$J$23*periods_per_year),D386,MIN($J$24,IF(MOD(A387-1,$J$26)=0,MAX($J$25,D386+$J$27),D386))),D386)))</f>
        <v>5.5E-2</v>
      </c>
      <c r="E387" s="14">
        <f t="shared" si="53"/>
        <v>81.52</v>
      </c>
      <c r="F387" s="14">
        <f>IF(A387="","",IF(A387=nper,J386+E387,MIN(J386+E387,IF(D387=D386,F386,IF($E$13="Acc Bi-Weekly",ROUND((-PMT(((1+D387/CP)^(CP/12))-1,(nper-A387+1)*12/26,J386))/2,2),IF($E$13="Acc Weekly",ROUND((-PMT(((1+D387/CP)^(CP/12))-1,(nper-A387+1)*12/52,J386))/4,2),ROUND(-PMT(((1+D387/CP)^(CP/periods_per_year))-1,nper-A387+1,J386),2)))))))</f>
        <v>851.68</v>
      </c>
      <c r="G387" s="14">
        <f>IF(OR(A387="",A387&lt;$E$23),"",IF(J386&lt;=F387,0,IF(IF(AND(A387&gt;=$E$23,MOD(A387-$E$23,int)=0),$E$24,0)+F387&gt;=J386+E387,J386+E387-F387,IF(AND(A387&gt;=$E$23,MOD(A387-$E$23,int)=0),$E$24,0)+IF(IF(AND(A387&gt;=$E$23,MOD(A387-$E$23,int)=0),$E$24,0)+IF(MOD(A387-$E$27,periods_per_year)=0,$E$26,0)+F387&lt;J386+E387,IF(MOD(A387-$E$27,periods_per_year)=0,$E$26,0),J386+E387-IF(AND(A387&gt;=$E$23,MOD(A387-$E$23,int)=0),$E$24,0)-F387))))</f>
        <v>0</v>
      </c>
      <c r="H387" s="15"/>
      <c r="I387" s="14">
        <f t="shared" si="54"/>
        <v>770.16</v>
      </c>
      <c r="J387" s="14">
        <f t="shared" si="55"/>
        <v>17017.080000000096</v>
      </c>
      <c r="K387" s="14">
        <f t="shared" si="56"/>
        <v>20.38</v>
      </c>
      <c r="L387" s="14">
        <f>IF(A387="","",SUM($K$49:K387))</f>
        <v>38934.14999999998</v>
      </c>
      <c r="O387" s="18">
        <f t="shared" si="57"/>
        <v>339</v>
      </c>
      <c r="P387" s="19">
        <f>IF(O387="","",IF(OR(periods_per_year=26,periods_per_year=52),IF(periods_per_year=26,IF(O387=1,fpdate,P386+14),IF(periods_per_year=52,IF(O387=1,fpdate,P386+7),"n/a")),IF(periods_per_year=24,DATE(YEAR(fpdate),MONTH(fpdate)+(O387-1)/2+IF(AND(DAY(fpdate)&gt;=15,MOD(O387,2)=0),1,0),IF(MOD(O387,2)=0,IF(DAY(fpdate)&gt;=15,DAY(fpdate)-14,DAY(fpdate)+14),DAY(fpdate))),IF(DAY(DATE(YEAR(fpdate),MONTH(fpdate)+O387-1,DAY(fpdate)))&lt;&gt;DAY(fpdate),DATE(YEAR(fpdate),MONTH(fpdate)+O387,0),DATE(YEAR(fpdate),MONTH(fpdate)+O387-1,DAY(fpdate))))))</f>
        <v>53387</v>
      </c>
      <c r="Q387" s="20">
        <f>IF(O387="","",IF(D387&lt;&gt;"",D387,IF(O387=1,start_rate,IF(variable,IF(OR(O387=1,O387&lt;$J$23*periods_per_year),Q386,MIN($J$24,IF(MOD(O387-1,$J$26)=0,MAX($J$25,Q386+$J$27),Q386))),Q386))))</f>
        <v>5.5E-2</v>
      </c>
      <c r="R387" s="21">
        <f>IF(O387="","",ROUND((((1+Q387/CP)^(CP/periods_per_year))-1)*U386,2))</f>
        <v>81.52</v>
      </c>
      <c r="S387" s="21">
        <f>IF(O387="","",IF(O387=nper,U386+R387,MIN(U386+R387,IF(Q387=Q386,S386,ROUND(-PMT(((1+Q387/CP)^(CP/periods_per_year))-1,nper-O387+1,U386),2)))))</f>
        <v>851.68</v>
      </c>
      <c r="T387" s="21">
        <f t="shared" si="58"/>
        <v>770.16</v>
      </c>
      <c r="U387" s="21">
        <f t="shared" si="59"/>
        <v>17017.080000000096</v>
      </c>
    </row>
    <row r="388" spans="1:21" x14ac:dyDescent="0.2">
      <c r="A388" s="11">
        <f t="shared" si="50"/>
        <v>340</v>
      </c>
      <c r="B388" s="12">
        <f t="shared" si="51"/>
        <v>53418</v>
      </c>
      <c r="C388" s="16" t="str">
        <f t="shared" si="52"/>
        <v/>
      </c>
      <c r="D388" s="13">
        <f>IF(A388="","",IF(A388=1,start_rate,IF(variable,IF(OR(A388=1,A388&lt;$J$23*periods_per_year),D387,MIN($J$24,IF(MOD(A388-1,$J$26)=0,MAX($J$25,D387+$J$27),D387))),D387)))</f>
        <v>5.5E-2</v>
      </c>
      <c r="E388" s="14">
        <f t="shared" si="53"/>
        <v>77.989999999999995</v>
      </c>
      <c r="F388" s="14">
        <f>IF(A388="","",IF(A388=nper,J387+E388,MIN(J387+E388,IF(D388=D387,F387,IF($E$13="Acc Bi-Weekly",ROUND((-PMT(((1+D388/CP)^(CP/12))-1,(nper-A388+1)*12/26,J387))/2,2),IF($E$13="Acc Weekly",ROUND((-PMT(((1+D388/CP)^(CP/12))-1,(nper-A388+1)*12/52,J387))/4,2),ROUND(-PMT(((1+D388/CP)^(CP/periods_per_year))-1,nper-A388+1,J387),2)))))))</f>
        <v>851.68</v>
      </c>
      <c r="G388" s="14">
        <f>IF(OR(A388="",A388&lt;$E$23),"",IF(J387&lt;=F388,0,IF(IF(AND(A388&gt;=$E$23,MOD(A388-$E$23,int)=0),$E$24,0)+F388&gt;=J387+E388,J387+E388-F388,IF(AND(A388&gt;=$E$23,MOD(A388-$E$23,int)=0),$E$24,0)+IF(IF(AND(A388&gt;=$E$23,MOD(A388-$E$23,int)=0),$E$24,0)+IF(MOD(A388-$E$27,periods_per_year)=0,$E$26,0)+F388&lt;J387+E388,IF(MOD(A388-$E$27,periods_per_year)=0,$E$26,0),J387+E388-IF(AND(A388&gt;=$E$23,MOD(A388-$E$23,int)=0),$E$24,0)-F388))))</f>
        <v>0</v>
      </c>
      <c r="H388" s="15"/>
      <c r="I388" s="14">
        <f t="shared" si="54"/>
        <v>773.68999999999994</v>
      </c>
      <c r="J388" s="14">
        <f t="shared" si="55"/>
        <v>16243.390000000096</v>
      </c>
      <c r="K388" s="14">
        <f t="shared" si="56"/>
        <v>19.497499999999999</v>
      </c>
      <c r="L388" s="14">
        <f>IF(A388="","",SUM($K$49:K388))</f>
        <v>38953.647499999977</v>
      </c>
      <c r="O388" s="18">
        <f t="shared" si="57"/>
        <v>340</v>
      </c>
      <c r="P388" s="19">
        <f>IF(O388="","",IF(OR(periods_per_year=26,periods_per_year=52),IF(periods_per_year=26,IF(O388=1,fpdate,P387+14),IF(periods_per_year=52,IF(O388=1,fpdate,P387+7),"n/a")),IF(periods_per_year=24,DATE(YEAR(fpdate),MONTH(fpdate)+(O388-1)/2+IF(AND(DAY(fpdate)&gt;=15,MOD(O388,2)=0),1,0),IF(MOD(O388,2)=0,IF(DAY(fpdate)&gt;=15,DAY(fpdate)-14,DAY(fpdate)+14),DAY(fpdate))),IF(DAY(DATE(YEAR(fpdate),MONTH(fpdate)+O388-1,DAY(fpdate)))&lt;&gt;DAY(fpdate),DATE(YEAR(fpdate),MONTH(fpdate)+O388,0),DATE(YEAR(fpdate),MONTH(fpdate)+O388-1,DAY(fpdate))))))</f>
        <v>53418</v>
      </c>
      <c r="Q388" s="20">
        <f>IF(O388="","",IF(D388&lt;&gt;"",D388,IF(O388=1,start_rate,IF(variable,IF(OR(O388=1,O388&lt;$J$23*periods_per_year),Q387,MIN($J$24,IF(MOD(O388-1,$J$26)=0,MAX($J$25,Q387+$J$27),Q387))),Q387))))</f>
        <v>5.5E-2</v>
      </c>
      <c r="R388" s="21">
        <f>IF(O388="","",ROUND((((1+Q388/CP)^(CP/periods_per_year))-1)*U387,2))</f>
        <v>77.989999999999995</v>
      </c>
      <c r="S388" s="21">
        <f>IF(O388="","",IF(O388=nper,U387+R388,MIN(U387+R388,IF(Q388=Q387,S387,ROUND(-PMT(((1+Q388/CP)^(CP/periods_per_year))-1,nper-O388+1,U387),2)))))</f>
        <v>851.68</v>
      </c>
      <c r="T388" s="21">
        <f t="shared" si="58"/>
        <v>773.68999999999994</v>
      </c>
      <c r="U388" s="21">
        <f t="shared" si="59"/>
        <v>16243.390000000096</v>
      </c>
    </row>
    <row r="389" spans="1:21" x14ac:dyDescent="0.2">
      <c r="A389" s="11">
        <f t="shared" si="50"/>
        <v>341</v>
      </c>
      <c r="B389" s="12">
        <f t="shared" si="51"/>
        <v>53448</v>
      </c>
      <c r="C389" s="16" t="str">
        <f t="shared" si="52"/>
        <v/>
      </c>
      <c r="D389" s="13">
        <f>IF(A389="","",IF(A389=1,start_rate,IF(variable,IF(OR(A389=1,A389&lt;$J$23*periods_per_year),D388,MIN($J$24,IF(MOD(A389-1,$J$26)=0,MAX($J$25,D388+$J$27),D388))),D388)))</f>
        <v>5.5E-2</v>
      </c>
      <c r="E389" s="14">
        <f t="shared" si="53"/>
        <v>74.45</v>
      </c>
      <c r="F389" s="14">
        <f>IF(A389="","",IF(A389=nper,J388+E389,MIN(J388+E389,IF(D389=D388,F388,IF($E$13="Acc Bi-Weekly",ROUND((-PMT(((1+D389/CP)^(CP/12))-1,(nper-A389+1)*12/26,J388))/2,2),IF($E$13="Acc Weekly",ROUND((-PMT(((1+D389/CP)^(CP/12))-1,(nper-A389+1)*12/52,J388))/4,2),ROUND(-PMT(((1+D389/CP)^(CP/periods_per_year))-1,nper-A389+1,J388),2)))))))</f>
        <v>851.68</v>
      </c>
      <c r="G389" s="14">
        <f>IF(OR(A389="",A389&lt;$E$23),"",IF(J388&lt;=F389,0,IF(IF(AND(A389&gt;=$E$23,MOD(A389-$E$23,int)=0),$E$24,0)+F389&gt;=J388+E389,J388+E389-F389,IF(AND(A389&gt;=$E$23,MOD(A389-$E$23,int)=0),$E$24,0)+IF(IF(AND(A389&gt;=$E$23,MOD(A389-$E$23,int)=0),$E$24,0)+IF(MOD(A389-$E$27,periods_per_year)=0,$E$26,0)+F389&lt;J388+E389,IF(MOD(A389-$E$27,periods_per_year)=0,$E$26,0),J388+E389-IF(AND(A389&gt;=$E$23,MOD(A389-$E$23,int)=0),$E$24,0)-F389))))</f>
        <v>0</v>
      </c>
      <c r="H389" s="15"/>
      <c r="I389" s="14">
        <f t="shared" si="54"/>
        <v>777.2299999999999</v>
      </c>
      <c r="J389" s="14">
        <f t="shared" si="55"/>
        <v>15466.160000000096</v>
      </c>
      <c r="K389" s="14">
        <f t="shared" si="56"/>
        <v>18.612500000000001</v>
      </c>
      <c r="L389" s="14">
        <f>IF(A389="","",SUM($K$49:K389))</f>
        <v>38972.25999999998</v>
      </c>
      <c r="O389" s="18">
        <f t="shared" si="57"/>
        <v>341</v>
      </c>
      <c r="P389" s="19">
        <f>IF(O389="","",IF(OR(periods_per_year=26,periods_per_year=52),IF(periods_per_year=26,IF(O389=1,fpdate,P388+14),IF(periods_per_year=52,IF(O389=1,fpdate,P388+7),"n/a")),IF(periods_per_year=24,DATE(YEAR(fpdate),MONTH(fpdate)+(O389-1)/2+IF(AND(DAY(fpdate)&gt;=15,MOD(O389,2)=0),1,0),IF(MOD(O389,2)=0,IF(DAY(fpdate)&gt;=15,DAY(fpdate)-14,DAY(fpdate)+14),DAY(fpdate))),IF(DAY(DATE(YEAR(fpdate),MONTH(fpdate)+O389-1,DAY(fpdate)))&lt;&gt;DAY(fpdate),DATE(YEAR(fpdate),MONTH(fpdate)+O389,0),DATE(YEAR(fpdate),MONTH(fpdate)+O389-1,DAY(fpdate))))))</f>
        <v>53448</v>
      </c>
      <c r="Q389" s="20">
        <f>IF(O389="","",IF(D389&lt;&gt;"",D389,IF(O389=1,start_rate,IF(variable,IF(OR(O389=1,O389&lt;$J$23*periods_per_year),Q388,MIN($J$24,IF(MOD(O389-1,$J$26)=0,MAX($J$25,Q388+$J$27),Q388))),Q388))))</f>
        <v>5.5E-2</v>
      </c>
      <c r="R389" s="21">
        <f>IF(O389="","",ROUND((((1+Q389/CP)^(CP/periods_per_year))-1)*U388,2))</f>
        <v>74.45</v>
      </c>
      <c r="S389" s="21">
        <f>IF(O389="","",IF(O389=nper,U388+R389,MIN(U388+R389,IF(Q389=Q388,S388,ROUND(-PMT(((1+Q389/CP)^(CP/periods_per_year))-1,nper-O389+1,U388),2)))))</f>
        <v>851.68</v>
      </c>
      <c r="T389" s="21">
        <f t="shared" si="58"/>
        <v>777.2299999999999</v>
      </c>
      <c r="U389" s="21">
        <f t="shared" si="59"/>
        <v>15466.160000000096</v>
      </c>
    </row>
    <row r="390" spans="1:21" x14ac:dyDescent="0.2">
      <c r="A390" s="11">
        <f t="shared" si="50"/>
        <v>342</v>
      </c>
      <c r="B390" s="12">
        <f t="shared" si="51"/>
        <v>53479</v>
      </c>
      <c r="C390" s="16" t="str">
        <f t="shared" si="52"/>
        <v/>
      </c>
      <c r="D390" s="13">
        <f>IF(A390="","",IF(A390=1,start_rate,IF(variable,IF(OR(A390=1,A390&lt;$J$23*periods_per_year),D389,MIN($J$24,IF(MOD(A390-1,$J$26)=0,MAX($J$25,D389+$J$27),D389))),D389)))</f>
        <v>5.5E-2</v>
      </c>
      <c r="E390" s="14">
        <f t="shared" si="53"/>
        <v>70.89</v>
      </c>
      <c r="F390" s="14">
        <f>IF(A390="","",IF(A390=nper,J389+E390,MIN(J389+E390,IF(D390=D389,F389,IF($E$13="Acc Bi-Weekly",ROUND((-PMT(((1+D390/CP)^(CP/12))-1,(nper-A390+1)*12/26,J389))/2,2),IF($E$13="Acc Weekly",ROUND((-PMT(((1+D390/CP)^(CP/12))-1,(nper-A390+1)*12/52,J389))/4,2),ROUND(-PMT(((1+D390/CP)^(CP/periods_per_year))-1,nper-A390+1,J389),2)))))))</f>
        <v>851.68</v>
      </c>
      <c r="G390" s="14">
        <f>IF(OR(A390="",A390&lt;$E$23),"",IF(J389&lt;=F390,0,IF(IF(AND(A390&gt;=$E$23,MOD(A390-$E$23,int)=0),$E$24,0)+F390&gt;=J389+E390,J389+E390-F390,IF(AND(A390&gt;=$E$23,MOD(A390-$E$23,int)=0),$E$24,0)+IF(IF(AND(A390&gt;=$E$23,MOD(A390-$E$23,int)=0),$E$24,0)+IF(MOD(A390-$E$27,periods_per_year)=0,$E$26,0)+F390&lt;J389+E390,IF(MOD(A390-$E$27,periods_per_year)=0,$E$26,0),J389+E390-IF(AND(A390&gt;=$E$23,MOD(A390-$E$23,int)=0),$E$24,0)-F390))))</f>
        <v>0</v>
      </c>
      <c r="H390" s="15"/>
      <c r="I390" s="14">
        <f t="shared" si="54"/>
        <v>780.79</v>
      </c>
      <c r="J390" s="14">
        <f t="shared" si="55"/>
        <v>14685.370000000097</v>
      </c>
      <c r="K390" s="14">
        <f t="shared" si="56"/>
        <v>17.7225</v>
      </c>
      <c r="L390" s="14">
        <f>IF(A390="","",SUM($K$49:K390))</f>
        <v>38989.982499999984</v>
      </c>
      <c r="O390" s="18">
        <f t="shared" si="57"/>
        <v>342</v>
      </c>
      <c r="P390" s="19">
        <f>IF(O390="","",IF(OR(periods_per_year=26,periods_per_year=52),IF(periods_per_year=26,IF(O390=1,fpdate,P389+14),IF(periods_per_year=52,IF(O390=1,fpdate,P389+7),"n/a")),IF(periods_per_year=24,DATE(YEAR(fpdate),MONTH(fpdate)+(O390-1)/2+IF(AND(DAY(fpdate)&gt;=15,MOD(O390,2)=0),1,0),IF(MOD(O390,2)=0,IF(DAY(fpdate)&gt;=15,DAY(fpdate)-14,DAY(fpdate)+14),DAY(fpdate))),IF(DAY(DATE(YEAR(fpdate),MONTH(fpdate)+O390-1,DAY(fpdate)))&lt;&gt;DAY(fpdate),DATE(YEAR(fpdate),MONTH(fpdate)+O390,0),DATE(YEAR(fpdate),MONTH(fpdate)+O390-1,DAY(fpdate))))))</f>
        <v>53479</v>
      </c>
      <c r="Q390" s="20">
        <f>IF(O390="","",IF(D390&lt;&gt;"",D390,IF(O390=1,start_rate,IF(variable,IF(OR(O390=1,O390&lt;$J$23*periods_per_year),Q389,MIN($J$24,IF(MOD(O390-1,$J$26)=0,MAX($J$25,Q389+$J$27),Q389))),Q389))))</f>
        <v>5.5E-2</v>
      </c>
      <c r="R390" s="21">
        <f>IF(O390="","",ROUND((((1+Q390/CP)^(CP/periods_per_year))-1)*U389,2))</f>
        <v>70.89</v>
      </c>
      <c r="S390" s="21">
        <f>IF(O390="","",IF(O390=nper,U389+R390,MIN(U389+R390,IF(Q390=Q389,S389,ROUND(-PMT(((1+Q390/CP)^(CP/periods_per_year))-1,nper-O390+1,U389),2)))))</f>
        <v>851.68</v>
      </c>
      <c r="T390" s="21">
        <f t="shared" si="58"/>
        <v>780.79</v>
      </c>
      <c r="U390" s="21">
        <f t="shared" si="59"/>
        <v>14685.370000000097</v>
      </c>
    </row>
    <row r="391" spans="1:21" x14ac:dyDescent="0.2">
      <c r="A391" s="11">
        <f t="shared" si="50"/>
        <v>343</v>
      </c>
      <c r="B391" s="12">
        <f t="shared" si="51"/>
        <v>53509</v>
      </c>
      <c r="C391" s="16" t="str">
        <f t="shared" si="52"/>
        <v/>
      </c>
      <c r="D391" s="13">
        <f>IF(A391="","",IF(A391=1,start_rate,IF(variable,IF(OR(A391=1,A391&lt;$J$23*periods_per_year),D390,MIN($J$24,IF(MOD(A391-1,$J$26)=0,MAX($J$25,D390+$J$27),D390))),D390)))</f>
        <v>5.5E-2</v>
      </c>
      <c r="E391" s="14">
        <f t="shared" si="53"/>
        <v>67.31</v>
      </c>
      <c r="F391" s="14">
        <f>IF(A391="","",IF(A391=nper,J390+E391,MIN(J390+E391,IF(D391=D390,F390,IF($E$13="Acc Bi-Weekly",ROUND((-PMT(((1+D391/CP)^(CP/12))-1,(nper-A391+1)*12/26,J390))/2,2),IF($E$13="Acc Weekly",ROUND((-PMT(((1+D391/CP)^(CP/12))-1,(nper-A391+1)*12/52,J390))/4,2),ROUND(-PMT(((1+D391/CP)^(CP/periods_per_year))-1,nper-A391+1,J390),2)))))))</f>
        <v>851.68</v>
      </c>
      <c r="G391" s="14">
        <f>IF(OR(A391="",A391&lt;$E$23),"",IF(J390&lt;=F391,0,IF(IF(AND(A391&gt;=$E$23,MOD(A391-$E$23,int)=0),$E$24,0)+F391&gt;=J390+E391,J390+E391-F391,IF(AND(A391&gt;=$E$23,MOD(A391-$E$23,int)=0),$E$24,0)+IF(IF(AND(A391&gt;=$E$23,MOD(A391-$E$23,int)=0),$E$24,0)+IF(MOD(A391-$E$27,periods_per_year)=0,$E$26,0)+F391&lt;J390+E391,IF(MOD(A391-$E$27,periods_per_year)=0,$E$26,0),J390+E391-IF(AND(A391&gt;=$E$23,MOD(A391-$E$23,int)=0),$E$24,0)-F391))))</f>
        <v>0</v>
      </c>
      <c r="H391" s="15"/>
      <c r="I391" s="14">
        <f t="shared" si="54"/>
        <v>784.36999999999989</v>
      </c>
      <c r="J391" s="14">
        <f t="shared" si="55"/>
        <v>13901.000000000098</v>
      </c>
      <c r="K391" s="14">
        <f t="shared" si="56"/>
        <v>16.827500000000001</v>
      </c>
      <c r="L391" s="14">
        <f>IF(A391="","",SUM($K$49:K391))</f>
        <v>39006.809999999983</v>
      </c>
      <c r="O391" s="18">
        <f t="shared" si="57"/>
        <v>343</v>
      </c>
      <c r="P391" s="19">
        <f>IF(O391="","",IF(OR(periods_per_year=26,periods_per_year=52),IF(periods_per_year=26,IF(O391=1,fpdate,P390+14),IF(periods_per_year=52,IF(O391=1,fpdate,P390+7),"n/a")),IF(periods_per_year=24,DATE(YEAR(fpdate),MONTH(fpdate)+(O391-1)/2+IF(AND(DAY(fpdate)&gt;=15,MOD(O391,2)=0),1,0),IF(MOD(O391,2)=0,IF(DAY(fpdate)&gt;=15,DAY(fpdate)-14,DAY(fpdate)+14),DAY(fpdate))),IF(DAY(DATE(YEAR(fpdate),MONTH(fpdate)+O391-1,DAY(fpdate)))&lt;&gt;DAY(fpdate),DATE(YEAR(fpdate),MONTH(fpdate)+O391,0),DATE(YEAR(fpdate),MONTH(fpdate)+O391-1,DAY(fpdate))))))</f>
        <v>53509</v>
      </c>
      <c r="Q391" s="20">
        <f>IF(O391="","",IF(D391&lt;&gt;"",D391,IF(O391=1,start_rate,IF(variable,IF(OR(O391=1,O391&lt;$J$23*periods_per_year),Q390,MIN($J$24,IF(MOD(O391-1,$J$26)=0,MAX($J$25,Q390+$J$27),Q390))),Q390))))</f>
        <v>5.5E-2</v>
      </c>
      <c r="R391" s="21">
        <f>IF(O391="","",ROUND((((1+Q391/CP)^(CP/periods_per_year))-1)*U390,2))</f>
        <v>67.31</v>
      </c>
      <c r="S391" s="21">
        <f>IF(O391="","",IF(O391=nper,U390+R391,MIN(U390+R391,IF(Q391=Q390,S390,ROUND(-PMT(((1+Q391/CP)^(CP/periods_per_year))-1,nper-O391+1,U390),2)))))</f>
        <v>851.68</v>
      </c>
      <c r="T391" s="21">
        <f t="shared" si="58"/>
        <v>784.36999999999989</v>
      </c>
      <c r="U391" s="21">
        <f t="shared" si="59"/>
        <v>13901.000000000098</v>
      </c>
    </row>
    <row r="392" spans="1:21" x14ac:dyDescent="0.2">
      <c r="A392" s="11">
        <f t="shared" si="50"/>
        <v>344</v>
      </c>
      <c r="B392" s="12">
        <f t="shared" si="51"/>
        <v>53540</v>
      </c>
      <c r="C392" s="16" t="str">
        <f t="shared" si="52"/>
        <v/>
      </c>
      <c r="D392" s="13">
        <f>IF(A392="","",IF(A392=1,start_rate,IF(variable,IF(OR(A392=1,A392&lt;$J$23*periods_per_year),D391,MIN($J$24,IF(MOD(A392-1,$J$26)=0,MAX($J$25,D391+$J$27),D391))),D391)))</f>
        <v>5.5E-2</v>
      </c>
      <c r="E392" s="14">
        <f t="shared" si="53"/>
        <v>63.71</v>
      </c>
      <c r="F392" s="14">
        <f>IF(A392="","",IF(A392=nper,J391+E392,MIN(J391+E392,IF(D392=D391,F391,IF($E$13="Acc Bi-Weekly",ROUND((-PMT(((1+D392/CP)^(CP/12))-1,(nper-A392+1)*12/26,J391))/2,2),IF($E$13="Acc Weekly",ROUND((-PMT(((1+D392/CP)^(CP/12))-1,(nper-A392+1)*12/52,J391))/4,2),ROUND(-PMT(((1+D392/CP)^(CP/periods_per_year))-1,nper-A392+1,J391),2)))))))</f>
        <v>851.68</v>
      </c>
      <c r="G392" s="14">
        <f>IF(OR(A392="",A392&lt;$E$23),"",IF(J391&lt;=F392,0,IF(IF(AND(A392&gt;=$E$23,MOD(A392-$E$23,int)=0),$E$24,0)+F392&gt;=J391+E392,J391+E392-F392,IF(AND(A392&gt;=$E$23,MOD(A392-$E$23,int)=0),$E$24,0)+IF(IF(AND(A392&gt;=$E$23,MOD(A392-$E$23,int)=0),$E$24,0)+IF(MOD(A392-$E$27,periods_per_year)=0,$E$26,0)+F392&lt;J391+E392,IF(MOD(A392-$E$27,periods_per_year)=0,$E$26,0),J391+E392-IF(AND(A392&gt;=$E$23,MOD(A392-$E$23,int)=0),$E$24,0)-F392))))</f>
        <v>0</v>
      </c>
      <c r="H392" s="15"/>
      <c r="I392" s="14">
        <f t="shared" si="54"/>
        <v>787.96999999999991</v>
      </c>
      <c r="J392" s="14">
        <f t="shared" si="55"/>
        <v>13113.030000000099</v>
      </c>
      <c r="K392" s="14">
        <f t="shared" si="56"/>
        <v>15.9275</v>
      </c>
      <c r="L392" s="14">
        <f>IF(A392="","",SUM($K$49:K392))</f>
        <v>39022.737499999981</v>
      </c>
      <c r="O392" s="18">
        <f t="shared" si="57"/>
        <v>344</v>
      </c>
      <c r="P392" s="19">
        <f>IF(O392="","",IF(OR(periods_per_year=26,periods_per_year=52),IF(periods_per_year=26,IF(O392=1,fpdate,P391+14),IF(periods_per_year=52,IF(O392=1,fpdate,P391+7),"n/a")),IF(periods_per_year=24,DATE(YEAR(fpdate),MONTH(fpdate)+(O392-1)/2+IF(AND(DAY(fpdate)&gt;=15,MOD(O392,2)=0),1,0),IF(MOD(O392,2)=0,IF(DAY(fpdate)&gt;=15,DAY(fpdate)-14,DAY(fpdate)+14),DAY(fpdate))),IF(DAY(DATE(YEAR(fpdate),MONTH(fpdate)+O392-1,DAY(fpdate)))&lt;&gt;DAY(fpdate),DATE(YEAR(fpdate),MONTH(fpdate)+O392,0),DATE(YEAR(fpdate),MONTH(fpdate)+O392-1,DAY(fpdate))))))</f>
        <v>53540</v>
      </c>
      <c r="Q392" s="20">
        <f>IF(O392="","",IF(D392&lt;&gt;"",D392,IF(O392=1,start_rate,IF(variable,IF(OR(O392=1,O392&lt;$J$23*periods_per_year),Q391,MIN($J$24,IF(MOD(O392-1,$J$26)=0,MAX($J$25,Q391+$J$27),Q391))),Q391))))</f>
        <v>5.5E-2</v>
      </c>
      <c r="R392" s="21">
        <f>IF(O392="","",ROUND((((1+Q392/CP)^(CP/periods_per_year))-1)*U391,2))</f>
        <v>63.71</v>
      </c>
      <c r="S392" s="21">
        <f>IF(O392="","",IF(O392=nper,U391+R392,MIN(U391+R392,IF(Q392=Q391,S391,ROUND(-PMT(((1+Q392/CP)^(CP/periods_per_year))-1,nper-O392+1,U391),2)))))</f>
        <v>851.68</v>
      </c>
      <c r="T392" s="21">
        <f t="shared" si="58"/>
        <v>787.96999999999991</v>
      </c>
      <c r="U392" s="21">
        <f t="shared" si="59"/>
        <v>13113.030000000099</v>
      </c>
    </row>
    <row r="393" spans="1:21" x14ac:dyDescent="0.2">
      <c r="A393" s="11">
        <f t="shared" si="50"/>
        <v>345</v>
      </c>
      <c r="B393" s="12">
        <f t="shared" si="51"/>
        <v>53571</v>
      </c>
      <c r="C393" s="16" t="str">
        <f t="shared" si="52"/>
        <v/>
      </c>
      <c r="D393" s="13">
        <f>IF(A393="","",IF(A393=1,start_rate,IF(variable,IF(OR(A393=1,A393&lt;$J$23*periods_per_year),D392,MIN($J$24,IF(MOD(A393-1,$J$26)=0,MAX($J$25,D392+$J$27),D392))),D392)))</f>
        <v>5.5E-2</v>
      </c>
      <c r="E393" s="14">
        <f t="shared" si="53"/>
        <v>60.1</v>
      </c>
      <c r="F393" s="14">
        <f>IF(A393="","",IF(A393=nper,J392+E393,MIN(J392+E393,IF(D393=D392,F392,IF($E$13="Acc Bi-Weekly",ROUND((-PMT(((1+D393/CP)^(CP/12))-1,(nper-A393+1)*12/26,J392))/2,2),IF($E$13="Acc Weekly",ROUND((-PMT(((1+D393/CP)^(CP/12))-1,(nper-A393+1)*12/52,J392))/4,2),ROUND(-PMT(((1+D393/CP)^(CP/periods_per_year))-1,nper-A393+1,J392),2)))))))</f>
        <v>851.68</v>
      </c>
      <c r="G393" s="14">
        <f>IF(OR(A393="",A393&lt;$E$23),"",IF(J392&lt;=F393,0,IF(IF(AND(A393&gt;=$E$23,MOD(A393-$E$23,int)=0),$E$24,0)+F393&gt;=J392+E393,J392+E393-F393,IF(AND(A393&gt;=$E$23,MOD(A393-$E$23,int)=0),$E$24,0)+IF(IF(AND(A393&gt;=$E$23,MOD(A393-$E$23,int)=0),$E$24,0)+IF(MOD(A393-$E$27,periods_per_year)=0,$E$26,0)+F393&lt;J392+E393,IF(MOD(A393-$E$27,periods_per_year)=0,$E$26,0),J392+E393-IF(AND(A393&gt;=$E$23,MOD(A393-$E$23,int)=0),$E$24,0)-F393))))</f>
        <v>0</v>
      </c>
      <c r="H393" s="15"/>
      <c r="I393" s="14">
        <f t="shared" si="54"/>
        <v>791.57999999999993</v>
      </c>
      <c r="J393" s="14">
        <f t="shared" si="55"/>
        <v>12321.450000000099</v>
      </c>
      <c r="K393" s="14">
        <f t="shared" si="56"/>
        <v>15.025</v>
      </c>
      <c r="L393" s="14">
        <f>IF(A393="","",SUM($K$49:K393))</f>
        <v>39037.762499999983</v>
      </c>
      <c r="O393" s="18">
        <f t="shared" si="57"/>
        <v>345</v>
      </c>
      <c r="P393" s="19">
        <f>IF(O393="","",IF(OR(periods_per_year=26,periods_per_year=52),IF(periods_per_year=26,IF(O393=1,fpdate,P392+14),IF(periods_per_year=52,IF(O393=1,fpdate,P392+7),"n/a")),IF(periods_per_year=24,DATE(YEAR(fpdate),MONTH(fpdate)+(O393-1)/2+IF(AND(DAY(fpdate)&gt;=15,MOD(O393,2)=0),1,0),IF(MOD(O393,2)=0,IF(DAY(fpdate)&gt;=15,DAY(fpdate)-14,DAY(fpdate)+14),DAY(fpdate))),IF(DAY(DATE(YEAR(fpdate),MONTH(fpdate)+O393-1,DAY(fpdate)))&lt;&gt;DAY(fpdate),DATE(YEAR(fpdate),MONTH(fpdate)+O393,0),DATE(YEAR(fpdate),MONTH(fpdate)+O393-1,DAY(fpdate))))))</f>
        <v>53571</v>
      </c>
      <c r="Q393" s="20">
        <f>IF(O393="","",IF(D393&lt;&gt;"",D393,IF(O393=1,start_rate,IF(variable,IF(OR(O393=1,O393&lt;$J$23*periods_per_year),Q392,MIN($J$24,IF(MOD(O393-1,$J$26)=0,MAX($J$25,Q392+$J$27),Q392))),Q392))))</f>
        <v>5.5E-2</v>
      </c>
      <c r="R393" s="21">
        <f>IF(O393="","",ROUND((((1+Q393/CP)^(CP/periods_per_year))-1)*U392,2))</f>
        <v>60.1</v>
      </c>
      <c r="S393" s="21">
        <f>IF(O393="","",IF(O393=nper,U392+R393,MIN(U392+R393,IF(Q393=Q392,S392,ROUND(-PMT(((1+Q393/CP)^(CP/periods_per_year))-1,nper-O393+1,U392),2)))))</f>
        <v>851.68</v>
      </c>
      <c r="T393" s="21">
        <f t="shared" si="58"/>
        <v>791.57999999999993</v>
      </c>
      <c r="U393" s="21">
        <f t="shared" si="59"/>
        <v>12321.450000000099</v>
      </c>
    </row>
    <row r="394" spans="1:21" x14ac:dyDescent="0.2">
      <c r="A394" s="11">
        <f t="shared" si="50"/>
        <v>346</v>
      </c>
      <c r="B394" s="12">
        <f t="shared" si="51"/>
        <v>53601</v>
      </c>
      <c r="C394" s="16" t="str">
        <f t="shared" si="52"/>
        <v/>
      </c>
      <c r="D394" s="13">
        <f>IF(A394="","",IF(A394=1,start_rate,IF(variable,IF(OR(A394=1,A394&lt;$J$23*periods_per_year),D393,MIN($J$24,IF(MOD(A394-1,$J$26)=0,MAX($J$25,D393+$J$27),D393))),D393)))</f>
        <v>5.5E-2</v>
      </c>
      <c r="E394" s="14">
        <f t="shared" si="53"/>
        <v>56.47</v>
      </c>
      <c r="F394" s="14">
        <f>IF(A394="","",IF(A394=nper,J393+E394,MIN(J393+E394,IF(D394=D393,F393,IF($E$13="Acc Bi-Weekly",ROUND((-PMT(((1+D394/CP)^(CP/12))-1,(nper-A394+1)*12/26,J393))/2,2),IF($E$13="Acc Weekly",ROUND((-PMT(((1+D394/CP)^(CP/12))-1,(nper-A394+1)*12/52,J393))/4,2),ROUND(-PMT(((1+D394/CP)^(CP/periods_per_year))-1,nper-A394+1,J393),2)))))))</f>
        <v>851.68</v>
      </c>
      <c r="G394" s="14">
        <f>IF(OR(A394="",A394&lt;$E$23),"",IF(J393&lt;=F394,0,IF(IF(AND(A394&gt;=$E$23,MOD(A394-$E$23,int)=0),$E$24,0)+F394&gt;=J393+E394,J393+E394-F394,IF(AND(A394&gt;=$E$23,MOD(A394-$E$23,int)=0),$E$24,0)+IF(IF(AND(A394&gt;=$E$23,MOD(A394-$E$23,int)=0),$E$24,0)+IF(MOD(A394-$E$27,periods_per_year)=0,$E$26,0)+F394&lt;J393+E394,IF(MOD(A394-$E$27,periods_per_year)=0,$E$26,0),J393+E394-IF(AND(A394&gt;=$E$23,MOD(A394-$E$23,int)=0),$E$24,0)-F394))))</f>
        <v>0</v>
      </c>
      <c r="H394" s="15"/>
      <c r="I394" s="14">
        <f t="shared" si="54"/>
        <v>795.20999999999992</v>
      </c>
      <c r="J394" s="14">
        <f t="shared" si="55"/>
        <v>11526.2400000001</v>
      </c>
      <c r="K394" s="14">
        <f t="shared" si="56"/>
        <v>14.1175</v>
      </c>
      <c r="L394" s="14">
        <f>IF(A394="","",SUM($K$49:K394))</f>
        <v>39051.879999999983</v>
      </c>
      <c r="O394" s="18">
        <f t="shared" si="57"/>
        <v>346</v>
      </c>
      <c r="P394" s="19">
        <f>IF(O394="","",IF(OR(periods_per_year=26,periods_per_year=52),IF(periods_per_year=26,IF(O394=1,fpdate,P393+14),IF(periods_per_year=52,IF(O394=1,fpdate,P393+7),"n/a")),IF(periods_per_year=24,DATE(YEAR(fpdate),MONTH(fpdate)+(O394-1)/2+IF(AND(DAY(fpdate)&gt;=15,MOD(O394,2)=0),1,0),IF(MOD(O394,2)=0,IF(DAY(fpdate)&gt;=15,DAY(fpdate)-14,DAY(fpdate)+14),DAY(fpdate))),IF(DAY(DATE(YEAR(fpdate),MONTH(fpdate)+O394-1,DAY(fpdate)))&lt;&gt;DAY(fpdate),DATE(YEAR(fpdate),MONTH(fpdate)+O394,0),DATE(YEAR(fpdate),MONTH(fpdate)+O394-1,DAY(fpdate))))))</f>
        <v>53601</v>
      </c>
      <c r="Q394" s="20">
        <f>IF(O394="","",IF(D394&lt;&gt;"",D394,IF(O394=1,start_rate,IF(variable,IF(OR(O394=1,O394&lt;$J$23*periods_per_year),Q393,MIN($J$24,IF(MOD(O394-1,$J$26)=0,MAX($J$25,Q393+$J$27),Q393))),Q393))))</f>
        <v>5.5E-2</v>
      </c>
      <c r="R394" s="21">
        <f>IF(O394="","",ROUND((((1+Q394/CP)^(CP/periods_per_year))-1)*U393,2))</f>
        <v>56.47</v>
      </c>
      <c r="S394" s="21">
        <f>IF(O394="","",IF(O394=nper,U393+R394,MIN(U393+R394,IF(Q394=Q393,S393,ROUND(-PMT(((1+Q394/CP)^(CP/periods_per_year))-1,nper-O394+1,U393),2)))))</f>
        <v>851.68</v>
      </c>
      <c r="T394" s="21">
        <f t="shared" si="58"/>
        <v>795.20999999999992</v>
      </c>
      <c r="U394" s="21">
        <f t="shared" si="59"/>
        <v>11526.2400000001</v>
      </c>
    </row>
    <row r="395" spans="1:21" x14ac:dyDescent="0.2">
      <c r="A395" s="11">
        <f t="shared" si="50"/>
        <v>347</v>
      </c>
      <c r="B395" s="12">
        <f t="shared" si="51"/>
        <v>53632</v>
      </c>
      <c r="C395" s="16" t="str">
        <f t="shared" si="52"/>
        <v/>
      </c>
      <c r="D395" s="13">
        <f>IF(A395="","",IF(A395=1,start_rate,IF(variable,IF(OR(A395=1,A395&lt;$J$23*periods_per_year),D394,MIN($J$24,IF(MOD(A395-1,$J$26)=0,MAX($J$25,D394+$J$27),D394))),D394)))</f>
        <v>5.5E-2</v>
      </c>
      <c r="E395" s="14">
        <f t="shared" si="53"/>
        <v>52.83</v>
      </c>
      <c r="F395" s="14">
        <f>IF(A395="","",IF(A395=nper,J394+E395,MIN(J394+E395,IF(D395=D394,F394,IF($E$13="Acc Bi-Weekly",ROUND((-PMT(((1+D395/CP)^(CP/12))-1,(nper-A395+1)*12/26,J394))/2,2),IF($E$13="Acc Weekly",ROUND((-PMT(((1+D395/CP)^(CP/12))-1,(nper-A395+1)*12/52,J394))/4,2),ROUND(-PMT(((1+D395/CP)^(CP/periods_per_year))-1,nper-A395+1,J394),2)))))))</f>
        <v>851.68</v>
      </c>
      <c r="G395" s="14">
        <f>IF(OR(A395="",A395&lt;$E$23),"",IF(J394&lt;=F395,0,IF(IF(AND(A395&gt;=$E$23,MOD(A395-$E$23,int)=0),$E$24,0)+F395&gt;=J394+E395,J394+E395-F395,IF(AND(A395&gt;=$E$23,MOD(A395-$E$23,int)=0),$E$24,0)+IF(IF(AND(A395&gt;=$E$23,MOD(A395-$E$23,int)=0),$E$24,0)+IF(MOD(A395-$E$27,periods_per_year)=0,$E$26,0)+F395&lt;J394+E395,IF(MOD(A395-$E$27,periods_per_year)=0,$E$26,0),J394+E395-IF(AND(A395&gt;=$E$23,MOD(A395-$E$23,int)=0),$E$24,0)-F395))))</f>
        <v>0</v>
      </c>
      <c r="H395" s="15"/>
      <c r="I395" s="14">
        <f t="shared" si="54"/>
        <v>798.84999999999991</v>
      </c>
      <c r="J395" s="14">
        <f t="shared" si="55"/>
        <v>10727.390000000099</v>
      </c>
      <c r="K395" s="14">
        <f t="shared" si="56"/>
        <v>13.2075</v>
      </c>
      <c r="L395" s="14">
        <f>IF(A395="","",SUM($K$49:K395))</f>
        <v>39065.08749999998</v>
      </c>
      <c r="O395" s="18">
        <f t="shared" si="57"/>
        <v>347</v>
      </c>
      <c r="P395" s="19">
        <f>IF(O395="","",IF(OR(periods_per_year=26,periods_per_year=52),IF(periods_per_year=26,IF(O395=1,fpdate,P394+14),IF(periods_per_year=52,IF(O395=1,fpdate,P394+7),"n/a")),IF(periods_per_year=24,DATE(YEAR(fpdate),MONTH(fpdate)+(O395-1)/2+IF(AND(DAY(fpdate)&gt;=15,MOD(O395,2)=0),1,0),IF(MOD(O395,2)=0,IF(DAY(fpdate)&gt;=15,DAY(fpdate)-14,DAY(fpdate)+14),DAY(fpdate))),IF(DAY(DATE(YEAR(fpdate),MONTH(fpdate)+O395-1,DAY(fpdate)))&lt;&gt;DAY(fpdate),DATE(YEAR(fpdate),MONTH(fpdate)+O395,0),DATE(YEAR(fpdate),MONTH(fpdate)+O395-1,DAY(fpdate))))))</f>
        <v>53632</v>
      </c>
      <c r="Q395" s="20">
        <f>IF(O395="","",IF(D395&lt;&gt;"",D395,IF(O395=1,start_rate,IF(variable,IF(OR(O395=1,O395&lt;$J$23*periods_per_year),Q394,MIN($J$24,IF(MOD(O395-1,$J$26)=0,MAX($J$25,Q394+$J$27),Q394))),Q394))))</f>
        <v>5.5E-2</v>
      </c>
      <c r="R395" s="21">
        <f>IF(O395="","",ROUND((((1+Q395/CP)^(CP/periods_per_year))-1)*U394,2))</f>
        <v>52.83</v>
      </c>
      <c r="S395" s="21">
        <f>IF(O395="","",IF(O395=nper,U394+R395,MIN(U394+R395,IF(Q395=Q394,S394,ROUND(-PMT(((1+Q395/CP)^(CP/periods_per_year))-1,nper-O395+1,U394),2)))))</f>
        <v>851.68</v>
      </c>
      <c r="T395" s="21">
        <f t="shared" si="58"/>
        <v>798.84999999999991</v>
      </c>
      <c r="U395" s="21">
        <f t="shared" si="59"/>
        <v>10727.390000000099</v>
      </c>
    </row>
    <row r="396" spans="1:21" x14ac:dyDescent="0.2">
      <c r="A396" s="11">
        <f t="shared" si="50"/>
        <v>348</v>
      </c>
      <c r="B396" s="12">
        <f t="shared" si="51"/>
        <v>53662</v>
      </c>
      <c r="C396" s="16">
        <f t="shared" si="52"/>
        <v>29</v>
      </c>
      <c r="D396" s="13">
        <f>IF(A396="","",IF(A396=1,start_rate,IF(variable,IF(OR(A396=1,A396&lt;$J$23*periods_per_year),D395,MIN($J$24,IF(MOD(A396-1,$J$26)=0,MAX($J$25,D395+$J$27),D395))),D395)))</f>
        <v>5.5E-2</v>
      </c>
      <c r="E396" s="14">
        <f t="shared" si="53"/>
        <v>49.17</v>
      </c>
      <c r="F396" s="14">
        <f>IF(A396="","",IF(A396=nper,J395+E396,MIN(J395+E396,IF(D396=D395,F395,IF($E$13="Acc Bi-Weekly",ROUND((-PMT(((1+D396/CP)^(CP/12))-1,(nper-A396+1)*12/26,J395))/2,2),IF($E$13="Acc Weekly",ROUND((-PMT(((1+D396/CP)^(CP/12))-1,(nper-A396+1)*12/52,J395))/4,2),ROUND(-PMT(((1+D396/CP)^(CP/periods_per_year))-1,nper-A396+1,J395),2)))))))</f>
        <v>851.68</v>
      </c>
      <c r="G396" s="14">
        <f>IF(OR(A396="",A396&lt;$E$23),"",IF(J395&lt;=F396,0,IF(IF(AND(A396&gt;=$E$23,MOD(A396-$E$23,int)=0),$E$24,0)+F396&gt;=J395+E396,J395+E396-F396,IF(AND(A396&gt;=$E$23,MOD(A396-$E$23,int)=0),$E$24,0)+IF(IF(AND(A396&gt;=$E$23,MOD(A396-$E$23,int)=0),$E$24,0)+IF(MOD(A396-$E$27,periods_per_year)=0,$E$26,0)+F396&lt;J395+E396,IF(MOD(A396-$E$27,periods_per_year)=0,$E$26,0),J395+E396-IF(AND(A396&gt;=$E$23,MOD(A396-$E$23,int)=0),$E$24,0)-F396))))</f>
        <v>0</v>
      </c>
      <c r="H396" s="15"/>
      <c r="I396" s="14">
        <f t="shared" si="54"/>
        <v>802.51</v>
      </c>
      <c r="J396" s="14">
        <f t="shared" si="55"/>
        <v>9924.8800000000992</v>
      </c>
      <c r="K396" s="14">
        <f t="shared" si="56"/>
        <v>12.2925</v>
      </c>
      <c r="L396" s="14">
        <f>IF(A396="","",SUM($K$49:K396))</f>
        <v>39077.379999999983</v>
      </c>
      <c r="O396" s="18">
        <f t="shared" si="57"/>
        <v>348</v>
      </c>
      <c r="P396" s="19">
        <f>IF(O396="","",IF(OR(periods_per_year=26,periods_per_year=52),IF(periods_per_year=26,IF(O396=1,fpdate,P395+14),IF(periods_per_year=52,IF(O396=1,fpdate,P395+7),"n/a")),IF(periods_per_year=24,DATE(YEAR(fpdate),MONTH(fpdate)+(O396-1)/2+IF(AND(DAY(fpdate)&gt;=15,MOD(O396,2)=0),1,0),IF(MOD(O396,2)=0,IF(DAY(fpdate)&gt;=15,DAY(fpdate)-14,DAY(fpdate)+14),DAY(fpdate))),IF(DAY(DATE(YEAR(fpdate),MONTH(fpdate)+O396-1,DAY(fpdate)))&lt;&gt;DAY(fpdate),DATE(YEAR(fpdate),MONTH(fpdate)+O396,0),DATE(YEAR(fpdate),MONTH(fpdate)+O396-1,DAY(fpdate))))))</f>
        <v>53662</v>
      </c>
      <c r="Q396" s="20">
        <f>IF(O396="","",IF(D396&lt;&gt;"",D396,IF(O396=1,start_rate,IF(variable,IF(OR(O396=1,O396&lt;$J$23*periods_per_year),Q395,MIN($J$24,IF(MOD(O396-1,$J$26)=0,MAX($J$25,Q395+$J$27),Q395))),Q395))))</f>
        <v>5.5E-2</v>
      </c>
      <c r="R396" s="21">
        <f>IF(O396="","",ROUND((((1+Q396/CP)^(CP/periods_per_year))-1)*U395,2))</f>
        <v>49.17</v>
      </c>
      <c r="S396" s="21">
        <f>IF(O396="","",IF(O396=nper,U395+R396,MIN(U395+R396,IF(Q396=Q395,S395,ROUND(-PMT(((1+Q396/CP)^(CP/periods_per_year))-1,nper-O396+1,U395),2)))))</f>
        <v>851.68</v>
      </c>
      <c r="T396" s="21">
        <f t="shared" si="58"/>
        <v>802.51</v>
      </c>
      <c r="U396" s="21">
        <f t="shared" si="59"/>
        <v>9924.8800000000992</v>
      </c>
    </row>
    <row r="397" spans="1:21" x14ac:dyDescent="0.2">
      <c r="A397" s="11">
        <f t="shared" si="50"/>
        <v>349</v>
      </c>
      <c r="B397" s="12">
        <f t="shared" si="51"/>
        <v>53693</v>
      </c>
      <c r="C397" s="16" t="str">
        <f t="shared" si="52"/>
        <v/>
      </c>
      <c r="D397" s="13">
        <f>IF(A397="","",IF(A397=1,start_rate,IF(variable,IF(OR(A397=1,A397&lt;$J$23*periods_per_year),D396,MIN($J$24,IF(MOD(A397-1,$J$26)=0,MAX($J$25,D396+$J$27),D396))),D396)))</f>
        <v>5.5E-2</v>
      </c>
      <c r="E397" s="14">
        <f t="shared" si="53"/>
        <v>45.49</v>
      </c>
      <c r="F397" s="14">
        <f>IF(A397="","",IF(A397=nper,J396+E397,MIN(J396+E397,IF(D397=D396,F396,IF($E$13="Acc Bi-Weekly",ROUND((-PMT(((1+D397/CP)^(CP/12))-1,(nper-A397+1)*12/26,J396))/2,2),IF($E$13="Acc Weekly",ROUND((-PMT(((1+D397/CP)^(CP/12))-1,(nper-A397+1)*12/52,J396))/4,2),ROUND(-PMT(((1+D397/CP)^(CP/periods_per_year))-1,nper-A397+1,J396),2)))))))</f>
        <v>851.68</v>
      </c>
      <c r="G397" s="14">
        <f>IF(OR(A397="",A397&lt;$E$23),"",IF(J396&lt;=F397,0,IF(IF(AND(A397&gt;=$E$23,MOD(A397-$E$23,int)=0),$E$24,0)+F397&gt;=J396+E397,J396+E397-F397,IF(AND(A397&gt;=$E$23,MOD(A397-$E$23,int)=0),$E$24,0)+IF(IF(AND(A397&gt;=$E$23,MOD(A397-$E$23,int)=0),$E$24,0)+IF(MOD(A397-$E$27,periods_per_year)=0,$E$26,0)+F397&lt;J396+E397,IF(MOD(A397-$E$27,periods_per_year)=0,$E$26,0),J396+E397-IF(AND(A397&gt;=$E$23,MOD(A397-$E$23,int)=0),$E$24,0)-F397))))</f>
        <v>0</v>
      </c>
      <c r="H397" s="15"/>
      <c r="I397" s="14">
        <f t="shared" si="54"/>
        <v>806.18999999999994</v>
      </c>
      <c r="J397" s="14">
        <f t="shared" si="55"/>
        <v>9118.6900000000987</v>
      </c>
      <c r="K397" s="14">
        <f t="shared" si="56"/>
        <v>11.3725</v>
      </c>
      <c r="L397" s="14">
        <f>IF(A397="","",SUM($K$49:K397))</f>
        <v>39088.752499999981</v>
      </c>
      <c r="O397" s="18">
        <f t="shared" si="57"/>
        <v>349</v>
      </c>
      <c r="P397" s="19">
        <f>IF(O397="","",IF(OR(periods_per_year=26,periods_per_year=52),IF(periods_per_year=26,IF(O397=1,fpdate,P396+14),IF(periods_per_year=52,IF(O397=1,fpdate,P396+7),"n/a")),IF(periods_per_year=24,DATE(YEAR(fpdate),MONTH(fpdate)+(O397-1)/2+IF(AND(DAY(fpdate)&gt;=15,MOD(O397,2)=0),1,0),IF(MOD(O397,2)=0,IF(DAY(fpdate)&gt;=15,DAY(fpdate)-14,DAY(fpdate)+14),DAY(fpdate))),IF(DAY(DATE(YEAR(fpdate),MONTH(fpdate)+O397-1,DAY(fpdate)))&lt;&gt;DAY(fpdate),DATE(YEAR(fpdate),MONTH(fpdate)+O397,0),DATE(YEAR(fpdate),MONTH(fpdate)+O397-1,DAY(fpdate))))))</f>
        <v>53693</v>
      </c>
      <c r="Q397" s="20">
        <f>IF(O397="","",IF(D397&lt;&gt;"",D397,IF(O397=1,start_rate,IF(variable,IF(OR(O397=1,O397&lt;$J$23*periods_per_year),Q396,MIN($J$24,IF(MOD(O397-1,$J$26)=0,MAX($J$25,Q396+$J$27),Q396))),Q396))))</f>
        <v>5.5E-2</v>
      </c>
      <c r="R397" s="21">
        <f>IF(O397="","",ROUND((((1+Q397/CP)^(CP/periods_per_year))-1)*U396,2))</f>
        <v>45.49</v>
      </c>
      <c r="S397" s="21">
        <f>IF(O397="","",IF(O397=nper,U396+R397,MIN(U396+R397,IF(Q397=Q396,S396,ROUND(-PMT(((1+Q397/CP)^(CP/periods_per_year))-1,nper-O397+1,U396),2)))))</f>
        <v>851.68</v>
      </c>
      <c r="T397" s="21">
        <f t="shared" si="58"/>
        <v>806.18999999999994</v>
      </c>
      <c r="U397" s="21">
        <f t="shared" si="59"/>
        <v>9118.6900000000987</v>
      </c>
    </row>
    <row r="398" spans="1:21" x14ac:dyDescent="0.2">
      <c r="A398" s="11">
        <f t="shared" si="50"/>
        <v>350</v>
      </c>
      <c r="B398" s="12">
        <f t="shared" si="51"/>
        <v>53724</v>
      </c>
      <c r="C398" s="16" t="str">
        <f t="shared" si="52"/>
        <v/>
      </c>
      <c r="D398" s="13">
        <f>IF(A398="","",IF(A398=1,start_rate,IF(variable,IF(OR(A398=1,A398&lt;$J$23*periods_per_year),D397,MIN($J$24,IF(MOD(A398-1,$J$26)=0,MAX($J$25,D397+$J$27),D397))),D397)))</f>
        <v>5.5E-2</v>
      </c>
      <c r="E398" s="14">
        <f t="shared" si="53"/>
        <v>41.79</v>
      </c>
      <c r="F398" s="14">
        <f>IF(A398="","",IF(A398=nper,J397+E398,MIN(J397+E398,IF(D398=D397,F397,IF($E$13="Acc Bi-Weekly",ROUND((-PMT(((1+D398/CP)^(CP/12))-1,(nper-A398+1)*12/26,J397))/2,2),IF($E$13="Acc Weekly",ROUND((-PMT(((1+D398/CP)^(CP/12))-1,(nper-A398+1)*12/52,J397))/4,2),ROUND(-PMT(((1+D398/CP)^(CP/periods_per_year))-1,nper-A398+1,J397),2)))))))</f>
        <v>851.68</v>
      </c>
      <c r="G398" s="14">
        <f>IF(OR(A398="",A398&lt;$E$23),"",IF(J397&lt;=F398,0,IF(IF(AND(A398&gt;=$E$23,MOD(A398-$E$23,int)=0),$E$24,0)+F398&gt;=J397+E398,J397+E398-F398,IF(AND(A398&gt;=$E$23,MOD(A398-$E$23,int)=0),$E$24,0)+IF(IF(AND(A398&gt;=$E$23,MOD(A398-$E$23,int)=0),$E$24,0)+IF(MOD(A398-$E$27,periods_per_year)=0,$E$26,0)+F398&lt;J397+E398,IF(MOD(A398-$E$27,periods_per_year)=0,$E$26,0),J397+E398-IF(AND(A398&gt;=$E$23,MOD(A398-$E$23,int)=0),$E$24,0)-F398))))</f>
        <v>0</v>
      </c>
      <c r="H398" s="15"/>
      <c r="I398" s="14">
        <f t="shared" si="54"/>
        <v>809.89</v>
      </c>
      <c r="J398" s="14">
        <f t="shared" si="55"/>
        <v>8308.8000000000993</v>
      </c>
      <c r="K398" s="14">
        <f t="shared" si="56"/>
        <v>10.4475</v>
      </c>
      <c r="L398" s="14">
        <f>IF(A398="","",SUM($K$49:K398))</f>
        <v>39099.199999999983</v>
      </c>
      <c r="O398" s="18">
        <f t="shared" si="57"/>
        <v>350</v>
      </c>
      <c r="P398" s="19">
        <f>IF(O398="","",IF(OR(periods_per_year=26,periods_per_year=52),IF(periods_per_year=26,IF(O398=1,fpdate,P397+14),IF(periods_per_year=52,IF(O398=1,fpdate,P397+7),"n/a")),IF(periods_per_year=24,DATE(YEAR(fpdate),MONTH(fpdate)+(O398-1)/2+IF(AND(DAY(fpdate)&gt;=15,MOD(O398,2)=0),1,0),IF(MOD(O398,2)=0,IF(DAY(fpdate)&gt;=15,DAY(fpdate)-14,DAY(fpdate)+14),DAY(fpdate))),IF(DAY(DATE(YEAR(fpdate),MONTH(fpdate)+O398-1,DAY(fpdate)))&lt;&gt;DAY(fpdate),DATE(YEAR(fpdate),MONTH(fpdate)+O398,0),DATE(YEAR(fpdate),MONTH(fpdate)+O398-1,DAY(fpdate))))))</f>
        <v>53724</v>
      </c>
      <c r="Q398" s="20">
        <f>IF(O398="","",IF(D398&lt;&gt;"",D398,IF(O398=1,start_rate,IF(variable,IF(OR(O398=1,O398&lt;$J$23*periods_per_year),Q397,MIN($J$24,IF(MOD(O398-1,$J$26)=0,MAX($J$25,Q397+$J$27),Q397))),Q397))))</f>
        <v>5.5E-2</v>
      </c>
      <c r="R398" s="21">
        <f>IF(O398="","",ROUND((((1+Q398/CP)^(CP/periods_per_year))-1)*U397,2))</f>
        <v>41.79</v>
      </c>
      <c r="S398" s="21">
        <f>IF(O398="","",IF(O398=nper,U397+R398,MIN(U397+R398,IF(Q398=Q397,S397,ROUND(-PMT(((1+Q398/CP)^(CP/periods_per_year))-1,nper-O398+1,U397),2)))))</f>
        <v>851.68</v>
      </c>
      <c r="T398" s="21">
        <f t="shared" si="58"/>
        <v>809.89</v>
      </c>
      <c r="U398" s="21">
        <f t="shared" si="59"/>
        <v>8308.8000000000993</v>
      </c>
    </row>
    <row r="399" spans="1:21" x14ac:dyDescent="0.2">
      <c r="A399" s="11">
        <f t="shared" si="50"/>
        <v>351</v>
      </c>
      <c r="B399" s="12">
        <f t="shared" si="51"/>
        <v>53752</v>
      </c>
      <c r="C399" s="16" t="str">
        <f t="shared" si="52"/>
        <v/>
      </c>
      <c r="D399" s="13">
        <f>IF(A399="","",IF(A399=1,start_rate,IF(variable,IF(OR(A399=1,A399&lt;$J$23*periods_per_year),D398,MIN($J$24,IF(MOD(A399-1,$J$26)=0,MAX($J$25,D398+$J$27),D398))),D398)))</f>
        <v>5.5E-2</v>
      </c>
      <c r="E399" s="14">
        <f t="shared" si="53"/>
        <v>38.08</v>
      </c>
      <c r="F399" s="14">
        <f>IF(A399="","",IF(A399=nper,J398+E399,MIN(J398+E399,IF(D399=D398,F398,IF($E$13="Acc Bi-Weekly",ROUND((-PMT(((1+D399/CP)^(CP/12))-1,(nper-A399+1)*12/26,J398))/2,2),IF($E$13="Acc Weekly",ROUND((-PMT(((1+D399/CP)^(CP/12))-1,(nper-A399+1)*12/52,J398))/4,2),ROUND(-PMT(((1+D399/CP)^(CP/periods_per_year))-1,nper-A399+1,J398),2)))))))</f>
        <v>851.68</v>
      </c>
      <c r="G399" s="14">
        <f>IF(OR(A399="",A399&lt;$E$23),"",IF(J398&lt;=F399,0,IF(IF(AND(A399&gt;=$E$23,MOD(A399-$E$23,int)=0),$E$24,0)+F399&gt;=J398+E399,J398+E399-F399,IF(AND(A399&gt;=$E$23,MOD(A399-$E$23,int)=0),$E$24,0)+IF(IF(AND(A399&gt;=$E$23,MOD(A399-$E$23,int)=0),$E$24,0)+IF(MOD(A399-$E$27,periods_per_year)=0,$E$26,0)+F399&lt;J398+E399,IF(MOD(A399-$E$27,periods_per_year)=0,$E$26,0),J398+E399-IF(AND(A399&gt;=$E$23,MOD(A399-$E$23,int)=0),$E$24,0)-F399))))</f>
        <v>0</v>
      </c>
      <c r="H399" s="15"/>
      <c r="I399" s="14">
        <f t="shared" si="54"/>
        <v>813.59999999999991</v>
      </c>
      <c r="J399" s="14">
        <f t="shared" si="55"/>
        <v>7495.200000000099</v>
      </c>
      <c r="K399" s="14">
        <f t="shared" si="56"/>
        <v>9.52</v>
      </c>
      <c r="L399" s="14">
        <f>IF(A399="","",SUM($K$49:K399))</f>
        <v>39108.719999999979</v>
      </c>
      <c r="O399" s="18">
        <f t="shared" si="57"/>
        <v>351</v>
      </c>
      <c r="P399" s="19">
        <f>IF(O399="","",IF(OR(periods_per_year=26,periods_per_year=52),IF(periods_per_year=26,IF(O399=1,fpdate,P398+14),IF(periods_per_year=52,IF(O399=1,fpdate,P398+7),"n/a")),IF(periods_per_year=24,DATE(YEAR(fpdate),MONTH(fpdate)+(O399-1)/2+IF(AND(DAY(fpdate)&gt;=15,MOD(O399,2)=0),1,0),IF(MOD(O399,2)=0,IF(DAY(fpdate)&gt;=15,DAY(fpdate)-14,DAY(fpdate)+14),DAY(fpdate))),IF(DAY(DATE(YEAR(fpdate),MONTH(fpdate)+O399-1,DAY(fpdate)))&lt;&gt;DAY(fpdate),DATE(YEAR(fpdate),MONTH(fpdate)+O399,0),DATE(YEAR(fpdate),MONTH(fpdate)+O399-1,DAY(fpdate))))))</f>
        <v>53752</v>
      </c>
      <c r="Q399" s="20">
        <f>IF(O399="","",IF(D399&lt;&gt;"",D399,IF(O399=1,start_rate,IF(variable,IF(OR(O399=1,O399&lt;$J$23*periods_per_year),Q398,MIN($J$24,IF(MOD(O399-1,$J$26)=0,MAX($J$25,Q398+$J$27),Q398))),Q398))))</f>
        <v>5.5E-2</v>
      </c>
      <c r="R399" s="21">
        <f>IF(O399="","",ROUND((((1+Q399/CP)^(CP/periods_per_year))-1)*U398,2))</f>
        <v>38.08</v>
      </c>
      <c r="S399" s="21">
        <f>IF(O399="","",IF(O399=nper,U398+R399,MIN(U398+R399,IF(Q399=Q398,S398,ROUND(-PMT(((1+Q399/CP)^(CP/periods_per_year))-1,nper-O399+1,U398),2)))))</f>
        <v>851.68</v>
      </c>
      <c r="T399" s="21">
        <f t="shared" si="58"/>
        <v>813.59999999999991</v>
      </c>
      <c r="U399" s="21">
        <f t="shared" si="59"/>
        <v>7495.200000000099</v>
      </c>
    </row>
    <row r="400" spans="1:21" x14ac:dyDescent="0.2">
      <c r="A400" s="11">
        <f t="shared" si="50"/>
        <v>352</v>
      </c>
      <c r="B400" s="12">
        <f t="shared" si="51"/>
        <v>53783</v>
      </c>
      <c r="C400" s="16" t="str">
        <f t="shared" si="52"/>
        <v/>
      </c>
      <c r="D400" s="13">
        <f>IF(A400="","",IF(A400=1,start_rate,IF(variable,IF(OR(A400=1,A400&lt;$J$23*periods_per_year),D399,MIN($J$24,IF(MOD(A400-1,$J$26)=0,MAX($J$25,D399+$J$27),D399))),D399)))</f>
        <v>5.5E-2</v>
      </c>
      <c r="E400" s="14">
        <f t="shared" si="53"/>
        <v>34.35</v>
      </c>
      <c r="F400" s="14">
        <f>IF(A400="","",IF(A400=nper,J399+E400,MIN(J399+E400,IF(D400=D399,F399,IF($E$13="Acc Bi-Weekly",ROUND((-PMT(((1+D400/CP)^(CP/12))-1,(nper-A400+1)*12/26,J399))/2,2),IF($E$13="Acc Weekly",ROUND((-PMT(((1+D400/CP)^(CP/12))-1,(nper-A400+1)*12/52,J399))/4,2),ROUND(-PMT(((1+D400/CP)^(CP/periods_per_year))-1,nper-A400+1,J399),2)))))))</f>
        <v>851.68</v>
      </c>
      <c r="G400" s="14">
        <f>IF(OR(A400="",A400&lt;$E$23),"",IF(J399&lt;=F400,0,IF(IF(AND(A400&gt;=$E$23,MOD(A400-$E$23,int)=0),$E$24,0)+F400&gt;=J399+E400,J399+E400-F400,IF(AND(A400&gt;=$E$23,MOD(A400-$E$23,int)=0),$E$24,0)+IF(IF(AND(A400&gt;=$E$23,MOD(A400-$E$23,int)=0),$E$24,0)+IF(MOD(A400-$E$27,periods_per_year)=0,$E$26,0)+F400&lt;J399+E400,IF(MOD(A400-$E$27,periods_per_year)=0,$E$26,0),J399+E400-IF(AND(A400&gt;=$E$23,MOD(A400-$E$23,int)=0),$E$24,0)-F400))))</f>
        <v>0</v>
      </c>
      <c r="H400" s="15"/>
      <c r="I400" s="14">
        <f t="shared" si="54"/>
        <v>817.32999999999993</v>
      </c>
      <c r="J400" s="14">
        <f t="shared" si="55"/>
        <v>6677.870000000099</v>
      </c>
      <c r="K400" s="14">
        <f t="shared" si="56"/>
        <v>8.5875000000000004</v>
      </c>
      <c r="L400" s="14">
        <f>IF(A400="","",SUM($K$49:K400))</f>
        <v>39117.307499999981</v>
      </c>
      <c r="O400" s="18">
        <f t="shared" si="57"/>
        <v>352</v>
      </c>
      <c r="P400" s="19">
        <f>IF(O400="","",IF(OR(periods_per_year=26,periods_per_year=52),IF(periods_per_year=26,IF(O400=1,fpdate,P399+14),IF(periods_per_year=52,IF(O400=1,fpdate,P399+7),"n/a")),IF(periods_per_year=24,DATE(YEAR(fpdate),MONTH(fpdate)+(O400-1)/2+IF(AND(DAY(fpdate)&gt;=15,MOD(O400,2)=0),1,0),IF(MOD(O400,2)=0,IF(DAY(fpdate)&gt;=15,DAY(fpdate)-14,DAY(fpdate)+14),DAY(fpdate))),IF(DAY(DATE(YEAR(fpdate),MONTH(fpdate)+O400-1,DAY(fpdate)))&lt;&gt;DAY(fpdate),DATE(YEAR(fpdate),MONTH(fpdate)+O400,0),DATE(YEAR(fpdate),MONTH(fpdate)+O400-1,DAY(fpdate))))))</f>
        <v>53783</v>
      </c>
      <c r="Q400" s="20">
        <f>IF(O400="","",IF(D400&lt;&gt;"",D400,IF(O400=1,start_rate,IF(variable,IF(OR(O400=1,O400&lt;$J$23*periods_per_year),Q399,MIN($J$24,IF(MOD(O400-1,$J$26)=0,MAX($J$25,Q399+$J$27),Q399))),Q399))))</f>
        <v>5.5E-2</v>
      </c>
      <c r="R400" s="21">
        <f>IF(O400="","",ROUND((((1+Q400/CP)^(CP/periods_per_year))-1)*U399,2))</f>
        <v>34.35</v>
      </c>
      <c r="S400" s="21">
        <f>IF(O400="","",IF(O400=nper,U399+R400,MIN(U399+R400,IF(Q400=Q399,S399,ROUND(-PMT(((1+Q400/CP)^(CP/periods_per_year))-1,nper-O400+1,U399),2)))))</f>
        <v>851.68</v>
      </c>
      <c r="T400" s="21">
        <f t="shared" si="58"/>
        <v>817.32999999999993</v>
      </c>
      <c r="U400" s="21">
        <f t="shared" si="59"/>
        <v>6677.870000000099</v>
      </c>
    </row>
    <row r="401" spans="1:21" x14ac:dyDescent="0.2">
      <c r="A401" s="11">
        <f t="shared" si="50"/>
        <v>353</v>
      </c>
      <c r="B401" s="12">
        <f t="shared" si="51"/>
        <v>53813</v>
      </c>
      <c r="C401" s="16" t="str">
        <f t="shared" si="52"/>
        <v/>
      </c>
      <c r="D401" s="13">
        <f>IF(A401="","",IF(A401=1,start_rate,IF(variable,IF(OR(A401=1,A401&lt;$J$23*periods_per_year),D400,MIN($J$24,IF(MOD(A401-1,$J$26)=0,MAX($J$25,D400+$J$27),D400))),D400)))</f>
        <v>5.5E-2</v>
      </c>
      <c r="E401" s="14">
        <f t="shared" si="53"/>
        <v>30.61</v>
      </c>
      <c r="F401" s="14">
        <f>IF(A401="","",IF(A401=nper,J400+E401,MIN(J400+E401,IF(D401=D400,F400,IF($E$13="Acc Bi-Weekly",ROUND((-PMT(((1+D401/CP)^(CP/12))-1,(nper-A401+1)*12/26,J400))/2,2),IF($E$13="Acc Weekly",ROUND((-PMT(((1+D401/CP)^(CP/12))-1,(nper-A401+1)*12/52,J400))/4,2),ROUND(-PMT(((1+D401/CP)^(CP/periods_per_year))-1,nper-A401+1,J400),2)))))))</f>
        <v>851.68</v>
      </c>
      <c r="G401" s="14">
        <f>IF(OR(A401="",A401&lt;$E$23),"",IF(J400&lt;=F401,0,IF(IF(AND(A401&gt;=$E$23,MOD(A401-$E$23,int)=0),$E$24,0)+F401&gt;=J400+E401,J400+E401-F401,IF(AND(A401&gt;=$E$23,MOD(A401-$E$23,int)=0),$E$24,0)+IF(IF(AND(A401&gt;=$E$23,MOD(A401-$E$23,int)=0),$E$24,0)+IF(MOD(A401-$E$27,periods_per_year)=0,$E$26,0)+F401&lt;J400+E401,IF(MOD(A401-$E$27,periods_per_year)=0,$E$26,0),J400+E401-IF(AND(A401&gt;=$E$23,MOD(A401-$E$23,int)=0),$E$24,0)-F401))))</f>
        <v>0</v>
      </c>
      <c r="H401" s="15"/>
      <c r="I401" s="14">
        <f t="shared" si="54"/>
        <v>821.06999999999994</v>
      </c>
      <c r="J401" s="14">
        <f t="shared" si="55"/>
        <v>5856.8000000000993</v>
      </c>
      <c r="K401" s="14">
        <f t="shared" si="56"/>
        <v>7.6524999999999999</v>
      </c>
      <c r="L401" s="14">
        <f>IF(A401="","",SUM($K$49:K401))</f>
        <v>39124.959999999977</v>
      </c>
      <c r="O401" s="18">
        <f t="shared" si="57"/>
        <v>353</v>
      </c>
      <c r="P401" s="19">
        <f>IF(O401="","",IF(OR(periods_per_year=26,periods_per_year=52),IF(periods_per_year=26,IF(O401=1,fpdate,P400+14),IF(periods_per_year=52,IF(O401=1,fpdate,P400+7),"n/a")),IF(periods_per_year=24,DATE(YEAR(fpdate),MONTH(fpdate)+(O401-1)/2+IF(AND(DAY(fpdate)&gt;=15,MOD(O401,2)=0),1,0),IF(MOD(O401,2)=0,IF(DAY(fpdate)&gt;=15,DAY(fpdate)-14,DAY(fpdate)+14),DAY(fpdate))),IF(DAY(DATE(YEAR(fpdate),MONTH(fpdate)+O401-1,DAY(fpdate)))&lt;&gt;DAY(fpdate),DATE(YEAR(fpdate),MONTH(fpdate)+O401,0),DATE(YEAR(fpdate),MONTH(fpdate)+O401-1,DAY(fpdate))))))</f>
        <v>53813</v>
      </c>
      <c r="Q401" s="20">
        <f>IF(O401="","",IF(D401&lt;&gt;"",D401,IF(O401=1,start_rate,IF(variable,IF(OR(O401=1,O401&lt;$J$23*periods_per_year),Q400,MIN($J$24,IF(MOD(O401-1,$J$26)=0,MAX($J$25,Q400+$J$27),Q400))),Q400))))</f>
        <v>5.5E-2</v>
      </c>
      <c r="R401" s="21">
        <f>IF(O401="","",ROUND((((1+Q401/CP)^(CP/periods_per_year))-1)*U400,2))</f>
        <v>30.61</v>
      </c>
      <c r="S401" s="21">
        <f>IF(O401="","",IF(O401=nper,U400+R401,MIN(U400+R401,IF(Q401=Q400,S400,ROUND(-PMT(((1+Q401/CP)^(CP/periods_per_year))-1,nper-O401+1,U400),2)))))</f>
        <v>851.68</v>
      </c>
      <c r="T401" s="21">
        <f t="shared" si="58"/>
        <v>821.06999999999994</v>
      </c>
      <c r="U401" s="21">
        <f t="shared" si="59"/>
        <v>5856.8000000000993</v>
      </c>
    </row>
    <row r="402" spans="1:21" x14ac:dyDescent="0.2">
      <c r="A402" s="11">
        <f t="shared" si="50"/>
        <v>354</v>
      </c>
      <c r="B402" s="12">
        <f t="shared" si="51"/>
        <v>53844</v>
      </c>
      <c r="C402" s="16" t="str">
        <f t="shared" si="52"/>
        <v/>
      </c>
      <c r="D402" s="13">
        <f>IF(A402="","",IF(A402=1,start_rate,IF(variable,IF(OR(A402=1,A402&lt;$J$23*periods_per_year),D401,MIN($J$24,IF(MOD(A402-1,$J$26)=0,MAX($J$25,D401+$J$27),D401))),D401)))</f>
        <v>5.5E-2</v>
      </c>
      <c r="E402" s="14">
        <f t="shared" si="53"/>
        <v>26.84</v>
      </c>
      <c r="F402" s="14">
        <f>IF(A402="","",IF(A402=nper,J401+E402,MIN(J401+E402,IF(D402=D401,F401,IF($E$13="Acc Bi-Weekly",ROUND((-PMT(((1+D402/CP)^(CP/12))-1,(nper-A402+1)*12/26,J401))/2,2),IF($E$13="Acc Weekly",ROUND((-PMT(((1+D402/CP)^(CP/12))-1,(nper-A402+1)*12/52,J401))/4,2),ROUND(-PMT(((1+D402/CP)^(CP/periods_per_year))-1,nper-A402+1,J401),2)))))))</f>
        <v>851.68</v>
      </c>
      <c r="G402" s="14">
        <f>IF(OR(A402="",A402&lt;$E$23),"",IF(J401&lt;=F402,0,IF(IF(AND(A402&gt;=$E$23,MOD(A402-$E$23,int)=0),$E$24,0)+F402&gt;=J401+E402,J401+E402-F402,IF(AND(A402&gt;=$E$23,MOD(A402-$E$23,int)=0),$E$24,0)+IF(IF(AND(A402&gt;=$E$23,MOD(A402-$E$23,int)=0),$E$24,0)+IF(MOD(A402-$E$27,periods_per_year)=0,$E$26,0)+F402&lt;J401+E402,IF(MOD(A402-$E$27,periods_per_year)=0,$E$26,0),J401+E402-IF(AND(A402&gt;=$E$23,MOD(A402-$E$23,int)=0),$E$24,0)-F402))))</f>
        <v>0</v>
      </c>
      <c r="H402" s="15"/>
      <c r="I402" s="14">
        <f t="shared" si="54"/>
        <v>824.83999999999992</v>
      </c>
      <c r="J402" s="14">
        <f t="shared" si="55"/>
        <v>5031.9600000000992</v>
      </c>
      <c r="K402" s="14">
        <f t="shared" si="56"/>
        <v>6.71</v>
      </c>
      <c r="L402" s="14">
        <f>IF(A402="","",SUM($K$49:K402))</f>
        <v>39131.669999999976</v>
      </c>
      <c r="O402" s="18">
        <f t="shared" si="57"/>
        <v>354</v>
      </c>
      <c r="P402" s="19">
        <f>IF(O402="","",IF(OR(periods_per_year=26,periods_per_year=52),IF(periods_per_year=26,IF(O402=1,fpdate,P401+14),IF(periods_per_year=52,IF(O402=1,fpdate,P401+7),"n/a")),IF(periods_per_year=24,DATE(YEAR(fpdate),MONTH(fpdate)+(O402-1)/2+IF(AND(DAY(fpdate)&gt;=15,MOD(O402,2)=0),1,0),IF(MOD(O402,2)=0,IF(DAY(fpdate)&gt;=15,DAY(fpdate)-14,DAY(fpdate)+14),DAY(fpdate))),IF(DAY(DATE(YEAR(fpdate),MONTH(fpdate)+O402-1,DAY(fpdate)))&lt;&gt;DAY(fpdate),DATE(YEAR(fpdate),MONTH(fpdate)+O402,0),DATE(YEAR(fpdate),MONTH(fpdate)+O402-1,DAY(fpdate))))))</f>
        <v>53844</v>
      </c>
      <c r="Q402" s="20">
        <f>IF(O402="","",IF(D402&lt;&gt;"",D402,IF(O402=1,start_rate,IF(variable,IF(OR(O402=1,O402&lt;$J$23*periods_per_year),Q401,MIN($J$24,IF(MOD(O402-1,$J$26)=0,MAX($J$25,Q401+$J$27),Q401))),Q401))))</f>
        <v>5.5E-2</v>
      </c>
      <c r="R402" s="21">
        <f>IF(O402="","",ROUND((((1+Q402/CP)^(CP/periods_per_year))-1)*U401,2))</f>
        <v>26.84</v>
      </c>
      <c r="S402" s="21">
        <f>IF(O402="","",IF(O402=nper,U401+R402,MIN(U401+R402,IF(Q402=Q401,S401,ROUND(-PMT(((1+Q402/CP)^(CP/periods_per_year))-1,nper-O402+1,U401),2)))))</f>
        <v>851.68</v>
      </c>
      <c r="T402" s="21">
        <f t="shared" si="58"/>
        <v>824.83999999999992</v>
      </c>
      <c r="U402" s="21">
        <f t="shared" si="59"/>
        <v>5031.9600000000992</v>
      </c>
    </row>
    <row r="403" spans="1:21" x14ac:dyDescent="0.2">
      <c r="A403" s="11">
        <f t="shared" si="50"/>
        <v>355</v>
      </c>
      <c r="B403" s="12">
        <f t="shared" si="51"/>
        <v>53874</v>
      </c>
      <c r="C403" s="16" t="str">
        <f t="shared" si="52"/>
        <v/>
      </c>
      <c r="D403" s="13">
        <f>IF(A403="","",IF(A403=1,start_rate,IF(variable,IF(OR(A403=1,A403&lt;$J$23*periods_per_year),D402,MIN($J$24,IF(MOD(A403-1,$J$26)=0,MAX($J$25,D402+$J$27),D402))),D402)))</f>
        <v>5.5E-2</v>
      </c>
      <c r="E403" s="14">
        <f t="shared" si="53"/>
        <v>23.06</v>
      </c>
      <c r="F403" s="14">
        <f>IF(A403="","",IF(A403=nper,J402+E403,MIN(J402+E403,IF(D403=D402,F402,IF($E$13="Acc Bi-Weekly",ROUND((-PMT(((1+D403/CP)^(CP/12))-1,(nper-A403+1)*12/26,J402))/2,2),IF($E$13="Acc Weekly",ROUND((-PMT(((1+D403/CP)^(CP/12))-1,(nper-A403+1)*12/52,J402))/4,2),ROUND(-PMT(((1+D403/CP)^(CP/periods_per_year))-1,nper-A403+1,J402),2)))))))</f>
        <v>851.68</v>
      </c>
      <c r="G403" s="14">
        <f>IF(OR(A403="",A403&lt;$E$23),"",IF(J402&lt;=F403,0,IF(IF(AND(A403&gt;=$E$23,MOD(A403-$E$23,int)=0),$E$24,0)+F403&gt;=J402+E403,J402+E403-F403,IF(AND(A403&gt;=$E$23,MOD(A403-$E$23,int)=0),$E$24,0)+IF(IF(AND(A403&gt;=$E$23,MOD(A403-$E$23,int)=0),$E$24,0)+IF(MOD(A403-$E$27,periods_per_year)=0,$E$26,0)+F403&lt;J402+E403,IF(MOD(A403-$E$27,periods_per_year)=0,$E$26,0),J402+E403-IF(AND(A403&gt;=$E$23,MOD(A403-$E$23,int)=0),$E$24,0)-F403))))</f>
        <v>0</v>
      </c>
      <c r="H403" s="15"/>
      <c r="I403" s="14">
        <f t="shared" si="54"/>
        <v>828.62</v>
      </c>
      <c r="J403" s="14">
        <f t="shared" si="55"/>
        <v>4203.3400000000993</v>
      </c>
      <c r="K403" s="14">
        <f t="shared" si="56"/>
        <v>5.7649999999999997</v>
      </c>
      <c r="L403" s="14">
        <f>IF(A403="","",SUM($K$49:K403))</f>
        <v>39137.434999999976</v>
      </c>
      <c r="O403" s="18">
        <f t="shared" si="57"/>
        <v>355</v>
      </c>
      <c r="P403" s="19">
        <f>IF(O403="","",IF(OR(periods_per_year=26,periods_per_year=52),IF(periods_per_year=26,IF(O403=1,fpdate,P402+14),IF(periods_per_year=52,IF(O403=1,fpdate,P402+7),"n/a")),IF(periods_per_year=24,DATE(YEAR(fpdate),MONTH(fpdate)+(O403-1)/2+IF(AND(DAY(fpdate)&gt;=15,MOD(O403,2)=0),1,0),IF(MOD(O403,2)=0,IF(DAY(fpdate)&gt;=15,DAY(fpdate)-14,DAY(fpdate)+14),DAY(fpdate))),IF(DAY(DATE(YEAR(fpdate),MONTH(fpdate)+O403-1,DAY(fpdate)))&lt;&gt;DAY(fpdate),DATE(YEAR(fpdate),MONTH(fpdate)+O403,0),DATE(YEAR(fpdate),MONTH(fpdate)+O403-1,DAY(fpdate))))))</f>
        <v>53874</v>
      </c>
      <c r="Q403" s="20">
        <f>IF(O403="","",IF(D403&lt;&gt;"",D403,IF(O403=1,start_rate,IF(variable,IF(OR(O403=1,O403&lt;$J$23*periods_per_year),Q402,MIN($J$24,IF(MOD(O403-1,$J$26)=0,MAX($J$25,Q402+$J$27),Q402))),Q402))))</f>
        <v>5.5E-2</v>
      </c>
      <c r="R403" s="21">
        <f>IF(O403="","",ROUND((((1+Q403/CP)^(CP/periods_per_year))-1)*U402,2))</f>
        <v>23.06</v>
      </c>
      <c r="S403" s="21">
        <f>IF(O403="","",IF(O403=nper,U402+R403,MIN(U402+R403,IF(Q403=Q402,S402,ROUND(-PMT(((1+Q403/CP)^(CP/periods_per_year))-1,nper-O403+1,U402),2)))))</f>
        <v>851.68</v>
      </c>
      <c r="T403" s="21">
        <f t="shared" si="58"/>
        <v>828.62</v>
      </c>
      <c r="U403" s="21">
        <f t="shared" si="59"/>
        <v>4203.3400000000993</v>
      </c>
    </row>
    <row r="404" spans="1:21" x14ac:dyDescent="0.2">
      <c r="A404" s="11">
        <f t="shared" si="50"/>
        <v>356</v>
      </c>
      <c r="B404" s="12">
        <f t="shared" si="51"/>
        <v>53905</v>
      </c>
      <c r="C404" s="16" t="str">
        <f t="shared" si="52"/>
        <v/>
      </c>
      <c r="D404" s="13">
        <f>IF(A404="","",IF(A404=1,start_rate,IF(variable,IF(OR(A404=1,A404&lt;$J$23*periods_per_year),D403,MIN($J$24,IF(MOD(A404-1,$J$26)=0,MAX($J$25,D403+$J$27),D403))),D403)))</f>
        <v>5.5E-2</v>
      </c>
      <c r="E404" s="14">
        <f t="shared" si="53"/>
        <v>19.27</v>
      </c>
      <c r="F404" s="14">
        <f>IF(A404="","",IF(A404=nper,J403+E404,MIN(J403+E404,IF(D404=D403,F403,IF($E$13="Acc Bi-Weekly",ROUND((-PMT(((1+D404/CP)^(CP/12))-1,(nper-A404+1)*12/26,J403))/2,2),IF($E$13="Acc Weekly",ROUND((-PMT(((1+D404/CP)^(CP/12))-1,(nper-A404+1)*12/52,J403))/4,2),ROUND(-PMT(((1+D404/CP)^(CP/periods_per_year))-1,nper-A404+1,J403),2)))))))</f>
        <v>851.68</v>
      </c>
      <c r="G404" s="14">
        <f>IF(OR(A404="",A404&lt;$E$23),"",IF(J403&lt;=F404,0,IF(IF(AND(A404&gt;=$E$23,MOD(A404-$E$23,int)=0),$E$24,0)+F404&gt;=J403+E404,J403+E404-F404,IF(AND(A404&gt;=$E$23,MOD(A404-$E$23,int)=0),$E$24,0)+IF(IF(AND(A404&gt;=$E$23,MOD(A404-$E$23,int)=0),$E$24,0)+IF(MOD(A404-$E$27,periods_per_year)=0,$E$26,0)+F404&lt;J403+E404,IF(MOD(A404-$E$27,periods_per_year)=0,$E$26,0),J403+E404-IF(AND(A404&gt;=$E$23,MOD(A404-$E$23,int)=0),$E$24,0)-F404))))</f>
        <v>0</v>
      </c>
      <c r="H404" s="15"/>
      <c r="I404" s="14">
        <f t="shared" si="54"/>
        <v>832.41</v>
      </c>
      <c r="J404" s="14">
        <f t="shared" si="55"/>
        <v>3370.9300000000994</v>
      </c>
      <c r="K404" s="14">
        <f t="shared" si="56"/>
        <v>4.8174999999999999</v>
      </c>
      <c r="L404" s="14">
        <f>IF(A404="","",SUM($K$49:K404))</f>
        <v>39142.252499999973</v>
      </c>
      <c r="O404" s="18">
        <f t="shared" si="57"/>
        <v>356</v>
      </c>
      <c r="P404" s="19">
        <f>IF(O404="","",IF(OR(periods_per_year=26,periods_per_year=52),IF(periods_per_year=26,IF(O404=1,fpdate,P403+14),IF(periods_per_year=52,IF(O404=1,fpdate,P403+7),"n/a")),IF(periods_per_year=24,DATE(YEAR(fpdate),MONTH(fpdate)+(O404-1)/2+IF(AND(DAY(fpdate)&gt;=15,MOD(O404,2)=0),1,0),IF(MOD(O404,2)=0,IF(DAY(fpdate)&gt;=15,DAY(fpdate)-14,DAY(fpdate)+14),DAY(fpdate))),IF(DAY(DATE(YEAR(fpdate),MONTH(fpdate)+O404-1,DAY(fpdate)))&lt;&gt;DAY(fpdate),DATE(YEAR(fpdate),MONTH(fpdate)+O404,0),DATE(YEAR(fpdate),MONTH(fpdate)+O404-1,DAY(fpdate))))))</f>
        <v>53905</v>
      </c>
      <c r="Q404" s="20">
        <f>IF(O404="","",IF(D404&lt;&gt;"",D404,IF(O404=1,start_rate,IF(variable,IF(OR(O404=1,O404&lt;$J$23*periods_per_year),Q403,MIN($J$24,IF(MOD(O404-1,$J$26)=0,MAX($J$25,Q403+$J$27),Q403))),Q403))))</f>
        <v>5.5E-2</v>
      </c>
      <c r="R404" s="21">
        <f>IF(O404="","",ROUND((((1+Q404/CP)^(CP/periods_per_year))-1)*U403,2))</f>
        <v>19.27</v>
      </c>
      <c r="S404" s="21">
        <f>IF(O404="","",IF(O404=nper,U403+R404,MIN(U403+R404,IF(Q404=Q403,S403,ROUND(-PMT(((1+Q404/CP)^(CP/periods_per_year))-1,nper-O404+1,U403),2)))))</f>
        <v>851.68</v>
      </c>
      <c r="T404" s="21">
        <f t="shared" si="58"/>
        <v>832.41</v>
      </c>
      <c r="U404" s="21">
        <f t="shared" si="59"/>
        <v>3370.9300000000994</v>
      </c>
    </row>
    <row r="405" spans="1:21" x14ac:dyDescent="0.2">
      <c r="A405" s="11">
        <f t="shared" si="50"/>
        <v>357</v>
      </c>
      <c r="B405" s="12">
        <f t="shared" si="51"/>
        <v>53936</v>
      </c>
      <c r="C405" s="16" t="str">
        <f t="shared" si="52"/>
        <v/>
      </c>
      <c r="D405" s="13">
        <f>IF(A405="","",IF(A405=1,start_rate,IF(variable,IF(OR(A405=1,A405&lt;$J$23*periods_per_year),D404,MIN($J$24,IF(MOD(A405-1,$J$26)=0,MAX($J$25,D404+$J$27),D404))),D404)))</f>
        <v>5.5E-2</v>
      </c>
      <c r="E405" s="14">
        <f t="shared" si="53"/>
        <v>15.45</v>
      </c>
      <c r="F405" s="14">
        <f>IF(A405="","",IF(A405=nper,J404+E405,MIN(J404+E405,IF(D405=D404,F404,IF($E$13="Acc Bi-Weekly",ROUND((-PMT(((1+D405/CP)^(CP/12))-1,(nper-A405+1)*12/26,J404))/2,2),IF($E$13="Acc Weekly",ROUND((-PMT(((1+D405/CP)^(CP/12))-1,(nper-A405+1)*12/52,J404))/4,2),ROUND(-PMT(((1+D405/CP)^(CP/periods_per_year))-1,nper-A405+1,J404),2)))))))</f>
        <v>851.68</v>
      </c>
      <c r="G405" s="14">
        <f>IF(OR(A405="",A405&lt;$E$23),"",IF(J404&lt;=F405,0,IF(IF(AND(A405&gt;=$E$23,MOD(A405-$E$23,int)=0),$E$24,0)+F405&gt;=J404+E405,J404+E405-F405,IF(AND(A405&gt;=$E$23,MOD(A405-$E$23,int)=0),$E$24,0)+IF(IF(AND(A405&gt;=$E$23,MOD(A405-$E$23,int)=0),$E$24,0)+IF(MOD(A405-$E$27,periods_per_year)=0,$E$26,0)+F405&lt;J404+E405,IF(MOD(A405-$E$27,periods_per_year)=0,$E$26,0),J404+E405-IF(AND(A405&gt;=$E$23,MOD(A405-$E$23,int)=0),$E$24,0)-F405))))</f>
        <v>0</v>
      </c>
      <c r="H405" s="15"/>
      <c r="I405" s="14">
        <f t="shared" si="54"/>
        <v>836.2299999999999</v>
      </c>
      <c r="J405" s="14">
        <f t="shared" si="55"/>
        <v>2534.7000000000994</v>
      </c>
      <c r="K405" s="14">
        <f t="shared" si="56"/>
        <v>3.8624999999999998</v>
      </c>
      <c r="L405" s="14">
        <f>IF(A405="","",SUM($K$49:K405))</f>
        <v>39146.114999999976</v>
      </c>
      <c r="O405" s="18">
        <f t="shared" si="57"/>
        <v>357</v>
      </c>
      <c r="P405" s="19">
        <f>IF(O405="","",IF(OR(periods_per_year=26,periods_per_year=52),IF(periods_per_year=26,IF(O405=1,fpdate,P404+14),IF(periods_per_year=52,IF(O405=1,fpdate,P404+7),"n/a")),IF(periods_per_year=24,DATE(YEAR(fpdate),MONTH(fpdate)+(O405-1)/2+IF(AND(DAY(fpdate)&gt;=15,MOD(O405,2)=0),1,0),IF(MOD(O405,2)=0,IF(DAY(fpdate)&gt;=15,DAY(fpdate)-14,DAY(fpdate)+14),DAY(fpdate))),IF(DAY(DATE(YEAR(fpdate),MONTH(fpdate)+O405-1,DAY(fpdate)))&lt;&gt;DAY(fpdate),DATE(YEAR(fpdate),MONTH(fpdate)+O405,0),DATE(YEAR(fpdate),MONTH(fpdate)+O405-1,DAY(fpdate))))))</f>
        <v>53936</v>
      </c>
      <c r="Q405" s="20">
        <f>IF(O405="","",IF(D405&lt;&gt;"",D405,IF(O405=1,start_rate,IF(variable,IF(OR(O405=1,O405&lt;$J$23*periods_per_year),Q404,MIN($J$24,IF(MOD(O405-1,$J$26)=0,MAX($J$25,Q404+$J$27),Q404))),Q404))))</f>
        <v>5.5E-2</v>
      </c>
      <c r="R405" s="21">
        <f>IF(O405="","",ROUND((((1+Q405/CP)^(CP/periods_per_year))-1)*U404,2))</f>
        <v>15.45</v>
      </c>
      <c r="S405" s="21">
        <f>IF(O405="","",IF(O405=nper,U404+R405,MIN(U404+R405,IF(Q405=Q404,S404,ROUND(-PMT(((1+Q405/CP)^(CP/periods_per_year))-1,nper-O405+1,U404),2)))))</f>
        <v>851.68</v>
      </c>
      <c r="T405" s="21">
        <f t="shared" si="58"/>
        <v>836.2299999999999</v>
      </c>
      <c r="U405" s="21">
        <f t="shared" si="59"/>
        <v>2534.7000000000994</v>
      </c>
    </row>
    <row r="406" spans="1:21" x14ac:dyDescent="0.2">
      <c r="A406" s="11">
        <f t="shared" si="50"/>
        <v>358</v>
      </c>
      <c r="B406" s="12">
        <f t="shared" si="51"/>
        <v>53966</v>
      </c>
      <c r="C406" s="16" t="str">
        <f t="shared" si="52"/>
        <v/>
      </c>
      <c r="D406" s="13">
        <f>IF(A406="","",IF(A406=1,start_rate,IF(variable,IF(OR(A406=1,A406&lt;$J$23*periods_per_year),D405,MIN($J$24,IF(MOD(A406-1,$J$26)=0,MAX($J$25,D405+$J$27),D405))),D405)))</f>
        <v>5.5E-2</v>
      </c>
      <c r="E406" s="14">
        <f t="shared" si="53"/>
        <v>11.62</v>
      </c>
      <c r="F406" s="14">
        <f>IF(A406="","",IF(A406=nper,J405+E406,MIN(J405+E406,IF(D406=D405,F405,IF($E$13="Acc Bi-Weekly",ROUND((-PMT(((1+D406/CP)^(CP/12))-1,(nper-A406+1)*12/26,J405))/2,2),IF($E$13="Acc Weekly",ROUND((-PMT(((1+D406/CP)^(CP/12))-1,(nper-A406+1)*12/52,J405))/4,2),ROUND(-PMT(((1+D406/CP)^(CP/periods_per_year))-1,nper-A406+1,J405),2)))))))</f>
        <v>851.68</v>
      </c>
      <c r="G406" s="14">
        <f>IF(OR(A406="",A406&lt;$E$23),"",IF(J405&lt;=F406,0,IF(IF(AND(A406&gt;=$E$23,MOD(A406-$E$23,int)=0),$E$24,0)+F406&gt;=J405+E406,J405+E406-F406,IF(AND(A406&gt;=$E$23,MOD(A406-$E$23,int)=0),$E$24,0)+IF(IF(AND(A406&gt;=$E$23,MOD(A406-$E$23,int)=0),$E$24,0)+IF(MOD(A406-$E$27,periods_per_year)=0,$E$26,0)+F406&lt;J405+E406,IF(MOD(A406-$E$27,periods_per_year)=0,$E$26,0),J405+E406-IF(AND(A406&gt;=$E$23,MOD(A406-$E$23,int)=0),$E$24,0)-F406))))</f>
        <v>0</v>
      </c>
      <c r="H406" s="15"/>
      <c r="I406" s="14">
        <f t="shared" si="54"/>
        <v>840.06</v>
      </c>
      <c r="J406" s="14">
        <f t="shared" si="55"/>
        <v>1694.6400000000995</v>
      </c>
      <c r="K406" s="14">
        <f t="shared" si="56"/>
        <v>2.9049999999999998</v>
      </c>
      <c r="L406" s="14">
        <f>IF(A406="","",SUM($K$49:K406))</f>
        <v>39149.019999999975</v>
      </c>
      <c r="O406" s="18">
        <f t="shared" si="57"/>
        <v>358</v>
      </c>
      <c r="P406" s="19">
        <f>IF(O406="","",IF(OR(periods_per_year=26,periods_per_year=52),IF(periods_per_year=26,IF(O406=1,fpdate,P405+14),IF(periods_per_year=52,IF(O406=1,fpdate,P405+7),"n/a")),IF(periods_per_year=24,DATE(YEAR(fpdate),MONTH(fpdate)+(O406-1)/2+IF(AND(DAY(fpdate)&gt;=15,MOD(O406,2)=0),1,0),IF(MOD(O406,2)=0,IF(DAY(fpdate)&gt;=15,DAY(fpdate)-14,DAY(fpdate)+14),DAY(fpdate))),IF(DAY(DATE(YEAR(fpdate),MONTH(fpdate)+O406-1,DAY(fpdate)))&lt;&gt;DAY(fpdate),DATE(YEAR(fpdate),MONTH(fpdate)+O406,0),DATE(YEAR(fpdate),MONTH(fpdate)+O406-1,DAY(fpdate))))))</f>
        <v>53966</v>
      </c>
      <c r="Q406" s="20">
        <f>IF(O406="","",IF(D406&lt;&gt;"",D406,IF(O406=1,start_rate,IF(variable,IF(OR(O406=1,O406&lt;$J$23*periods_per_year),Q405,MIN($J$24,IF(MOD(O406-1,$J$26)=0,MAX($J$25,Q405+$J$27),Q405))),Q405))))</f>
        <v>5.5E-2</v>
      </c>
      <c r="R406" s="21">
        <f>IF(O406="","",ROUND((((1+Q406/CP)^(CP/periods_per_year))-1)*U405,2))</f>
        <v>11.62</v>
      </c>
      <c r="S406" s="21">
        <f>IF(O406="","",IF(O406=nper,U405+R406,MIN(U405+R406,IF(Q406=Q405,S405,ROUND(-PMT(((1+Q406/CP)^(CP/periods_per_year))-1,nper-O406+1,U405),2)))))</f>
        <v>851.68</v>
      </c>
      <c r="T406" s="21">
        <f t="shared" si="58"/>
        <v>840.06</v>
      </c>
      <c r="U406" s="21">
        <f t="shared" si="59"/>
        <v>1694.6400000000995</v>
      </c>
    </row>
    <row r="407" spans="1:21" x14ac:dyDescent="0.2">
      <c r="A407" s="11">
        <f t="shared" si="50"/>
        <v>359</v>
      </c>
      <c r="B407" s="12">
        <f t="shared" si="51"/>
        <v>53997</v>
      </c>
      <c r="C407" s="16" t="str">
        <f t="shared" si="52"/>
        <v/>
      </c>
      <c r="D407" s="13">
        <f>IF(A407="","",IF(A407=1,start_rate,IF(variable,IF(OR(A407=1,A407&lt;$J$23*periods_per_year),D406,MIN($J$24,IF(MOD(A407-1,$J$26)=0,MAX($J$25,D406+$J$27),D406))),D406)))</f>
        <v>5.5E-2</v>
      </c>
      <c r="E407" s="14">
        <f t="shared" si="53"/>
        <v>7.77</v>
      </c>
      <c r="F407" s="14">
        <f>IF(A407="","",IF(A407=nper,J406+E407,MIN(J406+E407,IF(D407=D406,F406,IF($E$13="Acc Bi-Weekly",ROUND((-PMT(((1+D407/CP)^(CP/12))-1,(nper-A407+1)*12/26,J406))/2,2),IF($E$13="Acc Weekly",ROUND((-PMT(((1+D407/CP)^(CP/12))-1,(nper-A407+1)*12/52,J406))/4,2),ROUND(-PMT(((1+D407/CP)^(CP/periods_per_year))-1,nper-A407+1,J406),2)))))))</f>
        <v>851.68</v>
      </c>
      <c r="G407" s="14">
        <f>IF(OR(A407="",A407&lt;$E$23),"",IF(J406&lt;=F407,0,IF(IF(AND(A407&gt;=$E$23,MOD(A407-$E$23,int)=0),$E$24,0)+F407&gt;=J406+E407,J406+E407-F407,IF(AND(A407&gt;=$E$23,MOD(A407-$E$23,int)=0),$E$24,0)+IF(IF(AND(A407&gt;=$E$23,MOD(A407-$E$23,int)=0),$E$24,0)+IF(MOD(A407-$E$27,periods_per_year)=0,$E$26,0)+F407&lt;J406+E407,IF(MOD(A407-$E$27,periods_per_year)=0,$E$26,0),J406+E407-IF(AND(A407&gt;=$E$23,MOD(A407-$E$23,int)=0),$E$24,0)-F407))))</f>
        <v>0</v>
      </c>
      <c r="H407" s="15"/>
      <c r="I407" s="14">
        <f t="shared" si="54"/>
        <v>843.91</v>
      </c>
      <c r="J407" s="14">
        <f t="shared" si="55"/>
        <v>850.73000000009949</v>
      </c>
      <c r="K407" s="14">
        <f t="shared" si="56"/>
        <v>1.9424999999999999</v>
      </c>
      <c r="L407" s="14">
        <f>IF(A407="","",SUM($K$49:K407))</f>
        <v>39150.962499999972</v>
      </c>
      <c r="O407" s="18">
        <f t="shared" si="57"/>
        <v>359</v>
      </c>
      <c r="P407" s="19">
        <f>IF(O407="","",IF(OR(periods_per_year=26,periods_per_year=52),IF(periods_per_year=26,IF(O407=1,fpdate,P406+14),IF(periods_per_year=52,IF(O407=1,fpdate,P406+7),"n/a")),IF(periods_per_year=24,DATE(YEAR(fpdate),MONTH(fpdate)+(O407-1)/2+IF(AND(DAY(fpdate)&gt;=15,MOD(O407,2)=0),1,0),IF(MOD(O407,2)=0,IF(DAY(fpdate)&gt;=15,DAY(fpdate)-14,DAY(fpdate)+14),DAY(fpdate))),IF(DAY(DATE(YEAR(fpdate),MONTH(fpdate)+O407-1,DAY(fpdate)))&lt;&gt;DAY(fpdate),DATE(YEAR(fpdate),MONTH(fpdate)+O407,0),DATE(YEAR(fpdate),MONTH(fpdate)+O407-1,DAY(fpdate))))))</f>
        <v>53997</v>
      </c>
      <c r="Q407" s="20">
        <f>IF(O407="","",IF(D407&lt;&gt;"",D407,IF(O407=1,start_rate,IF(variable,IF(OR(O407=1,O407&lt;$J$23*periods_per_year),Q406,MIN($J$24,IF(MOD(O407-1,$J$26)=0,MAX($J$25,Q406+$J$27),Q406))),Q406))))</f>
        <v>5.5E-2</v>
      </c>
      <c r="R407" s="21">
        <f>IF(O407="","",ROUND((((1+Q407/CP)^(CP/periods_per_year))-1)*U406,2))</f>
        <v>7.77</v>
      </c>
      <c r="S407" s="21">
        <f>IF(O407="","",IF(O407=nper,U406+R407,MIN(U406+R407,IF(Q407=Q406,S406,ROUND(-PMT(((1+Q407/CP)^(CP/periods_per_year))-1,nper-O407+1,U406),2)))))</f>
        <v>851.68</v>
      </c>
      <c r="T407" s="21">
        <f t="shared" si="58"/>
        <v>843.91</v>
      </c>
      <c r="U407" s="21">
        <f t="shared" si="59"/>
        <v>850.73000000009949</v>
      </c>
    </row>
    <row r="408" spans="1:21" x14ac:dyDescent="0.2">
      <c r="A408" s="11">
        <f t="shared" si="50"/>
        <v>360</v>
      </c>
      <c r="B408" s="12">
        <f t="shared" si="51"/>
        <v>54027</v>
      </c>
      <c r="C408" s="16">
        <f t="shared" si="52"/>
        <v>30</v>
      </c>
      <c r="D408" s="13">
        <f>IF(A408="","",IF(A408=1,start_rate,IF(variable,IF(OR(A408=1,A408&lt;$J$23*periods_per_year),D407,MIN($J$24,IF(MOD(A408-1,$J$26)=0,MAX($J$25,D407+$J$27),D407))),D407)))</f>
        <v>5.5E-2</v>
      </c>
      <c r="E408" s="14">
        <f t="shared" si="53"/>
        <v>3.9</v>
      </c>
      <c r="F408" s="14">
        <f>IF(A408="","",IF(A408=nper,J407+E408,MIN(J407+E408,IF(D408=D407,F407,IF($E$13="Acc Bi-Weekly",ROUND((-PMT(((1+D408/CP)^(CP/12))-1,(nper-A408+1)*12/26,J407))/2,2),IF($E$13="Acc Weekly",ROUND((-PMT(((1+D408/CP)^(CP/12))-1,(nper-A408+1)*12/52,J407))/4,2),ROUND(-PMT(((1+D408/CP)^(CP/periods_per_year))-1,nper-A408+1,J407),2)))))))</f>
        <v>854.63000000009947</v>
      </c>
      <c r="G408" s="14">
        <f>IF(OR(A408="",A408&lt;$E$23),"",IF(J407&lt;=F408,0,IF(IF(AND(A408&gt;=$E$23,MOD(A408-$E$23,int)=0),$E$24,0)+F408&gt;=J407+E408,J407+E408-F408,IF(AND(A408&gt;=$E$23,MOD(A408-$E$23,int)=0),$E$24,0)+IF(IF(AND(A408&gt;=$E$23,MOD(A408-$E$23,int)=0),$E$24,0)+IF(MOD(A408-$E$27,periods_per_year)=0,$E$26,0)+F408&lt;J407+E408,IF(MOD(A408-$E$27,periods_per_year)=0,$E$26,0),J407+E408-IF(AND(A408&gt;=$E$23,MOD(A408-$E$23,int)=0),$E$24,0)-F408))))</f>
        <v>0</v>
      </c>
      <c r="H408" s="15"/>
      <c r="I408" s="14">
        <f t="shared" si="54"/>
        <v>850.73000000009949</v>
      </c>
      <c r="J408" s="14">
        <f t="shared" si="55"/>
        <v>0</v>
      </c>
      <c r="K408" s="14">
        <f t="shared" si="56"/>
        <v>0.97499999999999998</v>
      </c>
      <c r="L408" s="14">
        <f>IF(A408="","",SUM($K$49:K408))</f>
        <v>39151.937499999971</v>
      </c>
      <c r="O408" s="18">
        <f t="shared" si="57"/>
        <v>360</v>
      </c>
      <c r="P408" s="19">
        <f>IF(O408="","",IF(OR(periods_per_year=26,periods_per_year=52),IF(periods_per_year=26,IF(O408=1,fpdate,P407+14),IF(periods_per_year=52,IF(O408=1,fpdate,P407+7),"n/a")),IF(periods_per_year=24,DATE(YEAR(fpdate),MONTH(fpdate)+(O408-1)/2+IF(AND(DAY(fpdate)&gt;=15,MOD(O408,2)=0),1,0),IF(MOD(O408,2)=0,IF(DAY(fpdate)&gt;=15,DAY(fpdate)-14,DAY(fpdate)+14),DAY(fpdate))),IF(DAY(DATE(YEAR(fpdate),MONTH(fpdate)+O408-1,DAY(fpdate)))&lt;&gt;DAY(fpdate),DATE(YEAR(fpdate),MONTH(fpdate)+O408,0),DATE(YEAR(fpdate),MONTH(fpdate)+O408-1,DAY(fpdate))))))</f>
        <v>54027</v>
      </c>
      <c r="Q408" s="20">
        <f>IF(O408="","",IF(D408&lt;&gt;"",D408,IF(O408=1,start_rate,IF(variable,IF(OR(O408=1,O408&lt;$J$23*periods_per_year),Q407,MIN($J$24,IF(MOD(O408-1,$J$26)=0,MAX($J$25,Q407+$J$27),Q407))),Q407))))</f>
        <v>5.5E-2</v>
      </c>
      <c r="R408" s="21">
        <f>IF(O408="","",ROUND((((1+Q408/CP)^(CP/periods_per_year))-1)*U407,2))</f>
        <v>3.9</v>
      </c>
      <c r="S408" s="21">
        <f>IF(O408="","",IF(O408=nper,U407+R408,MIN(U407+R408,IF(Q408=Q407,S407,ROUND(-PMT(((1+Q408/CP)^(CP/periods_per_year))-1,nper-O408+1,U407),2)))))</f>
        <v>854.63000000009947</v>
      </c>
      <c r="T408" s="21">
        <f t="shared" si="58"/>
        <v>850.73000000009949</v>
      </c>
      <c r="U408" s="21">
        <f t="shared" si="59"/>
        <v>0</v>
      </c>
    </row>
    <row r="409" spans="1:21" x14ac:dyDescent="0.2">
      <c r="A409" s="11" t="str">
        <f t="shared" si="50"/>
        <v/>
      </c>
      <c r="B409" s="12" t="str">
        <f t="shared" si="51"/>
        <v/>
      </c>
      <c r="C409" s="16" t="str">
        <f t="shared" si="52"/>
        <v/>
      </c>
      <c r="D409" s="13" t="str">
        <f>IF(A409="","",IF(A409=1,start_rate,IF(variable,IF(OR(A409=1,A409&lt;$J$23*periods_per_year),D408,MIN($J$24,IF(MOD(A409-1,$J$26)=0,MAX($J$25,D408+$J$27),D408))),D408)))</f>
        <v/>
      </c>
      <c r="E409" s="14" t="str">
        <f t="shared" si="53"/>
        <v/>
      </c>
      <c r="F409" s="14" t="str">
        <f>IF(A409="","",IF(A409=nper,J408+E409,MIN(J408+E409,IF(D409=D408,F408,IF($E$13="Acc Bi-Weekly",ROUND((-PMT(((1+D409/CP)^(CP/12))-1,(nper-A409+1)*12/26,J408))/2,2),IF($E$13="Acc Weekly",ROUND((-PMT(((1+D409/CP)^(CP/12))-1,(nper-A409+1)*12/52,J408))/4,2),ROUND(-PMT(((1+D409/CP)^(CP/periods_per_year))-1,nper-A409+1,J408),2)))))))</f>
        <v/>
      </c>
      <c r="G409" s="14" t="str">
        <f>IF(OR(A409="",A409&lt;$E$23),"",IF(J408&lt;=F409,0,IF(IF(AND(A409&gt;=$E$23,MOD(A409-$E$23,int)=0),$E$24,0)+F409&gt;=J408+E409,J408+E409-F409,IF(AND(A409&gt;=$E$23,MOD(A409-$E$23,int)=0),$E$24,0)+IF(IF(AND(A409&gt;=$E$23,MOD(A409-$E$23,int)=0),$E$24,0)+IF(MOD(A409-$E$27,periods_per_year)=0,$E$26,0)+F409&lt;J408+E409,IF(MOD(A409-$E$27,periods_per_year)=0,$E$26,0),J408+E409-IF(AND(A409&gt;=$E$23,MOD(A409-$E$23,int)=0),$E$24,0)-F409))))</f>
        <v/>
      </c>
      <c r="H409" s="15"/>
      <c r="I409" s="14" t="str">
        <f t="shared" si="54"/>
        <v/>
      </c>
      <c r="J409" s="14" t="str">
        <f t="shared" si="55"/>
        <v/>
      </c>
      <c r="K409" s="14" t="str">
        <f t="shared" si="56"/>
        <v/>
      </c>
      <c r="L409" s="14" t="str">
        <f>IF(A409="","",SUM($K$49:K409))</f>
        <v/>
      </c>
      <c r="O409" s="18" t="str">
        <f t="shared" si="57"/>
        <v/>
      </c>
      <c r="P409" s="19" t="str">
        <f>IF(O409="","",IF(OR(periods_per_year=26,periods_per_year=52),IF(periods_per_year=26,IF(O409=1,fpdate,P408+14),IF(periods_per_year=52,IF(O409=1,fpdate,P408+7),"n/a")),IF(periods_per_year=24,DATE(YEAR(fpdate),MONTH(fpdate)+(O409-1)/2+IF(AND(DAY(fpdate)&gt;=15,MOD(O409,2)=0),1,0),IF(MOD(O409,2)=0,IF(DAY(fpdate)&gt;=15,DAY(fpdate)-14,DAY(fpdate)+14),DAY(fpdate))),IF(DAY(DATE(YEAR(fpdate),MONTH(fpdate)+O409-1,DAY(fpdate)))&lt;&gt;DAY(fpdate),DATE(YEAR(fpdate),MONTH(fpdate)+O409,0),DATE(YEAR(fpdate),MONTH(fpdate)+O409-1,DAY(fpdate))))))</f>
        <v/>
      </c>
      <c r="Q409" s="20" t="str">
        <f>IF(O409="","",IF(D409&lt;&gt;"",D409,IF(O409=1,start_rate,IF(variable,IF(OR(O409=1,O409&lt;$J$23*periods_per_year),Q408,MIN($J$24,IF(MOD(O409-1,$J$26)=0,MAX($J$25,Q408+$J$27),Q408))),Q408))))</f>
        <v/>
      </c>
      <c r="R409" s="21" t="str">
        <f>IF(O409="","",ROUND((((1+Q409/CP)^(CP/periods_per_year))-1)*U408,2))</f>
        <v/>
      </c>
      <c r="S409" s="21" t="str">
        <f>IF(O409="","",IF(O409=nper,U408+R409,MIN(U408+R409,IF(Q409=Q408,S408,ROUND(-PMT(((1+Q409/CP)^(CP/periods_per_year))-1,nper-O409+1,U408),2)))))</f>
        <v/>
      </c>
      <c r="T409" s="21" t="str">
        <f t="shared" si="58"/>
        <v/>
      </c>
      <c r="U409" s="21" t="str">
        <f t="shared" si="59"/>
        <v/>
      </c>
    </row>
    <row r="410" spans="1:21" x14ac:dyDescent="0.2">
      <c r="A410" s="11" t="str">
        <f t="shared" si="50"/>
        <v/>
      </c>
      <c r="B410" s="12" t="str">
        <f t="shared" si="51"/>
        <v/>
      </c>
      <c r="C410" s="16" t="str">
        <f t="shared" si="52"/>
        <v/>
      </c>
      <c r="D410" s="13" t="str">
        <f>IF(A410="","",IF(A410=1,start_rate,IF(variable,IF(OR(A410=1,A410&lt;$J$23*periods_per_year),D409,MIN($J$24,IF(MOD(A410-1,$J$26)=0,MAX($J$25,D409+$J$27),D409))),D409)))</f>
        <v/>
      </c>
      <c r="E410" s="14" t="str">
        <f t="shared" si="53"/>
        <v/>
      </c>
      <c r="F410" s="14" t="str">
        <f>IF(A410="","",IF(A410=nper,J409+E410,MIN(J409+E410,IF(D410=D409,F409,IF($E$13="Acc Bi-Weekly",ROUND((-PMT(((1+D410/CP)^(CP/12))-1,(nper-A410+1)*12/26,J409))/2,2),IF($E$13="Acc Weekly",ROUND((-PMT(((1+D410/CP)^(CP/12))-1,(nper-A410+1)*12/52,J409))/4,2),ROUND(-PMT(((1+D410/CP)^(CP/periods_per_year))-1,nper-A410+1,J409),2)))))))</f>
        <v/>
      </c>
      <c r="G410" s="14" t="str">
        <f>IF(OR(A410="",A410&lt;$E$23),"",IF(J409&lt;=F410,0,IF(IF(AND(A410&gt;=$E$23,MOD(A410-$E$23,int)=0),$E$24,0)+F410&gt;=J409+E410,J409+E410-F410,IF(AND(A410&gt;=$E$23,MOD(A410-$E$23,int)=0),$E$24,0)+IF(IF(AND(A410&gt;=$E$23,MOD(A410-$E$23,int)=0),$E$24,0)+IF(MOD(A410-$E$27,periods_per_year)=0,$E$26,0)+F410&lt;J409+E410,IF(MOD(A410-$E$27,periods_per_year)=0,$E$26,0),J409+E410-IF(AND(A410&gt;=$E$23,MOD(A410-$E$23,int)=0),$E$24,0)-F410))))</f>
        <v/>
      </c>
      <c r="H410" s="15"/>
      <c r="I410" s="14" t="str">
        <f t="shared" si="54"/>
        <v/>
      </c>
      <c r="J410" s="14" t="str">
        <f t="shared" si="55"/>
        <v/>
      </c>
      <c r="K410" s="14" t="str">
        <f t="shared" si="56"/>
        <v/>
      </c>
      <c r="L410" s="14" t="str">
        <f>IF(A410="","",SUM($K$49:K410))</f>
        <v/>
      </c>
      <c r="O410" s="18" t="str">
        <f t="shared" si="57"/>
        <v/>
      </c>
      <c r="P410" s="19" t="str">
        <f>IF(O410="","",IF(OR(periods_per_year=26,periods_per_year=52),IF(periods_per_year=26,IF(O410=1,fpdate,P409+14),IF(periods_per_year=52,IF(O410=1,fpdate,P409+7),"n/a")),IF(periods_per_year=24,DATE(YEAR(fpdate),MONTH(fpdate)+(O410-1)/2+IF(AND(DAY(fpdate)&gt;=15,MOD(O410,2)=0),1,0),IF(MOD(O410,2)=0,IF(DAY(fpdate)&gt;=15,DAY(fpdate)-14,DAY(fpdate)+14),DAY(fpdate))),IF(DAY(DATE(YEAR(fpdate),MONTH(fpdate)+O410-1,DAY(fpdate)))&lt;&gt;DAY(fpdate),DATE(YEAR(fpdate),MONTH(fpdate)+O410,0),DATE(YEAR(fpdate),MONTH(fpdate)+O410-1,DAY(fpdate))))))</f>
        <v/>
      </c>
      <c r="Q410" s="20" t="str">
        <f>IF(O410="","",IF(D410&lt;&gt;"",D410,IF(O410=1,start_rate,IF(variable,IF(OR(O410=1,O410&lt;$J$23*periods_per_year),Q409,MIN($J$24,IF(MOD(O410-1,$J$26)=0,MAX($J$25,Q409+$J$27),Q409))),Q409))))</f>
        <v/>
      </c>
      <c r="R410" s="21" t="str">
        <f>IF(O410="","",ROUND((((1+Q410/CP)^(CP/periods_per_year))-1)*U409,2))</f>
        <v/>
      </c>
      <c r="S410" s="21" t="str">
        <f>IF(O410="","",IF(O410=nper,U409+R410,MIN(U409+R410,IF(Q410=Q409,S409,ROUND(-PMT(((1+Q410/CP)^(CP/periods_per_year))-1,nper-O410+1,U409),2)))))</f>
        <v/>
      </c>
      <c r="T410" s="21" t="str">
        <f t="shared" si="58"/>
        <v/>
      </c>
      <c r="U410" s="21" t="str">
        <f t="shared" si="59"/>
        <v/>
      </c>
    </row>
    <row r="411" spans="1:21" x14ac:dyDescent="0.2">
      <c r="A411" s="11" t="str">
        <f t="shared" si="50"/>
        <v/>
      </c>
      <c r="B411" s="12" t="str">
        <f t="shared" si="51"/>
        <v/>
      </c>
      <c r="C411" s="16" t="str">
        <f t="shared" si="52"/>
        <v/>
      </c>
      <c r="D411" s="13" t="str">
        <f>IF(A411="","",IF(A411=1,start_rate,IF(variable,IF(OR(A411=1,A411&lt;$J$23*periods_per_year),D410,MIN($J$24,IF(MOD(A411-1,$J$26)=0,MAX($J$25,D410+$J$27),D410))),D410)))</f>
        <v/>
      </c>
      <c r="E411" s="14" t="str">
        <f t="shared" si="53"/>
        <v/>
      </c>
      <c r="F411" s="14" t="str">
        <f>IF(A411="","",IF(A411=nper,J410+E411,MIN(J410+E411,IF(D411=D410,F410,IF($E$13="Acc Bi-Weekly",ROUND((-PMT(((1+D411/CP)^(CP/12))-1,(nper-A411+1)*12/26,J410))/2,2),IF($E$13="Acc Weekly",ROUND((-PMT(((1+D411/CP)^(CP/12))-1,(nper-A411+1)*12/52,J410))/4,2),ROUND(-PMT(((1+D411/CP)^(CP/periods_per_year))-1,nper-A411+1,J410),2)))))))</f>
        <v/>
      </c>
      <c r="G411" s="14" t="str">
        <f>IF(OR(A411="",A411&lt;$E$23),"",IF(J410&lt;=F411,0,IF(IF(AND(A411&gt;=$E$23,MOD(A411-$E$23,int)=0),$E$24,0)+F411&gt;=J410+E411,J410+E411-F411,IF(AND(A411&gt;=$E$23,MOD(A411-$E$23,int)=0),$E$24,0)+IF(IF(AND(A411&gt;=$E$23,MOD(A411-$E$23,int)=0),$E$24,0)+IF(MOD(A411-$E$27,periods_per_year)=0,$E$26,0)+F411&lt;J410+E411,IF(MOD(A411-$E$27,periods_per_year)=0,$E$26,0),J410+E411-IF(AND(A411&gt;=$E$23,MOD(A411-$E$23,int)=0),$E$24,0)-F411))))</f>
        <v/>
      </c>
      <c r="H411" s="15"/>
      <c r="I411" s="14" t="str">
        <f t="shared" si="54"/>
        <v/>
      </c>
      <c r="J411" s="14" t="str">
        <f t="shared" si="55"/>
        <v/>
      </c>
      <c r="K411" s="14" t="str">
        <f t="shared" si="56"/>
        <v/>
      </c>
      <c r="L411" s="14" t="str">
        <f>IF(A411="","",SUM($K$49:K411))</f>
        <v/>
      </c>
      <c r="O411" s="18" t="str">
        <f t="shared" si="57"/>
        <v/>
      </c>
      <c r="P411" s="19" t="str">
        <f>IF(O411="","",IF(OR(periods_per_year=26,periods_per_year=52),IF(periods_per_year=26,IF(O411=1,fpdate,P410+14),IF(periods_per_year=52,IF(O411=1,fpdate,P410+7),"n/a")),IF(periods_per_year=24,DATE(YEAR(fpdate),MONTH(fpdate)+(O411-1)/2+IF(AND(DAY(fpdate)&gt;=15,MOD(O411,2)=0),1,0),IF(MOD(O411,2)=0,IF(DAY(fpdate)&gt;=15,DAY(fpdate)-14,DAY(fpdate)+14),DAY(fpdate))),IF(DAY(DATE(YEAR(fpdate),MONTH(fpdate)+O411-1,DAY(fpdate)))&lt;&gt;DAY(fpdate),DATE(YEAR(fpdate),MONTH(fpdate)+O411,0),DATE(YEAR(fpdate),MONTH(fpdate)+O411-1,DAY(fpdate))))))</f>
        <v/>
      </c>
      <c r="Q411" s="20" t="str">
        <f>IF(O411="","",IF(D411&lt;&gt;"",D411,IF(O411=1,start_rate,IF(variable,IF(OR(O411=1,O411&lt;$J$23*periods_per_year),Q410,MIN($J$24,IF(MOD(O411-1,$J$26)=0,MAX($J$25,Q410+$J$27),Q410))),Q410))))</f>
        <v/>
      </c>
      <c r="R411" s="21" t="str">
        <f>IF(O411="","",ROUND((((1+Q411/CP)^(CP/periods_per_year))-1)*U410,2))</f>
        <v/>
      </c>
      <c r="S411" s="21" t="str">
        <f>IF(O411="","",IF(O411=nper,U410+R411,MIN(U410+R411,IF(Q411=Q410,S410,ROUND(-PMT(((1+Q411/CP)^(CP/periods_per_year))-1,nper-O411+1,U410),2)))))</f>
        <v/>
      </c>
      <c r="T411" s="21" t="str">
        <f t="shared" si="58"/>
        <v/>
      </c>
      <c r="U411" s="21" t="str">
        <f t="shared" si="59"/>
        <v/>
      </c>
    </row>
    <row r="412" spans="1:21" x14ac:dyDescent="0.2">
      <c r="A412" s="11" t="str">
        <f t="shared" si="50"/>
        <v/>
      </c>
      <c r="B412" s="12" t="str">
        <f t="shared" si="51"/>
        <v/>
      </c>
      <c r="C412" s="16" t="str">
        <f t="shared" si="52"/>
        <v/>
      </c>
      <c r="D412" s="13" t="str">
        <f>IF(A412="","",IF(A412=1,start_rate,IF(variable,IF(OR(A412=1,A412&lt;$J$23*periods_per_year),D411,MIN($J$24,IF(MOD(A412-1,$J$26)=0,MAX($J$25,D411+$J$27),D411))),D411)))</f>
        <v/>
      </c>
      <c r="E412" s="14" t="str">
        <f t="shared" si="53"/>
        <v/>
      </c>
      <c r="F412" s="14" t="str">
        <f>IF(A412="","",IF(A412=nper,J411+E412,MIN(J411+E412,IF(D412=D411,F411,IF($E$13="Acc Bi-Weekly",ROUND((-PMT(((1+D412/CP)^(CP/12))-1,(nper-A412+1)*12/26,J411))/2,2),IF($E$13="Acc Weekly",ROUND((-PMT(((1+D412/CP)^(CP/12))-1,(nper-A412+1)*12/52,J411))/4,2),ROUND(-PMT(((1+D412/CP)^(CP/periods_per_year))-1,nper-A412+1,J411),2)))))))</f>
        <v/>
      </c>
      <c r="G412" s="14" t="str">
        <f>IF(OR(A412="",A412&lt;$E$23),"",IF(J411&lt;=F412,0,IF(IF(AND(A412&gt;=$E$23,MOD(A412-$E$23,int)=0),$E$24,0)+F412&gt;=J411+E412,J411+E412-F412,IF(AND(A412&gt;=$E$23,MOD(A412-$E$23,int)=0),$E$24,0)+IF(IF(AND(A412&gt;=$E$23,MOD(A412-$E$23,int)=0),$E$24,0)+IF(MOD(A412-$E$27,periods_per_year)=0,$E$26,0)+F412&lt;J411+E412,IF(MOD(A412-$E$27,periods_per_year)=0,$E$26,0),J411+E412-IF(AND(A412&gt;=$E$23,MOD(A412-$E$23,int)=0),$E$24,0)-F412))))</f>
        <v/>
      </c>
      <c r="H412" s="15"/>
      <c r="I412" s="14" t="str">
        <f t="shared" si="54"/>
        <v/>
      </c>
      <c r="J412" s="14" t="str">
        <f t="shared" si="55"/>
        <v/>
      </c>
      <c r="K412" s="14" t="str">
        <f t="shared" si="56"/>
        <v/>
      </c>
      <c r="L412" s="14" t="str">
        <f>IF(A412="","",SUM($K$49:K412))</f>
        <v/>
      </c>
      <c r="O412" s="18" t="str">
        <f t="shared" si="57"/>
        <v/>
      </c>
      <c r="P412" s="19" t="str">
        <f>IF(O412="","",IF(OR(periods_per_year=26,periods_per_year=52),IF(periods_per_year=26,IF(O412=1,fpdate,P411+14),IF(periods_per_year=52,IF(O412=1,fpdate,P411+7),"n/a")),IF(periods_per_year=24,DATE(YEAR(fpdate),MONTH(fpdate)+(O412-1)/2+IF(AND(DAY(fpdate)&gt;=15,MOD(O412,2)=0),1,0),IF(MOD(O412,2)=0,IF(DAY(fpdate)&gt;=15,DAY(fpdate)-14,DAY(fpdate)+14),DAY(fpdate))),IF(DAY(DATE(YEAR(fpdate),MONTH(fpdate)+O412-1,DAY(fpdate)))&lt;&gt;DAY(fpdate),DATE(YEAR(fpdate),MONTH(fpdate)+O412,0),DATE(YEAR(fpdate),MONTH(fpdate)+O412-1,DAY(fpdate))))))</f>
        <v/>
      </c>
      <c r="Q412" s="20" t="str">
        <f>IF(O412="","",IF(D412&lt;&gt;"",D412,IF(O412=1,start_rate,IF(variable,IF(OR(O412=1,O412&lt;$J$23*periods_per_year),Q411,MIN($J$24,IF(MOD(O412-1,$J$26)=0,MAX($J$25,Q411+$J$27),Q411))),Q411))))</f>
        <v/>
      </c>
      <c r="R412" s="21" t="str">
        <f>IF(O412="","",ROUND((((1+Q412/CP)^(CP/periods_per_year))-1)*U411,2))</f>
        <v/>
      </c>
      <c r="S412" s="21" t="str">
        <f>IF(O412="","",IF(O412=nper,U411+R412,MIN(U411+R412,IF(Q412=Q411,S411,ROUND(-PMT(((1+Q412/CP)^(CP/periods_per_year))-1,nper-O412+1,U411),2)))))</f>
        <v/>
      </c>
      <c r="T412" s="21" t="str">
        <f t="shared" si="58"/>
        <v/>
      </c>
      <c r="U412" s="21" t="str">
        <f t="shared" si="59"/>
        <v/>
      </c>
    </row>
    <row r="413" spans="1:21" x14ac:dyDescent="0.2">
      <c r="A413" s="11" t="str">
        <f t="shared" si="50"/>
        <v/>
      </c>
      <c r="B413" s="12" t="str">
        <f t="shared" si="51"/>
        <v/>
      </c>
      <c r="C413" s="16" t="str">
        <f t="shared" si="52"/>
        <v/>
      </c>
      <c r="D413" s="13" t="str">
        <f>IF(A413="","",IF(A413=1,start_rate,IF(variable,IF(OR(A413=1,A413&lt;$J$23*periods_per_year),D412,MIN($J$24,IF(MOD(A413-1,$J$26)=0,MAX($J$25,D412+$J$27),D412))),D412)))</f>
        <v/>
      </c>
      <c r="E413" s="14" t="str">
        <f t="shared" si="53"/>
        <v/>
      </c>
      <c r="F413" s="14" t="str">
        <f>IF(A413="","",IF(A413=nper,J412+E413,MIN(J412+E413,IF(D413=D412,F412,IF($E$13="Acc Bi-Weekly",ROUND((-PMT(((1+D413/CP)^(CP/12))-1,(nper-A413+1)*12/26,J412))/2,2),IF($E$13="Acc Weekly",ROUND((-PMT(((1+D413/CP)^(CP/12))-1,(nper-A413+1)*12/52,J412))/4,2),ROUND(-PMT(((1+D413/CP)^(CP/periods_per_year))-1,nper-A413+1,J412),2)))))))</f>
        <v/>
      </c>
      <c r="G413" s="14" t="str">
        <f>IF(OR(A413="",A413&lt;$E$23),"",IF(J412&lt;=F413,0,IF(IF(AND(A413&gt;=$E$23,MOD(A413-$E$23,int)=0),$E$24,0)+F413&gt;=J412+E413,J412+E413-F413,IF(AND(A413&gt;=$E$23,MOD(A413-$E$23,int)=0),$E$24,0)+IF(IF(AND(A413&gt;=$E$23,MOD(A413-$E$23,int)=0),$E$24,0)+IF(MOD(A413-$E$27,periods_per_year)=0,$E$26,0)+F413&lt;J412+E413,IF(MOD(A413-$E$27,periods_per_year)=0,$E$26,0),J412+E413-IF(AND(A413&gt;=$E$23,MOD(A413-$E$23,int)=0),$E$24,0)-F413))))</f>
        <v/>
      </c>
      <c r="H413" s="15"/>
      <c r="I413" s="14" t="str">
        <f t="shared" si="54"/>
        <v/>
      </c>
      <c r="J413" s="14" t="str">
        <f t="shared" si="55"/>
        <v/>
      </c>
      <c r="K413" s="14" t="str">
        <f t="shared" si="56"/>
        <v/>
      </c>
      <c r="L413" s="14" t="str">
        <f>IF(A413="","",SUM($K$49:K413))</f>
        <v/>
      </c>
      <c r="O413" s="18" t="str">
        <f t="shared" si="57"/>
        <v/>
      </c>
      <c r="P413" s="19" t="str">
        <f>IF(O413="","",IF(OR(periods_per_year=26,periods_per_year=52),IF(periods_per_year=26,IF(O413=1,fpdate,P412+14),IF(periods_per_year=52,IF(O413=1,fpdate,P412+7),"n/a")),IF(periods_per_year=24,DATE(YEAR(fpdate),MONTH(fpdate)+(O413-1)/2+IF(AND(DAY(fpdate)&gt;=15,MOD(O413,2)=0),1,0),IF(MOD(O413,2)=0,IF(DAY(fpdate)&gt;=15,DAY(fpdate)-14,DAY(fpdate)+14),DAY(fpdate))),IF(DAY(DATE(YEAR(fpdate),MONTH(fpdate)+O413-1,DAY(fpdate)))&lt;&gt;DAY(fpdate),DATE(YEAR(fpdate),MONTH(fpdate)+O413,0),DATE(YEAR(fpdate),MONTH(fpdate)+O413-1,DAY(fpdate))))))</f>
        <v/>
      </c>
      <c r="Q413" s="20" t="str">
        <f>IF(O413="","",IF(D413&lt;&gt;"",D413,IF(O413=1,start_rate,IF(variable,IF(OR(O413=1,O413&lt;$J$23*periods_per_year),Q412,MIN($J$24,IF(MOD(O413-1,$J$26)=0,MAX($J$25,Q412+$J$27),Q412))),Q412))))</f>
        <v/>
      </c>
      <c r="R413" s="21" t="str">
        <f>IF(O413="","",ROUND((((1+Q413/CP)^(CP/periods_per_year))-1)*U412,2))</f>
        <v/>
      </c>
      <c r="S413" s="21" t="str">
        <f>IF(O413="","",IF(O413=nper,U412+R413,MIN(U412+R413,IF(Q413=Q412,S412,ROUND(-PMT(((1+Q413/CP)^(CP/periods_per_year))-1,nper-O413+1,U412),2)))))</f>
        <v/>
      </c>
      <c r="T413" s="21" t="str">
        <f t="shared" si="58"/>
        <v/>
      </c>
      <c r="U413" s="21" t="str">
        <f t="shared" si="59"/>
        <v/>
      </c>
    </row>
    <row r="414" spans="1:21" x14ac:dyDescent="0.2">
      <c r="A414" s="11" t="str">
        <f t="shared" si="50"/>
        <v/>
      </c>
      <c r="B414" s="12" t="str">
        <f t="shared" si="51"/>
        <v/>
      </c>
      <c r="C414" s="16" t="str">
        <f t="shared" si="52"/>
        <v/>
      </c>
      <c r="D414" s="13" t="str">
        <f>IF(A414="","",IF(A414=1,start_rate,IF(variable,IF(OR(A414=1,A414&lt;$J$23*periods_per_year),D413,MIN($J$24,IF(MOD(A414-1,$J$26)=0,MAX($J$25,D413+$J$27),D413))),D413)))</f>
        <v/>
      </c>
      <c r="E414" s="14" t="str">
        <f t="shared" si="53"/>
        <v/>
      </c>
      <c r="F414" s="14" t="str">
        <f>IF(A414="","",IF(A414=nper,J413+E414,MIN(J413+E414,IF(D414=D413,F413,IF($E$13="Acc Bi-Weekly",ROUND((-PMT(((1+D414/CP)^(CP/12))-1,(nper-A414+1)*12/26,J413))/2,2),IF($E$13="Acc Weekly",ROUND((-PMT(((1+D414/CP)^(CP/12))-1,(nper-A414+1)*12/52,J413))/4,2),ROUND(-PMT(((1+D414/CP)^(CP/periods_per_year))-1,nper-A414+1,J413),2)))))))</f>
        <v/>
      </c>
      <c r="G414" s="14" t="str">
        <f>IF(OR(A414="",A414&lt;$E$23),"",IF(J413&lt;=F414,0,IF(IF(AND(A414&gt;=$E$23,MOD(A414-$E$23,int)=0),$E$24,0)+F414&gt;=J413+E414,J413+E414-F414,IF(AND(A414&gt;=$E$23,MOD(A414-$E$23,int)=0),$E$24,0)+IF(IF(AND(A414&gt;=$E$23,MOD(A414-$E$23,int)=0),$E$24,0)+IF(MOD(A414-$E$27,periods_per_year)=0,$E$26,0)+F414&lt;J413+E414,IF(MOD(A414-$E$27,periods_per_year)=0,$E$26,0),J413+E414-IF(AND(A414&gt;=$E$23,MOD(A414-$E$23,int)=0),$E$24,0)-F414))))</f>
        <v/>
      </c>
      <c r="H414" s="15"/>
      <c r="I414" s="14" t="str">
        <f t="shared" si="54"/>
        <v/>
      </c>
      <c r="J414" s="14" t="str">
        <f t="shared" si="55"/>
        <v/>
      </c>
      <c r="K414" s="14" t="str">
        <f t="shared" si="56"/>
        <v/>
      </c>
      <c r="L414" s="14" t="str">
        <f>IF(A414="","",SUM($K$49:K414))</f>
        <v/>
      </c>
      <c r="O414" s="18" t="str">
        <f t="shared" si="57"/>
        <v/>
      </c>
      <c r="P414" s="19" t="str">
        <f>IF(O414="","",IF(OR(periods_per_year=26,periods_per_year=52),IF(periods_per_year=26,IF(O414=1,fpdate,P413+14),IF(periods_per_year=52,IF(O414=1,fpdate,P413+7),"n/a")),IF(periods_per_year=24,DATE(YEAR(fpdate),MONTH(fpdate)+(O414-1)/2+IF(AND(DAY(fpdate)&gt;=15,MOD(O414,2)=0),1,0),IF(MOD(O414,2)=0,IF(DAY(fpdate)&gt;=15,DAY(fpdate)-14,DAY(fpdate)+14),DAY(fpdate))),IF(DAY(DATE(YEAR(fpdate),MONTH(fpdate)+O414-1,DAY(fpdate)))&lt;&gt;DAY(fpdate),DATE(YEAR(fpdate),MONTH(fpdate)+O414,0),DATE(YEAR(fpdate),MONTH(fpdate)+O414-1,DAY(fpdate))))))</f>
        <v/>
      </c>
      <c r="Q414" s="20" t="str">
        <f>IF(O414="","",IF(D414&lt;&gt;"",D414,IF(O414=1,start_rate,IF(variable,IF(OR(O414=1,O414&lt;$J$23*periods_per_year),Q413,MIN($J$24,IF(MOD(O414-1,$J$26)=0,MAX($J$25,Q413+$J$27),Q413))),Q413))))</f>
        <v/>
      </c>
      <c r="R414" s="21" t="str">
        <f>IF(O414="","",ROUND((((1+Q414/CP)^(CP/periods_per_year))-1)*U413,2))</f>
        <v/>
      </c>
      <c r="S414" s="21" t="str">
        <f>IF(O414="","",IF(O414=nper,U413+R414,MIN(U413+R414,IF(Q414=Q413,S413,ROUND(-PMT(((1+Q414/CP)^(CP/periods_per_year))-1,nper-O414+1,U413),2)))))</f>
        <v/>
      </c>
      <c r="T414" s="21" t="str">
        <f t="shared" si="58"/>
        <v/>
      </c>
      <c r="U414" s="21" t="str">
        <f t="shared" si="59"/>
        <v/>
      </c>
    </row>
    <row r="415" spans="1:21" x14ac:dyDescent="0.2">
      <c r="A415" s="11" t="str">
        <f t="shared" si="50"/>
        <v/>
      </c>
      <c r="B415" s="12" t="str">
        <f t="shared" si="51"/>
        <v/>
      </c>
      <c r="C415" s="16" t="str">
        <f t="shared" si="52"/>
        <v/>
      </c>
      <c r="D415" s="13" t="str">
        <f>IF(A415="","",IF(A415=1,start_rate,IF(variable,IF(OR(A415=1,A415&lt;$J$23*periods_per_year),D414,MIN($J$24,IF(MOD(A415-1,$J$26)=0,MAX($J$25,D414+$J$27),D414))),D414)))</f>
        <v/>
      </c>
      <c r="E415" s="14" t="str">
        <f t="shared" si="53"/>
        <v/>
      </c>
      <c r="F415" s="14" t="str">
        <f>IF(A415="","",IF(A415=nper,J414+E415,MIN(J414+E415,IF(D415=D414,F414,IF($E$13="Acc Bi-Weekly",ROUND((-PMT(((1+D415/CP)^(CP/12))-1,(nper-A415+1)*12/26,J414))/2,2),IF($E$13="Acc Weekly",ROUND((-PMT(((1+D415/CP)^(CP/12))-1,(nper-A415+1)*12/52,J414))/4,2),ROUND(-PMT(((1+D415/CP)^(CP/periods_per_year))-1,nper-A415+1,J414),2)))))))</f>
        <v/>
      </c>
      <c r="G415" s="14" t="str">
        <f>IF(OR(A415="",A415&lt;$E$23),"",IF(J414&lt;=F415,0,IF(IF(AND(A415&gt;=$E$23,MOD(A415-$E$23,int)=0),$E$24,0)+F415&gt;=J414+E415,J414+E415-F415,IF(AND(A415&gt;=$E$23,MOD(A415-$E$23,int)=0),$E$24,0)+IF(IF(AND(A415&gt;=$E$23,MOD(A415-$E$23,int)=0),$E$24,0)+IF(MOD(A415-$E$27,periods_per_year)=0,$E$26,0)+F415&lt;J414+E415,IF(MOD(A415-$E$27,periods_per_year)=0,$E$26,0),J414+E415-IF(AND(A415&gt;=$E$23,MOD(A415-$E$23,int)=0),$E$24,0)-F415))))</f>
        <v/>
      </c>
      <c r="H415" s="15"/>
      <c r="I415" s="14" t="str">
        <f t="shared" si="54"/>
        <v/>
      </c>
      <c r="J415" s="14" t="str">
        <f t="shared" si="55"/>
        <v/>
      </c>
      <c r="K415" s="14" t="str">
        <f t="shared" si="56"/>
        <v/>
      </c>
      <c r="L415" s="14" t="str">
        <f>IF(A415="","",SUM($K$49:K415))</f>
        <v/>
      </c>
      <c r="O415" s="18" t="str">
        <f t="shared" si="57"/>
        <v/>
      </c>
      <c r="P415" s="19" t="str">
        <f>IF(O415="","",IF(OR(periods_per_year=26,periods_per_year=52),IF(periods_per_year=26,IF(O415=1,fpdate,P414+14),IF(periods_per_year=52,IF(O415=1,fpdate,P414+7),"n/a")),IF(periods_per_year=24,DATE(YEAR(fpdate),MONTH(fpdate)+(O415-1)/2+IF(AND(DAY(fpdate)&gt;=15,MOD(O415,2)=0),1,0),IF(MOD(O415,2)=0,IF(DAY(fpdate)&gt;=15,DAY(fpdate)-14,DAY(fpdate)+14),DAY(fpdate))),IF(DAY(DATE(YEAR(fpdate),MONTH(fpdate)+O415-1,DAY(fpdate)))&lt;&gt;DAY(fpdate),DATE(YEAR(fpdate),MONTH(fpdate)+O415,0),DATE(YEAR(fpdate),MONTH(fpdate)+O415-1,DAY(fpdate))))))</f>
        <v/>
      </c>
      <c r="Q415" s="20" t="str">
        <f>IF(O415="","",IF(D415&lt;&gt;"",D415,IF(O415=1,start_rate,IF(variable,IF(OR(O415=1,O415&lt;$J$23*periods_per_year),Q414,MIN($J$24,IF(MOD(O415-1,$J$26)=0,MAX($J$25,Q414+$J$27),Q414))),Q414))))</f>
        <v/>
      </c>
      <c r="R415" s="21" t="str">
        <f>IF(O415="","",ROUND((((1+Q415/CP)^(CP/periods_per_year))-1)*U414,2))</f>
        <v/>
      </c>
      <c r="S415" s="21" t="str">
        <f>IF(O415="","",IF(O415=nper,U414+R415,MIN(U414+R415,IF(Q415=Q414,S414,ROUND(-PMT(((1+Q415/CP)^(CP/periods_per_year))-1,nper-O415+1,U414),2)))))</f>
        <v/>
      </c>
      <c r="T415" s="21" t="str">
        <f t="shared" si="58"/>
        <v/>
      </c>
      <c r="U415" s="21" t="str">
        <f t="shared" si="59"/>
        <v/>
      </c>
    </row>
    <row r="416" spans="1:21" x14ac:dyDescent="0.2">
      <c r="A416" s="11" t="str">
        <f t="shared" si="50"/>
        <v/>
      </c>
      <c r="B416" s="12" t="str">
        <f t="shared" si="51"/>
        <v/>
      </c>
      <c r="C416" s="16" t="str">
        <f t="shared" si="52"/>
        <v/>
      </c>
      <c r="D416" s="13" t="str">
        <f>IF(A416="","",IF(A416=1,start_rate,IF(variable,IF(OR(A416=1,A416&lt;$J$23*periods_per_year),D415,MIN($J$24,IF(MOD(A416-1,$J$26)=0,MAX($J$25,D415+$J$27),D415))),D415)))</f>
        <v/>
      </c>
      <c r="E416" s="14" t="str">
        <f t="shared" si="53"/>
        <v/>
      </c>
      <c r="F416" s="14" t="str">
        <f>IF(A416="","",IF(A416=nper,J415+E416,MIN(J415+E416,IF(D416=D415,F415,IF($E$13="Acc Bi-Weekly",ROUND((-PMT(((1+D416/CP)^(CP/12))-1,(nper-A416+1)*12/26,J415))/2,2),IF($E$13="Acc Weekly",ROUND((-PMT(((1+D416/CP)^(CP/12))-1,(nper-A416+1)*12/52,J415))/4,2),ROUND(-PMT(((1+D416/CP)^(CP/periods_per_year))-1,nper-A416+1,J415),2)))))))</f>
        <v/>
      </c>
      <c r="G416" s="14" t="str">
        <f>IF(OR(A416="",A416&lt;$E$23),"",IF(J415&lt;=F416,0,IF(IF(AND(A416&gt;=$E$23,MOD(A416-$E$23,int)=0),$E$24,0)+F416&gt;=J415+E416,J415+E416-F416,IF(AND(A416&gt;=$E$23,MOD(A416-$E$23,int)=0),$E$24,0)+IF(IF(AND(A416&gt;=$E$23,MOD(A416-$E$23,int)=0),$E$24,0)+IF(MOD(A416-$E$27,periods_per_year)=0,$E$26,0)+F416&lt;J415+E416,IF(MOD(A416-$E$27,periods_per_year)=0,$E$26,0),J415+E416-IF(AND(A416&gt;=$E$23,MOD(A416-$E$23,int)=0),$E$24,0)-F416))))</f>
        <v/>
      </c>
      <c r="H416" s="15"/>
      <c r="I416" s="14" t="str">
        <f t="shared" si="54"/>
        <v/>
      </c>
      <c r="J416" s="14" t="str">
        <f t="shared" si="55"/>
        <v/>
      </c>
      <c r="K416" s="14" t="str">
        <f t="shared" si="56"/>
        <v/>
      </c>
      <c r="L416" s="14" t="str">
        <f>IF(A416="","",SUM($K$49:K416))</f>
        <v/>
      </c>
      <c r="O416" s="18" t="str">
        <f t="shared" si="57"/>
        <v/>
      </c>
      <c r="P416" s="19" t="str">
        <f>IF(O416="","",IF(OR(periods_per_year=26,periods_per_year=52),IF(periods_per_year=26,IF(O416=1,fpdate,P415+14),IF(periods_per_year=52,IF(O416=1,fpdate,P415+7),"n/a")),IF(periods_per_year=24,DATE(YEAR(fpdate),MONTH(fpdate)+(O416-1)/2+IF(AND(DAY(fpdate)&gt;=15,MOD(O416,2)=0),1,0),IF(MOD(O416,2)=0,IF(DAY(fpdate)&gt;=15,DAY(fpdate)-14,DAY(fpdate)+14),DAY(fpdate))),IF(DAY(DATE(YEAR(fpdate),MONTH(fpdate)+O416-1,DAY(fpdate)))&lt;&gt;DAY(fpdate),DATE(YEAR(fpdate),MONTH(fpdate)+O416,0),DATE(YEAR(fpdate),MONTH(fpdate)+O416-1,DAY(fpdate))))))</f>
        <v/>
      </c>
      <c r="Q416" s="20" t="str">
        <f>IF(O416="","",IF(D416&lt;&gt;"",D416,IF(O416=1,start_rate,IF(variable,IF(OR(O416=1,O416&lt;$J$23*periods_per_year),Q415,MIN($J$24,IF(MOD(O416-1,$J$26)=0,MAX($J$25,Q415+$J$27),Q415))),Q415))))</f>
        <v/>
      </c>
      <c r="R416" s="21" t="str">
        <f>IF(O416="","",ROUND((((1+Q416/CP)^(CP/periods_per_year))-1)*U415,2))</f>
        <v/>
      </c>
      <c r="S416" s="21" t="str">
        <f>IF(O416="","",IF(O416=nper,U415+R416,MIN(U415+R416,IF(Q416=Q415,S415,ROUND(-PMT(((1+Q416/CP)^(CP/periods_per_year))-1,nper-O416+1,U415),2)))))</f>
        <v/>
      </c>
      <c r="T416" s="21" t="str">
        <f t="shared" si="58"/>
        <v/>
      </c>
      <c r="U416" s="21" t="str">
        <f t="shared" si="59"/>
        <v/>
      </c>
    </row>
    <row r="417" spans="1:21" x14ac:dyDescent="0.2">
      <c r="A417" s="11" t="str">
        <f t="shared" si="50"/>
        <v/>
      </c>
      <c r="B417" s="12" t="str">
        <f t="shared" si="51"/>
        <v/>
      </c>
      <c r="C417" s="16" t="str">
        <f t="shared" si="52"/>
        <v/>
      </c>
      <c r="D417" s="13" t="str">
        <f>IF(A417="","",IF(A417=1,start_rate,IF(variable,IF(OR(A417=1,A417&lt;$J$23*periods_per_year),D416,MIN($J$24,IF(MOD(A417-1,$J$26)=0,MAX($J$25,D416+$J$27),D416))),D416)))</f>
        <v/>
      </c>
      <c r="E417" s="14" t="str">
        <f t="shared" si="53"/>
        <v/>
      </c>
      <c r="F417" s="14" t="str">
        <f>IF(A417="","",IF(A417=nper,J416+E417,MIN(J416+E417,IF(D417=D416,F416,IF($E$13="Acc Bi-Weekly",ROUND((-PMT(((1+D417/CP)^(CP/12))-1,(nper-A417+1)*12/26,J416))/2,2),IF($E$13="Acc Weekly",ROUND((-PMT(((1+D417/CP)^(CP/12))-1,(nper-A417+1)*12/52,J416))/4,2),ROUND(-PMT(((1+D417/CP)^(CP/periods_per_year))-1,nper-A417+1,J416),2)))))))</f>
        <v/>
      </c>
      <c r="G417" s="14" t="str">
        <f>IF(OR(A417="",A417&lt;$E$23),"",IF(J416&lt;=F417,0,IF(IF(AND(A417&gt;=$E$23,MOD(A417-$E$23,int)=0),$E$24,0)+F417&gt;=J416+E417,J416+E417-F417,IF(AND(A417&gt;=$E$23,MOD(A417-$E$23,int)=0),$E$24,0)+IF(IF(AND(A417&gt;=$E$23,MOD(A417-$E$23,int)=0),$E$24,0)+IF(MOD(A417-$E$27,periods_per_year)=0,$E$26,0)+F417&lt;J416+E417,IF(MOD(A417-$E$27,periods_per_year)=0,$E$26,0),J416+E417-IF(AND(A417&gt;=$E$23,MOD(A417-$E$23,int)=0),$E$24,0)-F417))))</f>
        <v/>
      </c>
      <c r="H417" s="15"/>
      <c r="I417" s="14" t="str">
        <f t="shared" si="54"/>
        <v/>
      </c>
      <c r="J417" s="14" t="str">
        <f t="shared" si="55"/>
        <v/>
      </c>
      <c r="K417" s="14" t="str">
        <f t="shared" si="56"/>
        <v/>
      </c>
      <c r="L417" s="14" t="str">
        <f>IF(A417="","",SUM($K$49:K417))</f>
        <v/>
      </c>
      <c r="O417" s="18" t="str">
        <f t="shared" si="57"/>
        <v/>
      </c>
      <c r="P417" s="19" t="str">
        <f>IF(O417="","",IF(OR(periods_per_year=26,periods_per_year=52),IF(periods_per_year=26,IF(O417=1,fpdate,P416+14),IF(periods_per_year=52,IF(O417=1,fpdate,P416+7),"n/a")),IF(periods_per_year=24,DATE(YEAR(fpdate),MONTH(fpdate)+(O417-1)/2+IF(AND(DAY(fpdate)&gt;=15,MOD(O417,2)=0),1,0),IF(MOD(O417,2)=0,IF(DAY(fpdate)&gt;=15,DAY(fpdate)-14,DAY(fpdate)+14),DAY(fpdate))),IF(DAY(DATE(YEAR(fpdate),MONTH(fpdate)+O417-1,DAY(fpdate)))&lt;&gt;DAY(fpdate),DATE(YEAR(fpdate),MONTH(fpdate)+O417,0),DATE(YEAR(fpdate),MONTH(fpdate)+O417-1,DAY(fpdate))))))</f>
        <v/>
      </c>
      <c r="Q417" s="20" t="str">
        <f>IF(O417="","",IF(D417&lt;&gt;"",D417,IF(O417=1,start_rate,IF(variable,IF(OR(O417=1,O417&lt;$J$23*periods_per_year),Q416,MIN($J$24,IF(MOD(O417-1,$J$26)=0,MAX($J$25,Q416+$J$27),Q416))),Q416))))</f>
        <v/>
      </c>
      <c r="R417" s="21" t="str">
        <f>IF(O417="","",ROUND((((1+Q417/CP)^(CP/periods_per_year))-1)*U416,2))</f>
        <v/>
      </c>
      <c r="S417" s="21" t="str">
        <f>IF(O417="","",IF(O417=nper,U416+R417,MIN(U416+R417,IF(Q417=Q416,S416,ROUND(-PMT(((1+Q417/CP)^(CP/periods_per_year))-1,nper-O417+1,U416),2)))))</f>
        <v/>
      </c>
      <c r="T417" s="21" t="str">
        <f t="shared" si="58"/>
        <v/>
      </c>
      <c r="U417" s="21" t="str">
        <f t="shared" si="59"/>
        <v/>
      </c>
    </row>
    <row r="418" spans="1:21" x14ac:dyDescent="0.2">
      <c r="A418" s="11" t="str">
        <f t="shared" si="50"/>
        <v/>
      </c>
      <c r="B418" s="12" t="str">
        <f t="shared" si="51"/>
        <v/>
      </c>
      <c r="C418" s="16" t="str">
        <f t="shared" si="52"/>
        <v/>
      </c>
      <c r="D418" s="13" t="str">
        <f>IF(A418="","",IF(A418=1,start_rate,IF(variable,IF(OR(A418=1,A418&lt;$J$23*periods_per_year),D417,MIN($J$24,IF(MOD(A418-1,$J$26)=0,MAX($J$25,D417+$J$27),D417))),D417)))</f>
        <v/>
      </c>
      <c r="E418" s="14" t="str">
        <f t="shared" si="53"/>
        <v/>
      </c>
      <c r="F418" s="14" t="str">
        <f>IF(A418="","",IF(A418=nper,J417+E418,MIN(J417+E418,IF(D418=D417,F417,IF($E$13="Acc Bi-Weekly",ROUND((-PMT(((1+D418/CP)^(CP/12))-1,(nper-A418+1)*12/26,J417))/2,2),IF($E$13="Acc Weekly",ROUND((-PMT(((1+D418/CP)^(CP/12))-1,(nper-A418+1)*12/52,J417))/4,2),ROUND(-PMT(((1+D418/CP)^(CP/periods_per_year))-1,nper-A418+1,J417),2)))))))</f>
        <v/>
      </c>
      <c r="G418" s="14" t="str">
        <f>IF(OR(A418="",A418&lt;$E$23),"",IF(J417&lt;=F418,0,IF(IF(AND(A418&gt;=$E$23,MOD(A418-$E$23,int)=0),$E$24,0)+F418&gt;=J417+E418,J417+E418-F418,IF(AND(A418&gt;=$E$23,MOD(A418-$E$23,int)=0),$E$24,0)+IF(IF(AND(A418&gt;=$E$23,MOD(A418-$E$23,int)=0),$E$24,0)+IF(MOD(A418-$E$27,periods_per_year)=0,$E$26,0)+F418&lt;J417+E418,IF(MOD(A418-$E$27,periods_per_year)=0,$E$26,0),J417+E418-IF(AND(A418&gt;=$E$23,MOD(A418-$E$23,int)=0),$E$24,0)-F418))))</f>
        <v/>
      </c>
      <c r="H418" s="15"/>
      <c r="I418" s="14" t="str">
        <f t="shared" si="54"/>
        <v/>
      </c>
      <c r="J418" s="14" t="str">
        <f t="shared" si="55"/>
        <v/>
      </c>
      <c r="K418" s="14" t="str">
        <f t="shared" si="56"/>
        <v/>
      </c>
      <c r="L418" s="14" t="str">
        <f>IF(A418="","",SUM($K$49:K418))</f>
        <v/>
      </c>
      <c r="O418" s="18" t="str">
        <f t="shared" si="57"/>
        <v/>
      </c>
      <c r="P418" s="19" t="str">
        <f>IF(O418="","",IF(OR(periods_per_year=26,periods_per_year=52),IF(periods_per_year=26,IF(O418=1,fpdate,P417+14),IF(periods_per_year=52,IF(O418=1,fpdate,P417+7),"n/a")),IF(periods_per_year=24,DATE(YEAR(fpdate),MONTH(fpdate)+(O418-1)/2+IF(AND(DAY(fpdate)&gt;=15,MOD(O418,2)=0),1,0),IF(MOD(O418,2)=0,IF(DAY(fpdate)&gt;=15,DAY(fpdate)-14,DAY(fpdate)+14),DAY(fpdate))),IF(DAY(DATE(YEAR(fpdate),MONTH(fpdate)+O418-1,DAY(fpdate)))&lt;&gt;DAY(fpdate),DATE(YEAR(fpdate),MONTH(fpdate)+O418,0),DATE(YEAR(fpdate),MONTH(fpdate)+O418-1,DAY(fpdate))))))</f>
        <v/>
      </c>
      <c r="Q418" s="20" t="str">
        <f>IF(O418="","",IF(D418&lt;&gt;"",D418,IF(O418=1,start_rate,IF(variable,IF(OR(O418=1,O418&lt;$J$23*periods_per_year),Q417,MIN($J$24,IF(MOD(O418-1,$J$26)=0,MAX($J$25,Q417+$J$27),Q417))),Q417))))</f>
        <v/>
      </c>
      <c r="R418" s="21" t="str">
        <f>IF(O418="","",ROUND((((1+Q418/CP)^(CP/periods_per_year))-1)*U417,2))</f>
        <v/>
      </c>
      <c r="S418" s="21" t="str">
        <f>IF(O418="","",IF(O418=nper,U417+R418,MIN(U417+R418,IF(Q418=Q417,S417,ROUND(-PMT(((1+Q418/CP)^(CP/periods_per_year))-1,nper-O418+1,U417),2)))))</f>
        <v/>
      </c>
      <c r="T418" s="21" t="str">
        <f t="shared" si="58"/>
        <v/>
      </c>
      <c r="U418" s="21" t="str">
        <f t="shared" si="59"/>
        <v/>
      </c>
    </row>
    <row r="419" spans="1:21" x14ac:dyDescent="0.2">
      <c r="A419" s="11" t="str">
        <f t="shared" si="50"/>
        <v/>
      </c>
      <c r="B419" s="12" t="str">
        <f t="shared" si="51"/>
        <v/>
      </c>
      <c r="C419" s="16" t="str">
        <f t="shared" si="52"/>
        <v/>
      </c>
      <c r="D419" s="13" t="str">
        <f>IF(A419="","",IF(A419=1,start_rate,IF(variable,IF(OR(A419=1,A419&lt;$J$23*periods_per_year),D418,MIN($J$24,IF(MOD(A419-1,$J$26)=0,MAX($J$25,D418+$J$27),D418))),D418)))</f>
        <v/>
      </c>
      <c r="E419" s="14" t="str">
        <f t="shared" si="53"/>
        <v/>
      </c>
      <c r="F419" s="14" t="str">
        <f>IF(A419="","",IF(A419=nper,J418+E419,MIN(J418+E419,IF(D419=D418,F418,IF($E$13="Acc Bi-Weekly",ROUND((-PMT(((1+D419/CP)^(CP/12))-1,(nper-A419+1)*12/26,J418))/2,2),IF($E$13="Acc Weekly",ROUND((-PMT(((1+D419/CP)^(CP/12))-1,(nper-A419+1)*12/52,J418))/4,2),ROUND(-PMT(((1+D419/CP)^(CP/periods_per_year))-1,nper-A419+1,J418),2)))))))</f>
        <v/>
      </c>
      <c r="G419" s="14" t="str">
        <f>IF(OR(A419="",A419&lt;$E$23),"",IF(J418&lt;=F419,0,IF(IF(AND(A419&gt;=$E$23,MOD(A419-$E$23,int)=0),$E$24,0)+F419&gt;=J418+E419,J418+E419-F419,IF(AND(A419&gt;=$E$23,MOD(A419-$E$23,int)=0),$E$24,0)+IF(IF(AND(A419&gt;=$E$23,MOD(A419-$E$23,int)=0),$E$24,0)+IF(MOD(A419-$E$27,periods_per_year)=0,$E$26,0)+F419&lt;J418+E419,IF(MOD(A419-$E$27,periods_per_year)=0,$E$26,0),J418+E419-IF(AND(A419&gt;=$E$23,MOD(A419-$E$23,int)=0),$E$24,0)-F419))))</f>
        <v/>
      </c>
      <c r="H419" s="15"/>
      <c r="I419" s="14" t="str">
        <f t="shared" si="54"/>
        <v/>
      </c>
      <c r="J419" s="14" t="str">
        <f t="shared" si="55"/>
        <v/>
      </c>
      <c r="K419" s="14" t="str">
        <f t="shared" si="56"/>
        <v/>
      </c>
      <c r="L419" s="14" t="str">
        <f>IF(A419="","",SUM($K$49:K419))</f>
        <v/>
      </c>
      <c r="O419" s="18" t="str">
        <f t="shared" si="57"/>
        <v/>
      </c>
      <c r="P419" s="19" t="str">
        <f>IF(O419="","",IF(OR(periods_per_year=26,periods_per_year=52),IF(periods_per_year=26,IF(O419=1,fpdate,P418+14),IF(periods_per_year=52,IF(O419=1,fpdate,P418+7),"n/a")),IF(periods_per_year=24,DATE(YEAR(fpdate),MONTH(fpdate)+(O419-1)/2+IF(AND(DAY(fpdate)&gt;=15,MOD(O419,2)=0),1,0),IF(MOD(O419,2)=0,IF(DAY(fpdate)&gt;=15,DAY(fpdate)-14,DAY(fpdate)+14),DAY(fpdate))),IF(DAY(DATE(YEAR(fpdate),MONTH(fpdate)+O419-1,DAY(fpdate)))&lt;&gt;DAY(fpdate),DATE(YEAR(fpdate),MONTH(fpdate)+O419,0),DATE(YEAR(fpdate),MONTH(fpdate)+O419-1,DAY(fpdate))))))</f>
        <v/>
      </c>
      <c r="Q419" s="20" t="str">
        <f>IF(O419="","",IF(D419&lt;&gt;"",D419,IF(O419=1,start_rate,IF(variable,IF(OR(O419=1,O419&lt;$J$23*periods_per_year),Q418,MIN($J$24,IF(MOD(O419-1,$J$26)=0,MAX($J$25,Q418+$J$27),Q418))),Q418))))</f>
        <v/>
      </c>
      <c r="R419" s="21" t="str">
        <f>IF(O419="","",ROUND((((1+Q419/CP)^(CP/periods_per_year))-1)*U418,2))</f>
        <v/>
      </c>
      <c r="S419" s="21" t="str">
        <f>IF(O419="","",IF(O419=nper,U418+R419,MIN(U418+R419,IF(Q419=Q418,S418,ROUND(-PMT(((1+Q419/CP)^(CP/periods_per_year))-1,nper-O419+1,U418),2)))))</f>
        <v/>
      </c>
      <c r="T419" s="21" t="str">
        <f t="shared" si="58"/>
        <v/>
      </c>
      <c r="U419" s="21" t="str">
        <f t="shared" si="59"/>
        <v/>
      </c>
    </row>
    <row r="420" spans="1:21" x14ac:dyDescent="0.2">
      <c r="A420" s="11" t="str">
        <f t="shared" si="50"/>
        <v/>
      </c>
      <c r="B420" s="12" t="str">
        <f t="shared" si="51"/>
        <v/>
      </c>
      <c r="C420" s="16" t="str">
        <f t="shared" si="52"/>
        <v/>
      </c>
      <c r="D420" s="13" t="str">
        <f>IF(A420="","",IF(A420=1,start_rate,IF(variable,IF(OR(A420=1,A420&lt;$J$23*periods_per_year),D419,MIN($J$24,IF(MOD(A420-1,$J$26)=0,MAX($J$25,D419+$J$27),D419))),D419)))</f>
        <v/>
      </c>
      <c r="E420" s="14" t="str">
        <f t="shared" si="53"/>
        <v/>
      </c>
      <c r="F420" s="14" t="str">
        <f>IF(A420="","",IF(A420=nper,J419+E420,MIN(J419+E420,IF(D420=D419,F419,IF($E$13="Acc Bi-Weekly",ROUND((-PMT(((1+D420/CP)^(CP/12))-1,(nper-A420+1)*12/26,J419))/2,2),IF($E$13="Acc Weekly",ROUND((-PMT(((1+D420/CP)^(CP/12))-1,(nper-A420+1)*12/52,J419))/4,2),ROUND(-PMT(((1+D420/CP)^(CP/periods_per_year))-1,nper-A420+1,J419),2)))))))</f>
        <v/>
      </c>
      <c r="G420" s="14" t="str">
        <f>IF(OR(A420="",A420&lt;$E$23),"",IF(J419&lt;=F420,0,IF(IF(AND(A420&gt;=$E$23,MOD(A420-$E$23,int)=0),$E$24,0)+F420&gt;=J419+E420,J419+E420-F420,IF(AND(A420&gt;=$E$23,MOD(A420-$E$23,int)=0),$E$24,0)+IF(IF(AND(A420&gt;=$E$23,MOD(A420-$E$23,int)=0),$E$24,0)+IF(MOD(A420-$E$27,periods_per_year)=0,$E$26,0)+F420&lt;J419+E420,IF(MOD(A420-$E$27,periods_per_year)=0,$E$26,0),J419+E420-IF(AND(A420&gt;=$E$23,MOD(A420-$E$23,int)=0),$E$24,0)-F420))))</f>
        <v/>
      </c>
      <c r="H420" s="15"/>
      <c r="I420" s="14" t="str">
        <f t="shared" si="54"/>
        <v/>
      </c>
      <c r="J420" s="14" t="str">
        <f t="shared" si="55"/>
        <v/>
      </c>
      <c r="K420" s="14" t="str">
        <f t="shared" si="56"/>
        <v/>
      </c>
      <c r="L420" s="14" t="str">
        <f>IF(A420="","",SUM($K$49:K420))</f>
        <v/>
      </c>
      <c r="O420" s="18" t="str">
        <f t="shared" si="57"/>
        <v/>
      </c>
      <c r="P420" s="19" t="str">
        <f>IF(O420="","",IF(OR(periods_per_year=26,periods_per_year=52),IF(periods_per_year=26,IF(O420=1,fpdate,P419+14),IF(periods_per_year=52,IF(O420=1,fpdate,P419+7),"n/a")),IF(periods_per_year=24,DATE(YEAR(fpdate),MONTH(fpdate)+(O420-1)/2+IF(AND(DAY(fpdate)&gt;=15,MOD(O420,2)=0),1,0),IF(MOD(O420,2)=0,IF(DAY(fpdate)&gt;=15,DAY(fpdate)-14,DAY(fpdate)+14),DAY(fpdate))),IF(DAY(DATE(YEAR(fpdate),MONTH(fpdate)+O420-1,DAY(fpdate)))&lt;&gt;DAY(fpdate),DATE(YEAR(fpdate),MONTH(fpdate)+O420,0),DATE(YEAR(fpdate),MONTH(fpdate)+O420-1,DAY(fpdate))))))</f>
        <v/>
      </c>
      <c r="Q420" s="20" t="str">
        <f>IF(O420="","",IF(D420&lt;&gt;"",D420,IF(O420=1,start_rate,IF(variable,IF(OR(O420=1,O420&lt;$J$23*periods_per_year),Q419,MIN($J$24,IF(MOD(O420-1,$J$26)=0,MAX($J$25,Q419+$J$27),Q419))),Q419))))</f>
        <v/>
      </c>
      <c r="R420" s="21" t="str">
        <f>IF(O420="","",ROUND((((1+Q420/CP)^(CP/periods_per_year))-1)*U419,2))</f>
        <v/>
      </c>
      <c r="S420" s="21" t="str">
        <f>IF(O420="","",IF(O420=nper,U419+R420,MIN(U419+R420,IF(Q420=Q419,S419,ROUND(-PMT(((1+Q420/CP)^(CP/periods_per_year))-1,nper-O420+1,U419),2)))))</f>
        <v/>
      </c>
      <c r="T420" s="21" t="str">
        <f t="shared" si="58"/>
        <v/>
      </c>
      <c r="U420" s="21" t="str">
        <f t="shared" si="59"/>
        <v/>
      </c>
    </row>
    <row r="421" spans="1:21" x14ac:dyDescent="0.2">
      <c r="A421" s="11" t="str">
        <f t="shared" si="50"/>
        <v/>
      </c>
      <c r="B421" s="12" t="str">
        <f t="shared" si="51"/>
        <v/>
      </c>
      <c r="C421" s="16" t="str">
        <f t="shared" si="52"/>
        <v/>
      </c>
      <c r="D421" s="13" t="str">
        <f>IF(A421="","",IF(A421=1,start_rate,IF(variable,IF(OR(A421=1,A421&lt;$J$23*periods_per_year),D420,MIN($J$24,IF(MOD(A421-1,$J$26)=0,MAX($J$25,D420+$J$27),D420))),D420)))</f>
        <v/>
      </c>
      <c r="E421" s="14" t="str">
        <f t="shared" si="53"/>
        <v/>
      </c>
      <c r="F421" s="14" t="str">
        <f>IF(A421="","",IF(A421=nper,J420+E421,MIN(J420+E421,IF(D421=D420,F420,IF($E$13="Acc Bi-Weekly",ROUND((-PMT(((1+D421/CP)^(CP/12))-1,(nper-A421+1)*12/26,J420))/2,2),IF($E$13="Acc Weekly",ROUND((-PMT(((1+D421/CP)^(CP/12))-1,(nper-A421+1)*12/52,J420))/4,2),ROUND(-PMT(((1+D421/CP)^(CP/periods_per_year))-1,nper-A421+1,J420),2)))))))</f>
        <v/>
      </c>
      <c r="G421" s="14" t="str">
        <f>IF(OR(A421="",A421&lt;$E$23),"",IF(J420&lt;=F421,0,IF(IF(AND(A421&gt;=$E$23,MOD(A421-$E$23,int)=0),$E$24,0)+F421&gt;=J420+E421,J420+E421-F421,IF(AND(A421&gt;=$E$23,MOD(A421-$E$23,int)=0),$E$24,0)+IF(IF(AND(A421&gt;=$E$23,MOD(A421-$E$23,int)=0),$E$24,0)+IF(MOD(A421-$E$27,periods_per_year)=0,$E$26,0)+F421&lt;J420+E421,IF(MOD(A421-$E$27,periods_per_year)=0,$E$26,0),J420+E421-IF(AND(A421&gt;=$E$23,MOD(A421-$E$23,int)=0),$E$24,0)-F421))))</f>
        <v/>
      </c>
      <c r="H421" s="15"/>
      <c r="I421" s="14" t="str">
        <f t="shared" si="54"/>
        <v/>
      </c>
      <c r="J421" s="14" t="str">
        <f t="shared" si="55"/>
        <v/>
      </c>
      <c r="K421" s="14" t="str">
        <f t="shared" si="56"/>
        <v/>
      </c>
      <c r="L421" s="14" t="str">
        <f>IF(A421="","",SUM($K$49:K421))</f>
        <v/>
      </c>
      <c r="O421" s="18" t="str">
        <f t="shared" si="57"/>
        <v/>
      </c>
      <c r="P421" s="19" t="str">
        <f>IF(O421="","",IF(OR(periods_per_year=26,periods_per_year=52),IF(periods_per_year=26,IF(O421=1,fpdate,P420+14),IF(periods_per_year=52,IF(O421=1,fpdate,P420+7),"n/a")),IF(periods_per_year=24,DATE(YEAR(fpdate),MONTH(fpdate)+(O421-1)/2+IF(AND(DAY(fpdate)&gt;=15,MOD(O421,2)=0),1,0),IF(MOD(O421,2)=0,IF(DAY(fpdate)&gt;=15,DAY(fpdate)-14,DAY(fpdate)+14),DAY(fpdate))),IF(DAY(DATE(YEAR(fpdate),MONTH(fpdate)+O421-1,DAY(fpdate)))&lt;&gt;DAY(fpdate),DATE(YEAR(fpdate),MONTH(fpdate)+O421,0),DATE(YEAR(fpdate),MONTH(fpdate)+O421-1,DAY(fpdate))))))</f>
        <v/>
      </c>
      <c r="Q421" s="20" t="str">
        <f>IF(O421="","",IF(D421&lt;&gt;"",D421,IF(O421=1,start_rate,IF(variable,IF(OR(O421=1,O421&lt;$J$23*periods_per_year),Q420,MIN($J$24,IF(MOD(O421-1,$J$26)=0,MAX($J$25,Q420+$J$27),Q420))),Q420))))</f>
        <v/>
      </c>
      <c r="R421" s="21" t="str">
        <f>IF(O421="","",ROUND((((1+Q421/CP)^(CP/periods_per_year))-1)*U420,2))</f>
        <v/>
      </c>
      <c r="S421" s="21" t="str">
        <f>IF(O421="","",IF(O421=nper,U420+R421,MIN(U420+R421,IF(Q421=Q420,S420,ROUND(-PMT(((1+Q421/CP)^(CP/periods_per_year))-1,nper-O421+1,U420),2)))))</f>
        <v/>
      </c>
      <c r="T421" s="21" t="str">
        <f t="shared" si="58"/>
        <v/>
      </c>
      <c r="U421" s="21" t="str">
        <f t="shared" si="59"/>
        <v/>
      </c>
    </row>
    <row r="422" spans="1:21" x14ac:dyDescent="0.2">
      <c r="A422" s="11" t="str">
        <f t="shared" si="50"/>
        <v/>
      </c>
      <c r="B422" s="12" t="str">
        <f t="shared" si="51"/>
        <v/>
      </c>
      <c r="C422" s="16" t="str">
        <f t="shared" si="52"/>
        <v/>
      </c>
      <c r="D422" s="13" t="str">
        <f>IF(A422="","",IF(A422=1,start_rate,IF(variable,IF(OR(A422=1,A422&lt;$J$23*periods_per_year),D421,MIN($J$24,IF(MOD(A422-1,$J$26)=0,MAX($J$25,D421+$J$27),D421))),D421)))</f>
        <v/>
      </c>
      <c r="E422" s="14" t="str">
        <f t="shared" si="53"/>
        <v/>
      </c>
      <c r="F422" s="14" t="str">
        <f>IF(A422="","",IF(A422=nper,J421+E422,MIN(J421+E422,IF(D422=D421,F421,IF($E$13="Acc Bi-Weekly",ROUND((-PMT(((1+D422/CP)^(CP/12))-1,(nper-A422+1)*12/26,J421))/2,2),IF($E$13="Acc Weekly",ROUND((-PMT(((1+D422/CP)^(CP/12))-1,(nper-A422+1)*12/52,J421))/4,2),ROUND(-PMT(((1+D422/CP)^(CP/periods_per_year))-1,nper-A422+1,J421),2)))))))</f>
        <v/>
      </c>
      <c r="G422" s="14" t="str">
        <f>IF(OR(A422="",A422&lt;$E$23),"",IF(J421&lt;=F422,0,IF(IF(AND(A422&gt;=$E$23,MOD(A422-$E$23,int)=0),$E$24,0)+F422&gt;=J421+E422,J421+E422-F422,IF(AND(A422&gt;=$E$23,MOD(A422-$E$23,int)=0),$E$24,0)+IF(IF(AND(A422&gt;=$E$23,MOD(A422-$E$23,int)=0),$E$24,0)+IF(MOD(A422-$E$27,periods_per_year)=0,$E$26,0)+F422&lt;J421+E422,IF(MOD(A422-$E$27,periods_per_year)=0,$E$26,0),J421+E422-IF(AND(A422&gt;=$E$23,MOD(A422-$E$23,int)=0),$E$24,0)-F422))))</f>
        <v/>
      </c>
      <c r="H422" s="15"/>
      <c r="I422" s="14" t="str">
        <f t="shared" si="54"/>
        <v/>
      </c>
      <c r="J422" s="14" t="str">
        <f t="shared" si="55"/>
        <v/>
      </c>
      <c r="K422" s="14" t="str">
        <f t="shared" si="56"/>
        <v/>
      </c>
      <c r="L422" s="14" t="str">
        <f>IF(A422="","",SUM($K$49:K422))</f>
        <v/>
      </c>
      <c r="O422" s="18" t="str">
        <f t="shared" si="57"/>
        <v/>
      </c>
      <c r="P422" s="19" t="str">
        <f>IF(O422="","",IF(OR(periods_per_year=26,periods_per_year=52),IF(periods_per_year=26,IF(O422=1,fpdate,P421+14),IF(periods_per_year=52,IF(O422=1,fpdate,P421+7),"n/a")),IF(periods_per_year=24,DATE(YEAR(fpdate),MONTH(fpdate)+(O422-1)/2+IF(AND(DAY(fpdate)&gt;=15,MOD(O422,2)=0),1,0),IF(MOD(O422,2)=0,IF(DAY(fpdate)&gt;=15,DAY(fpdate)-14,DAY(fpdate)+14),DAY(fpdate))),IF(DAY(DATE(YEAR(fpdate),MONTH(fpdate)+O422-1,DAY(fpdate)))&lt;&gt;DAY(fpdate),DATE(YEAR(fpdate),MONTH(fpdate)+O422,0),DATE(YEAR(fpdate),MONTH(fpdate)+O422-1,DAY(fpdate))))))</f>
        <v/>
      </c>
      <c r="Q422" s="20" t="str">
        <f>IF(O422="","",IF(D422&lt;&gt;"",D422,IF(O422=1,start_rate,IF(variable,IF(OR(O422=1,O422&lt;$J$23*periods_per_year),Q421,MIN($J$24,IF(MOD(O422-1,$J$26)=0,MAX($J$25,Q421+$J$27),Q421))),Q421))))</f>
        <v/>
      </c>
      <c r="R422" s="21" t="str">
        <f>IF(O422="","",ROUND((((1+Q422/CP)^(CP/periods_per_year))-1)*U421,2))</f>
        <v/>
      </c>
      <c r="S422" s="21" t="str">
        <f>IF(O422="","",IF(O422=nper,U421+R422,MIN(U421+R422,IF(Q422=Q421,S421,ROUND(-PMT(((1+Q422/CP)^(CP/periods_per_year))-1,nper-O422+1,U421),2)))))</f>
        <v/>
      </c>
      <c r="T422" s="21" t="str">
        <f t="shared" si="58"/>
        <v/>
      </c>
      <c r="U422" s="21" t="str">
        <f t="shared" si="59"/>
        <v/>
      </c>
    </row>
    <row r="423" spans="1:21" x14ac:dyDescent="0.2">
      <c r="A423" s="11" t="str">
        <f t="shared" si="50"/>
        <v/>
      </c>
      <c r="B423" s="12" t="str">
        <f t="shared" si="51"/>
        <v/>
      </c>
      <c r="C423" s="16" t="str">
        <f t="shared" si="52"/>
        <v/>
      </c>
      <c r="D423" s="13" t="str">
        <f>IF(A423="","",IF(A423=1,start_rate,IF(variable,IF(OR(A423=1,A423&lt;$J$23*periods_per_year),D422,MIN($J$24,IF(MOD(A423-1,$J$26)=0,MAX($J$25,D422+$J$27),D422))),D422)))</f>
        <v/>
      </c>
      <c r="E423" s="14" t="str">
        <f t="shared" si="53"/>
        <v/>
      </c>
      <c r="F423" s="14" t="str">
        <f>IF(A423="","",IF(A423=nper,J422+E423,MIN(J422+E423,IF(D423=D422,F422,IF($E$13="Acc Bi-Weekly",ROUND((-PMT(((1+D423/CP)^(CP/12))-1,(nper-A423+1)*12/26,J422))/2,2),IF($E$13="Acc Weekly",ROUND((-PMT(((1+D423/CP)^(CP/12))-1,(nper-A423+1)*12/52,J422))/4,2),ROUND(-PMT(((1+D423/CP)^(CP/periods_per_year))-1,nper-A423+1,J422),2)))))))</f>
        <v/>
      </c>
      <c r="G423" s="14" t="str">
        <f>IF(OR(A423="",A423&lt;$E$23),"",IF(J422&lt;=F423,0,IF(IF(AND(A423&gt;=$E$23,MOD(A423-$E$23,int)=0),$E$24,0)+F423&gt;=J422+E423,J422+E423-F423,IF(AND(A423&gt;=$E$23,MOD(A423-$E$23,int)=0),$E$24,0)+IF(IF(AND(A423&gt;=$E$23,MOD(A423-$E$23,int)=0),$E$24,0)+IF(MOD(A423-$E$27,periods_per_year)=0,$E$26,0)+F423&lt;J422+E423,IF(MOD(A423-$E$27,periods_per_year)=0,$E$26,0),J422+E423-IF(AND(A423&gt;=$E$23,MOD(A423-$E$23,int)=0),$E$24,0)-F423))))</f>
        <v/>
      </c>
      <c r="H423" s="15"/>
      <c r="I423" s="14" t="str">
        <f t="shared" si="54"/>
        <v/>
      </c>
      <c r="J423" s="14" t="str">
        <f t="shared" si="55"/>
        <v/>
      </c>
      <c r="K423" s="14" t="str">
        <f t="shared" si="56"/>
        <v/>
      </c>
      <c r="L423" s="14" t="str">
        <f>IF(A423="","",SUM($K$49:K423))</f>
        <v/>
      </c>
      <c r="O423" s="18" t="str">
        <f t="shared" si="57"/>
        <v/>
      </c>
      <c r="P423" s="19" t="str">
        <f>IF(O423="","",IF(OR(periods_per_year=26,periods_per_year=52),IF(periods_per_year=26,IF(O423=1,fpdate,P422+14),IF(periods_per_year=52,IF(O423=1,fpdate,P422+7),"n/a")),IF(periods_per_year=24,DATE(YEAR(fpdate),MONTH(fpdate)+(O423-1)/2+IF(AND(DAY(fpdate)&gt;=15,MOD(O423,2)=0),1,0),IF(MOD(O423,2)=0,IF(DAY(fpdate)&gt;=15,DAY(fpdate)-14,DAY(fpdate)+14),DAY(fpdate))),IF(DAY(DATE(YEAR(fpdate),MONTH(fpdate)+O423-1,DAY(fpdate)))&lt;&gt;DAY(fpdate),DATE(YEAR(fpdate),MONTH(fpdate)+O423,0),DATE(YEAR(fpdate),MONTH(fpdate)+O423-1,DAY(fpdate))))))</f>
        <v/>
      </c>
      <c r="Q423" s="20" t="str">
        <f>IF(O423="","",IF(D423&lt;&gt;"",D423,IF(O423=1,start_rate,IF(variable,IF(OR(O423=1,O423&lt;$J$23*periods_per_year),Q422,MIN($J$24,IF(MOD(O423-1,$J$26)=0,MAX($J$25,Q422+$J$27),Q422))),Q422))))</f>
        <v/>
      </c>
      <c r="R423" s="21" t="str">
        <f>IF(O423="","",ROUND((((1+Q423/CP)^(CP/periods_per_year))-1)*U422,2))</f>
        <v/>
      </c>
      <c r="S423" s="21" t="str">
        <f>IF(O423="","",IF(O423=nper,U422+R423,MIN(U422+R423,IF(Q423=Q422,S422,ROUND(-PMT(((1+Q423/CP)^(CP/periods_per_year))-1,nper-O423+1,U422),2)))))</f>
        <v/>
      </c>
      <c r="T423" s="21" t="str">
        <f t="shared" si="58"/>
        <v/>
      </c>
      <c r="U423" s="21" t="str">
        <f t="shared" si="59"/>
        <v/>
      </c>
    </row>
    <row r="424" spans="1:21" x14ac:dyDescent="0.2">
      <c r="A424" s="11" t="str">
        <f t="shared" si="50"/>
        <v/>
      </c>
      <c r="B424" s="12" t="str">
        <f t="shared" si="51"/>
        <v/>
      </c>
      <c r="C424" s="16" t="str">
        <f t="shared" si="52"/>
        <v/>
      </c>
      <c r="D424" s="13" t="str">
        <f>IF(A424="","",IF(A424=1,start_rate,IF(variable,IF(OR(A424=1,A424&lt;$J$23*periods_per_year),D423,MIN($J$24,IF(MOD(A424-1,$J$26)=0,MAX($J$25,D423+$J$27),D423))),D423)))</f>
        <v/>
      </c>
      <c r="E424" s="14" t="str">
        <f t="shared" si="53"/>
        <v/>
      </c>
      <c r="F424" s="14" t="str">
        <f>IF(A424="","",IF(A424=nper,J423+E424,MIN(J423+E424,IF(D424=D423,F423,IF($E$13="Acc Bi-Weekly",ROUND((-PMT(((1+D424/CP)^(CP/12))-1,(nper-A424+1)*12/26,J423))/2,2),IF($E$13="Acc Weekly",ROUND((-PMT(((1+D424/CP)^(CP/12))-1,(nper-A424+1)*12/52,J423))/4,2),ROUND(-PMT(((1+D424/CP)^(CP/periods_per_year))-1,nper-A424+1,J423),2)))))))</f>
        <v/>
      </c>
      <c r="G424" s="14" t="str">
        <f>IF(OR(A424="",A424&lt;$E$23),"",IF(J423&lt;=F424,0,IF(IF(AND(A424&gt;=$E$23,MOD(A424-$E$23,int)=0),$E$24,0)+F424&gt;=J423+E424,J423+E424-F424,IF(AND(A424&gt;=$E$23,MOD(A424-$E$23,int)=0),$E$24,0)+IF(IF(AND(A424&gt;=$E$23,MOD(A424-$E$23,int)=0),$E$24,0)+IF(MOD(A424-$E$27,periods_per_year)=0,$E$26,0)+F424&lt;J423+E424,IF(MOD(A424-$E$27,periods_per_year)=0,$E$26,0),J423+E424-IF(AND(A424&gt;=$E$23,MOD(A424-$E$23,int)=0),$E$24,0)-F424))))</f>
        <v/>
      </c>
      <c r="H424" s="15"/>
      <c r="I424" s="14" t="str">
        <f t="shared" si="54"/>
        <v/>
      </c>
      <c r="J424" s="14" t="str">
        <f t="shared" si="55"/>
        <v/>
      </c>
      <c r="K424" s="14" t="str">
        <f t="shared" si="56"/>
        <v/>
      </c>
      <c r="L424" s="14" t="str">
        <f>IF(A424="","",SUM($K$49:K424))</f>
        <v/>
      </c>
      <c r="O424" s="18" t="str">
        <f t="shared" si="57"/>
        <v/>
      </c>
      <c r="P424" s="19" t="str">
        <f>IF(O424="","",IF(OR(periods_per_year=26,periods_per_year=52),IF(periods_per_year=26,IF(O424=1,fpdate,P423+14),IF(periods_per_year=52,IF(O424=1,fpdate,P423+7),"n/a")),IF(periods_per_year=24,DATE(YEAR(fpdate),MONTH(fpdate)+(O424-1)/2+IF(AND(DAY(fpdate)&gt;=15,MOD(O424,2)=0),1,0),IF(MOD(O424,2)=0,IF(DAY(fpdate)&gt;=15,DAY(fpdate)-14,DAY(fpdate)+14),DAY(fpdate))),IF(DAY(DATE(YEAR(fpdate),MONTH(fpdate)+O424-1,DAY(fpdate)))&lt;&gt;DAY(fpdate),DATE(YEAR(fpdate),MONTH(fpdate)+O424,0),DATE(YEAR(fpdate),MONTH(fpdate)+O424-1,DAY(fpdate))))))</f>
        <v/>
      </c>
      <c r="Q424" s="20" t="str">
        <f>IF(O424="","",IF(D424&lt;&gt;"",D424,IF(O424=1,start_rate,IF(variable,IF(OR(O424=1,O424&lt;$J$23*periods_per_year),Q423,MIN($J$24,IF(MOD(O424-1,$J$26)=0,MAX($J$25,Q423+$J$27),Q423))),Q423))))</f>
        <v/>
      </c>
      <c r="R424" s="21" t="str">
        <f>IF(O424="","",ROUND((((1+Q424/CP)^(CP/periods_per_year))-1)*U423,2))</f>
        <v/>
      </c>
      <c r="S424" s="21" t="str">
        <f>IF(O424="","",IF(O424=nper,U423+R424,MIN(U423+R424,IF(Q424=Q423,S423,ROUND(-PMT(((1+Q424/CP)^(CP/periods_per_year))-1,nper-O424+1,U423),2)))))</f>
        <v/>
      </c>
      <c r="T424" s="21" t="str">
        <f t="shared" si="58"/>
        <v/>
      </c>
      <c r="U424" s="21" t="str">
        <f t="shared" si="59"/>
        <v/>
      </c>
    </row>
    <row r="425" spans="1:21" x14ac:dyDescent="0.2">
      <c r="A425" s="11" t="str">
        <f t="shared" si="50"/>
        <v/>
      </c>
      <c r="B425" s="12" t="str">
        <f t="shared" si="51"/>
        <v/>
      </c>
      <c r="C425" s="16" t="str">
        <f t="shared" si="52"/>
        <v/>
      </c>
      <c r="D425" s="13" t="str">
        <f>IF(A425="","",IF(A425=1,start_rate,IF(variable,IF(OR(A425=1,A425&lt;$J$23*periods_per_year),D424,MIN($J$24,IF(MOD(A425-1,$J$26)=0,MAX($J$25,D424+$J$27),D424))),D424)))</f>
        <v/>
      </c>
      <c r="E425" s="14" t="str">
        <f t="shared" si="53"/>
        <v/>
      </c>
      <c r="F425" s="14" t="str">
        <f>IF(A425="","",IF(A425=nper,J424+E425,MIN(J424+E425,IF(D425=D424,F424,IF($E$13="Acc Bi-Weekly",ROUND((-PMT(((1+D425/CP)^(CP/12))-1,(nper-A425+1)*12/26,J424))/2,2),IF($E$13="Acc Weekly",ROUND((-PMT(((1+D425/CP)^(CP/12))-1,(nper-A425+1)*12/52,J424))/4,2),ROUND(-PMT(((1+D425/CP)^(CP/periods_per_year))-1,nper-A425+1,J424),2)))))))</f>
        <v/>
      </c>
      <c r="G425" s="14" t="str">
        <f>IF(OR(A425="",A425&lt;$E$23),"",IF(J424&lt;=F425,0,IF(IF(AND(A425&gt;=$E$23,MOD(A425-$E$23,int)=0),$E$24,0)+F425&gt;=J424+E425,J424+E425-F425,IF(AND(A425&gt;=$E$23,MOD(A425-$E$23,int)=0),$E$24,0)+IF(IF(AND(A425&gt;=$E$23,MOD(A425-$E$23,int)=0),$E$24,0)+IF(MOD(A425-$E$27,periods_per_year)=0,$E$26,0)+F425&lt;J424+E425,IF(MOD(A425-$E$27,periods_per_year)=0,$E$26,0),J424+E425-IF(AND(A425&gt;=$E$23,MOD(A425-$E$23,int)=0),$E$24,0)-F425))))</f>
        <v/>
      </c>
      <c r="H425" s="15"/>
      <c r="I425" s="14" t="str">
        <f t="shared" si="54"/>
        <v/>
      </c>
      <c r="J425" s="14" t="str">
        <f t="shared" si="55"/>
        <v/>
      </c>
      <c r="K425" s="14" t="str">
        <f t="shared" si="56"/>
        <v/>
      </c>
      <c r="L425" s="14" t="str">
        <f>IF(A425="","",SUM($K$49:K425))</f>
        <v/>
      </c>
      <c r="O425" s="18" t="str">
        <f t="shared" si="57"/>
        <v/>
      </c>
      <c r="P425" s="19" t="str">
        <f>IF(O425="","",IF(OR(periods_per_year=26,periods_per_year=52),IF(periods_per_year=26,IF(O425=1,fpdate,P424+14),IF(periods_per_year=52,IF(O425=1,fpdate,P424+7),"n/a")),IF(periods_per_year=24,DATE(YEAR(fpdate),MONTH(fpdate)+(O425-1)/2+IF(AND(DAY(fpdate)&gt;=15,MOD(O425,2)=0),1,0),IF(MOD(O425,2)=0,IF(DAY(fpdate)&gt;=15,DAY(fpdate)-14,DAY(fpdate)+14),DAY(fpdate))),IF(DAY(DATE(YEAR(fpdate),MONTH(fpdate)+O425-1,DAY(fpdate)))&lt;&gt;DAY(fpdate),DATE(YEAR(fpdate),MONTH(fpdate)+O425,0),DATE(YEAR(fpdate),MONTH(fpdate)+O425-1,DAY(fpdate))))))</f>
        <v/>
      </c>
      <c r="Q425" s="20" t="str">
        <f>IF(O425="","",IF(D425&lt;&gt;"",D425,IF(O425=1,start_rate,IF(variable,IF(OR(O425=1,O425&lt;$J$23*periods_per_year),Q424,MIN($J$24,IF(MOD(O425-1,$J$26)=0,MAX($J$25,Q424+$J$27),Q424))),Q424))))</f>
        <v/>
      </c>
      <c r="R425" s="21" t="str">
        <f>IF(O425="","",ROUND((((1+Q425/CP)^(CP/periods_per_year))-1)*U424,2))</f>
        <v/>
      </c>
      <c r="S425" s="21" t="str">
        <f>IF(O425="","",IF(O425=nper,U424+R425,MIN(U424+R425,IF(Q425=Q424,S424,ROUND(-PMT(((1+Q425/CP)^(CP/periods_per_year))-1,nper-O425+1,U424),2)))))</f>
        <v/>
      </c>
      <c r="T425" s="21" t="str">
        <f t="shared" si="58"/>
        <v/>
      </c>
      <c r="U425" s="21" t="str">
        <f t="shared" si="59"/>
        <v/>
      </c>
    </row>
    <row r="426" spans="1:21" x14ac:dyDescent="0.2">
      <c r="A426" s="11" t="str">
        <f t="shared" si="50"/>
        <v/>
      </c>
      <c r="B426" s="12" t="str">
        <f t="shared" si="51"/>
        <v/>
      </c>
      <c r="C426" s="16" t="str">
        <f t="shared" si="52"/>
        <v/>
      </c>
      <c r="D426" s="13" t="str">
        <f>IF(A426="","",IF(A426=1,start_rate,IF(variable,IF(OR(A426=1,A426&lt;$J$23*periods_per_year),D425,MIN($J$24,IF(MOD(A426-1,$J$26)=0,MAX($J$25,D425+$J$27),D425))),D425)))</f>
        <v/>
      </c>
      <c r="E426" s="14" t="str">
        <f t="shared" si="53"/>
        <v/>
      </c>
      <c r="F426" s="14" t="str">
        <f>IF(A426="","",IF(A426=nper,J425+E426,MIN(J425+E426,IF(D426=D425,F425,IF($E$13="Acc Bi-Weekly",ROUND((-PMT(((1+D426/CP)^(CP/12))-1,(nper-A426+1)*12/26,J425))/2,2),IF($E$13="Acc Weekly",ROUND((-PMT(((1+D426/CP)^(CP/12))-1,(nper-A426+1)*12/52,J425))/4,2),ROUND(-PMT(((1+D426/CP)^(CP/periods_per_year))-1,nper-A426+1,J425),2)))))))</f>
        <v/>
      </c>
      <c r="G426" s="14" t="str">
        <f>IF(OR(A426="",A426&lt;$E$23),"",IF(J425&lt;=F426,0,IF(IF(AND(A426&gt;=$E$23,MOD(A426-$E$23,int)=0),$E$24,0)+F426&gt;=J425+E426,J425+E426-F426,IF(AND(A426&gt;=$E$23,MOD(A426-$E$23,int)=0),$E$24,0)+IF(IF(AND(A426&gt;=$E$23,MOD(A426-$E$23,int)=0),$E$24,0)+IF(MOD(A426-$E$27,periods_per_year)=0,$E$26,0)+F426&lt;J425+E426,IF(MOD(A426-$E$27,periods_per_year)=0,$E$26,0),J425+E426-IF(AND(A426&gt;=$E$23,MOD(A426-$E$23,int)=0),$E$24,0)-F426))))</f>
        <v/>
      </c>
      <c r="H426" s="15"/>
      <c r="I426" s="14" t="str">
        <f t="shared" si="54"/>
        <v/>
      </c>
      <c r="J426" s="14" t="str">
        <f t="shared" si="55"/>
        <v/>
      </c>
      <c r="K426" s="14" t="str">
        <f t="shared" si="56"/>
        <v/>
      </c>
      <c r="L426" s="14" t="str">
        <f>IF(A426="","",SUM($K$49:K426))</f>
        <v/>
      </c>
      <c r="O426" s="18" t="str">
        <f t="shared" si="57"/>
        <v/>
      </c>
      <c r="P426" s="19" t="str">
        <f>IF(O426="","",IF(OR(periods_per_year=26,periods_per_year=52),IF(periods_per_year=26,IF(O426=1,fpdate,P425+14),IF(periods_per_year=52,IF(O426=1,fpdate,P425+7),"n/a")),IF(periods_per_year=24,DATE(YEAR(fpdate),MONTH(fpdate)+(O426-1)/2+IF(AND(DAY(fpdate)&gt;=15,MOD(O426,2)=0),1,0),IF(MOD(O426,2)=0,IF(DAY(fpdate)&gt;=15,DAY(fpdate)-14,DAY(fpdate)+14),DAY(fpdate))),IF(DAY(DATE(YEAR(fpdate),MONTH(fpdate)+O426-1,DAY(fpdate)))&lt;&gt;DAY(fpdate),DATE(YEAR(fpdate),MONTH(fpdate)+O426,0),DATE(YEAR(fpdate),MONTH(fpdate)+O426-1,DAY(fpdate))))))</f>
        <v/>
      </c>
      <c r="Q426" s="20" t="str">
        <f>IF(O426="","",IF(D426&lt;&gt;"",D426,IF(O426=1,start_rate,IF(variable,IF(OR(O426=1,O426&lt;$J$23*periods_per_year),Q425,MIN($J$24,IF(MOD(O426-1,$J$26)=0,MAX($J$25,Q425+$J$27),Q425))),Q425))))</f>
        <v/>
      </c>
      <c r="R426" s="21" t="str">
        <f>IF(O426="","",ROUND((((1+Q426/CP)^(CP/periods_per_year))-1)*U425,2))</f>
        <v/>
      </c>
      <c r="S426" s="21" t="str">
        <f>IF(O426="","",IF(O426=nper,U425+R426,MIN(U425+R426,IF(Q426=Q425,S425,ROUND(-PMT(((1+Q426/CP)^(CP/periods_per_year))-1,nper-O426+1,U425),2)))))</f>
        <v/>
      </c>
      <c r="T426" s="21" t="str">
        <f t="shared" si="58"/>
        <v/>
      </c>
      <c r="U426" s="21" t="str">
        <f t="shared" si="59"/>
        <v/>
      </c>
    </row>
    <row r="427" spans="1:21" x14ac:dyDescent="0.2">
      <c r="A427" s="11" t="str">
        <f t="shared" si="50"/>
        <v/>
      </c>
      <c r="B427" s="12" t="str">
        <f t="shared" si="51"/>
        <v/>
      </c>
      <c r="C427" s="16" t="str">
        <f t="shared" si="52"/>
        <v/>
      </c>
      <c r="D427" s="13" t="str">
        <f>IF(A427="","",IF(A427=1,start_rate,IF(variable,IF(OR(A427=1,A427&lt;$J$23*periods_per_year),D426,MIN($J$24,IF(MOD(A427-1,$J$26)=0,MAX($J$25,D426+$J$27),D426))),D426)))</f>
        <v/>
      </c>
      <c r="E427" s="14" t="str">
        <f t="shared" si="53"/>
        <v/>
      </c>
      <c r="F427" s="14" t="str">
        <f>IF(A427="","",IF(A427=nper,J426+E427,MIN(J426+E427,IF(D427=D426,F426,IF($E$13="Acc Bi-Weekly",ROUND((-PMT(((1+D427/CP)^(CP/12))-1,(nper-A427+1)*12/26,J426))/2,2),IF($E$13="Acc Weekly",ROUND((-PMT(((1+D427/CP)^(CP/12))-1,(nper-A427+1)*12/52,J426))/4,2),ROUND(-PMT(((1+D427/CP)^(CP/periods_per_year))-1,nper-A427+1,J426),2)))))))</f>
        <v/>
      </c>
      <c r="G427" s="14" t="str">
        <f>IF(OR(A427="",A427&lt;$E$23),"",IF(J426&lt;=F427,0,IF(IF(AND(A427&gt;=$E$23,MOD(A427-$E$23,int)=0),$E$24,0)+F427&gt;=J426+E427,J426+E427-F427,IF(AND(A427&gt;=$E$23,MOD(A427-$E$23,int)=0),$E$24,0)+IF(IF(AND(A427&gt;=$E$23,MOD(A427-$E$23,int)=0),$E$24,0)+IF(MOD(A427-$E$27,periods_per_year)=0,$E$26,0)+F427&lt;J426+E427,IF(MOD(A427-$E$27,periods_per_year)=0,$E$26,0),J426+E427-IF(AND(A427&gt;=$E$23,MOD(A427-$E$23,int)=0),$E$24,0)-F427))))</f>
        <v/>
      </c>
      <c r="H427" s="15"/>
      <c r="I427" s="14" t="str">
        <f t="shared" si="54"/>
        <v/>
      </c>
      <c r="J427" s="14" t="str">
        <f t="shared" si="55"/>
        <v/>
      </c>
      <c r="K427" s="14" t="str">
        <f t="shared" si="56"/>
        <v/>
      </c>
      <c r="L427" s="14" t="str">
        <f>IF(A427="","",SUM($K$49:K427))</f>
        <v/>
      </c>
      <c r="O427" s="18" t="str">
        <f t="shared" si="57"/>
        <v/>
      </c>
      <c r="P427" s="19" t="str">
        <f>IF(O427="","",IF(OR(periods_per_year=26,periods_per_year=52),IF(periods_per_year=26,IF(O427=1,fpdate,P426+14),IF(periods_per_year=52,IF(O427=1,fpdate,P426+7),"n/a")),IF(periods_per_year=24,DATE(YEAR(fpdate),MONTH(fpdate)+(O427-1)/2+IF(AND(DAY(fpdate)&gt;=15,MOD(O427,2)=0),1,0),IF(MOD(O427,2)=0,IF(DAY(fpdate)&gt;=15,DAY(fpdate)-14,DAY(fpdate)+14),DAY(fpdate))),IF(DAY(DATE(YEAR(fpdate),MONTH(fpdate)+O427-1,DAY(fpdate)))&lt;&gt;DAY(fpdate),DATE(YEAR(fpdate),MONTH(fpdate)+O427,0),DATE(YEAR(fpdate),MONTH(fpdate)+O427-1,DAY(fpdate))))))</f>
        <v/>
      </c>
      <c r="Q427" s="20" t="str">
        <f>IF(O427="","",IF(D427&lt;&gt;"",D427,IF(O427=1,start_rate,IF(variable,IF(OR(O427=1,O427&lt;$J$23*periods_per_year),Q426,MIN($J$24,IF(MOD(O427-1,$J$26)=0,MAX($J$25,Q426+$J$27),Q426))),Q426))))</f>
        <v/>
      </c>
      <c r="R427" s="21" t="str">
        <f>IF(O427="","",ROUND((((1+Q427/CP)^(CP/periods_per_year))-1)*U426,2))</f>
        <v/>
      </c>
      <c r="S427" s="21" t="str">
        <f>IF(O427="","",IF(O427=nper,U426+R427,MIN(U426+R427,IF(Q427=Q426,S426,ROUND(-PMT(((1+Q427/CP)^(CP/periods_per_year))-1,nper-O427+1,U426),2)))))</f>
        <v/>
      </c>
      <c r="T427" s="21" t="str">
        <f t="shared" si="58"/>
        <v/>
      </c>
      <c r="U427" s="21" t="str">
        <f t="shared" si="59"/>
        <v/>
      </c>
    </row>
    <row r="428" spans="1:21" x14ac:dyDescent="0.2">
      <c r="A428" s="11" t="str">
        <f t="shared" si="50"/>
        <v/>
      </c>
      <c r="B428" s="12" t="str">
        <f t="shared" si="51"/>
        <v/>
      </c>
      <c r="C428" s="16" t="str">
        <f t="shared" si="52"/>
        <v/>
      </c>
      <c r="D428" s="13" t="str">
        <f>IF(A428="","",IF(A428=1,start_rate,IF(variable,IF(OR(A428=1,A428&lt;$J$23*periods_per_year),D427,MIN($J$24,IF(MOD(A428-1,$J$26)=0,MAX($J$25,D427+$J$27),D427))),D427)))</f>
        <v/>
      </c>
      <c r="E428" s="14" t="str">
        <f t="shared" si="53"/>
        <v/>
      </c>
      <c r="F428" s="14" t="str">
        <f>IF(A428="","",IF(A428=nper,J427+E428,MIN(J427+E428,IF(D428=D427,F427,IF($E$13="Acc Bi-Weekly",ROUND((-PMT(((1+D428/CP)^(CP/12))-1,(nper-A428+1)*12/26,J427))/2,2),IF($E$13="Acc Weekly",ROUND((-PMT(((1+D428/CP)^(CP/12))-1,(nper-A428+1)*12/52,J427))/4,2),ROUND(-PMT(((1+D428/CP)^(CP/periods_per_year))-1,nper-A428+1,J427),2)))))))</f>
        <v/>
      </c>
      <c r="G428" s="14" t="str">
        <f>IF(OR(A428="",A428&lt;$E$23),"",IF(J427&lt;=F428,0,IF(IF(AND(A428&gt;=$E$23,MOD(A428-$E$23,int)=0),$E$24,0)+F428&gt;=J427+E428,J427+E428-F428,IF(AND(A428&gt;=$E$23,MOD(A428-$E$23,int)=0),$E$24,0)+IF(IF(AND(A428&gt;=$E$23,MOD(A428-$E$23,int)=0),$E$24,0)+IF(MOD(A428-$E$27,periods_per_year)=0,$E$26,0)+F428&lt;J427+E428,IF(MOD(A428-$E$27,periods_per_year)=0,$E$26,0),J427+E428-IF(AND(A428&gt;=$E$23,MOD(A428-$E$23,int)=0),$E$24,0)-F428))))</f>
        <v/>
      </c>
      <c r="H428" s="15"/>
      <c r="I428" s="14" t="str">
        <f t="shared" si="54"/>
        <v/>
      </c>
      <c r="J428" s="14" t="str">
        <f t="shared" si="55"/>
        <v/>
      </c>
      <c r="K428" s="14" t="str">
        <f t="shared" si="56"/>
        <v/>
      </c>
      <c r="L428" s="14" t="str">
        <f>IF(A428="","",SUM($K$49:K428))</f>
        <v/>
      </c>
      <c r="O428" s="18" t="str">
        <f t="shared" si="57"/>
        <v/>
      </c>
      <c r="P428" s="19" t="str">
        <f>IF(O428="","",IF(OR(periods_per_year=26,periods_per_year=52),IF(periods_per_year=26,IF(O428=1,fpdate,P427+14),IF(periods_per_year=52,IF(O428=1,fpdate,P427+7),"n/a")),IF(periods_per_year=24,DATE(YEAR(fpdate),MONTH(fpdate)+(O428-1)/2+IF(AND(DAY(fpdate)&gt;=15,MOD(O428,2)=0),1,0),IF(MOD(O428,2)=0,IF(DAY(fpdate)&gt;=15,DAY(fpdate)-14,DAY(fpdate)+14),DAY(fpdate))),IF(DAY(DATE(YEAR(fpdate),MONTH(fpdate)+O428-1,DAY(fpdate)))&lt;&gt;DAY(fpdate),DATE(YEAR(fpdate),MONTH(fpdate)+O428,0),DATE(YEAR(fpdate),MONTH(fpdate)+O428-1,DAY(fpdate))))))</f>
        <v/>
      </c>
      <c r="Q428" s="20" t="str">
        <f>IF(O428="","",IF(D428&lt;&gt;"",D428,IF(O428=1,start_rate,IF(variable,IF(OR(O428=1,O428&lt;$J$23*periods_per_year),Q427,MIN($J$24,IF(MOD(O428-1,$J$26)=0,MAX($J$25,Q427+$J$27),Q427))),Q427))))</f>
        <v/>
      </c>
      <c r="R428" s="21" t="str">
        <f>IF(O428="","",ROUND((((1+Q428/CP)^(CP/periods_per_year))-1)*U427,2))</f>
        <v/>
      </c>
      <c r="S428" s="21" t="str">
        <f>IF(O428="","",IF(O428=nper,U427+R428,MIN(U427+R428,IF(Q428=Q427,S427,ROUND(-PMT(((1+Q428/CP)^(CP/periods_per_year))-1,nper-O428+1,U427),2)))))</f>
        <v/>
      </c>
      <c r="T428" s="21" t="str">
        <f t="shared" si="58"/>
        <v/>
      </c>
      <c r="U428" s="21" t="str">
        <f t="shared" si="59"/>
        <v/>
      </c>
    </row>
    <row r="429" spans="1:21" x14ac:dyDescent="0.2">
      <c r="A429" s="11" t="str">
        <f t="shared" si="50"/>
        <v/>
      </c>
      <c r="B429" s="12" t="str">
        <f t="shared" si="51"/>
        <v/>
      </c>
      <c r="C429" s="16" t="str">
        <f t="shared" si="52"/>
        <v/>
      </c>
      <c r="D429" s="13" t="str">
        <f>IF(A429="","",IF(A429=1,start_rate,IF(variable,IF(OR(A429=1,A429&lt;$J$23*periods_per_year),D428,MIN($J$24,IF(MOD(A429-1,$J$26)=0,MAX($J$25,D428+$J$27),D428))),D428)))</f>
        <v/>
      </c>
      <c r="E429" s="14" t="str">
        <f t="shared" si="53"/>
        <v/>
      </c>
      <c r="F429" s="14" t="str">
        <f>IF(A429="","",IF(A429=nper,J428+E429,MIN(J428+E429,IF(D429=D428,F428,IF($E$13="Acc Bi-Weekly",ROUND((-PMT(((1+D429/CP)^(CP/12))-1,(nper-A429+1)*12/26,J428))/2,2),IF($E$13="Acc Weekly",ROUND((-PMT(((1+D429/CP)^(CP/12))-1,(nper-A429+1)*12/52,J428))/4,2),ROUND(-PMT(((1+D429/CP)^(CP/periods_per_year))-1,nper-A429+1,J428),2)))))))</f>
        <v/>
      </c>
      <c r="G429" s="14" t="str">
        <f>IF(OR(A429="",A429&lt;$E$23),"",IF(J428&lt;=F429,0,IF(IF(AND(A429&gt;=$E$23,MOD(A429-$E$23,int)=0),$E$24,0)+F429&gt;=J428+E429,J428+E429-F429,IF(AND(A429&gt;=$E$23,MOD(A429-$E$23,int)=0),$E$24,0)+IF(IF(AND(A429&gt;=$E$23,MOD(A429-$E$23,int)=0),$E$24,0)+IF(MOD(A429-$E$27,periods_per_year)=0,$E$26,0)+F429&lt;J428+E429,IF(MOD(A429-$E$27,periods_per_year)=0,$E$26,0),J428+E429-IF(AND(A429&gt;=$E$23,MOD(A429-$E$23,int)=0),$E$24,0)-F429))))</f>
        <v/>
      </c>
      <c r="H429" s="15"/>
      <c r="I429" s="14" t="str">
        <f t="shared" si="54"/>
        <v/>
      </c>
      <c r="J429" s="14" t="str">
        <f t="shared" si="55"/>
        <v/>
      </c>
      <c r="K429" s="14" t="str">
        <f t="shared" si="56"/>
        <v/>
      </c>
      <c r="L429" s="14" t="str">
        <f>IF(A429="","",SUM($K$49:K429))</f>
        <v/>
      </c>
      <c r="O429" s="18" t="str">
        <f t="shared" si="57"/>
        <v/>
      </c>
      <c r="P429" s="19" t="str">
        <f>IF(O429="","",IF(OR(periods_per_year=26,periods_per_year=52),IF(periods_per_year=26,IF(O429=1,fpdate,P428+14),IF(periods_per_year=52,IF(O429=1,fpdate,P428+7),"n/a")),IF(periods_per_year=24,DATE(YEAR(fpdate),MONTH(fpdate)+(O429-1)/2+IF(AND(DAY(fpdate)&gt;=15,MOD(O429,2)=0),1,0),IF(MOD(O429,2)=0,IF(DAY(fpdate)&gt;=15,DAY(fpdate)-14,DAY(fpdate)+14),DAY(fpdate))),IF(DAY(DATE(YEAR(fpdate),MONTH(fpdate)+O429-1,DAY(fpdate)))&lt;&gt;DAY(fpdate),DATE(YEAR(fpdate),MONTH(fpdate)+O429,0),DATE(YEAR(fpdate),MONTH(fpdate)+O429-1,DAY(fpdate))))))</f>
        <v/>
      </c>
      <c r="Q429" s="20" t="str">
        <f>IF(O429="","",IF(D429&lt;&gt;"",D429,IF(O429=1,start_rate,IF(variable,IF(OR(O429=1,O429&lt;$J$23*periods_per_year),Q428,MIN($J$24,IF(MOD(O429-1,$J$26)=0,MAX($J$25,Q428+$J$27),Q428))),Q428))))</f>
        <v/>
      </c>
      <c r="R429" s="21" t="str">
        <f>IF(O429="","",ROUND((((1+Q429/CP)^(CP/periods_per_year))-1)*U428,2))</f>
        <v/>
      </c>
      <c r="S429" s="21" t="str">
        <f>IF(O429="","",IF(O429=nper,U428+R429,MIN(U428+R429,IF(Q429=Q428,S428,ROUND(-PMT(((1+Q429/CP)^(CP/periods_per_year))-1,nper-O429+1,U428),2)))))</f>
        <v/>
      </c>
      <c r="T429" s="21" t="str">
        <f t="shared" si="58"/>
        <v/>
      </c>
      <c r="U429" s="21" t="str">
        <f t="shared" si="59"/>
        <v/>
      </c>
    </row>
    <row r="430" spans="1:21" x14ac:dyDescent="0.2">
      <c r="A430" s="11" t="str">
        <f t="shared" si="50"/>
        <v/>
      </c>
      <c r="B430" s="12" t="str">
        <f t="shared" si="51"/>
        <v/>
      </c>
      <c r="C430" s="16" t="str">
        <f t="shared" si="52"/>
        <v/>
      </c>
      <c r="D430" s="13" t="str">
        <f>IF(A430="","",IF(A430=1,start_rate,IF(variable,IF(OR(A430=1,A430&lt;$J$23*periods_per_year),D429,MIN($J$24,IF(MOD(A430-1,$J$26)=0,MAX($J$25,D429+$J$27),D429))),D429)))</f>
        <v/>
      </c>
      <c r="E430" s="14" t="str">
        <f t="shared" si="53"/>
        <v/>
      </c>
      <c r="F430" s="14" t="str">
        <f>IF(A430="","",IF(A430=nper,J429+E430,MIN(J429+E430,IF(D430=D429,F429,IF($E$13="Acc Bi-Weekly",ROUND((-PMT(((1+D430/CP)^(CP/12))-1,(nper-A430+1)*12/26,J429))/2,2),IF($E$13="Acc Weekly",ROUND((-PMT(((1+D430/CP)^(CP/12))-1,(nper-A430+1)*12/52,J429))/4,2),ROUND(-PMT(((1+D430/CP)^(CP/periods_per_year))-1,nper-A430+1,J429),2)))))))</f>
        <v/>
      </c>
      <c r="G430" s="14" t="str">
        <f>IF(OR(A430="",A430&lt;$E$23),"",IF(J429&lt;=F430,0,IF(IF(AND(A430&gt;=$E$23,MOD(A430-$E$23,int)=0),$E$24,0)+F430&gt;=J429+E430,J429+E430-F430,IF(AND(A430&gt;=$E$23,MOD(A430-$E$23,int)=0),$E$24,0)+IF(IF(AND(A430&gt;=$E$23,MOD(A430-$E$23,int)=0),$E$24,0)+IF(MOD(A430-$E$27,periods_per_year)=0,$E$26,0)+F430&lt;J429+E430,IF(MOD(A430-$E$27,periods_per_year)=0,$E$26,0),J429+E430-IF(AND(A430&gt;=$E$23,MOD(A430-$E$23,int)=0),$E$24,0)-F430))))</f>
        <v/>
      </c>
      <c r="H430" s="15"/>
      <c r="I430" s="14" t="str">
        <f t="shared" si="54"/>
        <v/>
      </c>
      <c r="J430" s="14" t="str">
        <f t="shared" si="55"/>
        <v/>
      </c>
      <c r="K430" s="14" t="str">
        <f t="shared" si="56"/>
        <v/>
      </c>
      <c r="L430" s="14" t="str">
        <f>IF(A430="","",SUM($K$49:K430))</f>
        <v/>
      </c>
      <c r="O430" s="18" t="str">
        <f t="shared" si="57"/>
        <v/>
      </c>
      <c r="P430" s="19" t="str">
        <f>IF(O430="","",IF(OR(periods_per_year=26,periods_per_year=52),IF(periods_per_year=26,IF(O430=1,fpdate,P429+14),IF(periods_per_year=52,IF(O430=1,fpdate,P429+7),"n/a")),IF(periods_per_year=24,DATE(YEAR(fpdate),MONTH(fpdate)+(O430-1)/2+IF(AND(DAY(fpdate)&gt;=15,MOD(O430,2)=0),1,0),IF(MOD(O430,2)=0,IF(DAY(fpdate)&gt;=15,DAY(fpdate)-14,DAY(fpdate)+14),DAY(fpdate))),IF(DAY(DATE(YEAR(fpdate),MONTH(fpdate)+O430-1,DAY(fpdate)))&lt;&gt;DAY(fpdate),DATE(YEAR(fpdate),MONTH(fpdate)+O430,0),DATE(YEAR(fpdate),MONTH(fpdate)+O430-1,DAY(fpdate))))))</f>
        <v/>
      </c>
      <c r="Q430" s="20" t="str">
        <f>IF(O430="","",IF(D430&lt;&gt;"",D430,IF(O430=1,start_rate,IF(variable,IF(OR(O430=1,O430&lt;$J$23*periods_per_year),Q429,MIN($J$24,IF(MOD(O430-1,$J$26)=0,MAX($J$25,Q429+$J$27),Q429))),Q429))))</f>
        <v/>
      </c>
      <c r="R430" s="21" t="str">
        <f>IF(O430="","",ROUND((((1+Q430/CP)^(CP/periods_per_year))-1)*U429,2))</f>
        <v/>
      </c>
      <c r="S430" s="21" t="str">
        <f>IF(O430="","",IF(O430=nper,U429+R430,MIN(U429+R430,IF(Q430=Q429,S429,ROUND(-PMT(((1+Q430/CP)^(CP/periods_per_year))-1,nper-O430+1,U429),2)))))</f>
        <v/>
      </c>
      <c r="T430" s="21" t="str">
        <f t="shared" si="58"/>
        <v/>
      </c>
      <c r="U430" s="21" t="str">
        <f t="shared" si="59"/>
        <v/>
      </c>
    </row>
    <row r="431" spans="1:21" x14ac:dyDescent="0.2">
      <c r="A431" s="11" t="str">
        <f t="shared" si="50"/>
        <v/>
      </c>
      <c r="B431" s="12" t="str">
        <f t="shared" si="51"/>
        <v/>
      </c>
      <c r="C431" s="16" t="str">
        <f t="shared" si="52"/>
        <v/>
      </c>
      <c r="D431" s="13" t="str">
        <f>IF(A431="","",IF(A431=1,start_rate,IF(variable,IF(OR(A431=1,A431&lt;$J$23*periods_per_year),D430,MIN($J$24,IF(MOD(A431-1,$J$26)=0,MAX($J$25,D430+$J$27),D430))),D430)))</f>
        <v/>
      </c>
      <c r="E431" s="14" t="str">
        <f t="shared" si="53"/>
        <v/>
      </c>
      <c r="F431" s="14" t="str">
        <f>IF(A431="","",IF(A431=nper,J430+E431,MIN(J430+E431,IF(D431=D430,F430,IF($E$13="Acc Bi-Weekly",ROUND((-PMT(((1+D431/CP)^(CP/12))-1,(nper-A431+1)*12/26,J430))/2,2),IF($E$13="Acc Weekly",ROUND((-PMT(((1+D431/CP)^(CP/12))-1,(nper-A431+1)*12/52,J430))/4,2),ROUND(-PMT(((1+D431/CP)^(CP/periods_per_year))-1,nper-A431+1,J430),2)))))))</f>
        <v/>
      </c>
      <c r="G431" s="14" t="str">
        <f>IF(OR(A431="",A431&lt;$E$23),"",IF(J430&lt;=F431,0,IF(IF(AND(A431&gt;=$E$23,MOD(A431-$E$23,int)=0),$E$24,0)+F431&gt;=J430+E431,J430+E431-F431,IF(AND(A431&gt;=$E$23,MOD(A431-$E$23,int)=0),$E$24,0)+IF(IF(AND(A431&gt;=$E$23,MOD(A431-$E$23,int)=0),$E$24,0)+IF(MOD(A431-$E$27,periods_per_year)=0,$E$26,0)+F431&lt;J430+E431,IF(MOD(A431-$E$27,periods_per_year)=0,$E$26,0),J430+E431-IF(AND(A431&gt;=$E$23,MOD(A431-$E$23,int)=0),$E$24,0)-F431))))</f>
        <v/>
      </c>
      <c r="H431" s="15"/>
      <c r="I431" s="14" t="str">
        <f t="shared" si="54"/>
        <v/>
      </c>
      <c r="J431" s="14" t="str">
        <f t="shared" si="55"/>
        <v/>
      </c>
      <c r="K431" s="14" t="str">
        <f t="shared" si="56"/>
        <v/>
      </c>
      <c r="L431" s="14" t="str">
        <f>IF(A431="","",SUM($K$49:K431))</f>
        <v/>
      </c>
      <c r="O431" s="18" t="str">
        <f t="shared" si="57"/>
        <v/>
      </c>
      <c r="P431" s="19" t="str">
        <f>IF(O431="","",IF(OR(periods_per_year=26,periods_per_year=52),IF(periods_per_year=26,IF(O431=1,fpdate,P430+14),IF(periods_per_year=52,IF(O431=1,fpdate,P430+7),"n/a")),IF(periods_per_year=24,DATE(YEAR(fpdate),MONTH(fpdate)+(O431-1)/2+IF(AND(DAY(fpdate)&gt;=15,MOD(O431,2)=0),1,0),IF(MOD(O431,2)=0,IF(DAY(fpdate)&gt;=15,DAY(fpdate)-14,DAY(fpdate)+14),DAY(fpdate))),IF(DAY(DATE(YEAR(fpdate),MONTH(fpdate)+O431-1,DAY(fpdate)))&lt;&gt;DAY(fpdate),DATE(YEAR(fpdate),MONTH(fpdate)+O431,0),DATE(YEAR(fpdate),MONTH(fpdate)+O431-1,DAY(fpdate))))))</f>
        <v/>
      </c>
      <c r="Q431" s="20" t="str">
        <f>IF(O431="","",IF(D431&lt;&gt;"",D431,IF(O431=1,start_rate,IF(variable,IF(OR(O431=1,O431&lt;$J$23*periods_per_year),Q430,MIN($J$24,IF(MOD(O431-1,$J$26)=0,MAX($J$25,Q430+$J$27),Q430))),Q430))))</f>
        <v/>
      </c>
      <c r="R431" s="21" t="str">
        <f>IF(O431="","",ROUND((((1+Q431/CP)^(CP/periods_per_year))-1)*U430,2))</f>
        <v/>
      </c>
      <c r="S431" s="21" t="str">
        <f>IF(O431="","",IF(O431=nper,U430+R431,MIN(U430+R431,IF(Q431=Q430,S430,ROUND(-PMT(((1+Q431/CP)^(CP/periods_per_year))-1,nper-O431+1,U430),2)))))</f>
        <v/>
      </c>
      <c r="T431" s="21" t="str">
        <f t="shared" si="58"/>
        <v/>
      </c>
      <c r="U431" s="21" t="str">
        <f t="shared" si="59"/>
        <v/>
      </c>
    </row>
    <row r="432" spans="1:21" x14ac:dyDescent="0.2">
      <c r="A432" s="11" t="str">
        <f t="shared" si="50"/>
        <v/>
      </c>
      <c r="B432" s="12" t="str">
        <f t="shared" si="51"/>
        <v/>
      </c>
      <c r="C432" s="16" t="str">
        <f t="shared" si="52"/>
        <v/>
      </c>
      <c r="D432" s="13" t="str">
        <f>IF(A432="","",IF(A432=1,start_rate,IF(variable,IF(OR(A432=1,A432&lt;$J$23*periods_per_year),D431,MIN($J$24,IF(MOD(A432-1,$J$26)=0,MAX($J$25,D431+$J$27),D431))),D431)))</f>
        <v/>
      </c>
      <c r="E432" s="14" t="str">
        <f t="shared" si="53"/>
        <v/>
      </c>
      <c r="F432" s="14" t="str">
        <f>IF(A432="","",IF(A432=nper,J431+E432,MIN(J431+E432,IF(D432=D431,F431,IF($E$13="Acc Bi-Weekly",ROUND((-PMT(((1+D432/CP)^(CP/12))-1,(nper-A432+1)*12/26,J431))/2,2),IF($E$13="Acc Weekly",ROUND((-PMT(((1+D432/CP)^(CP/12))-1,(nper-A432+1)*12/52,J431))/4,2),ROUND(-PMT(((1+D432/CP)^(CP/periods_per_year))-1,nper-A432+1,J431),2)))))))</f>
        <v/>
      </c>
      <c r="G432" s="14" t="str">
        <f>IF(OR(A432="",A432&lt;$E$23),"",IF(J431&lt;=F432,0,IF(IF(AND(A432&gt;=$E$23,MOD(A432-$E$23,int)=0),$E$24,0)+F432&gt;=J431+E432,J431+E432-F432,IF(AND(A432&gt;=$E$23,MOD(A432-$E$23,int)=0),$E$24,0)+IF(IF(AND(A432&gt;=$E$23,MOD(A432-$E$23,int)=0),$E$24,0)+IF(MOD(A432-$E$27,periods_per_year)=0,$E$26,0)+F432&lt;J431+E432,IF(MOD(A432-$E$27,periods_per_year)=0,$E$26,0),J431+E432-IF(AND(A432&gt;=$E$23,MOD(A432-$E$23,int)=0),$E$24,0)-F432))))</f>
        <v/>
      </c>
      <c r="H432" s="15"/>
      <c r="I432" s="14" t="str">
        <f t="shared" si="54"/>
        <v/>
      </c>
      <c r="J432" s="14" t="str">
        <f t="shared" si="55"/>
        <v/>
      </c>
      <c r="K432" s="14" t="str">
        <f t="shared" si="56"/>
        <v/>
      </c>
      <c r="L432" s="14" t="str">
        <f>IF(A432="","",SUM($K$49:K432))</f>
        <v/>
      </c>
      <c r="O432" s="18" t="str">
        <f t="shared" si="57"/>
        <v/>
      </c>
      <c r="P432" s="19" t="str">
        <f>IF(O432="","",IF(OR(periods_per_year=26,periods_per_year=52),IF(periods_per_year=26,IF(O432=1,fpdate,P431+14),IF(periods_per_year=52,IF(O432=1,fpdate,P431+7),"n/a")),IF(periods_per_year=24,DATE(YEAR(fpdate),MONTH(fpdate)+(O432-1)/2+IF(AND(DAY(fpdate)&gt;=15,MOD(O432,2)=0),1,0),IF(MOD(O432,2)=0,IF(DAY(fpdate)&gt;=15,DAY(fpdate)-14,DAY(fpdate)+14),DAY(fpdate))),IF(DAY(DATE(YEAR(fpdate),MONTH(fpdate)+O432-1,DAY(fpdate)))&lt;&gt;DAY(fpdate),DATE(YEAR(fpdate),MONTH(fpdate)+O432,0),DATE(YEAR(fpdate),MONTH(fpdate)+O432-1,DAY(fpdate))))))</f>
        <v/>
      </c>
      <c r="Q432" s="20" t="str">
        <f>IF(O432="","",IF(D432&lt;&gt;"",D432,IF(O432=1,start_rate,IF(variable,IF(OR(O432=1,O432&lt;$J$23*periods_per_year),Q431,MIN($J$24,IF(MOD(O432-1,$J$26)=0,MAX($J$25,Q431+$J$27),Q431))),Q431))))</f>
        <v/>
      </c>
      <c r="R432" s="21" t="str">
        <f>IF(O432="","",ROUND((((1+Q432/CP)^(CP/periods_per_year))-1)*U431,2))</f>
        <v/>
      </c>
      <c r="S432" s="21" t="str">
        <f>IF(O432="","",IF(O432=nper,U431+R432,MIN(U431+R432,IF(Q432=Q431,S431,ROUND(-PMT(((1+Q432/CP)^(CP/periods_per_year))-1,nper-O432+1,U431),2)))))</f>
        <v/>
      </c>
      <c r="T432" s="21" t="str">
        <f t="shared" si="58"/>
        <v/>
      </c>
      <c r="U432" s="21" t="str">
        <f t="shared" si="59"/>
        <v/>
      </c>
    </row>
    <row r="433" spans="1:21" x14ac:dyDescent="0.2">
      <c r="A433" s="11" t="str">
        <f t="shared" ref="A433:A496" si="60">IF(J432="","",IF(OR(A432&gt;=nper,ROUND(J432,2)&lt;=0),"",A432+1))</f>
        <v/>
      </c>
      <c r="B433" s="12" t="str">
        <f t="shared" ref="B433:B496" si="61">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DAY(fpdate)))&lt;&gt;DAY(fpdate),DATE(YEAR(fpdate),MONTH(fpdate)+A433,0),DATE(YEAR(fpdate),MONTH(fpdate)+A433-1,DAY(fpdate))))))</f>
        <v/>
      </c>
      <c r="C433" s="16" t="str">
        <f t="shared" ref="C433:C496" si="62">IF(A433="","",IF(MOD(A433,periods_per_year)=0,A433/periods_per_year,""))</f>
        <v/>
      </c>
      <c r="D433" s="13" t="str">
        <f>IF(A433="","",IF(A433=1,start_rate,IF(variable,IF(OR(A433=1,A433&lt;$J$23*periods_per_year),D432,MIN($J$24,IF(MOD(A433-1,$J$26)=0,MAX($J$25,D432+$J$27),D432))),D432)))</f>
        <v/>
      </c>
      <c r="E433" s="14" t="str">
        <f t="shared" ref="E433:E496" si="63">IF(A433="","",ROUND((((1+D433/CP)^(CP/periods_per_year))-1)*J432,2))</f>
        <v/>
      </c>
      <c r="F433" s="14" t="str">
        <f>IF(A433="","",IF(A433=nper,J432+E433,MIN(J432+E433,IF(D433=D432,F432,IF($E$13="Acc Bi-Weekly",ROUND((-PMT(((1+D433/CP)^(CP/12))-1,(nper-A433+1)*12/26,J432))/2,2),IF($E$13="Acc Weekly",ROUND((-PMT(((1+D433/CP)^(CP/12))-1,(nper-A433+1)*12/52,J432))/4,2),ROUND(-PMT(((1+D433/CP)^(CP/periods_per_year))-1,nper-A433+1,J432),2)))))))</f>
        <v/>
      </c>
      <c r="G433" s="14" t="str">
        <f>IF(OR(A433="",A433&lt;$E$23),"",IF(J432&lt;=F433,0,IF(IF(AND(A433&gt;=$E$23,MOD(A433-$E$23,int)=0),$E$24,0)+F433&gt;=J432+E433,J432+E433-F433,IF(AND(A433&gt;=$E$23,MOD(A433-$E$23,int)=0),$E$24,0)+IF(IF(AND(A433&gt;=$E$23,MOD(A433-$E$23,int)=0),$E$24,0)+IF(MOD(A433-$E$27,periods_per_year)=0,$E$26,0)+F433&lt;J432+E433,IF(MOD(A433-$E$27,periods_per_year)=0,$E$26,0),J432+E433-IF(AND(A433&gt;=$E$23,MOD(A433-$E$23,int)=0),$E$24,0)-F433))))</f>
        <v/>
      </c>
      <c r="H433" s="15"/>
      <c r="I433" s="14" t="str">
        <f t="shared" ref="I433:I496" si="64">IF(A433="","",F433-E433+H433+IF(G433="",0,G433))</f>
        <v/>
      </c>
      <c r="J433" s="14" t="str">
        <f t="shared" ref="J433:J496" si="65">IF(A433="","",J432-I433)</f>
        <v/>
      </c>
      <c r="K433" s="14" t="str">
        <f t="shared" ref="K433:K496" si="66">IF(A433="","",$L$42*E433)</f>
        <v/>
      </c>
      <c r="L433" s="14" t="str">
        <f>IF(A433="","",SUM($K$49:K433))</f>
        <v/>
      </c>
      <c r="O433" s="18" t="str">
        <f t="shared" ref="O433:O496" si="67">IF(U432="","",IF(OR(O432&gt;=nper,ROUND(U432,2)&lt;=0),"",O432+1))</f>
        <v/>
      </c>
      <c r="P433" s="19" t="str">
        <f>IF(O433="","",IF(OR(periods_per_year=26,periods_per_year=52),IF(periods_per_year=26,IF(O433=1,fpdate,P432+14),IF(periods_per_year=52,IF(O433=1,fpdate,P432+7),"n/a")),IF(periods_per_year=24,DATE(YEAR(fpdate),MONTH(fpdate)+(O433-1)/2+IF(AND(DAY(fpdate)&gt;=15,MOD(O433,2)=0),1,0),IF(MOD(O433,2)=0,IF(DAY(fpdate)&gt;=15,DAY(fpdate)-14,DAY(fpdate)+14),DAY(fpdate))),IF(DAY(DATE(YEAR(fpdate),MONTH(fpdate)+O433-1,DAY(fpdate)))&lt;&gt;DAY(fpdate),DATE(YEAR(fpdate),MONTH(fpdate)+O433,0),DATE(YEAR(fpdate),MONTH(fpdate)+O433-1,DAY(fpdate))))))</f>
        <v/>
      </c>
      <c r="Q433" s="20" t="str">
        <f>IF(O433="","",IF(D433&lt;&gt;"",D433,IF(O433=1,start_rate,IF(variable,IF(OR(O433=1,O433&lt;$J$23*periods_per_year),Q432,MIN($J$24,IF(MOD(O433-1,$J$26)=0,MAX($J$25,Q432+$J$27),Q432))),Q432))))</f>
        <v/>
      </c>
      <c r="R433" s="21" t="str">
        <f>IF(O433="","",ROUND((((1+Q433/CP)^(CP/periods_per_year))-1)*U432,2))</f>
        <v/>
      </c>
      <c r="S433" s="21" t="str">
        <f>IF(O433="","",IF(O433=nper,U432+R433,MIN(U432+R433,IF(Q433=Q432,S432,ROUND(-PMT(((1+Q433/CP)^(CP/periods_per_year))-1,nper-O433+1,U432),2)))))</f>
        <v/>
      </c>
      <c r="T433" s="21" t="str">
        <f t="shared" ref="T433:T496" si="68">IF(O433="","",S433-R433)</f>
        <v/>
      </c>
      <c r="U433" s="21" t="str">
        <f t="shared" ref="U433:U496" si="69">IF(O433="","",U432-T433)</f>
        <v/>
      </c>
    </row>
    <row r="434" spans="1:21" x14ac:dyDescent="0.2">
      <c r="A434" s="11" t="str">
        <f t="shared" si="60"/>
        <v/>
      </c>
      <c r="B434" s="12" t="str">
        <f t="shared" si="61"/>
        <v/>
      </c>
      <c r="C434" s="16" t="str">
        <f t="shared" si="62"/>
        <v/>
      </c>
      <c r="D434" s="13" t="str">
        <f>IF(A434="","",IF(A434=1,start_rate,IF(variable,IF(OR(A434=1,A434&lt;$J$23*periods_per_year),D433,MIN($J$24,IF(MOD(A434-1,$J$26)=0,MAX($J$25,D433+$J$27),D433))),D433)))</f>
        <v/>
      </c>
      <c r="E434" s="14" t="str">
        <f t="shared" si="63"/>
        <v/>
      </c>
      <c r="F434" s="14" t="str">
        <f>IF(A434="","",IF(A434=nper,J433+E434,MIN(J433+E434,IF(D434=D433,F433,IF($E$13="Acc Bi-Weekly",ROUND((-PMT(((1+D434/CP)^(CP/12))-1,(nper-A434+1)*12/26,J433))/2,2),IF($E$13="Acc Weekly",ROUND((-PMT(((1+D434/CP)^(CP/12))-1,(nper-A434+1)*12/52,J433))/4,2),ROUND(-PMT(((1+D434/CP)^(CP/periods_per_year))-1,nper-A434+1,J433),2)))))))</f>
        <v/>
      </c>
      <c r="G434" s="14" t="str">
        <f>IF(OR(A434="",A434&lt;$E$23),"",IF(J433&lt;=F434,0,IF(IF(AND(A434&gt;=$E$23,MOD(A434-$E$23,int)=0),$E$24,0)+F434&gt;=J433+E434,J433+E434-F434,IF(AND(A434&gt;=$E$23,MOD(A434-$E$23,int)=0),$E$24,0)+IF(IF(AND(A434&gt;=$E$23,MOD(A434-$E$23,int)=0),$E$24,0)+IF(MOD(A434-$E$27,periods_per_year)=0,$E$26,0)+F434&lt;J433+E434,IF(MOD(A434-$E$27,periods_per_year)=0,$E$26,0),J433+E434-IF(AND(A434&gt;=$E$23,MOD(A434-$E$23,int)=0),$E$24,0)-F434))))</f>
        <v/>
      </c>
      <c r="H434" s="15"/>
      <c r="I434" s="14" t="str">
        <f t="shared" si="64"/>
        <v/>
      </c>
      <c r="J434" s="14" t="str">
        <f t="shared" si="65"/>
        <v/>
      </c>
      <c r="K434" s="14" t="str">
        <f t="shared" si="66"/>
        <v/>
      </c>
      <c r="L434" s="14" t="str">
        <f>IF(A434="","",SUM($K$49:K434))</f>
        <v/>
      </c>
      <c r="O434" s="18" t="str">
        <f t="shared" si="67"/>
        <v/>
      </c>
      <c r="P434" s="19" t="str">
        <f>IF(O434="","",IF(OR(periods_per_year=26,periods_per_year=52),IF(periods_per_year=26,IF(O434=1,fpdate,P433+14),IF(periods_per_year=52,IF(O434=1,fpdate,P433+7),"n/a")),IF(periods_per_year=24,DATE(YEAR(fpdate),MONTH(fpdate)+(O434-1)/2+IF(AND(DAY(fpdate)&gt;=15,MOD(O434,2)=0),1,0),IF(MOD(O434,2)=0,IF(DAY(fpdate)&gt;=15,DAY(fpdate)-14,DAY(fpdate)+14),DAY(fpdate))),IF(DAY(DATE(YEAR(fpdate),MONTH(fpdate)+O434-1,DAY(fpdate)))&lt;&gt;DAY(fpdate),DATE(YEAR(fpdate),MONTH(fpdate)+O434,0),DATE(YEAR(fpdate),MONTH(fpdate)+O434-1,DAY(fpdate))))))</f>
        <v/>
      </c>
      <c r="Q434" s="20" t="str">
        <f>IF(O434="","",IF(D434&lt;&gt;"",D434,IF(O434=1,start_rate,IF(variable,IF(OR(O434=1,O434&lt;$J$23*periods_per_year),Q433,MIN($J$24,IF(MOD(O434-1,$J$26)=0,MAX($J$25,Q433+$J$27),Q433))),Q433))))</f>
        <v/>
      </c>
      <c r="R434" s="21" t="str">
        <f>IF(O434="","",ROUND((((1+Q434/CP)^(CP/periods_per_year))-1)*U433,2))</f>
        <v/>
      </c>
      <c r="S434" s="21" t="str">
        <f>IF(O434="","",IF(O434=nper,U433+R434,MIN(U433+R434,IF(Q434=Q433,S433,ROUND(-PMT(((1+Q434/CP)^(CP/periods_per_year))-1,nper-O434+1,U433),2)))))</f>
        <v/>
      </c>
      <c r="T434" s="21" t="str">
        <f t="shared" si="68"/>
        <v/>
      </c>
      <c r="U434" s="21" t="str">
        <f t="shared" si="69"/>
        <v/>
      </c>
    </row>
    <row r="435" spans="1:21" x14ac:dyDescent="0.2">
      <c r="A435" s="11" t="str">
        <f t="shared" si="60"/>
        <v/>
      </c>
      <c r="B435" s="12" t="str">
        <f t="shared" si="61"/>
        <v/>
      </c>
      <c r="C435" s="16" t="str">
        <f t="shared" si="62"/>
        <v/>
      </c>
      <c r="D435" s="13" t="str">
        <f>IF(A435="","",IF(A435=1,start_rate,IF(variable,IF(OR(A435=1,A435&lt;$J$23*periods_per_year),D434,MIN($J$24,IF(MOD(A435-1,$J$26)=0,MAX($J$25,D434+$J$27),D434))),D434)))</f>
        <v/>
      </c>
      <c r="E435" s="14" t="str">
        <f t="shared" si="63"/>
        <v/>
      </c>
      <c r="F435" s="14" t="str">
        <f>IF(A435="","",IF(A435=nper,J434+E435,MIN(J434+E435,IF(D435=D434,F434,IF($E$13="Acc Bi-Weekly",ROUND((-PMT(((1+D435/CP)^(CP/12))-1,(nper-A435+1)*12/26,J434))/2,2),IF($E$13="Acc Weekly",ROUND((-PMT(((1+D435/CP)^(CP/12))-1,(nper-A435+1)*12/52,J434))/4,2),ROUND(-PMT(((1+D435/CP)^(CP/periods_per_year))-1,nper-A435+1,J434),2)))))))</f>
        <v/>
      </c>
      <c r="G435" s="14" t="str">
        <f>IF(OR(A435="",A435&lt;$E$23),"",IF(J434&lt;=F435,0,IF(IF(AND(A435&gt;=$E$23,MOD(A435-$E$23,int)=0),$E$24,0)+F435&gt;=J434+E435,J434+E435-F435,IF(AND(A435&gt;=$E$23,MOD(A435-$E$23,int)=0),$E$24,0)+IF(IF(AND(A435&gt;=$E$23,MOD(A435-$E$23,int)=0),$E$24,0)+IF(MOD(A435-$E$27,periods_per_year)=0,$E$26,0)+F435&lt;J434+E435,IF(MOD(A435-$E$27,periods_per_year)=0,$E$26,0),J434+E435-IF(AND(A435&gt;=$E$23,MOD(A435-$E$23,int)=0),$E$24,0)-F435))))</f>
        <v/>
      </c>
      <c r="H435" s="15"/>
      <c r="I435" s="14" t="str">
        <f t="shared" si="64"/>
        <v/>
      </c>
      <c r="J435" s="14" t="str">
        <f t="shared" si="65"/>
        <v/>
      </c>
      <c r="K435" s="14" t="str">
        <f t="shared" si="66"/>
        <v/>
      </c>
      <c r="L435" s="14" t="str">
        <f>IF(A435="","",SUM($K$49:K435))</f>
        <v/>
      </c>
      <c r="O435" s="18" t="str">
        <f t="shared" si="67"/>
        <v/>
      </c>
      <c r="P435" s="19" t="str">
        <f>IF(O435="","",IF(OR(periods_per_year=26,periods_per_year=52),IF(periods_per_year=26,IF(O435=1,fpdate,P434+14),IF(periods_per_year=52,IF(O435=1,fpdate,P434+7),"n/a")),IF(periods_per_year=24,DATE(YEAR(fpdate),MONTH(fpdate)+(O435-1)/2+IF(AND(DAY(fpdate)&gt;=15,MOD(O435,2)=0),1,0),IF(MOD(O435,2)=0,IF(DAY(fpdate)&gt;=15,DAY(fpdate)-14,DAY(fpdate)+14),DAY(fpdate))),IF(DAY(DATE(YEAR(fpdate),MONTH(fpdate)+O435-1,DAY(fpdate)))&lt;&gt;DAY(fpdate),DATE(YEAR(fpdate),MONTH(fpdate)+O435,0),DATE(YEAR(fpdate),MONTH(fpdate)+O435-1,DAY(fpdate))))))</f>
        <v/>
      </c>
      <c r="Q435" s="20" t="str">
        <f>IF(O435="","",IF(D435&lt;&gt;"",D435,IF(O435=1,start_rate,IF(variable,IF(OR(O435=1,O435&lt;$J$23*periods_per_year),Q434,MIN($J$24,IF(MOD(O435-1,$J$26)=0,MAX($J$25,Q434+$J$27),Q434))),Q434))))</f>
        <v/>
      </c>
      <c r="R435" s="21" t="str">
        <f>IF(O435="","",ROUND((((1+Q435/CP)^(CP/periods_per_year))-1)*U434,2))</f>
        <v/>
      </c>
      <c r="S435" s="21" t="str">
        <f>IF(O435="","",IF(O435=nper,U434+R435,MIN(U434+R435,IF(Q435=Q434,S434,ROUND(-PMT(((1+Q435/CP)^(CP/periods_per_year))-1,nper-O435+1,U434),2)))))</f>
        <v/>
      </c>
      <c r="T435" s="21" t="str">
        <f t="shared" si="68"/>
        <v/>
      </c>
      <c r="U435" s="21" t="str">
        <f t="shared" si="69"/>
        <v/>
      </c>
    </row>
    <row r="436" spans="1:21" x14ac:dyDescent="0.2">
      <c r="A436" s="11" t="str">
        <f t="shared" si="60"/>
        <v/>
      </c>
      <c r="B436" s="12" t="str">
        <f t="shared" si="61"/>
        <v/>
      </c>
      <c r="C436" s="16" t="str">
        <f t="shared" si="62"/>
        <v/>
      </c>
      <c r="D436" s="13" t="str">
        <f>IF(A436="","",IF(A436=1,start_rate,IF(variable,IF(OR(A436=1,A436&lt;$J$23*periods_per_year),D435,MIN($J$24,IF(MOD(A436-1,$J$26)=0,MAX($J$25,D435+$J$27),D435))),D435)))</f>
        <v/>
      </c>
      <c r="E436" s="14" t="str">
        <f t="shared" si="63"/>
        <v/>
      </c>
      <c r="F436" s="14" t="str">
        <f>IF(A436="","",IF(A436=nper,J435+E436,MIN(J435+E436,IF(D436=D435,F435,IF($E$13="Acc Bi-Weekly",ROUND((-PMT(((1+D436/CP)^(CP/12))-1,(nper-A436+1)*12/26,J435))/2,2),IF($E$13="Acc Weekly",ROUND((-PMT(((1+D436/CP)^(CP/12))-1,(nper-A436+1)*12/52,J435))/4,2),ROUND(-PMT(((1+D436/CP)^(CP/periods_per_year))-1,nper-A436+1,J435),2)))))))</f>
        <v/>
      </c>
      <c r="G436" s="14" t="str">
        <f>IF(OR(A436="",A436&lt;$E$23),"",IF(J435&lt;=F436,0,IF(IF(AND(A436&gt;=$E$23,MOD(A436-$E$23,int)=0),$E$24,0)+F436&gt;=J435+E436,J435+E436-F436,IF(AND(A436&gt;=$E$23,MOD(A436-$E$23,int)=0),$E$24,0)+IF(IF(AND(A436&gt;=$E$23,MOD(A436-$E$23,int)=0),$E$24,0)+IF(MOD(A436-$E$27,periods_per_year)=0,$E$26,0)+F436&lt;J435+E436,IF(MOD(A436-$E$27,periods_per_year)=0,$E$26,0),J435+E436-IF(AND(A436&gt;=$E$23,MOD(A436-$E$23,int)=0),$E$24,0)-F436))))</f>
        <v/>
      </c>
      <c r="H436" s="15"/>
      <c r="I436" s="14" t="str">
        <f t="shared" si="64"/>
        <v/>
      </c>
      <c r="J436" s="14" t="str">
        <f t="shared" si="65"/>
        <v/>
      </c>
      <c r="K436" s="14" t="str">
        <f t="shared" si="66"/>
        <v/>
      </c>
      <c r="L436" s="14" t="str">
        <f>IF(A436="","",SUM($K$49:K436))</f>
        <v/>
      </c>
      <c r="O436" s="18" t="str">
        <f t="shared" si="67"/>
        <v/>
      </c>
      <c r="P436" s="19" t="str">
        <f>IF(O436="","",IF(OR(periods_per_year=26,periods_per_year=52),IF(periods_per_year=26,IF(O436=1,fpdate,P435+14),IF(periods_per_year=52,IF(O436=1,fpdate,P435+7),"n/a")),IF(periods_per_year=24,DATE(YEAR(fpdate),MONTH(fpdate)+(O436-1)/2+IF(AND(DAY(fpdate)&gt;=15,MOD(O436,2)=0),1,0),IF(MOD(O436,2)=0,IF(DAY(fpdate)&gt;=15,DAY(fpdate)-14,DAY(fpdate)+14),DAY(fpdate))),IF(DAY(DATE(YEAR(fpdate),MONTH(fpdate)+O436-1,DAY(fpdate)))&lt;&gt;DAY(fpdate),DATE(YEAR(fpdate),MONTH(fpdate)+O436,0),DATE(YEAR(fpdate),MONTH(fpdate)+O436-1,DAY(fpdate))))))</f>
        <v/>
      </c>
      <c r="Q436" s="20" t="str">
        <f>IF(O436="","",IF(D436&lt;&gt;"",D436,IF(O436=1,start_rate,IF(variable,IF(OR(O436=1,O436&lt;$J$23*periods_per_year),Q435,MIN($J$24,IF(MOD(O436-1,$J$26)=0,MAX($J$25,Q435+$J$27),Q435))),Q435))))</f>
        <v/>
      </c>
      <c r="R436" s="21" t="str">
        <f>IF(O436="","",ROUND((((1+Q436/CP)^(CP/periods_per_year))-1)*U435,2))</f>
        <v/>
      </c>
      <c r="S436" s="21" t="str">
        <f>IF(O436="","",IF(O436=nper,U435+R436,MIN(U435+R436,IF(Q436=Q435,S435,ROUND(-PMT(((1+Q436/CP)^(CP/periods_per_year))-1,nper-O436+1,U435),2)))))</f>
        <v/>
      </c>
      <c r="T436" s="21" t="str">
        <f t="shared" si="68"/>
        <v/>
      </c>
      <c r="U436" s="21" t="str">
        <f t="shared" si="69"/>
        <v/>
      </c>
    </row>
    <row r="437" spans="1:21" x14ac:dyDescent="0.2">
      <c r="A437" s="11" t="str">
        <f t="shared" si="60"/>
        <v/>
      </c>
      <c r="B437" s="12" t="str">
        <f t="shared" si="61"/>
        <v/>
      </c>
      <c r="C437" s="16" t="str">
        <f t="shared" si="62"/>
        <v/>
      </c>
      <c r="D437" s="13" t="str">
        <f>IF(A437="","",IF(A437=1,start_rate,IF(variable,IF(OR(A437=1,A437&lt;$J$23*periods_per_year),D436,MIN($J$24,IF(MOD(A437-1,$J$26)=0,MAX($J$25,D436+$J$27),D436))),D436)))</f>
        <v/>
      </c>
      <c r="E437" s="14" t="str">
        <f t="shared" si="63"/>
        <v/>
      </c>
      <c r="F437" s="14" t="str">
        <f>IF(A437="","",IF(A437=nper,J436+E437,MIN(J436+E437,IF(D437=D436,F436,IF($E$13="Acc Bi-Weekly",ROUND((-PMT(((1+D437/CP)^(CP/12))-1,(nper-A437+1)*12/26,J436))/2,2),IF($E$13="Acc Weekly",ROUND((-PMT(((1+D437/CP)^(CP/12))-1,(nper-A437+1)*12/52,J436))/4,2),ROUND(-PMT(((1+D437/CP)^(CP/periods_per_year))-1,nper-A437+1,J436),2)))))))</f>
        <v/>
      </c>
      <c r="G437" s="14" t="str">
        <f>IF(OR(A437="",A437&lt;$E$23),"",IF(J436&lt;=F437,0,IF(IF(AND(A437&gt;=$E$23,MOD(A437-$E$23,int)=0),$E$24,0)+F437&gt;=J436+E437,J436+E437-F437,IF(AND(A437&gt;=$E$23,MOD(A437-$E$23,int)=0),$E$24,0)+IF(IF(AND(A437&gt;=$E$23,MOD(A437-$E$23,int)=0),$E$24,0)+IF(MOD(A437-$E$27,periods_per_year)=0,$E$26,0)+F437&lt;J436+E437,IF(MOD(A437-$E$27,periods_per_year)=0,$E$26,0),J436+E437-IF(AND(A437&gt;=$E$23,MOD(A437-$E$23,int)=0),$E$24,0)-F437))))</f>
        <v/>
      </c>
      <c r="H437" s="15"/>
      <c r="I437" s="14" t="str">
        <f t="shared" si="64"/>
        <v/>
      </c>
      <c r="J437" s="14" t="str">
        <f t="shared" si="65"/>
        <v/>
      </c>
      <c r="K437" s="14" t="str">
        <f t="shared" si="66"/>
        <v/>
      </c>
      <c r="L437" s="14" t="str">
        <f>IF(A437="","",SUM($K$49:K437))</f>
        <v/>
      </c>
      <c r="O437" s="18" t="str">
        <f t="shared" si="67"/>
        <v/>
      </c>
      <c r="P437" s="19" t="str">
        <f>IF(O437="","",IF(OR(periods_per_year=26,periods_per_year=52),IF(periods_per_year=26,IF(O437=1,fpdate,P436+14),IF(periods_per_year=52,IF(O437=1,fpdate,P436+7),"n/a")),IF(periods_per_year=24,DATE(YEAR(fpdate),MONTH(fpdate)+(O437-1)/2+IF(AND(DAY(fpdate)&gt;=15,MOD(O437,2)=0),1,0),IF(MOD(O437,2)=0,IF(DAY(fpdate)&gt;=15,DAY(fpdate)-14,DAY(fpdate)+14),DAY(fpdate))),IF(DAY(DATE(YEAR(fpdate),MONTH(fpdate)+O437-1,DAY(fpdate)))&lt;&gt;DAY(fpdate),DATE(YEAR(fpdate),MONTH(fpdate)+O437,0),DATE(YEAR(fpdate),MONTH(fpdate)+O437-1,DAY(fpdate))))))</f>
        <v/>
      </c>
      <c r="Q437" s="20" t="str">
        <f>IF(O437="","",IF(D437&lt;&gt;"",D437,IF(O437=1,start_rate,IF(variable,IF(OR(O437=1,O437&lt;$J$23*periods_per_year),Q436,MIN($J$24,IF(MOD(O437-1,$J$26)=0,MAX($J$25,Q436+$J$27),Q436))),Q436))))</f>
        <v/>
      </c>
      <c r="R437" s="21" t="str">
        <f>IF(O437="","",ROUND((((1+Q437/CP)^(CP/periods_per_year))-1)*U436,2))</f>
        <v/>
      </c>
      <c r="S437" s="21" t="str">
        <f>IF(O437="","",IF(O437=nper,U436+R437,MIN(U436+R437,IF(Q437=Q436,S436,ROUND(-PMT(((1+Q437/CP)^(CP/periods_per_year))-1,nper-O437+1,U436),2)))))</f>
        <v/>
      </c>
      <c r="T437" s="21" t="str">
        <f t="shared" si="68"/>
        <v/>
      </c>
      <c r="U437" s="21" t="str">
        <f t="shared" si="69"/>
        <v/>
      </c>
    </row>
    <row r="438" spans="1:21" x14ac:dyDescent="0.2">
      <c r="A438" s="11" t="str">
        <f t="shared" si="60"/>
        <v/>
      </c>
      <c r="B438" s="12" t="str">
        <f t="shared" si="61"/>
        <v/>
      </c>
      <c r="C438" s="16" t="str">
        <f t="shared" si="62"/>
        <v/>
      </c>
      <c r="D438" s="13" t="str">
        <f>IF(A438="","",IF(A438=1,start_rate,IF(variable,IF(OR(A438=1,A438&lt;$J$23*periods_per_year),D437,MIN($J$24,IF(MOD(A438-1,$J$26)=0,MAX($J$25,D437+$J$27),D437))),D437)))</f>
        <v/>
      </c>
      <c r="E438" s="14" t="str">
        <f t="shared" si="63"/>
        <v/>
      </c>
      <c r="F438" s="14" t="str">
        <f>IF(A438="","",IF(A438=nper,J437+E438,MIN(J437+E438,IF(D438=D437,F437,IF($E$13="Acc Bi-Weekly",ROUND((-PMT(((1+D438/CP)^(CP/12))-1,(nper-A438+1)*12/26,J437))/2,2),IF($E$13="Acc Weekly",ROUND((-PMT(((1+D438/CP)^(CP/12))-1,(nper-A438+1)*12/52,J437))/4,2),ROUND(-PMT(((1+D438/CP)^(CP/periods_per_year))-1,nper-A438+1,J437),2)))))))</f>
        <v/>
      </c>
      <c r="G438" s="14" t="str">
        <f>IF(OR(A438="",A438&lt;$E$23),"",IF(J437&lt;=F438,0,IF(IF(AND(A438&gt;=$E$23,MOD(A438-$E$23,int)=0),$E$24,0)+F438&gt;=J437+E438,J437+E438-F438,IF(AND(A438&gt;=$E$23,MOD(A438-$E$23,int)=0),$E$24,0)+IF(IF(AND(A438&gt;=$E$23,MOD(A438-$E$23,int)=0),$E$24,0)+IF(MOD(A438-$E$27,periods_per_year)=0,$E$26,0)+F438&lt;J437+E438,IF(MOD(A438-$E$27,periods_per_year)=0,$E$26,0),J437+E438-IF(AND(A438&gt;=$E$23,MOD(A438-$E$23,int)=0),$E$24,0)-F438))))</f>
        <v/>
      </c>
      <c r="H438" s="15"/>
      <c r="I438" s="14" t="str">
        <f t="shared" si="64"/>
        <v/>
      </c>
      <c r="J438" s="14" t="str">
        <f t="shared" si="65"/>
        <v/>
      </c>
      <c r="K438" s="14" t="str">
        <f t="shared" si="66"/>
        <v/>
      </c>
      <c r="L438" s="14" t="str">
        <f>IF(A438="","",SUM($K$49:K438))</f>
        <v/>
      </c>
      <c r="O438" s="18" t="str">
        <f t="shared" si="67"/>
        <v/>
      </c>
      <c r="P438" s="19" t="str">
        <f>IF(O438="","",IF(OR(periods_per_year=26,periods_per_year=52),IF(periods_per_year=26,IF(O438=1,fpdate,P437+14),IF(periods_per_year=52,IF(O438=1,fpdate,P437+7),"n/a")),IF(periods_per_year=24,DATE(YEAR(fpdate),MONTH(fpdate)+(O438-1)/2+IF(AND(DAY(fpdate)&gt;=15,MOD(O438,2)=0),1,0),IF(MOD(O438,2)=0,IF(DAY(fpdate)&gt;=15,DAY(fpdate)-14,DAY(fpdate)+14),DAY(fpdate))),IF(DAY(DATE(YEAR(fpdate),MONTH(fpdate)+O438-1,DAY(fpdate)))&lt;&gt;DAY(fpdate),DATE(YEAR(fpdate),MONTH(fpdate)+O438,0),DATE(YEAR(fpdate),MONTH(fpdate)+O438-1,DAY(fpdate))))))</f>
        <v/>
      </c>
      <c r="Q438" s="20" t="str">
        <f>IF(O438="","",IF(D438&lt;&gt;"",D438,IF(O438=1,start_rate,IF(variable,IF(OR(O438=1,O438&lt;$J$23*periods_per_year),Q437,MIN($J$24,IF(MOD(O438-1,$J$26)=0,MAX($J$25,Q437+$J$27),Q437))),Q437))))</f>
        <v/>
      </c>
      <c r="R438" s="21" t="str">
        <f>IF(O438="","",ROUND((((1+Q438/CP)^(CP/periods_per_year))-1)*U437,2))</f>
        <v/>
      </c>
      <c r="S438" s="21" t="str">
        <f>IF(O438="","",IF(O438=nper,U437+R438,MIN(U437+R438,IF(Q438=Q437,S437,ROUND(-PMT(((1+Q438/CP)^(CP/periods_per_year))-1,nper-O438+1,U437),2)))))</f>
        <v/>
      </c>
      <c r="T438" s="21" t="str">
        <f t="shared" si="68"/>
        <v/>
      </c>
      <c r="U438" s="21" t="str">
        <f t="shared" si="69"/>
        <v/>
      </c>
    </row>
    <row r="439" spans="1:21" x14ac:dyDescent="0.2">
      <c r="A439" s="11" t="str">
        <f t="shared" si="60"/>
        <v/>
      </c>
      <c r="B439" s="12" t="str">
        <f t="shared" si="61"/>
        <v/>
      </c>
      <c r="C439" s="16" t="str">
        <f t="shared" si="62"/>
        <v/>
      </c>
      <c r="D439" s="13" t="str">
        <f>IF(A439="","",IF(A439=1,start_rate,IF(variable,IF(OR(A439=1,A439&lt;$J$23*periods_per_year),D438,MIN($J$24,IF(MOD(A439-1,$J$26)=0,MAX($J$25,D438+$J$27),D438))),D438)))</f>
        <v/>
      </c>
      <c r="E439" s="14" t="str">
        <f t="shared" si="63"/>
        <v/>
      </c>
      <c r="F439" s="14" t="str">
        <f>IF(A439="","",IF(A439=nper,J438+E439,MIN(J438+E439,IF(D439=D438,F438,IF($E$13="Acc Bi-Weekly",ROUND((-PMT(((1+D439/CP)^(CP/12))-1,(nper-A439+1)*12/26,J438))/2,2),IF($E$13="Acc Weekly",ROUND((-PMT(((1+D439/CP)^(CP/12))-1,(nper-A439+1)*12/52,J438))/4,2),ROUND(-PMT(((1+D439/CP)^(CP/periods_per_year))-1,nper-A439+1,J438),2)))))))</f>
        <v/>
      </c>
      <c r="G439" s="14" t="str">
        <f>IF(OR(A439="",A439&lt;$E$23),"",IF(J438&lt;=F439,0,IF(IF(AND(A439&gt;=$E$23,MOD(A439-$E$23,int)=0),$E$24,0)+F439&gt;=J438+E439,J438+E439-F439,IF(AND(A439&gt;=$E$23,MOD(A439-$E$23,int)=0),$E$24,0)+IF(IF(AND(A439&gt;=$E$23,MOD(A439-$E$23,int)=0),$E$24,0)+IF(MOD(A439-$E$27,periods_per_year)=0,$E$26,0)+F439&lt;J438+E439,IF(MOD(A439-$E$27,periods_per_year)=0,$E$26,0),J438+E439-IF(AND(A439&gt;=$E$23,MOD(A439-$E$23,int)=0),$E$24,0)-F439))))</f>
        <v/>
      </c>
      <c r="H439" s="15"/>
      <c r="I439" s="14" t="str">
        <f t="shared" si="64"/>
        <v/>
      </c>
      <c r="J439" s="14" t="str">
        <f t="shared" si="65"/>
        <v/>
      </c>
      <c r="K439" s="14" t="str">
        <f t="shared" si="66"/>
        <v/>
      </c>
      <c r="L439" s="14" t="str">
        <f>IF(A439="","",SUM($K$49:K439))</f>
        <v/>
      </c>
      <c r="O439" s="18" t="str">
        <f t="shared" si="67"/>
        <v/>
      </c>
      <c r="P439" s="19" t="str">
        <f>IF(O439="","",IF(OR(periods_per_year=26,periods_per_year=52),IF(periods_per_year=26,IF(O439=1,fpdate,P438+14),IF(periods_per_year=52,IF(O439=1,fpdate,P438+7),"n/a")),IF(periods_per_year=24,DATE(YEAR(fpdate),MONTH(fpdate)+(O439-1)/2+IF(AND(DAY(fpdate)&gt;=15,MOD(O439,2)=0),1,0),IF(MOD(O439,2)=0,IF(DAY(fpdate)&gt;=15,DAY(fpdate)-14,DAY(fpdate)+14),DAY(fpdate))),IF(DAY(DATE(YEAR(fpdate),MONTH(fpdate)+O439-1,DAY(fpdate)))&lt;&gt;DAY(fpdate),DATE(YEAR(fpdate),MONTH(fpdate)+O439,0),DATE(YEAR(fpdate),MONTH(fpdate)+O439-1,DAY(fpdate))))))</f>
        <v/>
      </c>
      <c r="Q439" s="20" t="str">
        <f>IF(O439="","",IF(D439&lt;&gt;"",D439,IF(O439=1,start_rate,IF(variable,IF(OR(O439=1,O439&lt;$J$23*periods_per_year),Q438,MIN($J$24,IF(MOD(O439-1,$J$26)=0,MAX($J$25,Q438+$J$27),Q438))),Q438))))</f>
        <v/>
      </c>
      <c r="R439" s="21" t="str">
        <f>IF(O439="","",ROUND((((1+Q439/CP)^(CP/periods_per_year))-1)*U438,2))</f>
        <v/>
      </c>
      <c r="S439" s="21" t="str">
        <f>IF(O439="","",IF(O439=nper,U438+R439,MIN(U438+R439,IF(Q439=Q438,S438,ROUND(-PMT(((1+Q439/CP)^(CP/periods_per_year))-1,nper-O439+1,U438),2)))))</f>
        <v/>
      </c>
      <c r="T439" s="21" t="str">
        <f t="shared" si="68"/>
        <v/>
      </c>
      <c r="U439" s="21" t="str">
        <f t="shared" si="69"/>
        <v/>
      </c>
    </row>
    <row r="440" spans="1:21" x14ac:dyDescent="0.2">
      <c r="A440" s="11" t="str">
        <f t="shared" si="60"/>
        <v/>
      </c>
      <c r="B440" s="12" t="str">
        <f t="shared" si="61"/>
        <v/>
      </c>
      <c r="C440" s="16" t="str">
        <f t="shared" si="62"/>
        <v/>
      </c>
      <c r="D440" s="13" t="str">
        <f>IF(A440="","",IF(A440=1,start_rate,IF(variable,IF(OR(A440=1,A440&lt;$J$23*periods_per_year),D439,MIN($J$24,IF(MOD(A440-1,$J$26)=0,MAX($J$25,D439+$J$27),D439))),D439)))</f>
        <v/>
      </c>
      <c r="E440" s="14" t="str">
        <f t="shared" si="63"/>
        <v/>
      </c>
      <c r="F440" s="14" t="str">
        <f>IF(A440="","",IF(A440=nper,J439+E440,MIN(J439+E440,IF(D440=D439,F439,IF($E$13="Acc Bi-Weekly",ROUND((-PMT(((1+D440/CP)^(CP/12))-1,(nper-A440+1)*12/26,J439))/2,2),IF($E$13="Acc Weekly",ROUND((-PMT(((1+D440/CP)^(CP/12))-1,(nper-A440+1)*12/52,J439))/4,2),ROUND(-PMT(((1+D440/CP)^(CP/periods_per_year))-1,nper-A440+1,J439),2)))))))</f>
        <v/>
      </c>
      <c r="G440" s="14" t="str">
        <f>IF(OR(A440="",A440&lt;$E$23),"",IF(J439&lt;=F440,0,IF(IF(AND(A440&gt;=$E$23,MOD(A440-$E$23,int)=0),$E$24,0)+F440&gt;=J439+E440,J439+E440-F440,IF(AND(A440&gt;=$E$23,MOD(A440-$E$23,int)=0),$E$24,0)+IF(IF(AND(A440&gt;=$E$23,MOD(A440-$E$23,int)=0),$E$24,0)+IF(MOD(A440-$E$27,periods_per_year)=0,$E$26,0)+F440&lt;J439+E440,IF(MOD(A440-$E$27,periods_per_year)=0,$E$26,0),J439+E440-IF(AND(A440&gt;=$E$23,MOD(A440-$E$23,int)=0),$E$24,0)-F440))))</f>
        <v/>
      </c>
      <c r="H440" s="15"/>
      <c r="I440" s="14" t="str">
        <f t="shared" si="64"/>
        <v/>
      </c>
      <c r="J440" s="14" t="str">
        <f t="shared" si="65"/>
        <v/>
      </c>
      <c r="K440" s="14" t="str">
        <f t="shared" si="66"/>
        <v/>
      </c>
      <c r="L440" s="14" t="str">
        <f>IF(A440="","",SUM($K$49:K440))</f>
        <v/>
      </c>
      <c r="O440" s="18" t="str">
        <f t="shared" si="67"/>
        <v/>
      </c>
      <c r="P440" s="19" t="str">
        <f>IF(O440="","",IF(OR(periods_per_year=26,periods_per_year=52),IF(periods_per_year=26,IF(O440=1,fpdate,P439+14),IF(periods_per_year=52,IF(O440=1,fpdate,P439+7),"n/a")),IF(periods_per_year=24,DATE(YEAR(fpdate),MONTH(fpdate)+(O440-1)/2+IF(AND(DAY(fpdate)&gt;=15,MOD(O440,2)=0),1,0),IF(MOD(O440,2)=0,IF(DAY(fpdate)&gt;=15,DAY(fpdate)-14,DAY(fpdate)+14),DAY(fpdate))),IF(DAY(DATE(YEAR(fpdate),MONTH(fpdate)+O440-1,DAY(fpdate)))&lt;&gt;DAY(fpdate),DATE(YEAR(fpdate),MONTH(fpdate)+O440,0),DATE(YEAR(fpdate),MONTH(fpdate)+O440-1,DAY(fpdate))))))</f>
        <v/>
      </c>
      <c r="Q440" s="20" t="str">
        <f>IF(O440="","",IF(D440&lt;&gt;"",D440,IF(O440=1,start_rate,IF(variable,IF(OR(O440=1,O440&lt;$J$23*periods_per_year),Q439,MIN($J$24,IF(MOD(O440-1,$J$26)=0,MAX($J$25,Q439+$J$27),Q439))),Q439))))</f>
        <v/>
      </c>
      <c r="R440" s="21" t="str">
        <f>IF(O440="","",ROUND((((1+Q440/CP)^(CP/periods_per_year))-1)*U439,2))</f>
        <v/>
      </c>
      <c r="S440" s="21" t="str">
        <f>IF(O440="","",IF(O440=nper,U439+R440,MIN(U439+R440,IF(Q440=Q439,S439,ROUND(-PMT(((1+Q440/CP)^(CP/periods_per_year))-1,nper-O440+1,U439),2)))))</f>
        <v/>
      </c>
      <c r="T440" s="21" t="str">
        <f t="shared" si="68"/>
        <v/>
      </c>
      <c r="U440" s="21" t="str">
        <f t="shared" si="69"/>
        <v/>
      </c>
    </row>
    <row r="441" spans="1:21" x14ac:dyDescent="0.2">
      <c r="A441" s="11" t="str">
        <f t="shared" si="60"/>
        <v/>
      </c>
      <c r="B441" s="12" t="str">
        <f t="shared" si="61"/>
        <v/>
      </c>
      <c r="C441" s="16" t="str">
        <f t="shared" si="62"/>
        <v/>
      </c>
      <c r="D441" s="13" t="str">
        <f>IF(A441="","",IF(A441=1,start_rate,IF(variable,IF(OR(A441=1,A441&lt;$J$23*periods_per_year),D440,MIN($J$24,IF(MOD(A441-1,$J$26)=0,MAX($J$25,D440+$J$27),D440))),D440)))</f>
        <v/>
      </c>
      <c r="E441" s="14" t="str">
        <f t="shared" si="63"/>
        <v/>
      </c>
      <c r="F441" s="14" t="str">
        <f>IF(A441="","",IF(A441=nper,J440+E441,MIN(J440+E441,IF(D441=D440,F440,IF($E$13="Acc Bi-Weekly",ROUND((-PMT(((1+D441/CP)^(CP/12))-1,(nper-A441+1)*12/26,J440))/2,2),IF($E$13="Acc Weekly",ROUND((-PMT(((1+D441/CP)^(CP/12))-1,(nper-A441+1)*12/52,J440))/4,2),ROUND(-PMT(((1+D441/CP)^(CP/periods_per_year))-1,nper-A441+1,J440),2)))))))</f>
        <v/>
      </c>
      <c r="G441" s="14" t="str">
        <f>IF(OR(A441="",A441&lt;$E$23),"",IF(J440&lt;=F441,0,IF(IF(AND(A441&gt;=$E$23,MOD(A441-$E$23,int)=0),$E$24,0)+F441&gt;=J440+E441,J440+E441-F441,IF(AND(A441&gt;=$E$23,MOD(A441-$E$23,int)=0),$E$24,0)+IF(IF(AND(A441&gt;=$E$23,MOD(A441-$E$23,int)=0),$E$24,0)+IF(MOD(A441-$E$27,periods_per_year)=0,$E$26,0)+F441&lt;J440+E441,IF(MOD(A441-$E$27,periods_per_year)=0,$E$26,0),J440+E441-IF(AND(A441&gt;=$E$23,MOD(A441-$E$23,int)=0),$E$24,0)-F441))))</f>
        <v/>
      </c>
      <c r="H441" s="15"/>
      <c r="I441" s="14" t="str">
        <f t="shared" si="64"/>
        <v/>
      </c>
      <c r="J441" s="14" t="str">
        <f t="shared" si="65"/>
        <v/>
      </c>
      <c r="K441" s="14" t="str">
        <f t="shared" si="66"/>
        <v/>
      </c>
      <c r="L441" s="14" t="str">
        <f>IF(A441="","",SUM($K$49:K441))</f>
        <v/>
      </c>
      <c r="O441" s="18" t="str">
        <f t="shared" si="67"/>
        <v/>
      </c>
      <c r="P441" s="19" t="str">
        <f>IF(O441="","",IF(OR(periods_per_year=26,periods_per_year=52),IF(periods_per_year=26,IF(O441=1,fpdate,P440+14),IF(periods_per_year=52,IF(O441=1,fpdate,P440+7),"n/a")),IF(periods_per_year=24,DATE(YEAR(fpdate),MONTH(fpdate)+(O441-1)/2+IF(AND(DAY(fpdate)&gt;=15,MOD(O441,2)=0),1,0),IF(MOD(O441,2)=0,IF(DAY(fpdate)&gt;=15,DAY(fpdate)-14,DAY(fpdate)+14),DAY(fpdate))),IF(DAY(DATE(YEAR(fpdate),MONTH(fpdate)+O441-1,DAY(fpdate)))&lt;&gt;DAY(fpdate),DATE(YEAR(fpdate),MONTH(fpdate)+O441,0),DATE(YEAR(fpdate),MONTH(fpdate)+O441-1,DAY(fpdate))))))</f>
        <v/>
      </c>
      <c r="Q441" s="20" t="str">
        <f>IF(O441="","",IF(D441&lt;&gt;"",D441,IF(O441=1,start_rate,IF(variable,IF(OR(O441=1,O441&lt;$J$23*periods_per_year),Q440,MIN($J$24,IF(MOD(O441-1,$J$26)=0,MAX($J$25,Q440+$J$27),Q440))),Q440))))</f>
        <v/>
      </c>
      <c r="R441" s="21" t="str">
        <f>IF(O441="","",ROUND((((1+Q441/CP)^(CP/periods_per_year))-1)*U440,2))</f>
        <v/>
      </c>
      <c r="S441" s="21" t="str">
        <f>IF(O441="","",IF(O441=nper,U440+R441,MIN(U440+R441,IF(Q441=Q440,S440,ROUND(-PMT(((1+Q441/CP)^(CP/periods_per_year))-1,nper-O441+1,U440),2)))))</f>
        <v/>
      </c>
      <c r="T441" s="21" t="str">
        <f t="shared" si="68"/>
        <v/>
      </c>
      <c r="U441" s="21" t="str">
        <f t="shared" si="69"/>
        <v/>
      </c>
    </row>
    <row r="442" spans="1:21" x14ac:dyDescent="0.2">
      <c r="A442" s="11" t="str">
        <f t="shared" si="60"/>
        <v/>
      </c>
      <c r="B442" s="12" t="str">
        <f t="shared" si="61"/>
        <v/>
      </c>
      <c r="C442" s="16" t="str">
        <f t="shared" si="62"/>
        <v/>
      </c>
      <c r="D442" s="13" t="str">
        <f>IF(A442="","",IF(A442=1,start_rate,IF(variable,IF(OR(A442=1,A442&lt;$J$23*periods_per_year),D441,MIN($J$24,IF(MOD(A442-1,$J$26)=0,MAX($J$25,D441+$J$27),D441))),D441)))</f>
        <v/>
      </c>
      <c r="E442" s="14" t="str">
        <f t="shared" si="63"/>
        <v/>
      </c>
      <c r="F442" s="14" t="str">
        <f>IF(A442="","",IF(A442=nper,J441+E442,MIN(J441+E442,IF(D442=D441,F441,IF($E$13="Acc Bi-Weekly",ROUND((-PMT(((1+D442/CP)^(CP/12))-1,(nper-A442+1)*12/26,J441))/2,2),IF($E$13="Acc Weekly",ROUND((-PMT(((1+D442/CP)^(CP/12))-1,(nper-A442+1)*12/52,J441))/4,2),ROUND(-PMT(((1+D442/CP)^(CP/periods_per_year))-1,nper-A442+1,J441),2)))))))</f>
        <v/>
      </c>
      <c r="G442" s="14" t="str">
        <f>IF(OR(A442="",A442&lt;$E$23),"",IF(J441&lt;=F442,0,IF(IF(AND(A442&gt;=$E$23,MOD(A442-$E$23,int)=0),$E$24,0)+F442&gt;=J441+E442,J441+E442-F442,IF(AND(A442&gt;=$E$23,MOD(A442-$E$23,int)=0),$E$24,0)+IF(IF(AND(A442&gt;=$E$23,MOD(A442-$E$23,int)=0),$E$24,0)+IF(MOD(A442-$E$27,periods_per_year)=0,$E$26,0)+F442&lt;J441+E442,IF(MOD(A442-$E$27,periods_per_year)=0,$E$26,0),J441+E442-IF(AND(A442&gt;=$E$23,MOD(A442-$E$23,int)=0),$E$24,0)-F442))))</f>
        <v/>
      </c>
      <c r="H442" s="15"/>
      <c r="I442" s="14" t="str">
        <f t="shared" si="64"/>
        <v/>
      </c>
      <c r="J442" s="14" t="str">
        <f t="shared" si="65"/>
        <v/>
      </c>
      <c r="K442" s="14" t="str">
        <f t="shared" si="66"/>
        <v/>
      </c>
      <c r="L442" s="14" t="str">
        <f>IF(A442="","",SUM($K$49:K442))</f>
        <v/>
      </c>
      <c r="O442" s="18" t="str">
        <f t="shared" si="67"/>
        <v/>
      </c>
      <c r="P442" s="19" t="str">
        <f>IF(O442="","",IF(OR(periods_per_year=26,periods_per_year=52),IF(periods_per_year=26,IF(O442=1,fpdate,P441+14),IF(periods_per_year=52,IF(O442=1,fpdate,P441+7),"n/a")),IF(periods_per_year=24,DATE(YEAR(fpdate),MONTH(fpdate)+(O442-1)/2+IF(AND(DAY(fpdate)&gt;=15,MOD(O442,2)=0),1,0),IF(MOD(O442,2)=0,IF(DAY(fpdate)&gt;=15,DAY(fpdate)-14,DAY(fpdate)+14),DAY(fpdate))),IF(DAY(DATE(YEAR(fpdate),MONTH(fpdate)+O442-1,DAY(fpdate)))&lt;&gt;DAY(fpdate),DATE(YEAR(fpdate),MONTH(fpdate)+O442,0),DATE(YEAR(fpdate),MONTH(fpdate)+O442-1,DAY(fpdate))))))</f>
        <v/>
      </c>
      <c r="Q442" s="20" t="str">
        <f>IF(O442="","",IF(D442&lt;&gt;"",D442,IF(O442=1,start_rate,IF(variable,IF(OR(O442=1,O442&lt;$J$23*periods_per_year),Q441,MIN($J$24,IF(MOD(O442-1,$J$26)=0,MAX($J$25,Q441+$J$27),Q441))),Q441))))</f>
        <v/>
      </c>
      <c r="R442" s="21" t="str">
        <f>IF(O442="","",ROUND((((1+Q442/CP)^(CP/periods_per_year))-1)*U441,2))</f>
        <v/>
      </c>
      <c r="S442" s="21" t="str">
        <f>IF(O442="","",IF(O442=nper,U441+R442,MIN(U441+R442,IF(Q442=Q441,S441,ROUND(-PMT(((1+Q442/CP)^(CP/periods_per_year))-1,nper-O442+1,U441),2)))))</f>
        <v/>
      </c>
      <c r="T442" s="21" t="str">
        <f t="shared" si="68"/>
        <v/>
      </c>
      <c r="U442" s="21" t="str">
        <f t="shared" si="69"/>
        <v/>
      </c>
    </row>
    <row r="443" spans="1:21" x14ac:dyDescent="0.2">
      <c r="A443" s="11" t="str">
        <f t="shared" si="60"/>
        <v/>
      </c>
      <c r="B443" s="12" t="str">
        <f t="shared" si="61"/>
        <v/>
      </c>
      <c r="C443" s="16" t="str">
        <f t="shared" si="62"/>
        <v/>
      </c>
      <c r="D443" s="13" t="str">
        <f>IF(A443="","",IF(A443=1,start_rate,IF(variable,IF(OR(A443=1,A443&lt;$J$23*periods_per_year),D442,MIN($J$24,IF(MOD(A443-1,$J$26)=0,MAX($J$25,D442+$J$27),D442))),D442)))</f>
        <v/>
      </c>
      <c r="E443" s="14" t="str">
        <f t="shared" si="63"/>
        <v/>
      </c>
      <c r="F443" s="14" t="str">
        <f>IF(A443="","",IF(A443=nper,J442+E443,MIN(J442+E443,IF(D443=D442,F442,IF($E$13="Acc Bi-Weekly",ROUND((-PMT(((1+D443/CP)^(CP/12))-1,(nper-A443+1)*12/26,J442))/2,2),IF($E$13="Acc Weekly",ROUND((-PMT(((1+D443/CP)^(CP/12))-1,(nper-A443+1)*12/52,J442))/4,2),ROUND(-PMT(((1+D443/CP)^(CP/periods_per_year))-1,nper-A443+1,J442),2)))))))</f>
        <v/>
      </c>
      <c r="G443" s="14" t="str">
        <f>IF(OR(A443="",A443&lt;$E$23),"",IF(J442&lt;=F443,0,IF(IF(AND(A443&gt;=$E$23,MOD(A443-$E$23,int)=0),$E$24,0)+F443&gt;=J442+E443,J442+E443-F443,IF(AND(A443&gt;=$E$23,MOD(A443-$E$23,int)=0),$E$24,0)+IF(IF(AND(A443&gt;=$E$23,MOD(A443-$E$23,int)=0),$E$24,0)+IF(MOD(A443-$E$27,periods_per_year)=0,$E$26,0)+F443&lt;J442+E443,IF(MOD(A443-$E$27,periods_per_year)=0,$E$26,0),J442+E443-IF(AND(A443&gt;=$E$23,MOD(A443-$E$23,int)=0),$E$24,0)-F443))))</f>
        <v/>
      </c>
      <c r="H443" s="15"/>
      <c r="I443" s="14" t="str">
        <f t="shared" si="64"/>
        <v/>
      </c>
      <c r="J443" s="14" t="str">
        <f t="shared" si="65"/>
        <v/>
      </c>
      <c r="K443" s="14" t="str">
        <f t="shared" si="66"/>
        <v/>
      </c>
      <c r="L443" s="14" t="str">
        <f>IF(A443="","",SUM($K$49:K443))</f>
        <v/>
      </c>
      <c r="O443" s="18" t="str">
        <f t="shared" si="67"/>
        <v/>
      </c>
      <c r="P443" s="19" t="str">
        <f>IF(O443="","",IF(OR(periods_per_year=26,periods_per_year=52),IF(periods_per_year=26,IF(O443=1,fpdate,P442+14),IF(periods_per_year=52,IF(O443=1,fpdate,P442+7),"n/a")),IF(periods_per_year=24,DATE(YEAR(fpdate),MONTH(fpdate)+(O443-1)/2+IF(AND(DAY(fpdate)&gt;=15,MOD(O443,2)=0),1,0),IF(MOD(O443,2)=0,IF(DAY(fpdate)&gt;=15,DAY(fpdate)-14,DAY(fpdate)+14),DAY(fpdate))),IF(DAY(DATE(YEAR(fpdate),MONTH(fpdate)+O443-1,DAY(fpdate)))&lt;&gt;DAY(fpdate),DATE(YEAR(fpdate),MONTH(fpdate)+O443,0),DATE(YEAR(fpdate),MONTH(fpdate)+O443-1,DAY(fpdate))))))</f>
        <v/>
      </c>
      <c r="Q443" s="20" t="str">
        <f>IF(O443="","",IF(D443&lt;&gt;"",D443,IF(O443=1,start_rate,IF(variable,IF(OR(O443=1,O443&lt;$J$23*periods_per_year),Q442,MIN($J$24,IF(MOD(O443-1,$J$26)=0,MAX($J$25,Q442+$J$27),Q442))),Q442))))</f>
        <v/>
      </c>
      <c r="R443" s="21" t="str">
        <f>IF(O443="","",ROUND((((1+Q443/CP)^(CP/periods_per_year))-1)*U442,2))</f>
        <v/>
      </c>
      <c r="S443" s="21" t="str">
        <f>IF(O443="","",IF(O443=nper,U442+R443,MIN(U442+R443,IF(Q443=Q442,S442,ROUND(-PMT(((1+Q443/CP)^(CP/periods_per_year))-1,nper-O443+1,U442),2)))))</f>
        <v/>
      </c>
      <c r="T443" s="21" t="str">
        <f t="shared" si="68"/>
        <v/>
      </c>
      <c r="U443" s="21" t="str">
        <f t="shared" si="69"/>
        <v/>
      </c>
    </row>
    <row r="444" spans="1:21" x14ac:dyDescent="0.2">
      <c r="A444" s="11" t="str">
        <f t="shared" si="60"/>
        <v/>
      </c>
      <c r="B444" s="12" t="str">
        <f t="shared" si="61"/>
        <v/>
      </c>
      <c r="C444" s="16" t="str">
        <f t="shared" si="62"/>
        <v/>
      </c>
      <c r="D444" s="13" t="str">
        <f>IF(A444="","",IF(A444=1,start_rate,IF(variable,IF(OR(A444=1,A444&lt;$J$23*periods_per_year),D443,MIN($J$24,IF(MOD(A444-1,$J$26)=0,MAX($J$25,D443+$J$27),D443))),D443)))</f>
        <v/>
      </c>
      <c r="E444" s="14" t="str">
        <f t="shared" si="63"/>
        <v/>
      </c>
      <c r="F444" s="14" t="str">
        <f>IF(A444="","",IF(A444=nper,J443+E444,MIN(J443+E444,IF(D444=D443,F443,IF($E$13="Acc Bi-Weekly",ROUND((-PMT(((1+D444/CP)^(CP/12))-1,(nper-A444+1)*12/26,J443))/2,2),IF($E$13="Acc Weekly",ROUND((-PMT(((1+D444/CP)^(CP/12))-1,(nper-A444+1)*12/52,J443))/4,2),ROUND(-PMT(((1+D444/CP)^(CP/periods_per_year))-1,nper-A444+1,J443),2)))))))</f>
        <v/>
      </c>
      <c r="G444" s="14" t="str">
        <f>IF(OR(A444="",A444&lt;$E$23),"",IF(J443&lt;=F444,0,IF(IF(AND(A444&gt;=$E$23,MOD(A444-$E$23,int)=0),$E$24,0)+F444&gt;=J443+E444,J443+E444-F444,IF(AND(A444&gt;=$E$23,MOD(A444-$E$23,int)=0),$E$24,0)+IF(IF(AND(A444&gt;=$E$23,MOD(A444-$E$23,int)=0),$E$24,0)+IF(MOD(A444-$E$27,periods_per_year)=0,$E$26,0)+F444&lt;J443+E444,IF(MOD(A444-$E$27,periods_per_year)=0,$E$26,0),J443+E444-IF(AND(A444&gt;=$E$23,MOD(A444-$E$23,int)=0),$E$24,0)-F444))))</f>
        <v/>
      </c>
      <c r="H444" s="15"/>
      <c r="I444" s="14" t="str">
        <f t="shared" si="64"/>
        <v/>
      </c>
      <c r="J444" s="14" t="str">
        <f t="shared" si="65"/>
        <v/>
      </c>
      <c r="K444" s="14" t="str">
        <f t="shared" si="66"/>
        <v/>
      </c>
      <c r="L444" s="14" t="str">
        <f>IF(A444="","",SUM($K$49:K444))</f>
        <v/>
      </c>
      <c r="O444" s="18" t="str">
        <f t="shared" si="67"/>
        <v/>
      </c>
      <c r="P444" s="19" t="str">
        <f>IF(O444="","",IF(OR(periods_per_year=26,periods_per_year=52),IF(periods_per_year=26,IF(O444=1,fpdate,P443+14),IF(periods_per_year=52,IF(O444=1,fpdate,P443+7),"n/a")),IF(periods_per_year=24,DATE(YEAR(fpdate),MONTH(fpdate)+(O444-1)/2+IF(AND(DAY(fpdate)&gt;=15,MOD(O444,2)=0),1,0),IF(MOD(O444,2)=0,IF(DAY(fpdate)&gt;=15,DAY(fpdate)-14,DAY(fpdate)+14),DAY(fpdate))),IF(DAY(DATE(YEAR(fpdate),MONTH(fpdate)+O444-1,DAY(fpdate)))&lt;&gt;DAY(fpdate),DATE(YEAR(fpdate),MONTH(fpdate)+O444,0),DATE(YEAR(fpdate),MONTH(fpdate)+O444-1,DAY(fpdate))))))</f>
        <v/>
      </c>
      <c r="Q444" s="20" t="str">
        <f>IF(O444="","",IF(D444&lt;&gt;"",D444,IF(O444=1,start_rate,IF(variable,IF(OR(O444=1,O444&lt;$J$23*periods_per_year),Q443,MIN($J$24,IF(MOD(O444-1,$J$26)=0,MAX($J$25,Q443+$J$27),Q443))),Q443))))</f>
        <v/>
      </c>
      <c r="R444" s="21" t="str">
        <f>IF(O444="","",ROUND((((1+Q444/CP)^(CP/periods_per_year))-1)*U443,2))</f>
        <v/>
      </c>
      <c r="S444" s="21" t="str">
        <f>IF(O444="","",IF(O444=nper,U443+R444,MIN(U443+R444,IF(Q444=Q443,S443,ROUND(-PMT(((1+Q444/CP)^(CP/periods_per_year))-1,nper-O444+1,U443),2)))))</f>
        <v/>
      </c>
      <c r="T444" s="21" t="str">
        <f t="shared" si="68"/>
        <v/>
      </c>
      <c r="U444" s="21" t="str">
        <f t="shared" si="69"/>
        <v/>
      </c>
    </row>
    <row r="445" spans="1:21" x14ac:dyDescent="0.2">
      <c r="A445" s="11" t="str">
        <f t="shared" si="60"/>
        <v/>
      </c>
      <c r="B445" s="12" t="str">
        <f t="shared" si="61"/>
        <v/>
      </c>
      <c r="C445" s="16" t="str">
        <f t="shared" si="62"/>
        <v/>
      </c>
      <c r="D445" s="13" t="str">
        <f>IF(A445="","",IF(A445=1,start_rate,IF(variable,IF(OR(A445=1,A445&lt;$J$23*periods_per_year),D444,MIN($J$24,IF(MOD(A445-1,$J$26)=0,MAX($J$25,D444+$J$27),D444))),D444)))</f>
        <v/>
      </c>
      <c r="E445" s="14" t="str">
        <f t="shared" si="63"/>
        <v/>
      </c>
      <c r="F445" s="14" t="str">
        <f>IF(A445="","",IF(A445=nper,J444+E445,MIN(J444+E445,IF(D445=D444,F444,IF($E$13="Acc Bi-Weekly",ROUND((-PMT(((1+D445/CP)^(CP/12))-1,(nper-A445+1)*12/26,J444))/2,2),IF($E$13="Acc Weekly",ROUND((-PMT(((1+D445/CP)^(CP/12))-1,(nper-A445+1)*12/52,J444))/4,2),ROUND(-PMT(((1+D445/CP)^(CP/periods_per_year))-1,nper-A445+1,J444),2)))))))</f>
        <v/>
      </c>
      <c r="G445" s="14" t="str">
        <f>IF(OR(A445="",A445&lt;$E$23),"",IF(J444&lt;=F445,0,IF(IF(AND(A445&gt;=$E$23,MOD(A445-$E$23,int)=0),$E$24,0)+F445&gt;=J444+E445,J444+E445-F445,IF(AND(A445&gt;=$E$23,MOD(A445-$E$23,int)=0),$E$24,0)+IF(IF(AND(A445&gt;=$E$23,MOD(A445-$E$23,int)=0),$E$24,0)+IF(MOD(A445-$E$27,periods_per_year)=0,$E$26,0)+F445&lt;J444+E445,IF(MOD(A445-$E$27,periods_per_year)=0,$E$26,0),J444+E445-IF(AND(A445&gt;=$E$23,MOD(A445-$E$23,int)=0),$E$24,0)-F445))))</f>
        <v/>
      </c>
      <c r="H445" s="15"/>
      <c r="I445" s="14" t="str">
        <f t="shared" si="64"/>
        <v/>
      </c>
      <c r="J445" s="14" t="str">
        <f t="shared" si="65"/>
        <v/>
      </c>
      <c r="K445" s="14" t="str">
        <f t="shared" si="66"/>
        <v/>
      </c>
      <c r="L445" s="14" t="str">
        <f>IF(A445="","",SUM($K$49:K445))</f>
        <v/>
      </c>
      <c r="O445" s="18" t="str">
        <f t="shared" si="67"/>
        <v/>
      </c>
      <c r="P445" s="19" t="str">
        <f>IF(O445="","",IF(OR(periods_per_year=26,periods_per_year=52),IF(periods_per_year=26,IF(O445=1,fpdate,P444+14),IF(periods_per_year=52,IF(O445=1,fpdate,P444+7),"n/a")),IF(periods_per_year=24,DATE(YEAR(fpdate),MONTH(fpdate)+(O445-1)/2+IF(AND(DAY(fpdate)&gt;=15,MOD(O445,2)=0),1,0),IF(MOD(O445,2)=0,IF(DAY(fpdate)&gt;=15,DAY(fpdate)-14,DAY(fpdate)+14),DAY(fpdate))),IF(DAY(DATE(YEAR(fpdate),MONTH(fpdate)+O445-1,DAY(fpdate)))&lt;&gt;DAY(fpdate),DATE(YEAR(fpdate),MONTH(fpdate)+O445,0),DATE(YEAR(fpdate),MONTH(fpdate)+O445-1,DAY(fpdate))))))</f>
        <v/>
      </c>
      <c r="Q445" s="20" t="str">
        <f>IF(O445="","",IF(D445&lt;&gt;"",D445,IF(O445=1,start_rate,IF(variable,IF(OR(O445=1,O445&lt;$J$23*periods_per_year),Q444,MIN($J$24,IF(MOD(O445-1,$J$26)=0,MAX($J$25,Q444+$J$27),Q444))),Q444))))</f>
        <v/>
      </c>
      <c r="R445" s="21" t="str">
        <f>IF(O445="","",ROUND((((1+Q445/CP)^(CP/periods_per_year))-1)*U444,2))</f>
        <v/>
      </c>
      <c r="S445" s="21" t="str">
        <f>IF(O445="","",IF(O445=nper,U444+R445,MIN(U444+R445,IF(Q445=Q444,S444,ROUND(-PMT(((1+Q445/CP)^(CP/periods_per_year))-1,nper-O445+1,U444),2)))))</f>
        <v/>
      </c>
      <c r="T445" s="21" t="str">
        <f t="shared" si="68"/>
        <v/>
      </c>
      <c r="U445" s="21" t="str">
        <f t="shared" si="69"/>
        <v/>
      </c>
    </row>
    <row r="446" spans="1:21" x14ac:dyDescent="0.2">
      <c r="A446" s="11" t="str">
        <f t="shared" si="60"/>
        <v/>
      </c>
      <c r="B446" s="12" t="str">
        <f t="shared" si="61"/>
        <v/>
      </c>
      <c r="C446" s="16" t="str">
        <f t="shared" si="62"/>
        <v/>
      </c>
      <c r="D446" s="13" t="str">
        <f>IF(A446="","",IF(A446=1,start_rate,IF(variable,IF(OR(A446=1,A446&lt;$J$23*periods_per_year),D445,MIN($J$24,IF(MOD(A446-1,$J$26)=0,MAX($J$25,D445+$J$27),D445))),D445)))</f>
        <v/>
      </c>
      <c r="E446" s="14" t="str">
        <f t="shared" si="63"/>
        <v/>
      </c>
      <c r="F446" s="14" t="str">
        <f>IF(A446="","",IF(A446=nper,J445+E446,MIN(J445+E446,IF(D446=D445,F445,IF($E$13="Acc Bi-Weekly",ROUND((-PMT(((1+D446/CP)^(CP/12))-1,(nper-A446+1)*12/26,J445))/2,2),IF($E$13="Acc Weekly",ROUND((-PMT(((1+D446/CP)^(CP/12))-1,(nper-A446+1)*12/52,J445))/4,2),ROUND(-PMT(((1+D446/CP)^(CP/periods_per_year))-1,nper-A446+1,J445),2)))))))</f>
        <v/>
      </c>
      <c r="G446" s="14" t="str">
        <f>IF(OR(A446="",A446&lt;$E$23),"",IF(J445&lt;=F446,0,IF(IF(AND(A446&gt;=$E$23,MOD(A446-$E$23,int)=0),$E$24,0)+F446&gt;=J445+E446,J445+E446-F446,IF(AND(A446&gt;=$E$23,MOD(A446-$E$23,int)=0),$E$24,0)+IF(IF(AND(A446&gt;=$E$23,MOD(A446-$E$23,int)=0),$E$24,0)+IF(MOD(A446-$E$27,periods_per_year)=0,$E$26,0)+F446&lt;J445+E446,IF(MOD(A446-$E$27,periods_per_year)=0,$E$26,0),J445+E446-IF(AND(A446&gt;=$E$23,MOD(A446-$E$23,int)=0),$E$24,0)-F446))))</f>
        <v/>
      </c>
      <c r="H446" s="15"/>
      <c r="I446" s="14" t="str">
        <f t="shared" si="64"/>
        <v/>
      </c>
      <c r="J446" s="14" t="str">
        <f t="shared" si="65"/>
        <v/>
      </c>
      <c r="K446" s="14" t="str">
        <f t="shared" si="66"/>
        <v/>
      </c>
      <c r="L446" s="14" t="str">
        <f>IF(A446="","",SUM($K$49:K446))</f>
        <v/>
      </c>
      <c r="O446" s="18" t="str">
        <f t="shared" si="67"/>
        <v/>
      </c>
      <c r="P446" s="19" t="str">
        <f>IF(O446="","",IF(OR(periods_per_year=26,periods_per_year=52),IF(periods_per_year=26,IF(O446=1,fpdate,P445+14),IF(periods_per_year=52,IF(O446=1,fpdate,P445+7),"n/a")),IF(periods_per_year=24,DATE(YEAR(fpdate),MONTH(fpdate)+(O446-1)/2+IF(AND(DAY(fpdate)&gt;=15,MOD(O446,2)=0),1,0),IF(MOD(O446,2)=0,IF(DAY(fpdate)&gt;=15,DAY(fpdate)-14,DAY(fpdate)+14),DAY(fpdate))),IF(DAY(DATE(YEAR(fpdate),MONTH(fpdate)+O446-1,DAY(fpdate)))&lt;&gt;DAY(fpdate),DATE(YEAR(fpdate),MONTH(fpdate)+O446,0),DATE(YEAR(fpdate),MONTH(fpdate)+O446-1,DAY(fpdate))))))</f>
        <v/>
      </c>
      <c r="Q446" s="20" t="str">
        <f>IF(O446="","",IF(D446&lt;&gt;"",D446,IF(O446=1,start_rate,IF(variable,IF(OR(O446=1,O446&lt;$J$23*periods_per_year),Q445,MIN($J$24,IF(MOD(O446-1,$J$26)=0,MAX($J$25,Q445+$J$27),Q445))),Q445))))</f>
        <v/>
      </c>
      <c r="R446" s="21" t="str">
        <f>IF(O446="","",ROUND((((1+Q446/CP)^(CP/periods_per_year))-1)*U445,2))</f>
        <v/>
      </c>
      <c r="S446" s="21" t="str">
        <f>IF(O446="","",IF(O446=nper,U445+R446,MIN(U445+R446,IF(Q446=Q445,S445,ROUND(-PMT(((1+Q446/CP)^(CP/periods_per_year))-1,nper-O446+1,U445),2)))))</f>
        <v/>
      </c>
      <c r="T446" s="21" t="str">
        <f t="shared" si="68"/>
        <v/>
      </c>
      <c r="U446" s="21" t="str">
        <f t="shared" si="69"/>
        <v/>
      </c>
    </row>
    <row r="447" spans="1:21" x14ac:dyDescent="0.2">
      <c r="A447" s="11" t="str">
        <f t="shared" si="60"/>
        <v/>
      </c>
      <c r="B447" s="12" t="str">
        <f t="shared" si="61"/>
        <v/>
      </c>
      <c r="C447" s="16" t="str">
        <f t="shared" si="62"/>
        <v/>
      </c>
      <c r="D447" s="13" t="str">
        <f>IF(A447="","",IF(A447=1,start_rate,IF(variable,IF(OR(A447=1,A447&lt;$J$23*periods_per_year),D446,MIN($J$24,IF(MOD(A447-1,$J$26)=0,MAX($J$25,D446+$J$27),D446))),D446)))</f>
        <v/>
      </c>
      <c r="E447" s="14" t="str">
        <f t="shared" si="63"/>
        <v/>
      </c>
      <c r="F447" s="14" t="str">
        <f>IF(A447="","",IF(A447=nper,J446+E447,MIN(J446+E447,IF(D447=D446,F446,IF($E$13="Acc Bi-Weekly",ROUND((-PMT(((1+D447/CP)^(CP/12))-1,(nper-A447+1)*12/26,J446))/2,2),IF($E$13="Acc Weekly",ROUND((-PMT(((1+D447/CP)^(CP/12))-1,(nper-A447+1)*12/52,J446))/4,2),ROUND(-PMT(((1+D447/CP)^(CP/periods_per_year))-1,nper-A447+1,J446),2)))))))</f>
        <v/>
      </c>
      <c r="G447" s="14" t="str">
        <f>IF(OR(A447="",A447&lt;$E$23),"",IF(J446&lt;=F447,0,IF(IF(AND(A447&gt;=$E$23,MOD(A447-$E$23,int)=0),$E$24,0)+F447&gt;=J446+E447,J446+E447-F447,IF(AND(A447&gt;=$E$23,MOD(A447-$E$23,int)=0),$E$24,0)+IF(IF(AND(A447&gt;=$E$23,MOD(A447-$E$23,int)=0),$E$24,0)+IF(MOD(A447-$E$27,periods_per_year)=0,$E$26,0)+F447&lt;J446+E447,IF(MOD(A447-$E$27,periods_per_year)=0,$E$26,0),J446+E447-IF(AND(A447&gt;=$E$23,MOD(A447-$E$23,int)=0),$E$24,0)-F447))))</f>
        <v/>
      </c>
      <c r="H447" s="15"/>
      <c r="I447" s="14" t="str">
        <f t="shared" si="64"/>
        <v/>
      </c>
      <c r="J447" s="14" t="str">
        <f t="shared" si="65"/>
        <v/>
      </c>
      <c r="K447" s="14" t="str">
        <f t="shared" si="66"/>
        <v/>
      </c>
      <c r="L447" s="14" t="str">
        <f>IF(A447="","",SUM($K$49:K447))</f>
        <v/>
      </c>
      <c r="O447" s="18" t="str">
        <f t="shared" si="67"/>
        <v/>
      </c>
      <c r="P447" s="19" t="str">
        <f>IF(O447="","",IF(OR(periods_per_year=26,periods_per_year=52),IF(periods_per_year=26,IF(O447=1,fpdate,P446+14),IF(periods_per_year=52,IF(O447=1,fpdate,P446+7),"n/a")),IF(periods_per_year=24,DATE(YEAR(fpdate),MONTH(fpdate)+(O447-1)/2+IF(AND(DAY(fpdate)&gt;=15,MOD(O447,2)=0),1,0),IF(MOD(O447,2)=0,IF(DAY(fpdate)&gt;=15,DAY(fpdate)-14,DAY(fpdate)+14),DAY(fpdate))),IF(DAY(DATE(YEAR(fpdate),MONTH(fpdate)+O447-1,DAY(fpdate)))&lt;&gt;DAY(fpdate),DATE(YEAR(fpdate),MONTH(fpdate)+O447,0),DATE(YEAR(fpdate),MONTH(fpdate)+O447-1,DAY(fpdate))))))</f>
        <v/>
      </c>
      <c r="Q447" s="20" t="str">
        <f>IF(O447="","",IF(D447&lt;&gt;"",D447,IF(O447=1,start_rate,IF(variable,IF(OR(O447=1,O447&lt;$J$23*periods_per_year),Q446,MIN($J$24,IF(MOD(O447-1,$J$26)=0,MAX($J$25,Q446+$J$27),Q446))),Q446))))</f>
        <v/>
      </c>
      <c r="R447" s="21" t="str">
        <f>IF(O447="","",ROUND((((1+Q447/CP)^(CP/periods_per_year))-1)*U446,2))</f>
        <v/>
      </c>
      <c r="S447" s="21" t="str">
        <f>IF(O447="","",IF(O447=nper,U446+R447,MIN(U446+R447,IF(Q447=Q446,S446,ROUND(-PMT(((1+Q447/CP)^(CP/periods_per_year))-1,nper-O447+1,U446),2)))))</f>
        <v/>
      </c>
      <c r="T447" s="21" t="str">
        <f t="shared" si="68"/>
        <v/>
      </c>
      <c r="U447" s="21" t="str">
        <f t="shared" si="69"/>
        <v/>
      </c>
    </row>
    <row r="448" spans="1:21" x14ac:dyDescent="0.2">
      <c r="A448" s="11" t="str">
        <f t="shared" si="60"/>
        <v/>
      </c>
      <c r="B448" s="12" t="str">
        <f t="shared" si="61"/>
        <v/>
      </c>
      <c r="C448" s="16" t="str">
        <f t="shared" si="62"/>
        <v/>
      </c>
      <c r="D448" s="13" t="str">
        <f>IF(A448="","",IF(A448=1,start_rate,IF(variable,IF(OR(A448=1,A448&lt;$J$23*periods_per_year),D447,MIN($J$24,IF(MOD(A448-1,$J$26)=0,MAX($J$25,D447+$J$27),D447))),D447)))</f>
        <v/>
      </c>
      <c r="E448" s="14" t="str">
        <f t="shared" si="63"/>
        <v/>
      </c>
      <c r="F448" s="14" t="str">
        <f>IF(A448="","",IF(A448=nper,J447+E448,MIN(J447+E448,IF(D448=D447,F447,IF($E$13="Acc Bi-Weekly",ROUND((-PMT(((1+D448/CP)^(CP/12))-1,(nper-A448+1)*12/26,J447))/2,2),IF($E$13="Acc Weekly",ROUND((-PMT(((1+D448/CP)^(CP/12))-1,(nper-A448+1)*12/52,J447))/4,2),ROUND(-PMT(((1+D448/CP)^(CP/periods_per_year))-1,nper-A448+1,J447),2)))))))</f>
        <v/>
      </c>
      <c r="G448" s="14" t="str">
        <f>IF(OR(A448="",A448&lt;$E$23),"",IF(J447&lt;=F448,0,IF(IF(AND(A448&gt;=$E$23,MOD(A448-$E$23,int)=0),$E$24,0)+F448&gt;=J447+E448,J447+E448-F448,IF(AND(A448&gt;=$E$23,MOD(A448-$E$23,int)=0),$E$24,0)+IF(IF(AND(A448&gt;=$E$23,MOD(A448-$E$23,int)=0),$E$24,0)+IF(MOD(A448-$E$27,periods_per_year)=0,$E$26,0)+F448&lt;J447+E448,IF(MOD(A448-$E$27,periods_per_year)=0,$E$26,0),J447+E448-IF(AND(A448&gt;=$E$23,MOD(A448-$E$23,int)=0),$E$24,0)-F448))))</f>
        <v/>
      </c>
      <c r="H448" s="15"/>
      <c r="I448" s="14" t="str">
        <f t="shared" si="64"/>
        <v/>
      </c>
      <c r="J448" s="14" t="str">
        <f t="shared" si="65"/>
        <v/>
      </c>
      <c r="K448" s="14" t="str">
        <f t="shared" si="66"/>
        <v/>
      </c>
      <c r="L448" s="14" t="str">
        <f>IF(A448="","",SUM($K$49:K448))</f>
        <v/>
      </c>
      <c r="O448" s="18" t="str">
        <f t="shared" si="67"/>
        <v/>
      </c>
      <c r="P448" s="19" t="str">
        <f>IF(O448="","",IF(OR(periods_per_year=26,periods_per_year=52),IF(periods_per_year=26,IF(O448=1,fpdate,P447+14),IF(periods_per_year=52,IF(O448=1,fpdate,P447+7),"n/a")),IF(periods_per_year=24,DATE(YEAR(fpdate),MONTH(fpdate)+(O448-1)/2+IF(AND(DAY(fpdate)&gt;=15,MOD(O448,2)=0),1,0),IF(MOD(O448,2)=0,IF(DAY(fpdate)&gt;=15,DAY(fpdate)-14,DAY(fpdate)+14),DAY(fpdate))),IF(DAY(DATE(YEAR(fpdate),MONTH(fpdate)+O448-1,DAY(fpdate)))&lt;&gt;DAY(fpdate),DATE(YEAR(fpdate),MONTH(fpdate)+O448,0),DATE(YEAR(fpdate),MONTH(fpdate)+O448-1,DAY(fpdate))))))</f>
        <v/>
      </c>
      <c r="Q448" s="20" t="str">
        <f>IF(O448="","",IF(D448&lt;&gt;"",D448,IF(O448=1,start_rate,IF(variable,IF(OR(O448=1,O448&lt;$J$23*periods_per_year),Q447,MIN($J$24,IF(MOD(O448-1,$J$26)=0,MAX($J$25,Q447+$J$27),Q447))),Q447))))</f>
        <v/>
      </c>
      <c r="R448" s="21" t="str">
        <f>IF(O448="","",ROUND((((1+Q448/CP)^(CP/periods_per_year))-1)*U447,2))</f>
        <v/>
      </c>
      <c r="S448" s="21" t="str">
        <f>IF(O448="","",IF(O448=nper,U447+R448,MIN(U447+R448,IF(Q448=Q447,S447,ROUND(-PMT(((1+Q448/CP)^(CP/periods_per_year))-1,nper-O448+1,U447),2)))))</f>
        <v/>
      </c>
      <c r="T448" s="21" t="str">
        <f t="shared" si="68"/>
        <v/>
      </c>
      <c r="U448" s="21" t="str">
        <f t="shared" si="69"/>
        <v/>
      </c>
    </row>
    <row r="449" spans="1:21" x14ac:dyDescent="0.2">
      <c r="A449" s="11" t="str">
        <f t="shared" si="60"/>
        <v/>
      </c>
      <c r="B449" s="12" t="str">
        <f t="shared" si="61"/>
        <v/>
      </c>
      <c r="C449" s="16" t="str">
        <f t="shared" si="62"/>
        <v/>
      </c>
      <c r="D449" s="13" t="str">
        <f>IF(A449="","",IF(A449=1,start_rate,IF(variable,IF(OR(A449=1,A449&lt;$J$23*periods_per_year),D448,MIN($J$24,IF(MOD(A449-1,$J$26)=0,MAX($J$25,D448+$J$27),D448))),D448)))</f>
        <v/>
      </c>
      <c r="E449" s="14" t="str">
        <f t="shared" si="63"/>
        <v/>
      </c>
      <c r="F449" s="14" t="str">
        <f>IF(A449="","",IF(A449=nper,J448+E449,MIN(J448+E449,IF(D449=D448,F448,IF($E$13="Acc Bi-Weekly",ROUND((-PMT(((1+D449/CP)^(CP/12))-1,(nper-A449+1)*12/26,J448))/2,2),IF($E$13="Acc Weekly",ROUND((-PMT(((1+D449/CP)^(CP/12))-1,(nper-A449+1)*12/52,J448))/4,2),ROUND(-PMT(((1+D449/CP)^(CP/periods_per_year))-1,nper-A449+1,J448),2)))))))</f>
        <v/>
      </c>
      <c r="G449" s="14" t="str">
        <f>IF(OR(A449="",A449&lt;$E$23),"",IF(J448&lt;=F449,0,IF(IF(AND(A449&gt;=$E$23,MOD(A449-$E$23,int)=0),$E$24,0)+F449&gt;=J448+E449,J448+E449-F449,IF(AND(A449&gt;=$E$23,MOD(A449-$E$23,int)=0),$E$24,0)+IF(IF(AND(A449&gt;=$E$23,MOD(A449-$E$23,int)=0),$E$24,0)+IF(MOD(A449-$E$27,periods_per_year)=0,$E$26,0)+F449&lt;J448+E449,IF(MOD(A449-$E$27,periods_per_year)=0,$E$26,0),J448+E449-IF(AND(A449&gt;=$E$23,MOD(A449-$E$23,int)=0),$E$24,0)-F449))))</f>
        <v/>
      </c>
      <c r="H449" s="15"/>
      <c r="I449" s="14" t="str">
        <f t="shared" si="64"/>
        <v/>
      </c>
      <c r="J449" s="14" t="str">
        <f t="shared" si="65"/>
        <v/>
      </c>
      <c r="K449" s="14" t="str">
        <f t="shared" si="66"/>
        <v/>
      </c>
      <c r="L449" s="14" t="str">
        <f>IF(A449="","",SUM($K$49:K449))</f>
        <v/>
      </c>
      <c r="O449" s="18" t="str">
        <f t="shared" si="67"/>
        <v/>
      </c>
      <c r="P449" s="19" t="str">
        <f>IF(O449="","",IF(OR(periods_per_year=26,periods_per_year=52),IF(periods_per_year=26,IF(O449=1,fpdate,P448+14),IF(periods_per_year=52,IF(O449=1,fpdate,P448+7),"n/a")),IF(periods_per_year=24,DATE(YEAR(fpdate),MONTH(fpdate)+(O449-1)/2+IF(AND(DAY(fpdate)&gt;=15,MOD(O449,2)=0),1,0),IF(MOD(O449,2)=0,IF(DAY(fpdate)&gt;=15,DAY(fpdate)-14,DAY(fpdate)+14),DAY(fpdate))),IF(DAY(DATE(YEAR(fpdate),MONTH(fpdate)+O449-1,DAY(fpdate)))&lt;&gt;DAY(fpdate),DATE(YEAR(fpdate),MONTH(fpdate)+O449,0),DATE(YEAR(fpdate),MONTH(fpdate)+O449-1,DAY(fpdate))))))</f>
        <v/>
      </c>
      <c r="Q449" s="20" t="str">
        <f>IF(O449="","",IF(D449&lt;&gt;"",D449,IF(O449=1,start_rate,IF(variable,IF(OR(O449=1,O449&lt;$J$23*periods_per_year),Q448,MIN($J$24,IF(MOD(O449-1,$J$26)=0,MAX($J$25,Q448+$J$27),Q448))),Q448))))</f>
        <v/>
      </c>
      <c r="R449" s="21" t="str">
        <f>IF(O449="","",ROUND((((1+Q449/CP)^(CP/periods_per_year))-1)*U448,2))</f>
        <v/>
      </c>
      <c r="S449" s="21" t="str">
        <f>IF(O449="","",IF(O449=nper,U448+R449,MIN(U448+R449,IF(Q449=Q448,S448,ROUND(-PMT(((1+Q449/CP)^(CP/periods_per_year))-1,nper-O449+1,U448),2)))))</f>
        <v/>
      </c>
      <c r="T449" s="21" t="str">
        <f t="shared" si="68"/>
        <v/>
      </c>
      <c r="U449" s="21" t="str">
        <f t="shared" si="69"/>
        <v/>
      </c>
    </row>
    <row r="450" spans="1:21" x14ac:dyDescent="0.2">
      <c r="A450" s="11" t="str">
        <f t="shared" si="60"/>
        <v/>
      </c>
      <c r="B450" s="12" t="str">
        <f t="shared" si="61"/>
        <v/>
      </c>
      <c r="C450" s="16" t="str">
        <f t="shared" si="62"/>
        <v/>
      </c>
      <c r="D450" s="13" t="str">
        <f>IF(A450="","",IF(A450=1,start_rate,IF(variable,IF(OR(A450=1,A450&lt;$J$23*periods_per_year),D449,MIN($J$24,IF(MOD(A450-1,$J$26)=0,MAX($J$25,D449+$J$27),D449))),D449)))</f>
        <v/>
      </c>
      <c r="E450" s="14" t="str">
        <f t="shared" si="63"/>
        <v/>
      </c>
      <c r="F450" s="14" t="str">
        <f>IF(A450="","",IF(A450=nper,J449+E450,MIN(J449+E450,IF(D450=D449,F449,IF($E$13="Acc Bi-Weekly",ROUND((-PMT(((1+D450/CP)^(CP/12))-1,(nper-A450+1)*12/26,J449))/2,2),IF($E$13="Acc Weekly",ROUND((-PMT(((1+D450/CP)^(CP/12))-1,(nper-A450+1)*12/52,J449))/4,2),ROUND(-PMT(((1+D450/CP)^(CP/periods_per_year))-1,nper-A450+1,J449),2)))))))</f>
        <v/>
      </c>
      <c r="G450" s="14" t="str">
        <f>IF(OR(A450="",A450&lt;$E$23),"",IF(J449&lt;=F450,0,IF(IF(AND(A450&gt;=$E$23,MOD(A450-$E$23,int)=0),$E$24,0)+F450&gt;=J449+E450,J449+E450-F450,IF(AND(A450&gt;=$E$23,MOD(A450-$E$23,int)=0),$E$24,0)+IF(IF(AND(A450&gt;=$E$23,MOD(A450-$E$23,int)=0),$E$24,0)+IF(MOD(A450-$E$27,periods_per_year)=0,$E$26,0)+F450&lt;J449+E450,IF(MOD(A450-$E$27,periods_per_year)=0,$E$26,0),J449+E450-IF(AND(A450&gt;=$E$23,MOD(A450-$E$23,int)=0),$E$24,0)-F450))))</f>
        <v/>
      </c>
      <c r="H450" s="15"/>
      <c r="I450" s="14" t="str">
        <f t="shared" si="64"/>
        <v/>
      </c>
      <c r="J450" s="14" t="str">
        <f t="shared" si="65"/>
        <v/>
      </c>
      <c r="K450" s="14" t="str">
        <f t="shared" si="66"/>
        <v/>
      </c>
      <c r="L450" s="14" t="str">
        <f>IF(A450="","",SUM($K$49:K450))</f>
        <v/>
      </c>
      <c r="O450" s="18" t="str">
        <f t="shared" si="67"/>
        <v/>
      </c>
      <c r="P450" s="19" t="str">
        <f>IF(O450="","",IF(OR(periods_per_year=26,periods_per_year=52),IF(periods_per_year=26,IF(O450=1,fpdate,P449+14),IF(periods_per_year=52,IF(O450=1,fpdate,P449+7),"n/a")),IF(periods_per_year=24,DATE(YEAR(fpdate),MONTH(fpdate)+(O450-1)/2+IF(AND(DAY(fpdate)&gt;=15,MOD(O450,2)=0),1,0),IF(MOD(O450,2)=0,IF(DAY(fpdate)&gt;=15,DAY(fpdate)-14,DAY(fpdate)+14),DAY(fpdate))),IF(DAY(DATE(YEAR(fpdate),MONTH(fpdate)+O450-1,DAY(fpdate)))&lt;&gt;DAY(fpdate),DATE(YEAR(fpdate),MONTH(fpdate)+O450,0),DATE(YEAR(fpdate),MONTH(fpdate)+O450-1,DAY(fpdate))))))</f>
        <v/>
      </c>
      <c r="Q450" s="20" t="str">
        <f>IF(O450="","",IF(D450&lt;&gt;"",D450,IF(O450=1,start_rate,IF(variable,IF(OR(O450=1,O450&lt;$J$23*periods_per_year),Q449,MIN($J$24,IF(MOD(O450-1,$J$26)=0,MAX($J$25,Q449+$J$27),Q449))),Q449))))</f>
        <v/>
      </c>
      <c r="R450" s="21" t="str">
        <f>IF(O450="","",ROUND((((1+Q450/CP)^(CP/periods_per_year))-1)*U449,2))</f>
        <v/>
      </c>
      <c r="S450" s="21" t="str">
        <f>IF(O450="","",IF(O450=nper,U449+R450,MIN(U449+R450,IF(Q450=Q449,S449,ROUND(-PMT(((1+Q450/CP)^(CP/periods_per_year))-1,nper-O450+1,U449),2)))))</f>
        <v/>
      </c>
      <c r="T450" s="21" t="str">
        <f t="shared" si="68"/>
        <v/>
      </c>
      <c r="U450" s="21" t="str">
        <f t="shared" si="69"/>
        <v/>
      </c>
    </row>
    <row r="451" spans="1:21" x14ac:dyDescent="0.2">
      <c r="A451" s="11" t="str">
        <f t="shared" si="60"/>
        <v/>
      </c>
      <c r="B451" s="12" t="str">
        <f t="shared" si="61"/>
        <v/>
      </c>
      <c r="C451" s="16" t="str">
        <f t="shared" si="62"/>
        <v/>
      </c>
      <c r="D451" s="13" t="str">
        <f>IF(A451="","",IF(A451=1,start_rate,IF(variable,IF(OR(A451=1,A451&lt;$J$23*periods_per_year),D450,MIN($J$24,IF(MOD(A451-1,$J$26)=0,MAX($J$25,D450+$J$27),D450))),D450)))</f>
        <v/>
      </c>
      <c r="E451" s="14" t="str">
        <f t="shared" si="63"/>
        <v/>
      </c>
      <c r="F451" s="14" t="str">
        <f>IF(A451="","",IF(A451=nper,J450+E451,MIN(J450+E451,IF(D451=D450,F450,IF($E$13="Acc Bi-Weekly",ROUND((-PMT(((1+D451/CP)^(CP/12))-1,(nper-A451+1)*12/26,J450))/2,2),IF($E$13="Acc Weekly",ROUND((-PMT(((1+D451/CP)^(CP/12))-1,(nper-A451+1)*12/52,J450))/4,2),ROUND(-PMT(((1+D451/CP)^(CP/periods_per_year))-1,nper-A451+1,J450),2)))))))</f>
        <v/>
      </c>
      <c r="G451" s="14" t="str">
        <f>IF(OR(A451="",A451&lt;$E$23),"",IF(J450&lt;=F451,0,IF(IF(AND(A451&gt;=$E$23,MOD(A451-$E$23,int)=0),$E$24,0)+F451&gt;=J450+E451,J450+E451-F451,IF(AND(A451&gt;=$E$23,MOD(A451-$E$23,int)=0),$E$24,0)+IF(IF(AND(A451&gt;=$E$23,MOD(A451-$E$23,int)=0),$E$24,0)+IF(MOD(A451-$E$27,periods_per_year)=0,$E$26,0)+F451&lt;J450+E451,IF(MOD(A451-$E$27,periods_per_year)=0,$E$26,0),J450+E451-IF(AND(A451&gt;=$E$23,MOD(A451-$E$23,int)=0),$E$24,0)-F451))))</f>
        <v/>
      </c>
      <c r="H451" s="15"/>
      <c r="I451" s="14" t="str">
        <f t="shared" si="64"/>
        <v/>
      </c>
      <c r="J451" s="14" t="str">
        <f t="shared" si="65"/>
        <v/>
      </c>
      <c r="K451" s="14" t="str">
        <f t="shared" si="66"/>
        <v/>
      </c>
      <c r="L451" s="14" t="str">
        <f>IF(A451="","",SUM($K$49:K451))</f>
        <v/>
      </c>
      <c r="O451" s="18" t="str">
        <f t="shared" si="67"/>
        <v/>
      </c>
      <c r="P451" s="19" t="str">
        <f>IF(O451="","",IF(OR(periods_per_year=26,periods_per_year=52),IF(periods_per_year=26,IF(O451=1,fpdate,P450+14),IF(periods_per_year=52,IF(O451=1,fpdate,P450+7),"n/a")),IF(periods_per_year=24,DATE(YEAR(fpdate),MONTH(fpdate)+(O451-1)/2+IF(AND(DAY(fpdate)&gt;=15,MOD(O451,2)=0),1,0),IF(MOD(O451,2)=0,IF(DAY(fpdate)&gt;=15,DAY(fpdate)-14,DAY(fpdate)+14),DAY(fpdate))),IF(DAY(DATE(YEAR(fpdate),MONTH(fpdate)+O451-1,DAY(fpdate)))&lt;&gt;DAY(fpdate),DATE(YEAR(fpdate),MONTH(fpdate)+O451,0),DATE(YEAR(fpdate),MONTH(fpdate)+O451-1,DAY(fpdate))))))</f>
        <v/>
      </c>
      <c r="Q451" s="20" t="str">
        <f>IF(O451="","",IF(D451&lt;&gt;"",D451,IF(O451=1,start_rate,IF(variable,IF(OR(O451=1,O451&lt;$J$23*periods_per_year),Q450,MIN($J$24,IF(MOD(O451-1,$J$26)=0,MAX($J$25,Q450+$J$27),Q450))),Q450))))</f>
        <v/>
      </c>
      <c r="R451" s="21" t="str">
        <f>IF(O451="","",ROUND((((1+Q451/CP)^(CP/periods_per_year))-1)*U450,2))</f>
        <v/>
      </c>
      <c r="S451" s="21" t="str">
        <f>IF(O451="","",IF(O451=nper,U450+R451,MIN(U450+R451,IF(Q451=Q450,S450,ROUND(-PMT(((1+Q451/CP)^(CP/periods_per_year))-1,nper-O451+1,U450),2)))))</f>
        <v/>
      </c>
      <c r="T451" s="21" t="str">
        <f t="shared" si="68"/>
        <v/>
      </c>
      <c r="U451" s="21" t="str">
        <f t="shared" si="69"/>
        <v/>
      </c>
    </row>
    <row r="452" spans="1:21" x14ac:dyDescent="0.2">
      <c r="A452" s="11" t="str">
        <f t="shared" si="60"/>
        <v/>
      </c>
      <c r="B452" s="12" t="str">
        <f t="shared" si="61"/>
        <v/>
      </c>
      <c r="C452" s="16" t="str">
        <f t="shared" si="62"/>
        <v/>
      </c>
      <c r="D452" s="13" t="str">
        <f>IF(A452="","",IF(A452=1,start_rate,IF(variable,IF(OR(A452=1,A452&lt;$J$23*periods_per_year),D451,MIN($J$24,IF(MOD(A452-1,$J$26)=0,MAX($J$25,D451+$J$27),D451))),D451)))</f>
        <v/>
      </c>
      <c r="E452" s="14" t="str">
        <f t="shared" si="63"/>
        <v/>
      </c>
      <c r="F452" s="14" t="str">
        <f>IF(A452="","",IF(A452=nper,J451+E452,MIN(J451+E452,IF(D452=D451,F451,IF($E$13="Acc Bi-Weekly",ROUND((-PMT(((1+D452/CP)^(CP/12))-1,(nper-A452+1)*12/26,J451))/2,2),IF($E$13="Acc Weekly",ROUND((-PMT(((1+D452/CP)^(CP/12))-1,(nper-A452+1)*12/52,J451))/4,2),ROUND(-PMT(((1+D452/CP)^(CP/periods_per_year))-1,nper-A452+1,J451),2)))))))</f>
        <v/>
      </c>
      <c r="G452" s="14" t="str">
        <f>IF(OR(A452="",A452&lt;$E$23),"",IF(J451&lt;=F452,0,IF(IF(AND(A452&gt;=$E$23,MOD(A452-$E$23,int)=0),$E$24,0)+F452&gt;=J451+E452,J451+E452-F452,IF(AND(A452&gt;=$E$23,MOD(A452-$E$23,int)=0),$E$24,0)+IF(IF(AND(A452&gt;=$E$23,MOD(A452-$E$23,int)=0),$E$24,0)+IF(MOD(A452-$E$27,periods_per_year)=0,$E$26,0)+F452&lt;J451+E452,IF(MOD(A452-$E$27,periods_per_year)=0,$E$26,0),J451+E452-IF(AND(A452&gt;=$E$23,MOD(A452-$E$23,int)=0),$E$24,0)-F452))))</f>
        <v/>
      </c>
      <c r="H452" s="15"/>
      <c r="I452" s="14" t="str">
        <f t="shared" si="64"/>
        <v/>
      </c>
      <c r="J452" s="14" t="str">
        <f t="shared" si="65"/>
        <v/>
      </c>
      <c r="K452" s="14" t="str">
        <f t="shared" si="66"/>
        <v/>
      </c>
      <c r="L452" s="14" t="str">
        <f>IF(A452="","",SUM($K$49:K452))</f>
        <v/>
      </c>
      <c r="O452" s="18" t="str">
        <f t="shared" si="67"/>
        <v/>
      </c>
      <c r="P452" s="19" t="str">
        <f>IF(O452="","",IF(OR(periods_per_year=26,periods_per_year=52),IF(periods_per_year=26,IF(O452=1,fpdate,P451+14),IF(periods_per_year=52,IF(O452=1,fpdate,P451+7),"n/a")),IF(periods_per_year=24,DATE(YEAR(fpdate),MONTH(fpdate)+(O452-1)/2+IF(AND(DAY(fpdate)&gt;=15,MOD(O452,2)=0),1,0),IF(MOD(O452,2)=0,IF(DAY(fpdate)&gt;=15,DAY(fpdate)-14,DAY(fpdate)+14),DAY(fpdate))),IF(DAY(DATE(YEAR(fpdate),MONTH(fpdate)+O452-1,DAY(fpdate)))&lt;&gt;DAY(fpdate),DATE(YEAR(fpdate),MONTH(fpdate)+O452,0),DATE(YEAR(fpdate),MONTH(fpdate)+O452-1,DAY(fpdate))))))</f>
        <v/>
      </c>
      <c r="Q452" s="20" t="str">
        <f>IF(O452="","",IF(D452&lt;&gt;"",D452,IF(O452=1,start_rate,IF(variable,IF(OR(O452=1,O452&lt;$J$23*periods_per_year),Q451,MIN($J$24,IF(MOD(O452-1,$J$26)=0,MAX($J$25,Q451+$J$27),Q451))),Q451))))</f>
        <v/>
      </c>
      <c r="R452" s="21" t="str">
        <f>IF(O452="","",ROUND((((1+Q452/CP)^(CP/periods_per_year))-1)*U451,2))</f>
        <v/>
      </c>
      <c r="S452" s="21" t="str">
        <f>IF(O452="","",IF(O452=nper,U451+R452,MIN(U451+R452,IF(Q452=Q451,S451,ROUND(-PMT(((1+Q452/CP)^(CP/periods_per_year))-1,nper-O452+1,U451),2)))))</f>
        <v/>
      </c>
      <c r="T452" s="21" t="str">
        <f t="shared" si="68"/>
        <v/>
      </c>
      <c r="U452" s="21" t="str">
        <f t="shared" si="69"/>
        <v/>
      </c>
    </row>
    <row r="453" spans="1:21" x14ac:dyDescent="0.2">
      <c r="A453" s="11" t="str">
        <f t="shared" si="60"/>
        <v/>
      </c>
      <c r="B453" s="12" t="str">
        <f t="shared" si="61"/>
        <v/>
      </c>
      <c r="C453" s="16" t="str">
        <f t="shared" si="62"/>
        <v/>
      </c>
      <c r="D453" s="13" t="str">
        <f>IF(A453="","",IF(A453=1,start_rate,IF(variable,IF(OR(A453=1,A453&lt;$J$23*periods_per_year),D452,MIN($J$24,IF(MOD(A453-1,$J$26)=0,MAX($J$25,D452+$J$27),D452))),D452)))</f>
        <v/>
      </c>
      <c r="E453" s="14" t="str">
        <f t="shared" si="63"/>
        <v/>
      </c>
      <c r="F453" s="14" t="str">
        <f>IF(A453="","",IF(A453=nper,J452+E453,MIN(J452+E453,IF(D453=D452,F452,IF($E$13="Acc Bi-Weekly",ROUND((-PMT(((1+D453/CP)^(CP/12))-1,(nper-A453+1)*12/26,J452))/2,2),IF($E$13="Acc Weekly",ROUND((-PMT(((1+D453/CP)^(CP/12))-1,(nper-A453+1)*12/52,J452))/4,2),ROUND(-PMT(((1+D453/CP)^(CP/periods_per_year))-1,nper-A453+1,J452),2)))))))</f>
        <v/>
      </c>
      <c r="G453" s="14" t="str">
        <f>IF(OR(A453="",A453&lt;$E$23),"",IF(J452&lt;=F453,0,IF(IF(AND(A453&gt;=$E$23,MOD(A453-$E$23,int)=0),$E$24,0)+F453&gt;=J452+E453,J452+E453-F453,IF(AND(A453&gt;=$E$23,MOD(A453-$E$23,int)=0),$E$24,0)+IF(IF(AND(A453&gt;=$E$23,MOD(A453-$E$23,int)=0),$E$24,0)+IF(MOD(A453-$E$27,periods_per_year)=0,$E$26,0)+F453&lt;J452+E453,IF(MOD(A453-$E$27,periods_per_year)=0,$E$26,0),J452+E453-IF(AND(A453&gt;=$E$23,MOD(A453-$E$23,int)=0),$E$24,0)-F453))))</f>
        <v/>
      </c>
      <c r="H453" s="15"/>
      <c r="I453" s="14" t="str">
        <f t="shared" si="64"/>
        <v/>
      </c>
      <c r="J453" s="14" t="str">
        <f t="shared" si="65"/>
        <v/>
      </c>
      <c r="K453" s="14" t="str">
        <f t="shared" si="66"/>
        <v/>
      </c>
      <c r="L453" s="14" t="str">
        <f>IF(A453="","",SUM($K$49:K453))</f>
        <v/>
      </c>
      <c r="O453" s="18" t="str">
        <f t="shared" si="67"/>
        <v/>
      </c>
      <c r="P453" s="19" t="str">
        <f>IF(O453="","",IF(OR(periods_per_year=26,periods_per_year=52),IF(periods_per_year=26,IF(O453=1,fpdate,P452+14),IF(periods_per_year=52,IF(O453=1,fpdate,P452+7),"n/a")),IF(periods_per_year=24,DATE(YEAR(fpdate),MONTH(fpdate)+(O453-1)/2+IF(AND(DAY(fpdate)&gt;=15,MOD(O453,2)=0),1,0),IF(MOD(O453,2)=0,IF(DAY(fpdate)&gt;=15,DAY(fpdate)-14,DAY(fpdate)+14),DAY(fpdate))),IF(DAY(DATE(YEAR(fpdate),MONTH(fpdate)+O453-1,DAY(fpdate)))&lt;&gt;DAY(fpdate),DATE(YEAR(fpdate),MONTH(fpdate)+O453,0),DATE(YEAR(fpdate),MONTH(fpdate)+O453-1,DAY(fpdate))))))</f>
        <v/>
      </c>
      <c r="Q453" s="20" t="str">
        <f>IF(O453="","",IF(D453&lt;&gt;"",D453,IF(O453=1,start_rate,IF(variable,IF(OR(O453=1,O453&lt;$J$23*periods_per_year),Q452,MIN($J$24,IF(MOD(O453-1,$J$26)=0,MAX($J$25,Q452+$J$27),Q452))),Q452))))</f>
        <v/>
      </c>
      <c r="R453" s="21" t="str">
        <f>IF(O453="","",ROUND((((1+Q453/CP)^(CP/periods_per_year))-1)*U452,2))</f>
        <v/>
      </c>
      <c r="S453" s="21" t="str">
        <f>IF(O453="","",IF(O453=nper,U452+R453,MIN(U452+R453,IF(Q453=Q452,S452,ROUND(-PMT(((1+Q453/CP)^(CP/periods_per_year))-1,nper-O453+1,U452),2)))))</f>
        <v/>
      </c>
      <c r="T453" s="21" t="str">
        <f t="shared" si="68"/>
        <v/>
      </c>
      <c r="U453" s="21" t="str">
        <f t="shared" si="69"/>
        <v/>
      </c>
    </row>
    <row r="454" spans="1:21" x14ac:dyDescent="0.2">
      <c r="A454" s="11" t="str">
        <f t="shared" si="60"/>
        <v/>
      </c>
      <c r="B454" s="12" t="str">
        <f t="shared" si="61"/>
        <v/>
      </c>
      <c r="C454" s="16" t="str">
        <f t="shared" si="62"/>
        <v/>
      </c>
      <c r="D454" s="13" t="str">
        <f>IF(A454="","",IF(A454=1,start_rate,IF(variable,IF(OR(A454=1,A454&lt;$J$23*periods_per_year),D453,MIN($J$24,IF(MOD(A454-1,$J$26)=0,MAX($J$25,D453+$J$27),D453))),D453)))</f>
        <v/>
      </c>
      <c r="E454" s="14" t="str">
        <f t="shared" si="63"/>
        <v/>
      </c>
      <c r="F454" s="14" t="str">
        <f>IF(A454="","",IF(A454=nper,J453+E454,MIN(J453+E454,IF(D454=D453,F453,IF($E$13="Acc Bi-Weekly",ROUND((-PMT(((1+D454/CP)^(CP/12))-1,(nper-A454+1)*12/26,J453))/2,2),IF($E$13="Acc Weekly",ROUND((-PMT(((1+D454/CP)^(CP/12))-1,(nper-A454+1)*12/52,J453))/4,2),ROUND(-PMT(((1+D454/CP)^(CP/periods_per_year))-1,nper-A454+1,J453),2)))))))</f>
        <v/>
      </c>
      <c r="G454" s="14" t="str">
        <f>IF(OR(A454="",A454&lt;$E$23),"",IF(J453&lt;=F454,0,IF(IF(AND(A454&gt;=$E$23,MOD(A454-$E$23,int)=0),$E$24,0)+F454&gt;=J453+E454,J453+E454-F454,IF(AND(A454&gt;=$E$23,MOD(A454-$E$23,int)=0),$E$24,0)+IF(IF(AND(A454&gt;=$E$23,MOD(A454-$E$23,int)=0),$E$24,0)+IF(MOD(A454-$E$27,periods_per_year)=0,$E$26,0)+F454&lt;J453+E454,IF(MOD(A454-$E$27,periods_per_year)=0,$E$26,0),J453+E454-IF(AND(A454&gt;=$E$23,MOD(A454-$E$23,int)=0),$E$24,0)-F454))))</f>
        <v/>
      </c>
      <c r="H454" s="15"/>
      <c r="I454" s="14" t="str">
        <f t="shared" si="64"/>
        <v/>
      </c>
      <c r="J454" s="14" t="str">
        <f t="shared" si="65"/>
        <v/>
      </c>
      <c r="K454" s="14" t="str">
        <f t="shared" si="66"/>
        <v/>
      </c>
      <c r="L454" s="14" t="str">
        <f>IF(A454="","",SUM($K$49:K454))</f>
        <v/>
      </c>
      <c r="O454" s="18" t="str">
        <f t="shared" si="67"/>
        <v/>
      </c>
      <c r="P454" s="19" t="str">
        <f>IF(O454="","",IF(OR(periods_per_year=26,periods_per_year=52),IF(periods_per_year=26,IF(O454=1,fpdate,P453+14),IF(periods_per_year=52,IF(O454=1,fpdate,P453+7),"n/a")),IF(periods_per_year=24,DATE(YEAR(fpdate),MONTH(fpdate)+(O454-1)/2+IF(AND(DAY(fpdate)&gt;=15,MOD(O454,2)=0),1,0),IF(MOD(O454,2)=0,IF(DAY(fpdate)&gt;=15,DAY(fpdate)-14,DAY(fpdate)+14),DAY(fpdate))),IF(DAY(DATE(YEAR(fpdate),MONTH(fpdate)+O454-1,DAY(fpdate)))&lt;&gt;DAY(fpdate),DATE(YEAR(fpdate),MONTH(fpdate)+O454,0),DATE(YEAR(fpdate),MONTH(fpdate)+O454-1,DAY(fpdate))))))</f>
        <v/>
      </c>
      <c r="Q454" s="20" t="str">
        <f>IF(O454="","",IF(D454&lt;&gt;"",D454,IF(O454=1,start_rate,IF(variable,IF(OR(O454=1,O454&lt;$J$23*periods_per_year),Q453,MIN($J$24,IF(MOD(O454-1,$J$26)=0,MAX($J$25,Q453+$J$27),Q453))),Q453))))</f>
        <v/>
      </c>
      <c r="R454" s="21" t="str">
        <f>IF(O454="","",ROUND((((1+Q454/CP)^(CP/periods_per_year))-1)*U453,2))</f>
        <v/>
      </c>
      <c r="S454" s="21" t="str">
        <f>IF(O454="","",IF(O454=nper,U453+R454,MIN(U453+R454,IF(Q454=Q453,S453,ROUND(-PMT(((1+Q454/CP)^(CP/periods_per_year))-1,nper-O454+1,U453),2)))))</f>
        <v/>
      </c>
      <c r="T454" s="21" t="str">
        <f t="shared" si="68"/>
        <v/>
      </c>
      <c r="U454" s="21" t="str">
        <f t="shared" si="69"/>
        <v/>
      </c>
    </row>
    <row r="455" spans="1:21" x14ac:dyDescent="0.2">
      <c r="A455" s="11" t="str">
        <f t="shared" si="60"/>
        <v/>
      </c>
      <c r="B455" s="12" t="str">
        <f t="shared" si="61"/>
        <v/>
      </c>
      <c r="C455" s="16" t="str">
        <f t="shared" si="62"/>
        <v/>
      </c>
      <c r="D455" s="13" t="str">
        <f>IF(A455="","",IF(A455=1,start_rate,IF(variable,IF(OR(A455=1,A455&lt;$J$23*periods_per_year),D454,MIN($J$24,IF(MOD(A455-1,$J$26)=0,MAX($J$25,D454+$J$27),D454))),D454)))</f>
        <v/>
      </c>
      <c r="E455" s="14" t="str">
        <f t="shared" si="63"/>
        <v/>
      </c>
      <c r="F455" s="14" t="str">
        <f>IF(A455="","",IF(A455=nper,J454+E455,MIN(J454+E455,IF(D455=D454,F454,IF($E$13="Acc Bi-Weekly",ROUND((-PMT(((1+D455/CP)^(CP/12))-1,(nper-A455+1)*12/26,J454))/2,2),IF($E$13="Acc Weekly",ROUND((-PMT(((1+D455/CP)^(CP/12))-1,(nper-A455+1)*12/52,J454))/4,2),ROUND(-PMT(((1+D455/CP)^(CP/periods_per_year))-1,nper-A455+1,J454),2)))))))</f>
        <v/>
      </c>
      <c r="G455" s="14" t="str">
        <f>IF(OR(A455="",A455&lt;$E$23),"",IF(J454&lt;=F455,0,IF(IF(AND(A455&gt;=$E$23,MOD(A455-$E$23,int)=0),$E$24,0)+F455&gt;=J454+E455,J454+E455-F455,IF(AND(A455&gt;=$E$23,MOD(A455-$E$23,int)=0),$E$24,0)+IF(IF(AND(A455&gt;=$E$23,MOD(A455-$E$23,int)=0),$E$24,0)+IF(MOD(A455-$E$27,periods_per_year)=0,$E$26,0)+F455&lt;J454+E455,IF(MOD(A455-$E$27,periods_per_year)=0,$E$26,0),J454+E455-IF(AND(A455&gt;=$E$23,MOD(A455-$E$23,int)=0),$E$24,0)-F455))))</f>
        <v/>
      </c>
      <c r="H455" s="15"/>
      <c r="I455" s="14" t="str">
        <f t="shared" si="64"/>
        <v/>
      </c>
      <c r="J455" s="14" t="str">
        <f t="shared" si="65"/>
        <v/>
      </c>
      <c r="K455" s="14" t="str">
        <f t="shared" si="66"/>
        <v/>
      </c>
      <c r="L455" s="14" t="str">
        <f>IF(A455="","",SUM($K$49:K455))</f>
        <v/>
      </c>
      <c r="O455" s="18" t="str">
        <f t="shared" si="67"/>
        <v/>
      </c>
      <c r="P455" s="19" t="str">
        <f>IF(O455="","",IF(OR(periods_per_year=26,periods_per_year=52),IF(periods_per_year=26,IF(O455=1,fpdate,P454+14),IF(periods_per_year=52,IF(O455=1,fpdate,P454+7),"n/a")),IF(periods_per_year=24,DATE(YEAR(fpdate),MONTH(fpdate)+(O455-1)/2+IF(AND(DAY(fpdate)&gt;=15,MOD(O455,2)=0),1,0),IF(MOD(O455,2)=0,IF(DAY(fpdate)&gt;=15,DAY(fpdate)-14,DAY(fpdate)+14),DAY(fpdate))),IF(DAY(DATE(YEAR(fpdate),MONTH(fpdate)+O455-1,DAY(fpdate)))&lt;&gt;DAY(fpdate),DATE(YEAR(fpdate),MONTH(fpdate)+O455,0),DATE(YEAR(fpdate),MONTH(fpdate)+O455-1,DAY(fpdate))))))</f>
        <v/>
      </c>
      <c r="Q455" s="20" t="str">
        <f>IF(O455="","",IF(D455&lt;&gt;"",D455,IF(O455=1,start_rate,IF(variable,IF(OR(O455=1,O455&lt;$J$23*periods_per_year),Q454,MIN($J$24,IF(MOD(O455-1,$J$26)=0,MAX($J$25,Q454+$J$27),Q454))),Q454))))</f>
        <v/>
      </c>
      <c r="R455" s="21" t="str">
        <f>IF(O455="","",ROUND((((1+Q455/CP)^(CP/periods_per_year))-1)*U454,2))</f>
        <v/>
      </c>
      <c r="S455" s="21" t="str">
        <f>IF(O455="","",IF(O455=nper,U454+R455,MIN(U454+R455,IF(Q455=Q454,S454,ROUND(-PMT(((1+Q455/CP)^(CP/periods_per_year))-1,nper-O455+1,U454),2)))))</f>
        <v/>
      </c>
      <c r="T455" s="21" t="str">
        <f t="shared" si="68"/>
        <v/>
      </c>
      <c r="U455" s="21" t="str">
        <f t="shared" si="69"/>
        <v/>
      </c>
    </row>
    <row r="456" spans="1:21" x14ac:dyDescent="0.2">
      <c r="A456" s="11" t="str">
        <f t="shared" si="60"/>
        <v/>
      </c>
      <c r="B456" s="12" t="str">
        <f t="shared" si="61"/>
        <v/>
      </c>
      <c r="C456" s="16" t="str">
        <f t="shared" si="62"/>
        <v/>
      </c>
      <c r="D456" s="13" t="str">
        <f>IF(A456="","",IF(A456=1,start_rate,IF(variable,IF(OR(A456=1,A456&lt;$J$23*periods_per_year),D455,MIN($J$24,IF(MOD(A456-1,$J$26)=0,MAX($J$25,D455+$J$27),D455))),D455)))</f>
        <v/>
      </c>
      <c r="E456" s="14" t="str">
        <f t="shared" si="63"/>
        <v/>
      </c>
      <c r="F456" s="14" t="str">
        <f>IF(A456="","",IF(A456=nper,J455+E456,MIN(J455+E456,IF(D456=D455,F455,IF($E$13="Acc Bi-Weekly",ROUND((-PMT(((1+D456/CP)^(CP/12))-1,(nper-A456+1)*12/26,J455))/2,2),IF($E$13="Acc Weekly",ROUND((-PMT(((1+D456/CP)^(CP/12))-1,(nper-A456+1)*12/52,J455))/4,2),ROUND(-PMT(((1+D456/CP)^(CP/periods_per_year))-1,nper-A456+1,J455),2)))))))</f>
        <v/>
      </c>
      <c r="G456" s="14" t="str">
        <f>IF(OR(A456="",A456&lt;$E$23),"",IF(J455&lt;=F456,0,IF(IF(AND(A456&gt;=$E$23,MOD(A456-$E$23,int)=0),$E$24,0)+F456&gt;=J455+E456,J455+E456-F456,IF(AND(A456&gt;=$E$23,MOD(A456-$E$23,int)=0),$E$24,0)+IF(IF(AND(A456&gt;=$E$23,MOD(A456-$E$23,int)=0),$E$24,0)+IF(MOD(A456-$E$27,periods_per_year)=0,$E$26,0)+F456&lt;J455+E456,IF(MOD(A456-$E$27,periods_per_year)=0,$E$26,0),J455+E456-IF(AND(A456&gt;=$E$23,MOD(A456-$E$23,int)=0),$E$24,0)-F456))))</f>
        <v/>
      </c>
      <c r="H456" s="15"/>
      <c r="I456" s="14" t="str">
        <f t="shared" si="64"/>
        <v/>
      </c>
      <c r="J456" s="14" t="str">
        <f t="shared" si="65"/>
        <v/>
      </c>
      <c r="K456" s="14" t="str">
        <f t="shared" si="66"/>
        <v/>
      </c>
      <c r="L456" s="14" t="str">
        <f>IF(A456="","",SUM($K$49:K456))</f>
        <v/>
      </c>
      <c r="O456" s="18" t="str">
        <f t="shared" si="67"/>
        <v/>
      </c>
      <c r="P456" s="19" t="str">
        <f>IF(O456="","",IF(OR(periods_per_year=26,periods_per_year=52),IF(periods_per_year=26,IF(O456=1,fpdate,P455+14),IF(periods_per_year=52,IF(O456=1,fpdate,P455+7),"n/a")),IF(periods_per_year=24,DATE(YEAR(fpdate),MONTH(fpdate)+(O456-1)/2+IF(AND(DAY(fpdate)&gt;=15,MOD(O456,2)=0),1,0),IF(MOD(O456,2)=0,IF(DAY(fpdate)&gt;=15,DAY(fpdate)-14,DAY(fpdate)+14),DAY(fpdate))),IF(DAY(DATE(YEAR(fpdate),MONTH(fpdate)+O456-1,DAY(fpdate)))&lt;&gt;DAY(fpdate),DATE(YEAR(fpdate),MONTH(fpdate)+O456,0),DATE(YEAR(fpdate),MONTH(fpdate)+O456-1,DAY(fpdate))))))</f>
        <v/>
      </c>
      <c r="Q456" s="20" t="str">
        <f>IF(O456="","",IF(D456&lt;&gt;"",D456,IF(O456=1,start_rate,IF(variable,IF(OR(O456=1,O456&lt;$J$23*periods_per_year),Q455,MIN($J$24,IF(MOD(O456-1,$J$26)=0,MAX($J$25,Q455+$J$27),Q455))),Q455))))</f>
        <v/>
      </c>
      <c r="R456" s="21" t="str">
        <f>IF(O456="","",ROUND((((1+Q456/CP)^(CP/periods_per_year))-1)*U455,2))</f>
        <v/>
      </c>
      <c r="S456" s="21" t="str">
        <f>IF(O456="","",IF(O456=nper,U455+R456,MIN(U455+R456,IF(Q456=Q455,S455,ROUND(-PMT(((1+Q456/CP)^(CP/periods_per_year))-1,nper-O456+1,U455),2)))))</f>
        <v/>
      </c>
      <c r="T456" s="21" t="str">
        <f t="shared" si="68"/>
        <v/>
      </c>
      <c r="U456" s="21" t="str">
        <f t="shared" si="69"/>
        <v/>
      </c>
    </row>
    <row r="457" spans="1:21" x14ac:dyDescent="0.2">
      <c r="A457" s="11" t="str">
        <f t="shared" si="60"/>
        <v/>
      </c>
      <c r="B457" s="12" t="str">
        <f t="shared" si="61"/>
        <v/>
      </c>
      <c r="C457" s="16" t="str">
        <f t="shared" si="62"/>
        <v/>
      </c>
      <c r="D457" s="13" t="str">
        <f>IF(A457="","",IF(A457=1,start_rate,IF(variable,IF(OR(A457=1,A457&lt;$J$23*periods_per_year),D456,MIN($J$24,IF(MOD(A457-1,$J$26)=0,MAX($J$25,D456+$J$27),D456))),D456)))</f>
        <v/>
      </c>
      <c r="E457" s="14" t="str">
        <f t="shared" si="63"/>
        <v/>
      </c>
      <c r="F457" s="14" t="str">
        <f>IF(A457="","",IF(A457=nper,J456+E457,MIN(J456+E457,IF(D457=D456,F456,IF($E$13="Acc Bi-Weekly",ROUND((-PMT(((1+D457/CP)^(CP/12))-1,(nper-A457+1)*12/26,J456))/2,2),IF($E$13="Acc Weekly",ROUND((-PMT(((1+D457/CP)^(CP/12))-1,(nper-A457+1)*12/52,J456))/4,2),ROUND(-PMT(((1+D457/CP)^(CP/periods_per_year))-1,nper-A457+1,J456),2)))))))</f>
        <v/>
      </c>
      <c r="G457" s="14" t="str">
        <f>IF(OR(A457="",A457&lt;$E$23),"",IF(J456&lt;=F457,0,IF(IF(AND(A457&gt;=$E$23,MOD(A457-$E$23,int)=0),$E$24,0)+F457&gt;=J456+E457,J456+E457-F457,IF(AND(A457&gt;=$E$23,MOD(A457-$E$23,int)=0),$E$24,0)+IF(IF(AND(A457&gt;=$E$23,MOD(A457-$E$23,int)=0),$E$24,0)+IF(MOD(A457-$E$27,periods_per_year)=0,$E$26,0)+F457&lt;J456+E457,IF(MOD(A457-$E$27,periods_per_year)=0,$E$26,0),J456+E457-IF(AND(A457&gt;=$E$23,MOD(A457-$E$23,int)=0),$E$24,0)-F457))))</f>
        <v/>
      </c>
      <c r="H457" s="15"/>
      <c r="I457" s="14" t="str">
        <f t="shared" si="64"/>
        <v/>
      </c>
      <c r="J457" s="14" t="str">
        <f t="shared" si="65"/>
        <v/>
      </c>
      <c r="K457" s="14" t="str">
        <f t="shared" si="66"/>
        <v/>
      </c>
      <c r="L457" s="14" t="str">
        <f>IF(A457="","",SUM($K$49:K457))</f>
        <v/>
      </c>
      <c r="O457" s="18" t="str">
        <f t="shared" si="67"/>
        <v/>
      </c>
      <c r="P457" s="19" t="str">
        <f>IF(O457="","",IF(OR(periods_per_year=26,periods_per_year=52),IF(periods_per_year=26,IF(O457=1,fpdate,P456+14),IF(periods_per_year=52,IF(O457=1,fpdate,P456+7),"n/a")),IF(periods_per_year=24,DATE(YEAR(fpdate),MONTH(fpdate)+(O457-1)/2+IF(AND(DAY(fpdate)&gt;=15,MOD(O457,2)=0),1,0),IF(MOD(O457,2)=0,IF(DAY(fpdate)&gt;=15,DAY(fpdate)-14,DAY(fpdate)+14),DAY(fpdate))),IF(DAY(DATE(YEAR(fpdate),MONTH(fpdate)+O457-1,DAY(fpdate)))&lt;&gt;DAY(fpdate),DATE(YEAR(fpdate),MONTH(fpdate)+O457,0),DATE(YEAR(fpdate),MONTH(fpdate)+O457-1,DAY(fpdate))))))</f>
        <v/>
      </c>
      <c r="Q457" s="20" t="str">
        <f>IF(O457="","",IF(D457&lt;&gt;"",D457,IF(O457=1,start_rate,IF(variable,IF(OR(O457=1,O457&lt;$J$23*periods_per_year),Q456,MIN($J$24,IF(MOD(O457-1,$J$26)=0,MAX($J$25,Q456+$J$27),Q456))),Q456))))</f>
        <v/>
      </c>
      <c r="R457" s="21" t="str">
        <f>IF(O457="","",ROUND((((1+Q457/CP)^(CP/periods_per_year))-1)*U456,2))</f>
        <v/>
      </c>
      <c r="S457" s="21" t="str">
        <f>IF(O457="","",IF(O457=nper,U456+R457,MIN(U456+R457,IF(Q457=Q456,S456,ROUND(-PMT(((1+Q457/CP)^(CP/periods_per_year))-1,nper-O457+1,U456),2)))))</f>
        <v/>
      </c>
      <c r="T457" s="21" t="str">
        <f t="shared" si="68"/>
        <v/>
      </c>
      <c r="U457" s="21" t="str">
        <f t="shared" si="69"/>
        <v/>
      </c>
    </row>
    <row r="458" spans="1:21" x14ac:dyDescent="0.2">
      <c r="A458" s="11" t="str">
        <f t="shared" si="60"/>
        <v/>
      </c>
      <c r="B458" s="12" t="str">
        <f t="shared" si="61"/>
        <v/>
      </c>
      <c r="C458" s="16" t="str">
        <f t="shared" si="62"/>
        <v/>
      </c>
      <c r="D458" s="13" t="str">
        <f>IF(A458="","",IF(A458=1,start_rate,IF(variable,IF(OR(A458=1,A458&lt;$J$23*periods_per_year),D457,MIN($J$24,IF(MOD(A458-1,$J$26)=0,MAX($J$25,D457+$J$27),D457))),D457)))</f>
        <v/>
      </c>
      <c r="E458" s="14" t="str">
        <f t="shared" si="63"/>
        <v/>
      </c>
      <c r="F458" s="14" t="str">
        <f>IF(A458="","",IF(A458=nper,J457+E458,MIN(J457+E458,IF(D458=D457,F457,IF($E$13="Acc Bi-Weekly",ROUND((-PMT(((1+D458/CP)^(CP/12))-1,(nper-A458+1)*12/26,J457))/2,2),IF($E$13="Acc Weekly",ROUND((-PMT(((1+D458/CP)^(CP/12))-1,(nper-A458+1)*12/52,J457))/4,2),ROUND(-PMT(((1+D458/CP)^(CP/periods_per_year))-1,nper-A458+1,J457),2)))))))</f>
        <v/>
      </c>
      <c r="G458" s="14" t="str">
        <f>IF(OR(A458="",A458&lt;$E$23),"",IF(J457&lt;=F458,0,IF(IF(AND(A458&gt;=$E$23,MOD(A458-$E$23,int)=0),$E$24,0)+F458&gt;=J457+E458,J457+E458-F458,IF(AND(A458&gt;=$E$23,MOD(A458-$E$23,int)=0),$E$24,0)+IF(IF(AND(A458&gt;=$E$23,MOD(A458-$E$23,int)=0),$E$24,0)+IF(MOD(A458-$E$27,periods_per_year)=0,$E$26,0)+F458&lt;J457+E458,IF(MOD(A458-$E$27,periods_per_year)=0,$E$26,0),J457+E458-IF(AND(A458&gt;=$E$23,MOD(A458-$E$23,int)=0),$E$24,0)-F458))))</f>
        <v/>
      </c>
      <c r="H458" s="15"/>
      <c r="I458" s="14" t="str">
        <f t="shared" si="64"/>
        <v/>
      </c>
      <c r="J458" s="14" t="str">
        <f t="shared" si="65"/>
        <v/>
      </c>
      <c r="K458" s="14" t="str">
        <f t="shared" si="66"/>
        <v/>
      </c>
      <c r="L458" s="14" t="str">
        <f>IF(A458="","",SUM($K$49:K458))</f>
        <v/>
      </c>
      <c r="O458" s="18" t="str">
        <f t="shared" si="67"/>
        <v/>
      </c>
      <c r="P458" s="19" t="str">
        <f>IF(O458="","",IF(OR(periods_per_year=26,periods_per_year=52),IF(periods_per_year=26,IF(O458=1,fpdate,P457+14),IF(periods_per_year=52,IF(O458=1,fpdate,P457+7),"n/a")),IF(periods_per_year=24,DATE(YEAR(fpdate),MONTH(fpdate)+(O458-1)/2+IF(AND(DAY(fpdate)&gt;=15,MOD(O458,2)=0),1,0),IF(MOD(O458,2)=0,IF(DAY(fpdate)&gt;=15,DAY(fpdate)-14,DAY(fpdate)+14),DAY(fpdate))),IF(DAY(DATE(YEAR(fpdate),MONTH(fpdate)+O458-1,DAY(fpdate)))&lt;&gt;DAY(fpdate),DATE(YEAR(fpdate),MONTH(fpdate)+O458,0),DATE(YEAR(fpdate),MONTH(fpdate)+O458-1,DAY(fpdate))))))</f>
        <v/>
      </c>
      <c r="Q458" s="20" t="str">
        <f>IF(O458="","",IF(D458&lt;&gt;"",D458,IF(O458=1,start_rate,IF(variable,IF(OR(O458=1,O458&lt;$J$23*periods_per_year),Q457,MIN($J$24,IF(MOD(O458-1,$J$26)=0,MAX($J$25,Q457+$J$27),Q457))),Q457))))</f>
        <v/>
      </c>
      <c r="R458" s="21" t="str">
        <f>IF(O458="","",ROUND((((1+Q458/CP)^(CP/periods_per_year))-1)*U457,2))</f>
        <v/>
      </c>
      <c r="S458" s="21" t="str">
        <f>IF(O458="","",IF(O458=nper,U457+R458,MIN(U457+R458,IF(Q458=Q457,S457,ROUND(-PMT(((1+Q458/CP)^(CP/periods_per_year))-1,nper-O458+1,U457),2)))))</f>
        <v/>
      </c>
      <c r="T458" s="21" t="str">
        <f t="shared" si="68"/>
        <v/>
      </c>
      <c r="U458" s="21" t="str">
        <f t="shared" si="69"/>
        <v/>
      </c>
    </row>
    <row r="459" spans="1:21" x14ac:dyDescent="0.2">
      <c r="A459" s="11" t="str">
        <f t="shared" si="60"/>
        <v/>
      </c>
      <c r="B459" s="12" t="str">
        <f t="shared" si="61"/>
        <v/>
      </c>
      <c r="C459" s="16" t="str">
        <f t="shared" si="62"/>
        <v/>
      </c>
      <c r="D459" s="13" t="str">
        <f>IF(A459="","",IF(A459=1,start_rate,IF(variable,IF(OR(A459=1,A459&lt;$J$23*periods_per_year),D458,MIN($J$24,IF(MOD(A459-1,$J$26)=0,MAX($J$25,D458+$J$27),D458))),D458)))</f>
        <v/>
      </c>
      <c r="E459" s="14" t="str">
        <f t="shared" si="63"/>
        <v/>
      </c>
      <c r="F459" s="14" t="str">
        <f>IF(A459="","",IF(A459=nper,J458+E459,MIN(J458+E459,IF(D459=D458,F458,IF($E$13="Acc Bi-Weekly",ROUND((-PMT(((1+D459/CP)^(CP/12))-1,(nper-A459+1)*12/26,J458))/2,2),IF($E$13="Acc Weekly",ROUND((-PMT(((1+D459/CP)^(CP/12))-1,(nper-A459+1)*12/52,J458))/4,2),ROUND(-PMT(((1+D459/CP)^(CP/periods_per_year))-1,nper-A459+1,J458),2)))))))</f>
        <v/>
      </c>
      <c r="G459" s="14" t="str">
        <f>IF(OR(A459="",A459&lt;$E$23),"",IF(J458&lt;=F459,0,IF(IF(AND(A459&gt;=$E$23,MOD(A459-$E$23,int)=0),$E$24,0)+F459&gt;=J458+E459,J458+E459-F459,IF(AND(A459&gt;=$E$23,MOD(A459-$E$23,int)=0),$E$24,0)+IF(IF(AND(A459&gt;=$E$23,MOD(A459-$E$23,int)=0),$E$24,0)+IF(MOD(A459-$E$27,periods_per_year)=0,$E$26,0)+F459&lt;J458+E459,IF(MOD(A459-$E$27,periods_per_year)=0,$E$26,0),J458+E459-IF(AND(A459&gt;=$E$23,MOD(A459-$E$23,int)=0),$E$24,0)-F459))))</f>
        <v/>
      </c>
      <c r="H459" s="15"/>
      <c r="I459" s="14" t="str">
        <f t="shared" si="64"/>
        <v/>
      </c>
      <c r="J459" s="14" t="str">
        <f t="shared" si="65"/>
        <v/>
      </c>
      <c r="K459" s="14" t="str">
        <f t="shared" si="66"/>
        <v/>
      </c>
      <c r="L459" s="14" t="str">
        <f>IF(A459="","",SUM($K$49:K459))</f>
        <v/>
      </c>
      <c r="O459" s="18" t="str">
        <f t="shared" si="67"/>
        <v/>
      </c>
      <c r="P459" s="19" t="str">
        <f>IF(O459="","",IF(OR(periods_per_year=26,periods_per_year=52),IF(periods_per_year=26,IF(O459=1,fpdate,P458+14),IF(periods_per_year=52,IF(O459=1,fpdate,P458+7),"n/a")),IF(periods_per_year=24,DATE(YEAR(fpdate),MONTH(fpdate)+(O459-1)/2+IF(AND(DAY(fpdate)&gt;=15,MOD(O459,2)=0),1,0),IF(MOD(O459,2)=0,IF(DAY(fpdate)&gt;=15,DAY(fpdate)-14,DAY(fpdate)+14),DAY(fpdate))),IF(DAY(DATE(YEAR(fpdate),MONTH(fpdate)+O459-1,DAY(fpdate)))&lt;&gt;DAY(fpdate),DATE(YEAR(fpdate),MONTH(fpdate)+O459,0),DATE(YEAR(fpdate),MONTH(fpdate)+O459-1,DAY(fpdate))))))</f>
        <v/>
      </c>
      <c r="Q459" s="20" t="str">
        <f>IF(O459="","",IF(D459&lt;&gt;"",D459,IF(O459=1,start_rate,IF(variable,IF(OR(O459=1,O459&lt;$J$23*periods_per_year),Q458,MIN($J$24,IF(MOD(O459-1,$J$26)=0,MAX($J$25,Q458+$J$27),Q458))),Q458))))</f>
        <v/>
      </c>
      <c r="R459" s="21" t="str">
        <f>IF(O459="","",ROUND((((1+Q459/CP)^(CP/periods_per_year))-1)*U458,2))</f>
        <v/>
      </c>
      <c r="S459" s="21" t="str">
        <f>IF(O459="","",IF(O459=nper,U458+R459,MIN(U458+R459,IF(Q459=Q458,S458,ROUND(-PMT(((1+Q459/CP)^(CP/periods_per_year))-1,nper-O459+1,U458),2)))))</f>
        <v/>
      </c>
      <c r="T459" s="21" t="str">
        <f t="shared" si="68"/>
        <v/>
      </c>
      <c r="U459" s="21" t="str">
        <f t="shared" si="69"/>
        <v/>
      </c>
    </row>
    <row r="460" spans="1:21" x14ac:dyDescent="0.2">
      <c r="A460" s="11" t="str">
        <f t="shared" si="60"/>
        <v/>
      </c>
      <c r="B460" s="12" t="str">
        <f t="shared" si="61"/>
        <v/>
      </c>
      <c r="C460" s="16" t="str">
        <f t="shared" si="62"/>
        <v/>
      </c>
      <c r="D460" s="13" t="str">
        <f>IF(A460="","",IF(A460=1,start_rate,IF(variable,IF(OR(A460=1,A460&lt;$J$23*periods_per_year),D459,MIN($J$24,IF(MOD(A460-1,$J$26)=0,MAX($J$25,D459+$J$27),D459))),D459)))</f>
        <v/>
      </c>
      <c r="E460" s="14" t="str">
        <f t="shared" si="63"/>
        <v/>
      </c>
      <c r="F460" s="14" t="str">
        <f>IF(A460="","",IF(A460=nper,J459+E460,MIN(J459+E460,IF(D460=D459,F459,IF($E$13="Acc Bi-Weekly",ROUND((-PMT(((1+D460/CP)^(CP/12))-1,(nper-A460+1)*12/26,J459))/2,2),IF($E$13="Acc Weekly",ROUND((-PMT(((1+D460/CP)^(CP/12))-1,(nper-A460+1)*12/52,J459))/4,2),ROUND(-PMT(((1+D460/CP)^(CP/periods_per_year))-1,nper-A460+1,J459),2)))))))</f>
        <v/>
      </c>
      <c r="G460" s="14" t="str">
        <f>IF(OR(A460="",A460&lt;$E$23),"",IF(J459&lt;=F460,0,IF(IF(AND(A460&gt;=$E$23,MOD(A460-$E$23,int)=0),$E$24,0)+F460&gt;=J459+E460,J459+E460-F460,IF(AND(A460&gt;=$E$23,MOD(A460-$E$23,int)=0),$E$24,0)+IF(IF(AND(A460&gt;=$E$23,MOD(A460-$E$23,int)=0),$E$24,0)+IF(MOD(A460-$E$27,periods_per_year)=0,$E$26,0)+F460&lt;J459+E460,IF(MOD(A460-$E$27,periods_per_year)=0,$E$26,0),J459+E460-IF(AND(A460&gt;=$E$23,MOD(A460-$E$23,int)=0),$E$24,0)-F460))))</f>
        <v/>
      </c>
      <c r="H460" s="15"/>
      <c r="I460" s="14" t="str">
        <f t="shared" si="64"/>
        <v/>
      </c>
      <c r="J460" s="14" t="str">
        <f t="shared" si="65"/>
        <v/>
      </c>
      <c r="K460" s="14" t="str">
        <f t="shared" si="66"/>
        <v/>
      </c>
      <c r="L460" s="14" t="str">
        <f>IF(A460="","",SUM($K$49:K460))</f>
        <v/>
      </c>
      <c r="O460" s="18" t="str">
        <f t="shared" si="67"/>
        <v/>
      </c>
      <c r="P460" s="19" t="str">
        <f>IF(O460="","",IF(OR(periods_per_year=26,periods_per_year=52),IF(periods_per_year=26,IF(O460=1,fpdate,P459+14),IF(periods_per_year=52,IF(O460=1,fpdate,P459+7),"n/a")),IF(periods_per_year=24,DATE(YEAR(fpdate),MONTH(fpdate)+(O460-1)/2+IF(AND(DAY(fpdate)&gt;=15,MOD(O460,2)=0),1,0),IF(MOD(O460,2)=0,IF(DAY(fpdate)&gt;=15,DAY(fpdate)-14,DAY(fpdate)+14),DAY(fpdate))),IF(DAY(DATE(YEAR(fpdate),MONTH(fpdate)+O460-1,DAY(fpdate)))&lt;&gt;DAY(fpdate),DATE(YEAR(fpdate),MONTH(fpdate)+O460,0),DATE(YEAR(fpdate),MONTH(fpdate)+O460-1,DAY(fpdate))))))</f>
        <v/>
      </c>
      <c r="Q460" s="20" t="str">
        <f>IF(O460="","",IF(D460&lt;&gt;"",D460,IF(O460=1,start_rate,IF(variable,IF(OR(O460=1,O460&lt;$J$23*periods_per_year),Q459,MIN($J$24,IF(MOD(O460-1,$J$26)=0,MAX($J$25,Q459+$J$27),Q459))),Q459))))</f>
        <v/>
      </c>
      <c r="R460" s="21" t="str">
        <f>IF(O460="","",ROUND((((1+Q460/CP)^(CP/periods_per_year))-1)*U459,2))</f>
        <v/>
      </c>
      <c r="S460" s="21" t="str">
        <f>IF(O460="","",IF(O460=nper,U459+R460,MIN(U459+R460,IF(Q460=Q459,S459,ROUND(-PMT(((1+Q460/CP)^(CP/periods_per_year))-1,nper-O460+1,U459),2)))))</f>
        <v/>
      </c>
      <c r="T460" s="21" t="str">
        <f t="shared" si="68"/>
        <v/>
      </c>
      <c r="U460" s="21" t="str">
        <f t="shared" si="69"/>
        <v/>
      </c>
    </row>
    <row r="461" spans="1:21" x14ac:dyDescent="0.2">
      <c r="A461" s="11" t="str">
        <f t="shared" si="60"/>
        <v/>
      </c>
      <c r="B461" s="12" t="str">
        <f t="shared" si="61"/>
        <v/>
      </c>
      <c r="C461" s="16" t="str">
        <f t="shared" si="62"/>
        <v/>
      </c>
      <c r="D461" s="13" t="str">
        <f>IF(A461="","",IF(A461=1,start_rate,IF(variable,IF(OR(A461=1,A461&lt;$J$23*periods_per_year),D460,MIN($J$24,IF(MOD(A461-1,$J$26)=0,MAX($J$25,D460+$J$27),D460))),D460)))</f>
        <v/>
      </c>
      <c r="E461" s="14" t="str">
        <f t="shared" si="63"/>
        <v/>
      </c>
      <c r="F461" s="14" t="str">
        <f>IF(A461="","",IF(A461=nper,J460+E461,MIN(J460+E461,IF(D461=D460,F460,IF($E$13="Acc Bi-Weekly",ROUND((-PMT(((1+D461/CP)^(CP/12))-1,(nper-A461+1)*12/26,J460))/2,2),IF($E$13="Acc Weekly",ROUND((-PMT(((1+D461/CP)^(CP/12))-1,(nper-A461+1)*12/52,J460))/4,2),ROUND(-PMT(((1+D461/CP)^(CP/periods_per_year))-1,nper-A461+1,J460),2)))))))</f>
        <v/>
      </c>
      <c r="G461" s="14" t="str">
        <f>IF(OR(A461="",A461&lt;$E$23),"",IF(J460&lt;=F461,0,IF(IF(AND(A461&gt;=$E$23,MOD(A461-$E$23,int)=0),$E$24,0)+F461&gt;=J460+E461,J460+E461-F461,IF(AND(A461&gt;=$E$23,MOD(A461-$E$23,int)=0),$E$24,0)+IF(IF(AND(A461&gt;=$E$23,MOD(A461-$E$23,int)=0),$E$24,0)+IF(MOD(A461-$E$27,periods_per_year)=0,$E$26,0)+F461&lt;J460+E461,IF(MOD(A461-$E$27,periods_per_year)=0,$E$26,0),J460+E461-IF(AND(A461&gt;=$E$23,MOD(A461-$E$23,int)=0),$E$24,0)-F461))))</f>
        <v/>
      </c>
      <c r="H461" s="15"/>
      <c r="I461" s="14" t="str">
        <f t="shared" si="64"/>
        <v/>
      </c>
      <c r="J461" s="14" t="str">
        <f t="shared" si="65"/>
        <v/>
      </c>
      <c r="K461" s="14" t="str">
        <f t="shared" si="66"/>
        <v/>
      </c>
      <c r="L461" s="14" t="str">
        <f>IF(A461="","",SUM($K$49:K461))</f>
        <v/>
      </c>
      <c r="O461" s="18" t="str">
        <f t="shared" si="67"/>
        <v/>
      </c>
      <c r="P461" s="19" t="str">
        <f>IF(O461="","",IF(OR(periods_per_year=26,periods_per_year=52),IF(periods_per_year=26,IF(O461=1,fpdate,P460+14),IF(periods_per_year=52,IF(O461=1,fpdate,P460+7),"n/a")),IF(periods_per_year=24,DATE(YEAR(fpdate),MONTH(fpdate)+(O461-1)/2+IF(AND(DAY(fpdate)&gt;=15,MOD(O461,2)=0),1,0),IF(MOD(O461,2)=0,IF(DAY(fpdate)&gt;=15,DAY(fpdate)-14,DAY(fpdate)+14),DAY(fpdate))),IF(DAY(DATE(YEAR(fpdate),MONTH(fpdate)+O461-1,DAY(fpdate)))&lt;&gt;DAY(fpdate),DATE(YEAR(fpdate),MONTH(fpdate)+O461,0),DATE(YEAR(fpdate),MONTH(fpdate)+O461-1,DAY(fpdate))))))</f>
        <v/>
      </c>
      <c r="Q461" s="20" t="str">
        <f>IF(O461="","",IF(D461&lt;&gt;"",D461,IF(O461=1,start_rate,IF(variable,IF(OR(O461=1,O461&lt;$J$23*periods_per_year),Q460,MIN($J$24,IF(MOD(O461-1,$J$26)=0,MAX($J$25,Q460+$J$27),Q460))),Q460))))</f>
        <v/>
      </c>
      <c r="R461" s="21" t="str">
        <f>IF(O461="","",ROUND((((1+Q461/CP)^(CP/periods_per_year))-1)*U460,2))</f>
        <v/>
      </c>
      <c r="S461" s="21" t="str">
        <f>IF(O461="","",IF(O461=nper,U460+R461,MIN(U460+R461,IF(Q461=Q460,S460,ROUND(-PMT(((1+Q461/CP)^(CP/periods_per_year))-1,nper-O461+1,U460),2)))))</f>
        <v/>
      </c>
      <c r="T461" s="21" t="str">
        <f t="shared" si="68"/>
        <v/>
      </c>
      <c r="U461" s="21" t="str">
        <f t="shared" si="69"/>
        <v/>
      </c>
    </row>
    <row r="462" spans="1:21" x14ac:dyDescent="0.2">
      <c r="A462" s="11" t="str">
        <f t="shared" si="60"/>
        <v/>
      </c>
      <c r="B462" s="12" t="str">
        <f t="shared" si="61"/>
        <v/>
      </c>
      <c r="C462" s="16" t="str">
        <f t="shared" si="62"/>
        <v/>
      </c>
      <c r="D462" s="13" t="str">
        <f>IF(A462="","",IF(A462=1,start_rate,IF(variable,IF(OR(A462=1,A462&lt;$J$23*periods_per_year),D461,MIN($J$24,IF(MOD(A462-1,$J$26)=0,MAX($J$25,D461+$J$27),D461))),D461)))</f>
        <v/>
      </c>
      <c r="E462" s="14" t="str">
        <f t="shared" si="63"/>
        <v/>
      </c>
      <c r="F462" s="14" t="str">
        <f>IF(A462="","",IF(A462=nper,J461+E462,MIN(J461+E462,IF(D462=D461,F461,IF($E$13="Acc Bi-Weekly",ROUND((-PMT(((1+D462/CP)^(CP/12))-1,(nper-A462+1)*12/26,J461))/2,2),IF($E$13="Acc Weekly",ROUND((-PMT(((1+D462/CP)^(CP/12))-1,(nper-A462+1)*12/52,J461))/4,2),ROUND(-PMT(((1+D462/CP)^(CP/periods_per_year))-1,nper-A462+1,J461),2)))))))</f>
        <v/>
      </c>
      <c r="G462" s="14" t="str">
        <f>IF(OR(A462="",A462&lt;$E$23),"",IF(J461&lt;=F462,0,IF(IF(AND(A462&gt;=$E$23,MOD(A462-$E$23,int)=0),$E$24,0)+F462&gt;=J461+E462,J461+E462-F462,IF(AND(A462&gt;=$E$23,MOD(A462-$E$23,int)=0),$E$24,0)+IF(IF(AND(A462&gt;=$E$23,MOD(A462-$E$23,int)=0),$E$24,0)+IF(MOD(A462-$E$27,periods_per_year)=0,$E$26,0)+F462&lt;J461+E462,IF(MOD(A462-$E$27,periods_per_year)=0,$E$26,0),J461+E462-IF(AND(A462&gt;=$E$23,MOD(A462-$E$23,int)=0),$E$24,0)-F462))))</f>
        <v/>
      </c>
      <c r="H462" s="15"/>
      <c r="I462" s="14" t="str">
        <f t="shared" si="64"/>
        <v/>
      </c>
      <c r="J462" s="14" t="str">
        <f t="shared" si="65"/>
        <v/>
      </c>
      <c r="K462" s="14" t="str">
        <f t="shared" si="66"/>
        <v/>
      </c>
      <c r="L462" s="14" t="str">
        <f>IF(A462="","",SUM($K$49:K462))</f>
        <v/>
      </c>
      <c r="O462" s="18" t="str">
        <f t="shared" si="67"/>
        <v/>
      </c>
      <c r="P462" s="19" t="str">
        <f>IF(O462="","",IF(OR(periods_per_year=26,periods_per_year=52),IF(periods_per_year=26,IF(O462=1,fpdate,P461+14),IF(periods_per_year=52,IF(O462=1,fpdate,P461+7),"n/a")),IF(periods_per_year=24,DATE(YEAR(fpdate),MONTH(fpdate)+(O462-1)/2+IF(AND(DAY(fpdate)&gt;=15,MOD(O462,2)=0),1,0),IF(MOD(O462,2)=0,IF(DAY(fpdate)&gt;=15,DAY(fpdate)-14,DAY(fpdate)+14),DAY(fpdate))),IF(DAY(DATE(YEAR(fpdate),MONTH(fpdate)+O462-1,DAY(fpdate)))&lt;&gt;DAY(fpdate),DATE(YEAR(fpdate),MONTH(fpdate)+O462,0),DATE(YEAR(fpdate),MONTH(fpdate)+O462-1,DAY(fpdate))))))</f>
        <v/>
      </c>
      <c r="Q462" s="20" t="str">
        <f>IF(O462="","",IF(D462&lt;&gt;"",D462,IF(O462=1,start_rate,IF(variable,IF(OR(O462=1,O462&lt;$J$23*periods_per_year),Q461,MIN($J$24,IF(MOD(O462-1,$J$26)=0,MAX($J$25,Q461+$J$27),Q461))),Q461))))</f>
        <v/>
      </c>
      <c r="R462" s="21" t="str">
        <f>IF(O462="","",ROUND((((1+Q462/CP)^(CP/periods_per_year))-1)*U461,2))</f>
        <v/>
      </c>
      <c r="S462" s="21" t="str">
        <f>IF(O462="","",IF(O462=nper,U461+R462,MIN(U461+R462,IF(Q462=Q461,S461,ROUND(-PMT(((1+Q462/CP)^(CP/periods_per_year))-1,nper-O462+1,U461),2)))))</f>
        <v/>
      </c>
      <c r="T462" s="21" t="str">
        <f t="shared" si="68"/>
        <v/>
      </c>
      <c r="U462" s="21" t="str">
        <f t="shared" si="69"/>
        <v/>
      </c>
    </row>
    <row r="463" spans="1:21" x14ac:dyDescent="0.2">
      <c r="A463" s="11" t="str">
        <f t="shared" si="60"/>
        <v/>
      </c>
      <c r="B463" s="12" t="str">
        <f t="shared" si="61"/>
        <v/>
      </c>
      <c r="C463" s="16" t="str">
        <f t="shared" si="62"/>
        <v/>
      </c>
      <c r="D463" s="13" t="str">
        <f>IF(A463="","",IF(A463=1,start_rate,IF(variable,IF(OR(A463=1,A463&lt;$J$23*periods_per_year),D462,MIN($J$24,IF(MOD(A463-1,$J$26)=0,MAX($J$25,D462+$J$27),D462))),D462)))</f>
        <v/>
      </c>
      <c r="E463" s="14" t="str">
        <f t="shared" si="63"/>
        <v/>
      </c>
      <c r="F463" s="14" t="str">
        <f>IF(A463="","",IF(A463=nper,J462+E463,MIN(J462+E463,IF(D463=D462,F462,IF($E$13="Acc Bi-Weekly",ROUND((-PMT(((1+D463/CP)^(CP/12))-1,(nper-A463+1)*12/26,J462))/2,2),IF($E$13="Acc Weekly",ROUND((-PMT(((1+D463/CP)^(CP/12))-1,(nper-A463+1)*12/52,J462))/4,2),ROUND(-PMT(((1+D463/CP)^(CP/periods_per_year))-1,nper-A463+1,J462),2)))))))</f>
        <v/>
      </c>
      <c r="G463" s="14" t="str">
        <f>IF(OR(A463="",A463&lt;$E$23),"",IF(J462&lt;=F463,0,IF(IF(AND(A463&gt;=$E$23,MOD(A463-$E$23,int)=0),$E$24,0)+F463&gt;=J462+E463,J462+E463-F463,IF(AND(A463&gt;=$E$23,MOD(A463-$E$23,int)=0),$E$24,0)+IF(IF(AND(A463&gt;=$E$23,MOD(A463-$E$23,int)=0),$E$24,0)+IF(MOD(A463-$E$27,periods_per_year)=0,$E$26,0)+F463&lt;J462+E463,IF(MOD(A463-$E$27,periods_per_year)=0,$E$26,0),J462+E463-IF(AND(A463&gt;=$E$23,MOD(A463-$E$23,int)=0),$E$24,0)-F463))))</f>
        <v/>
      </c>
      <c r="H463" s="15"/>
      <c r="I463" s="14" t="str">
        <f t="shared" si="64"/>
        <v/>
      </c>
      <c r="J463" s="14" t="str">
        <f t="shared" si="65"/>
        <v/>
      </c>
      <c r="K463" s="14" t="str">
        <f t="shared" si="66"/>
        <v/>
      </c>
      <c r="L463" s="14" t="str">
        <f>IF(A463="","",SUM($K$49:K463))</f>
        <v/>
      </c>
      <c r="O463" s="18" t="str">
        <f t="shared" si="67"/>
        <v/>
      </c>
      <c r="P463" s="19" t="str">
        <f>IF(O463="","",IF(OR(periods_per_year=26,periods_per_year=52),IF(periods_per_year=26,IF(O463=1,fpdate,P462+14),IF(periods_per_year=52,IF(O463=1,fpdate,P462+7),"n/a")),IF(periods_per_year=24,DATE(YEAR(fpdate),MONTH(fpdate)+(O463-1)/2+IF(AND(DAY(fpdate)&gt;=15,MOD(O463,2)=0),1,0),IF(MOD(O463,2)=0,IF(DAY(fpdate)&gt;=15,DAY(fpdate)-14,DAY(fpdate)+14),DAY(fpdate))),IF(DAY(DATE(YEAR(fpdate),MONTH(fpdate)+O463-1,DAY(fpdate)))&lt;&gt;DAY(fpdate),DATE(YEAR(fpdate),MONTH(fpdate)+O463,0),DATE(YEAR(fpdate),MONTH(fpdate)+O463-1,DAY(fpdate))))))</f>
        <v/>
      </c>
      <c r="Q463" s="20" t="str">
        <f>IF(O463="","",IF(D463&lt;&gt;"",D463,IF(O463=1,start_rate,IF(variable,IF(OR(O463=1,O463&lt;$J$23*periods_per_year),Q462,MIN($J$24,IF(MOD(O463-1,$J$26)=0,MAX($J$25,Q462+$J$27),Q462))),Q462))))</f>
        <v/>
      </c>
      <c r="R463" s="21" t="str">
        <f>IF(O463="","",ROUND((((1+Q463/CP)^(CP/periods_per_year))-1)*U462,2))</f>
        <v/>
      </c>
      <c r="S463" s="21" t="str">
        <f>IF(O463="","",IF(O463=nper,U462+R463,MIN(U462+R463,IF(Q463=Q462,S462,ROUND(-PMT(((1+Q463/CP)^(CP/periods_per_year))-1,nper-O463+1,U462),2)))))</f>
        <v/>
      </c>
      <c r="T463" s="21" t="str">
        <f t="shared" si="68"/>
        <v/>
      </c>
      <c r="U463" s="21" t="str">
        <f t="shared" si="69"/>
        <v/>
      </c>
    </row>
    <row r="464" spans="1:21" x14ac:dyDescent="0.2">
      <c r="A464" s="11" t="str">
        <f t="shared" si="60"/>
        <v/>
      </c>
      <c r="B464" s="12" t="str">
        <f t="shared" si="61"/>
        <v/>
      </c>
      <c r="C464" s="16" t="str">
        <f t="shared" si="62"/>
        <v/>
      </c>
      <c r="D464" s="13" t="str">
        <f>IF(A464="","",IF(A464=1,start_rate,IF(variable,IF(OR(A464=1,A464&lt;$J$23*periods_per_year),D463,MIN($J$24,IF(MOD(A464-1,$J$26)=0,MAX($J$25,D463+$J$27),D463))),D463)))</f>
        <v/>
      </c>
      <c r="E464" s="14" t="str">
        <f t="shared" si="63"/>
        <v/>
      </c>
      <c r="F464" s="14" t="str">
        <f>IF(A464="","",IF(A464=nper,J463+E464,MIN(J463+E464,IF(D464=D463,F463,IF($E$13="Acc Bi-Weekly",ROUND((-PMT(((1+D464/CP)^(CP/12))-1,(nper-A464+1)*12/26,J463))/2,2),IF($E$13="Acc Weekly",ROUND((-PMT(((1+D464/CP)^(CP/12))-1,(nper-A464+1)*12/52,J463))/4,2),ROUND(-PMT(((1+D464/CP)^(CP/periods_per_year))-1,nper-A464+1,J463),2)))))))</f>
        <v/>
      </c>
      <c r="G464" s="14" t="str">
        <f>IF(OR(A464="",A464&lt;$E$23),"",IF(J463&lt;=F464,0,IF(IF(AND(A464&gt;=$E$23,MOD(A464-$E$23,int)=0),$E$24,0)+F464&gt;=J463+E464,J463+E464-F464,IF(AND(A464&gt;=$E$23,MOD(A464-$E$23,int)=0),$E$24,0)+IF(IF(AND(A464&gt;=$E$23,MOD(A464-$E$23,int)=0),$E$24,0)+IF(MOD(A464-$E$27,periods_per_year)=0,$E$26,0)+F464&lt;J463+E464,IF(MOD(A464-$E$27,periods_per_year)=0,$E$26,0),J463+E464-IF(AND(A464&gt;=$E$23,MOD(A464-$E$23,int)=0),$E$24,0)-F464))))</f>
        <v/>
      </c>
      <c r="H464" s="15"/>
      <c r="I464" s="14" t="str">
        <f t="shared" si="64"/>
        <v/>
      </c>
      <c r="J464" s="14" t="str">
        <f t="shared" si="65"/>
        <v/>
      </c>
      <c r="K464" s="14" t="str">
        <f t="shared" si="66"/>
        <v/>
      </c>
      <c r="L464" s="14" t="str">
        <f>IF(A464="","",SUM($K$49:K464))</f>
        <v/>
      </c>
      <c r="O464" s="18" t="str">
        <f t="shared" si="67"/>
        <v/>
      </c>
      <c r="P464" s="19" t="str">
        <f>IF(O464="","",IF(OR(periods_per_year=26,periods_per_year=52),IF(periods_per_year=26,IF(O464=1,fpdate,P463+14),IF(periods_per_year=52,IF(O464=1,fpdate,P463+7),"n/a")),IF(periods_per_year=24,DATE(YEAR(fpdate),MONTH(fpdate)+(O464-1)/2+IF(AND(DAY(fpdate)&gt;=15,MOD(O464,2)=0),1,0),IF(MOD(O464,2)=0,IF(DAY(fpdate)&gt;=15,DAY(fpdate)-14,DAY(fpdate)+14),DAY(fpdate))),IF(DAY(DATE(YEAR(fpdate),MONTH(fpdate)+O464-1,DAY(fpdate)))&lt;&gt;DAY(fpdate),DATE(YEAR(fpdate),MONTH(fpdate)+O464,0),DATE(YEAR(fpdate),MONTH(fpdate)+O464-1,DAY(fpdate))))))</f>
        <v/>
      </c>
      <c r="Q464" s="20" t="str">
        <f>IF(O464="","",IF(D464&lt;&gt;"",D464,IF(O464=1,start_rate,IF(variable,IF(OR(O464=1,O464&lt;$J$23*periods_per_year),Q463,MIN($J$24,IF(MOD(O464-1,$J$26)=0,MAX($J$25,Q463+$J$27),Q463))),Q463))))</f>
        <v/>
      </c>
      <c r="R464" s="21" t="str">
        <f>IF(O464="","",ROUND((((1+Q464/CP)^(CP/periods_per_year))-1)*U463,2))</f>
        <v/>
      </c>
      <c r="S464" s="21" t="str">
        <f>IF(O464="","",IF(O464=nper,U463+R464,MIN(U463+R464,IF(Q464=Q463,S463,ROUND(-PMT(((1+Q464/CP)^(CP/periods_per_year))-1,nper-O464+1,U463),2)))))</f>
        <v/>
      </c>
      <c r="T464" s="21" t="str">
        <f t="shared" si="68"/>
        <v/>
      </c>
      <c r="U464" s="21" t="str">
        <f t="shared" si="69"/>
        <v/>
      </c>
    </row>
    <row r="465" spans="1:21" x14ac:dyDescent="0.2">
      <c r="A465" s="11" t="str">
        <f t="shared" si="60"/>
        <v/>
      </c>
      <c r="B465" s="12" t="str">
        <f t="shared" si="61"/>
        <v/>
      </c>
      <c r="C465" s="16" t="str">
        <f t="shared" si="62"/>
        <v/>
      </c>
      <c r="D465" s="13" t="str">
        <f>IF(A465="","",IF(A465=1,start_rate,IF(variable,IF(OR(A465=1,A465&lt;$J$23*periods_per_year),D464,MIN($J$24,IF(MOD(A465-1,$J$26)=0,MAX($J$25,D464+$J$27),D464))),D464)))</f>
        <v/>
      </c>
      <c r="E465" s="14" t="str">
        <f t="shared" si="63"/>
        <v/>
      </c>
      <c r="F465" s="14" t="str">
        <f>IF(A465="","",IF(A465=nper,J464+E465,MIN(J464+E465,IF(D465=D464,F464,IF($E$13="Acc Bi-Weekly",ROUND((-PMT(((1+D465/CP)^(CP/12))-1,(nper-A465+1)*12/26,J464))/2,2),IF($E$13="Acc Weekly",ROUND((-PMT(((1+D465/CP)^(CP/12))-1,(nper-A465+1)*12/52,J464))/4,2),ROUND(-PMT(((1+D465/CP)^(CP/periods_per_year))-1,nper-A465+1,J464),2)))))))</f>
        <v/>
      </c>
      <c r="G465" s="14" t="str">
        <f>IF(OR(A465="",A465&lt;$E$23),"",IF(J464&lt;=F465,0,IF(IF(AND(A465&gt;=$E$23,MOD(A465-$E$23,int)=0),$E$24,0)+F465&gt;=J464+E465,J464+E465-F465,IF(AND(A465&gt;=$E$23,MOD(A465-$E$23,int)=0),$E$24,0)+IF(IF(AND(A465&gt;=$E$23,MOD(A465-$E$23,int)=0),$E$24,0)+IF(MOD(A465-$E$27,periods_per_year)=0,$E$26,0)+F465&lt;J464+E465,IF(MOD(A465-$E$27,periods_per_year)=0,$E$26,0),J464+E465-IF(AND(A465&gt;=$E$23,MOD(A465-$E$23,int)=0),$E$24,0)-F465))))</f>
        <v/>
      </c>
      <c r="H465" s="15"/>
      <c r="I465" s="14" t="str">
        <f t="shared" si="64"/>
        <v/>
      </c>
      <c r="J465" s="14" t="str">
        <f t="shared" si="65"/>
        <v/>
      </c>
      <c r="K465" s="14" t="str">
        <f t="shared" si="66"/>
        <v/>
      </c>
      <c r="L465" s="14" t="str">
        <f>IF(A465="","",SUM($K$49:K465))</f>
        <v/>
      </c>
      <c r="O465" s="18" t="str">
        <f t="shared" si="67"/>
        <v/>
      </c>
      <c r="P465" s="19" t="str">
        <f>IF(O465="","",IF(OR(periods_per_year=26,periods_per_year=52),IF(periods_per_year=26,IF(O465=1,fpdate,P464+14),IF(periods_per_year=52,IF(O465=1,fpdate,P464+7),"n/a")),IF(periods_per_year=24,DATE(YEAR(fpdate),MONTH(fpdate)+(O465-1)/2+IF(AND(DAY(fpdate)&gt;=15,MOD(O465,2)=0),1,0),IF(MOD(O465,2)=0,IF(DAY(fpdate)&gt;=15,DAY(fpdate)-14,DAY(fpdate)+14),DAY(fpdate))),IF(DAY(DATE(YEAR(fpdate),MONTH(fpdate)+O465-1,DAY(fpdate)))&lt;&gt;DAY(fpdate),DATE(YEAR(fpdate),MONTH(fpdate)+O465,0),DATE(YEAR(fpdate),MONTH(fpdate)+O465-1,DAY(fpdate))))))</f>
        <v/>
      </c>
      <c r="Q465" s="20" t="str">
        <f>IF(O465="","",IF(D465&lt;&gt;"",D465,IF(O465=1,start_rate,IF(variable,IF(OR(O465=1,O465&lt;$J$23*periods_per_year),Q464,MIN($J$24,IF(MOD(O465-1,$J$26)=0,MAX($J$25,Q464+$J$27),Q464))),Q464))))</f>
        <v/>
      </c>
      <c r="R465" s="21" t="str">
        <f>IF(O465="","",ROUND((((1+Q465/CP)^(CP/periods_per_year))-1)*U464,2))</f>
        <v/>
      </c>
      <c r="S465" s="21" t="str">
        <f>IF(O465="","",IF(O465=nper,U464+R465,MIN(U464+R465,IF(Q465=Q464,S464,ROUND(-PMT(((1+Q465/CP)^(CP/periods_per_year))-1,nper-O465+1,U464),2)))))</f>
        <v/>
      </c>
      <c r="T465" s="21" t="str">
        <f t="shared" si="68"/>
        <v/>
      </c>
      <c r="U465" s="21" t="str">
        <f t="shared" si="69"/>
        <v/>
      </c>
    </row>
    <row r="466" spans="1:21" x14ac:dyDescent="0.2">
      <c r="A466" s="11" t="str">
        <f t="shared" si="60"/>
        <v/>
      </c>
      <c r="B466" s="12" t="str">
        <f t="shared" si="61"/>
        <v/>
      </c>
      <c r="C466" s="16" t="str">
        <f t="shared" si="62"/>
        <v/>
      </c>
      <c r="D466" s="13" t="str">
        <f>IF(A466="","",IF(A466=1,start_rate,IF(variable,IF(OR(A466=1,A466&lt;$J$23*periods_per_year),D465,MIN($J$24,IF(MOD(A466-1,$J$26)=0,MAX($J$25,D465+$J$27),D465))),D465)))</f>
        <v/>
      </c>
      <c r="E466" s="14" t="str">
        <f t="shared" si="63"/>
        <v/>
      </c>
      <c r="F466" s="14" t="str">
        <f>IF(A466="","",IF(A466=nper,J465+E466,MIN(J465+E466,IF(D466=D465,F465,IF($E$13="Acc Bi-Weekly",ROUND((-PMT(((1+D466/CP)^(CP/12))-1,(nper-A466+1)*12/26,J465))/2,2),IF($E$13="Acc Weekly",ROUND((-PMT(((1+D466/CP)^(CP/12))-1,(nper-A466+1)*12/52,J465))/4,2),ROUND(-PMT(((1+D466/CP)^(CP/periods_per_year))-1,nper-A466+1,J465),2)))))))</f>
        <v/>
      </c>
      <c r="G466" s="14" t="str">
        <f>IF(OR(A466="",A466&lt;$E$23),"",IF(J465&lt;=F466,0,IF(IF(AND(A466&gt;=$E$23,MOD(A466-$E$23,int)=0),$E$24,0)+F466&gt;=J465+E466,J465+E466-F466,IF(AND(A466&gt;=$E$23,MOD(A466-$E$23,int)=0),$E$24,0)+IF(IF(AND(A466&gt;=$E$23,MOD(A466-$E$23,int)=0),$E$24,0)+IF(MOD(A466-$E$27,periods_per_year)=0,$E$26,0)+F466&lt;J465+E466,IF(MOD(A466-$E$27,periods_per_year)=0,$E$26,0),J465+E466-IF(AND(A466&gt;=$E$23,MOD(A466-$E$23,int)=0),$E$24,0)-F466))))</f>
        <v/>
      </c>
      <c r="H466" s="15"/>
      <c r="I466" s="14" t="str">
        <f t="shared" si="64"/>
        <v/>
      </c>
      <c r="J466" s="14" t="str">
        <f t="shared" si="65"/>
        <v/>
      </c>
      <c r="K466" s="14" t="str">
        <f t="shared" si="66"/>
        <v/>
      </c>
      <c r="L466" s="14" t="str">
        <f>IF(A466="","",SUM($K$49:K466))</f>
        <v/>
      </c>
      <c r="O466" s="18" t="str">
        <f t="shared" si="67"/>
        <v/>
      </c>
      <c r="P466" s="19" t="str">
        <f>IF(O466="","",IF(OR(periods_per_year=26,periods_per_year=52),IF(periods_per_year=26,IF(O466=1,fpdate,P465+14),IF(periods_per_year=52,IF(O466=1,fpdate,P465+7),"n/a")),IF(periods_per_year=24,DATE(YEAR(fpdate),MONTH(fpdate)+(O466-1)/2+IF(AND(DAY(fpdate)&gt;=15,MOD(O466,2)=0),1,0),IF(MOD(O466,2)=0,IF(DAY(fpdate)&gt;=15,DAY(fpdate)-14,DAY(fpdate)+14),DAY(fpdate))),IF(DAY(DATE(YEAR(fpdate),MONTH(fpdate)+O466-1,DAY(fpdate)))&lt;&gt;DAY(fpdate),DATE(YEAR(fpdate),MONTH(fpdate)+O466,0),DATE(YEAR(fpdate),MONTH(fpdate)+O466-1,DAY(fpdate))))))</f>
        <v/>
      </c>
      <c r="Q466" s="20" t="str">
        <f>IF(O466="","",IF(D466&lt;&gt;"",D466,IF(O466=1,start_rate,IF(variable,IF(OR(O466=1,O466&lt;$J$23*periods_per_year),Q465,MIN($J$24,IF(MOD(O466-1,$J$26)=0,MAX($J$25,Q465+$J$27),Q465))),Q465))))</f>
        <v/>
      </c>
      <c r="R466" s="21" t="str">
        <f>IF(O466="","",ROUND((((1+Q466/CP)^(CP/periods_per_year))-1)*U465,2))</f>
        <v/>
      </c>
      <c r="S466" s="21" t="str">
        <f>IF(O466="","",IF(O466=nper,U465+R466,MIN(U465+R466,IF(Q466=Q465,S465,ROUND(-PMT(((1+Q466/CP)^(CP/periods_per_year))-1,nper-O466+1,U465),2)))))</f>
        <v/>
      </c>
      <c r="T466" s="21" t="str">
        <f t="shared" si="68"/>
        <v/>
      </c>
      <c r="U466" s="21" t="str">
        <f t="shared" si="69"/>
        <v/>
      </c>
    </row>
    <row r="467" spans="1:21" x14ac:dyDescent="0.2">
      <c r="A467" s="11" t="str">
        <f t="shared" si="60"/>
        <v/>
      </c>
      <c r="B467" s="12" t="str">
        <f t="shared" si="61"/>
        <v/>
      </c>
      <c r="C467" s="16" t="str">
        <f t="shared" si="62"/>
        <v/>
      </c>
      <c r="D467" s="13" t="str">
        <f>IF(A467="","",IF(A467=1,start_rate,IF(variable,IF(OR(A467=1,A467&lt;$J$23*periods_per_year),D466,MIN($J$24,IF(MOD(A467-1,$J$26)=0,MAX($J$25,D466+$J$27),D466))),D466)))</f>
        <v/>
      </c>
      <c r="E467" s="14" t="str">
        <f t="shared" si="63"/>
        <v/>
      </c>
      <c r="F467" s="14" t="str">
        <f>IF(A467="","",IF(A467=nper,J466+E467,MIN(J466+E467,IF(D467=D466,F466,IF($E$13="Acc Bi-Weekly",ROUND((-PMT(((1+D467/CP)^(CP/12))-1,(nper-A467+1)*12/26,J466))/2,2),IF($E$13="Acc Weekly",ROUND((-PMT(((1+D467/CP)^(CP/12))-1,(nper-A467+1)*12/52,J466))/4,2),ROUND(-PMT(((1+D467/CP)^(CP/periods_per_year))-1,nper-A467+1,J466),2)))))))</f>
        <v/>
      </c>
      <c r="G467" s="14" t="str">
        <f>IF(OR(A467="",A467&lt;$E$23),"",IF(J466&lt;=F467,0,IF(IF(AND(A467&gt;=$E$23,MOD(A467-$E$23,int)=0),$E$24,0)+F467&gt;=J466+E467,J466+E467-F467,IF(AND(A467&gt;=$E$23,MOD(A467-$E$23,int)=0),$E$24,0)+IF(IF(AND(A467&gt;=$E$23,MOD(A467-$E$23,int)=0),$E$24,0)+IF(MOD(A467-$E$27,periods_per_year)=0,$E$26,0)+F467&lt;J466+E467,IF(MOD(A467-$E$27,periods_per_year)=0,$E$26,0),J466+E467-IF(AND(A467&gt;=$E$23,MOD(A467-$E$23,int)=0),$E$24,0)-F467))))</f>
        <v/>
      </c>
      <c r="H467" s="15"/>
      <c r="I467" s="14" t="str">
        <f t="shared" si="64"/>
        <v/>
      </c>
      <c r="J467" s="14" t="str">
        <f t="shared" si="65"/>
        <v/>
      </c>
      <c r="K467" s="14" t="str">
        <f t="shared" si="66"/>
        <v/>
      </c>
      <c r="L467" s="14" t="str">
        <f>IF(A467="","",SUM($K$49:K467))</f>
        <v/>
      </c>
      <c r="O467" s="18" t="str">
        <f t="shared" si="67"/>
        <v/>
      </c>
      <c r="P467" s="19" t="str">
        <f>IF(O467="","",IF(OR(periods_per_year=26,periods_per_year=52),IF(periods_per_year=26,IF(O467=1,fpdate,P466+14),IF(periods_per_year=52,IF(O467=1,fpdate,P466+7),"n/a")),IF(periods_per_year=24,DATE(YEAR(fpdate),MONTH(fpdate)+(O467-1)/2+IF(AND(DAY(fpdate)&gt;=15,MOD(O467,2)=0),1,0),IF(MOD(O467,2)=0,IF(DAY(fpdate)&gt;=15,DAY(fpdate)-14,DAY(fpdate)+14),DAY(fpdate))),IF(DAY(DATE(YEAR(fpdate),MONTH(fpdate)+O467-1,DAY(fpdate)))&lt;&gt;DAY(fpdate),DATE(YEAR(fpdate),MONTH(fpdate)+O467,0),DATE(YEAR(fpdate),MONTH(fpdate)+O467-1,DAY(fpdate))))))</f>
        <v/>
      </c>
      <c r="Q467" s="20" t="str">
        <f>IF(O467="","",IF(D467&lt;&gt;"",D467,IF(O467=1,start_rate,IF(variable,IF(OR(O467=1,O467&lt;$J$23*periods_per_year),Q466,MIN($J$24,IF(MOD(O467-1,$J$26)=0,MAX($J$25,Q466+$J$27),Q466))),Q466))))</f>
        <v/>
      </c>
      <c r="R467" s="21" t="str">
        <f>IF(O467="","",ROUND((((1+Q467/CP)^(CP/periods_per_year))-1)*U466,2))</f>
        <v/>
      </c>
      <c r="S467" s="21" t="str">
        <f>IF(O467="","",IF(O467=nper,U466+R467,MIN(U466+R467,IF(Q467=Q466,S466,ROUND(-PMT(((1+Q467/CP)^(CP/periods_per_year))-1,nper-O467+1,U466),2)))))</f>
        <v/>
      </c>
      <c r="T467" s="21" t="str">
        <f t="shared" si="68"/>
        <v/>
      </c>
      <c r="U467" s="21" t="str">
        <f t="shared" si="69"/>
        <v/>
      </c>
    </row>
    <row r="468" spans="1:21" x14ac:dyDescent="0.2">
      <c r="A468" s="11" t="str">
        <f t="shared" si="60"/>
        <v/>
      </c>
      <c r="B468" s="12" t="str">
        <f t="shared" si="61"/>
        <v/>
      </c>
      <c r="C468" s="16" t="str">
        <f t="shared" si="62"/>
        <v/>
      </c>
      <c r="D468" s="13" t="str">
        <f>IF(A468="","",IF(A468=1,start_rate,IF(variable,IF(OR(A468=1,A468&lt;$J$23*periods_per_year),D467,MIN($J$24,IF(MOD(A468-1,$J$26)=0,MAX($J$25,D467+$J$27),D467))),D467)))</f>
        <v/>
      </c>
      <c r="E468" s="14" t="str">
        <f t="shared" si="63"/>
        <v/>
      </c>
      <c r="F468" s="14" t="str">
        <f>IF(A468="","",IF(A468=nper,J467+E468,MIN(J467+E468,IF(D468=D467,F467,IF($E$13="Acc Bi-Weekly",ROUND((-PMT(((1+D468/CP)^(CP/12))-1,(nper-A468+1)*12/26,J467))/2,2),IF($E$13="Acc Weekly",ROUND((-PMT(((1+D468/CP)^(CP/12))-1,(nper-A468+1)*12/52,J467))/4,2),ROUND(-PMT(((1+D468/CP)^(CP/periods_per_year))-1,nper-A468+1,J467),2)))))))</f>
        <v/>
      </c>
      <c r="G468" s="14" t="str">
        <f>IF(OR(A468="",A468&lt;$E$23),"",IF(J467&lt;=F468,0,IF(IF(AND(A468&gt;=$E$23,MOD(A468-$E$23,int)=0),$E$24,0)+F468&gt;=J467+E468,J467+E468-F468,IF(AND(A468&gt;=$E$23,MOD(A468-$E$23,int)=0),$E$24,0)+IF(IF(AND(A468&gt;=$E$23,MOD(A468-$E$23,int)=0),$E$24,0)+IF(MOD(A468-$E$27,periods_per_year)=0,$E$26,0)+F468&lt;J467+E468,IF(MOD(A468-$E$27,periods_per_year)=0,$E$26,0),J467+E468-IF(AND(A468&gt;=$E$23,MOD(A468-$E$23,int)=0),$E$24,0)-F468))))</f>
        <v/>
      </c>
      <c r="H468" s="15"/>
      <c r="I468" s="14" t="str">
        <f t="shared" si="64"/>
        <v/>
      </c>
      <c r="J468" s="14" t="str">
        <f t="shared" si="65"/>
        <v/>
      </c>
      <c r="K468" s="14" t="str">
        <f t="shared" si="66"/>
        <v/>
      </c>
      <c r="L468" s="14" t="str">
        <f>IF(A468="","",SUM($K$49:K468))</f>
        <v/>
      </c>
      <c r="O468" s="18" t="str">
        <f t="shared" si="67"/>
        <v/>
      </c>
      <c r="P468" s="19" t="str">
        <f>IF(O468="","",IF(OR(periods_per_year=26,periods_per_year=52),IF(periods_per_year=26,IF(O468=1,fpdate,P467+14),IF(periods_per_year=52,IF(O468=1,fpdate,P467+7),"n/a")),IF(periods_per_year=24,DATE(YEAR(fpdate),MONTH(fpdate)+(O468-1)/2+IF(AND(DAY(fpdate)&gt;=15,MOD(O468,2)=0),1,0),IF(MOD(O468,2)=0,IF(DAY(fpdate)&gt;=15,DAY(fpdate)-14,DAY(fpdate)+14),DAY(fpdate))),IF(DAY(DATE(YEAR(fpdate),MONTH(fpdate)+O468-1,DAY(fpdate)))&lt;&gt;DAY(fpdate),DATE(YEAR(fpdate),MONTH(fpdate)+O468,0),DATE(YEAR(fpdate),MONTH(fpdate)+O468-1,DAY(fpdate))))))</f>
        <v/>
      </c>
      <c r="Q468" s="20" t="str">
        <f>IF(O468="","",IF(D468&lt;&gt;"",D468,IF(O468=1,start_rate,IF(variable,IF(OR(O468=1,O468&lt;$J$23*periods_per_year),Q467,MIN($J$24,IF(MOD(O468-1,$J$26)=0,MAX($J$25,Q467+$J$27),Q467))),Q467))))</f>
        <v/>
      </c>
      <c r="R468" s="21" t="str">
        <f>IF(O468="","",ROUND((((1+Q468/CP)^(CP/periods_per_year))-1)*U467,2))</f>
        <v/>
      </c>
      <c r="S468" s="21" t="str">
        <f>IF(O468="","",IF(O468=nper,U467+R468,MIN(U467+R468,IF(Q468=Q467,S467,ROUND(-PMT(((1+Q468/CP)^(CP/periods_per_year))-1,nper-O468+1,U467),2)))))</f>
        <v/>
      </c>
      <c r="T468" s="21" t="str">
        <f t="shared" si="68"/>
        <v/>
      </c>
      <c r="U468" s="21" t="str">
        <f t="shared" si="69"/>
        <v/>
      </c>
    </row>
    <row r="469" spans="1:21" x14ac:dyDescent="0.2">
      <c r="A469" s="11" t="str">
        <f t="shared" si="60"/>
        <v/>
      </c>
      <c r="B469" s="12" t="str">
        <f t="shared" si="61"/>
        <v/>
      </c>
      <c r="C469" s="16" t="str">
        <f t="shared" si="62"/>
        <v/>
      </c>
      <c r="D469" s="13" t="str">
        <f>IF(A469="","",IF(A469=1,start_rate,IF(variable,IF(OR(A469=1,A469&lt;$J$23*periods_per_year),D468,MIN($J$24,IF(MOD(A469-1,$J$26)=0,MAX($J$25,D468+$J$27),D468))),D468)))</f>
        <v/>
      </c>
      <c r="E469" s="14" t="str">
        <f t="shared" si="63"/>
        <v/>
      </c>
      <c r="F469" s="14" t="str">
        <f>IF(A469="","",IF(A469=nper,J468+E469,MIN(J468+E469,IF(D469=D468,F468,IF($E$13="Acc Bi-Weekly",ROUND((-PMT(((1+D469/CP)^(CP/12))-1,(nper-A469+1)*12/26,J468))/2,2),IF($E$13="Acc Weekly",ROUND((-PMT(((1+D469/CP)^(CP/12))-1,(nper-A469+1)*12/52,J468))/4,2),ROUND(-PMT(((1+D469/CP)^(CP/periods_per_year))-1,nper-A469+1,J468),2)))))))</f>
        <v/>
      </c>
      <c r="G469" s="14" t="str">
        <f>IF(OR(A469="",A469&lt;$E$23),"",IF(J468&lt;=F469,0,IF(IF(AND(A469&gt;=$E$23,MOD(A469-$E$23,int)=0),$E$24,0)+F469&gt;=J468+E469,J468+E469-F469,IF(AND(A469&gt;=$E$23,MOD(A469-$E$23,int)=0),$E$24,0)+IF(IF(AND(A469&gt;=$E$23,MOD(A469-$E$23,int)=0),$E$24,0)+IF(MOD(A469-$E$27,periods_per_year)=0,$E$26,0)+F469&lt;J468+E469,IF(MOD(A469-$E$27,periods_per_year)=0,$E$26,0),J468+E469-IF(AND(A469&gt;=$E$23,MOD(A469-$E$23,int)=0),$E$24,0)-F469))))</f>
        <v/>
      </c>
      <c r="H469" s="15"/>
      <c r="I469" s="14" t="str">
        <f t="shared" si="64"/>
        <v/>
      </c>
      <c r="J469" s="14" t="str">
        <f t="shared" si="65"/>
        <v/>
      </c>
      <c r="K469" s="14" t="str">
        <f t="shared" si="66"/>
        <v/>
      </c>
      <c r="L469" s="14" t="str">
        <f>IF(A469="","",SUM($K$49:K469))</f>
        <v/>
      </c>
      <c r="O469" s="18" t="str">
        <f t="shared" si="67"/>
        <v/>
      </c>
      <c r="P469" s="19" t="str">
        <f>IF(O469="","",IF(OR(periods_per_year=26,periods_per_year=52),IF(periods_per_year=26,IF(O469=1,fpdate,P468+14),IF(periods_per_year=52,IF(O469=1,fpdate,P468+7),"n/a")),IF(periods_per_year=24,DATE(YEAR(fpdate),MONTH(fpdate)+(O469-1)/2+IF(AND(DAY(fpdate)&gt;=15,MOD(O469,2)=0),1,0),IF(MOD(O469,2)=0,IF(DAY(fpdate)&gt;=15,DAY(fpdate)-14,DAY(fpdate)+14),DAY(fpdate))),IF(DAY(DATE(YEAR(fpdate),MONTH(fpdate)+O469-1,DAY(fpdate)))&lt;&gt;DAY(fpdate),DATE(YEAR(fpdate),MONTH(fpdate)+O469,0),DATE(YEAR(fpdate),MONTH(fpdate)+O469-1,DAY(fpdate))))))</f>
        <v/>
      </c>
      <c r="Q469" s="20" t="str">
        <f>IF(O469="","",IF(D469&lt;&gt;"",D469,IF(O469=1,start_rate,IF(variable,IF(OR(O469=1,O469&lt;$J$23*periods_per_year),Q468,MIN($J$24,IF(MOD(O469-1,$J$26)=0,MAX($J$25,Q468+$J$27),Q468))),Q468))))</f>
        <v/>
      </c>
      <c r="R469" s="21" t="str">
        <f>IF(O469="","",ROUND((((1+Q469/CP)^(CP/periods_per_year))-1)*U468,2))</f>
        <v/>
      </c>
      <c r="S469" s="21" t="str">
        <f>IF(O469="","",IF(O469=nper,U468+R469,MIN(U468+R469,IF(Q469=Q468,S468,ROUND(-PMT(((1+Q469/CP)^(CP/periods_per_year))-1,nper-O469+1,U468),2)))))</f>
        <v/>
      </c>
      <c r="T469" s="21" t="str">
        <f t="shared" si="68"/>
        <v/>
      </c>
      <c r="U469" s="21" t="str">
        <f t="shared" si="69"/>
        <v/>
      </c>
    </row>
    <row r="470" spans="1:21" x14ac:dyDescent="0.2">
      <c r="A470" s="11" t="str">
        <f t="shared" si="60"/>
        <v/>
      </c>
      <c r="B470" s="12" t="str">
        <f t="shared" si="61"/>
        <v/>
      </c>
      <c r="C470" s="16" t="str">
        <f t="shared" si="62"/>
        <v/>
      </c>
      <c r="D470" s="13" t="str">
        <f>IF(A470="","",IF(A470=1,start_rate,IF(variable,IF(OR(A470=1,A470&lt;$J$23*periods_per_year),D469,MIN($J$24,IF(MOD(A470-1,$J$26)=0,MAX($J$25,D469+$J$27),D469))),D469)))</f>
        <v/>
      </c>
      <c r="E470" s="14" t="str">
        <f t="shared" si="63"/>
        <v/>
      </c>
      <c r="F470" s="14" t="str">
        <f>IF(A470="","",IF(A470=nper,J469+E470,MIN(J469+E470,IF(D470=D469,F469,IF($E$13="Acc Bi-Weekly",ROUND((-PMT(((1+D470/CP)^(CP/12))-1,(nper-A470+1)*12/26,J469))/2,2),IF($E$13="Acc Weekly",ROUND((-PMT(((1+D470/CP)^(CP/12))-1,(nper-A470+1)*12/52,J469))/4,2),ROUND(-PMT(((1+D470/CP)^(CP/periods_per_year))-1,nper-A470+1,J469),2)))))))</f>
        <v/>
      </c>
      <c r="G470" s="14" t="str">
        <f>IF(OR(A470="",A470&lt;$E$23),"",IF(J469&lt;=F470,0,IF(IF(AND(A470&gt;=$E$23,MOD(A470-$E$23,int)=0),$E$24,0)+F470&gt;=J469+E470,J469+E470-F470,IF(AND(A470&gt;=$E$23,MOD(A470-$E$23,int)=0),$E$24,0)+IF(IF(AND(A470&gt;=$E$23,MOD(A470-$E$23,int)=0),$E$24,0)+IF(MOD(A470-$E$27,periods_per_year)=0,$E$26,0)+F470&lt;J469+E470,IF(MOD(A470-$E$27,periods_per_year)=0,$E$26,0),J469+E470-IF(AND(A470&gt;=$E$23,MOD(A470-$E$23,int)=0),$E$24,0)-F470))))</f>
        <v/>
      </c>
      <c r="H470" s="15"/>
      <c r="I470" s="14" t="str">
        <f t="shared" si="64"/>
        <v/>
      </c>
      <c r="J470" s="14" t="str">
        <f t="shared" si="65"/>
        <v/>
      </c>
      <c r="K470" s="14" t="str">
        <f t="shared" si="66"/>
        <v/>
      </c>
      <c r="L470" s="14" t="str">
        <f>IF(A470="","",SUM($K$49:K470))</f>
        <v/>
      </c>
      <c r="O470" s="18" t="str">
        <f t="shared" si="67"/>
        <v/>
      </c>
      <c r="P470" s="19" t="str">
        <f>IF(O470="","",IF(OR(periods_per_year=26,periods_per_year=52),IF(periods_per_year=26,IF(O470=1,fpdate,P469+14),IF(periods_per_year=52,IF(O470=1,fpdate,P469+7),"n/a")),IF(periods_per_year=24,DATE(YEAR(fpdate),MONTH(fpdate)+(O470-1)/2+IF(AND(DAY(fpdate)&gt;=15,MOD(O470,2)=0),1,0),IF(MOD(O470,2)=0,IF(DAY(fpdate)&gt;=15,DAY(fpdate)-14,DAY(fpdate)+14),DAY(fpdate))),IF(DAY(DATE(YEAR(fpdate),MONTH(fpdate)+O470-1,DAY(fpdate)))&lt;&gt;DAY(fpdate),DATE(YEAR(fpdate),MONTH(fpdate)+O470,0),DATE(YEAR(fpdate),MONTH(fpdate)+O470-1,DAY(fpdate))))))</f>
        <v/>
      </c>
      <c r="Q470" s="20" t="str">
        <f>IF(O470="","",IF(D470&lt;&gt;"",D470,IF(O470=1,start_rate,IF(variable,IF(OR(O470=1,O470&lt;$J$23*periods_per_year),Q469,MIN($J$24,IF(MOD(O470-1,$J$26)=0,MAX($J$25,Q469+$J$27),Q469))),Q469))))</f>
        <v/>
      </c>
      <c r="R470" s="21" t="str">
        <f>IF(O470="","",ROUND((((1+Q470/CP)^(CP/periods_per_year))-1)*U469,2))</f>
        <v/>
      </c>
      <c r="S470" s="21" t="str">
        <f>IF(O470="","",IF(O470=nper,U469+R470,MIN(U469+R470,IF(Q470=Q469,S469,ROUND(-PMT(((1+Q470/CP)^(CP/periods_per_year))-1,nper-O470+1,U469),2)))))</f>
        <v/>
      </c>
      <c r="T470" s="21" t="str">
        <f t="shared" si="68"/>
        <v/>
      </c>
      <c r="U470" s="21" t="str">
        <f t="shared" si="69"/>
        <v/>
      </c>
    </row>
    <row r="471" spans="1:21" x14ac:dyDescent="0.2">
      <c r="A471" s="11" t="str">
        <f t="shared" si="60"/>
        <v/>
      </c>
      <c r="B471" s="12" t="str">
        <f t="shared" si="61"/>
        <v/>
      </c>
      <c r="C471" s="16" t="str">
        <f t="shared" si="62"/>
        <v/>
      </c>
      <c r="D471" s="13" t="str">
        <f>IF(A471="","",IF(A471=1,start_rate,IF(variable,IF(OR(A471=1,A471&lt;$J$23*periods_per_year),D470,MIN($J$24,IF(MOD(A471-1,$J$26)=0,MAX($J$25,D470+$J$27),D470))),D470)))</f>
        <v/>
      </c>
      <c r="E471" s="14" t="str">
        <f t="shared" si="63"/>
        <v/>
      </c>
      <c r="F471" s="14" t="str">
        <f>IF(A471="","",IF(A471=nper,J470+E471,MIN(J470+E471,IF(D471=D470,F470,IF($E$13="Acc Bi-Weekly",ROUND((-PMT(((1+D471/CP)^(CP/12))-1,(nper-A471+1)*12/26,J470))/2,2),IF($E$13="Acc Weekly",ROUND((-PMT(((1+D471/CP)^(CP/12))-1,(nper-A471+1)*12/52,J470))/4,2),ROUND(-PMT(((1+D471/CP)^(CP/periods_per_year))-1,nper-A471+1,J470),2)))))))</f>
        <v/>
      </c>
      <c r="G471" s="14" t="str">
        <f>IF(OR(A471="",A471&lt;$E$23),"",IF(J470&lt;=F471,0,IF(IF(AND(A471&gt;=$E$23,MOD(A471-$E$23,int)=0),$E$24,0)+F471&gt;=J470+E471,J470+E471-F471,IF(AND(A471&gt;=$E$23,MOD(A471-$E$23,int)=0),$E$24,0)+IF(IF(AND(A471&gt;=$E$23,MOD(A471-$E$23,int)=0),$E$24,0)+IF(MOD(A471-$E$27,periods_per_year)=0,$E$26,0)+F471&lt;J470+E471,IF(MOD(A471-$E$27,periods_per_year)=0,$E$26,0),J470+E471-IF(AND(A471&gt;=$E$23,MOD(A471-$E$23,int)=0),$E$24,0)-F471))))</f>
        <v/>
      </c>
      <c r="H471" s="15"/>
      <c r="I471" s="14" t="str">
        <f t="shared" si="64"/>
        <v/>
      </c>
      <c r="J471" s="14" t="str">
        <f t="shared" si="65"/>
        <v/>
      </c>
      <c r="K471" s="14" t="str">
        <f t="shared" si="66"/>
        <v/>
      </c>
      <c r="L471" s="14" t="str">
        <f>IF(A471="","",SUM($K$49:K471))</f>
        <v/>
      </c>
      <c r="O471" s="18" t="str">
        <f t="shared" si="67"/>
        <v/>
      </c>
      <c r="P471" s="19" t="str">
        <f>IF(O471="","",IF(OR(periods_per_year=26,periods_per_year=52),IF(periods_per_year=26,IF(O471=1,fpdate,P470+14),IF(periods_per_year=52,IF(O471=1,fpdate,P470+7),"n/a")),IF(periods_per_year=24,DATE(YEAR(fpdate),MONTH(fpdate)+(O471-1)/2+IF(AND(DAY(fpdate)&gt;=15,MOD(O471,2)=0),1,0),IF(MOD(O471,2)=0,IF(DAY(fpdate)&gt;=15,DAY(fpdate)-14,DAY(fpdate)+14),DAY(fpdate))),IF(DAY(DATE(YEAR(fpdate),MONTH(fpdate)+O471-1,DAY(fpdate)))&lt;&gt;DAY(fpdate),DATE(YEAR(fpdate),MONTH(fpdate)+O471,0),DATE(YEAR(fpdate),MONTH(fpdate)+O471-1,DAY(fpdate))))))</f>
        <v/>
      </c>
      <c r="Q471" s="20" t="str">
        <f>IF(O471="","",IF(D471&lt;&gt;"",D471,IF(O471=1,start_rate,IF(variable,IF(OR(O471=1,O471&lt;$J$23*periods_per_year),Q470,MIN($J$24,IF(MOD(O471-1,$J$26)=0,MAX($J$25,Q470+$J$27),Q470))),Q470))))</f>
        <v/>
      </c>
      <c r="R471" s="21" t="str">
        <f>IF(O471="","",ROUND((((1+Q471/CP)^(CP/periods_per_year))-1)*U470,2))</f>
        <v/>
      </c>
      <c r="S471" s="21" t="str">
        <f>IF(O471="","",IF(O471=nper,U470+R471,MIN(U470+R471,IF(Q471=Q470,S470,ROUND(-PMT(((1+Q471/CP)^(CP/periods_per_year))-1,nper-O471+1,U470),2)))))</f>
        <v/>
      </c>
      <c r="T471" s="21" t="str">
        <f t="shared" si="68"/>
        <v/>
      </c>
      <c r="U471" s="21" t="str">
        <f t="shared" si="69"/>
        <v/>
      </c>
    </row>
    <row r="472" spans="1:21" x14ac:dyDescent="0.2">
      <c r="A472" s="11" t="str">
        <f t="shared" si="60"/>
        <v/>
      </c>
      <c r="B472" s="12" t="str">
        <f t="shared" si="61"/>
        <v/>
      </c>
      <c r="C472" s="16" t="str">
        <f t="shared" si="62"/>
        <v/>
      </c>
      <c r="D472" s="13" t="str">
        <f>IF(A472="","",IF(A472=1,start_rate,IF(variable,IF(OR(A472=1,A472&lt;$J$23*periods_per_year),D471,MIN($J$24,IF(MOD(A472-1,$J$26)=0,MAX($J$25,D471+$J$27),D471))),D471)))</f>
        <v/>
      </c>
      <c r="E472" s="14" t="str">
        <f t="shared" si="63"/>
        <v/>
      </c>
      <c r="F472" s="14" t="str">
        <f>IF(A472="","",IF(A472=nper,J471+E472,MIN(J471+E472,IF(D472=D471,F471,IF($E$13="Acc Bi-Weekly",ROUND((-PMT(((1+D472/CP)^(CP/12))-1,(nper-A472+1)*12/26,J471))/2,2),IF($E$13="Acc Weekly",ROUND((-PMT(((1+D472/CP)^(CP/12))-1,(nper-A472+1)*12/52,J471))/4,2),ROUND(-PMT(((1+D472/CP)^(CP/periods_per_year))-1,nper-A472+1,J471),2)))))))</f>
        <v/>
      </c>
      <c r="G472" s="14" t="str">
        <f>IF(OR(A472="",A472&lt;$E$23),"",IF(J471&lt;=F472,0,IF(IF(AND(A472&gt;=$E$23,MOD(A472-$E$23,int)=0),$E$24,0)+F472&gt;=J471+E472,J471+E472-F472,IF(AND(A472&gt;=$E$23,MOD(A472-$E$23,int)=0),$E$24,0)+IF(IF(AND(A472&gt;=$E$23,MOD(A472-$E$23,int)=0),$E$24,0)+IF(MOD(A472-$E$27,periods_per_year)=0,$E$26,0)+F472&lt;J471+E472,IF(MOD(A472-$E$27,periods_per_year)=0,$E$26,0),J471+E472-IF(AND(A472&gt;=$E$23,MOD(A472-$E$23,int)=0),$E$24,0)-F472))))</f>
        <v/>
      </c>
      <c r="H472" s="15"/>
      <c r="I472" s="14" t="str">
        <f t="shared" si="64"/>
        <v/>
      </c>
      <c r="J472" s="14" t="str">
        <f t="shared" si="65"/>
        <v/>
      </c>
      <c r="K472" s="14" t="str">
        <f t="shared" si="66"/>
        <v/>
      </c>
      <c r="L472" s="14" t="str">
        <f>IF(A472="","",SUM($K$49:K472))</f>
        <v/>
      </c>
      <c r="O472" s="18" t="str">
        <f t="shared" si="67"/>
        <v/>
      </c>
      <c r="P472" s="19" t="str">
        <f>IF(O472="","",IF(OR(periods_per_year=26,periods_per_year=52),IF(periods_per_year=26,IF(O472=1,fpdate,P471+14),IF(periods_per_year=52,IF(O472=1,fpdate,P471+7),"n/a")),IF(periods_per_year=24,DATE(YEAR(fpdate),MONTH(fpdate)+(O472-1)/2+IF(AND(DAY(fpdate)&gt;=15,MOD(O472,2)=0),1,0),IF(MOD(O472,2)=0,IF(DAY(fpdate)&gt;=15,DAY(fpdate)-14,DAY(fpdate)+14),DAY(fpdate))),IF(DAY(DATE(YEAR(fpdate),MONTH(fpdate)+O472-1,DAY(fpdate)))&lt;&gt;DAY(fpdate),DATE(YEAR(fpdate),MONTH(fpdate)+O472,0),DATE(YEAR(fpdate),MONTH(fpdate)+O472-1,DAY(fpdate))))))</f>
        <v/>
      </c>
      <c r="Q472" s="20" t="str">
        <f>IF(O472="","",IF(D472&lt;&gt;"",D472,IF(O472=1,start_rate,IF(variable,IF(OR(O472=1,O472&lt;$J$23*periods_per_year),Q471,MIN($J$24,IF(MOD(O472-1,$J$26)=0,MAX($J$25,Q471+$J$27),Q471))),Q471))))</f>
        <v/>
      </c>
      <c r="R472" s="21" t="str">
        <f>IF(O472="","",ROUND((((1+Q472/CP)^(CP/periods_per_year))-1)*U471,2))</f>
        <v/>
      </c>
      <c r="S472" s="21" t="str">
        <f>IF(O472="","",IF(O472=nper,U471+R472,MIN(U471+R472,IF(Q472=Q471,S471,ROUND(-PMT(((1+Q472/CP)^(CP/periods_per_year))-1,nper-O472+1,U471),2)))))</f>
        <v/>
      </c>
      <c r="T472" s="21" t="str">
        <f t="shared" si="68"/>
        <v/>
      </c>
      <c r="U472" s="21" t="str">
        <f t="shared" si="69"/>
        <v/>
      </c>
    </row>
    <row r="473" spans="1:21" x14ac:dyDescent="0.2">
      <c r="A473" s="11" t="str">
        <f t="shared" si="60"/>
        <v/>
      </c>
      <c r="B473" s="12" t="str">
        <f t="shared" si="61"/>
        <v/>
      </c>
      <c r="C473" s="16" t="str">
        <f t="shared" si="62"/>
        <v/>
      </c>
      <c r="D473" s="13" t="str">
        <f>IF(A473="","",IF(A473=1,start_rate,IF(variable,IF(OR(A473=1,A473&lt;$J$23*periods_per_year),D472,MIN($J$24,IF(MOD(A473-1,$J$26)=0,MAX($J$25,D472+$J$27),D472))),D472)))</f>
        <v/>
      </c>
      <c r="E473" s="14" t="str">
        <f t="shared" si="63"/>
        <v/>
      </c>
      <c r="F473" s="14" t="str">
        <f>IF(A473="","",IF(A473=nper,J472+E473,MIN(J472+E473,IF(D473=D472,F472,IF($E$13="Acc Bi-Weekly",ROUND((-PMT(((1+D473/CP)^(CP/12))-1,(nper-A473+1)*12/26,J472))/2,2),IF($E$13="Acc Weekly",ROUND((-PMT(((1+D473/CP)^(CP/12))-1,(nper-A473+1)*12/52,J472))/4,2),ROUND(-PMT(((1+D473/CP)^(CP/periods_per_year))-1,nper-A473+1,J472),2)))))))</f>
        <v/>
      </c>
      <c r="G473" s="14" t="str">
        <f>IF(OR(A473="",A473&lt;$E$23),"",IF(J472&lt;=F473,0,IF(IF(AND(A473&gt;=$E$23,MOD(A473-$E$23,int)=0),$E$24,0)+F473&gt;=J472+E473,J472+E473-F473,IF(AND(A473&gt;=$E$23,MOD(A473-$E$23,int)=0),$E$24,0)+IF(IF(AND(A473&gt;=$E$23,MOD(A473-$E$23,int)=0),$E$24,0)+IF(MOD(A473-$E$27,periods_per_year)=0,$E$26,0)+F473&lt;J472+E473,IF(MOD(A473-$E$27,periods_per_year)=0,$E$26,0),J472+E473-IF(AND(A473&gt;=$E$23,MOD(A473-$E$23,int)=0),$E$24,0)-F473))))</f>
        <v/>
      </c>
      <c r="H473" s="15"/>
      <c r="I473" s="14" t="str">
        <f t="shared" si="64"/>
        <v/>
      </c>
      <c r="J473" s="14" t="str">
        <f t="shared" si="65"/>
        <v/>
      </c>
      <c r="K473" s="14" t="str">
        <f t="shared" si="66"/>
        <v/>
      </c>
      <c r="L473" s="14" t="str">
        <f>IF(A473="","",SUM($K$49:K473))</f>
        <v/>
      </c>
      <c r="O473" s="18" t="str">
        <f t="shared" si="67"/>
        <v/>
      </c>
      <c r="P473" s="19" t="str">
        <f>IF(O473="","",IF(OR(periods_per_year=26,periods_per_year=52),IF(periods_per_year=26,IF(O473=1,fpdate,P472+14),IF(periods_per_year=52,IF(O473=1,fpdate,P472+7),"n/a")),IF(periods_per_year=24,DATE(YEAR(fpdate),MONTH(fpdate)+(O473-1)/2+IF(AND(DAY(fpdate)&gt;=15,MOD(O473,2)=0),1,0),IF(MOD(O473,2)=0,IF(DAY(fpdate)&gt;=15,DAY(fpdate)-14,DAY(fpdate)+14),DAY(fpdate))),IF(DAY(DATE(YEAR(fpdate),MONTH(fpdate)+O473-1,DAY(fpdate)))&lt;&gt;DAY(fpdate),DATE(YEAR(fpdate),MONTH(fpdate)+O473,0),DATE(YEAR(fpdate),MONTH(fpdate)+O473-1,DAY(fpdate))))))</f>
        <v/>
      </c>
      <c r="Q473" s="20" t="str">
        <f>IF(O473="","",IF(D473&lt;&gt;"",D473,IF(O473=1,start_rate,IF(variable,IF(OR(O473=1,O473&lt;$J$23*periods_per_year),Q472,MIN($J$24,IF(MOD(O473-1,$J$26)=0,MAX($J$25,Q472+$J$27),Q472))),Q472))))</f>
        <v/>
      </c>
      <c r="R473" s="21" t="str">
        <f>IF(O473="","",ROUND((((1+Q473/CP)^(CP/periods_per_year))-1)*U472,2))</f>
        <v/>
      </c>
      <c r="S473" s="21" t="str">
        <f>IF(O473="","",IF(O473=nper,U472+R473,MIN(U472+R473,IF(Q473=Q472,S472,ROUND(-PMT(((1+Q473/CP)^(CP/periods_per_year))-1,nper-O473+1,U472),2)))))</f>
        <v/>
      </c>
      <c r="T473" s="21" t="str">
        <f t="shared" si="68"/>
        <v/>
      </c>
      <c r="U473" s="21" t="str">
        <f t="shared" si="69"/>
        <v/>
      </c>
    </row>
    <row r="474" spans="1:21" x14ac:dyDescent="0.2">
      <c r="A474" s="11" t="str">
        <f t="shared" si="60"/>
        <v/>
      </c>
      <c r="B474" s="12" t="str">
        <f t="shared" si="61"/>
        <v/>
      </c>
      <c r="C474" s="16" t="str">
        <f t="shared" si="62"/>
        <v/>
      </c>
      <c r="D474" s="13" t="str">
        <f>IF(A474="","",IF(A474=1,start_rate,IF(variable,IF(OR(A474=1,A474&lt;$J$23*periods_per_year),D473,MIN($J$24,IF(MOD(A474-1,$J$26)=0,MAX($J$25,D473+$J$27),D473))),D473)))</f>
        <v/>
      </c>
      <c r="E474" s="14" t="str">
        <f t="shared" si="63"/>
        <v/>
      </c>
      <c r="F474" s="14" t="str">
        <f>IF(A474="","",IF(A474=nper,J473+E474,MIN(J473+E474,IF(D474=D473,F473,IF($E$13="Acc Bi-Weekly",ROUND((-PMT(((1+D474/CP)^(CP/12))-1,(nper-A474+1)*12/26,J473))/2,2),IF($E$13="Acc Weekly",ROUND((-PMT(((1+D474/CP)^(CP/12))-1,(nper-A474+1)*12/52,J473))/4,2),ROUND(-PMT(((1+D474/CP)^(CP/periods_per_year))-1,nper-A474+1,J473),2)))))))</f>
        <v/>
      </c>
      <c r="G474" s="14" t="str">
        <f>IF(OR(A474="",A474&lt;$E$23),"",IF(J473&lt;=F474,0,IF(IF(AND(A474&gt;=$E$23,MOD(A474-$E$23,int)=0),$E$24,0)+F474&gt;=J473+E474,J473+E474-F474,IF(AND(A474&gt;=$E$23,MOD(A474-$E$23,int)=0),$E$24,0)+IF(IF(AND(A474&gt;=$E$23,MOD(A474-$E$23,int)=0),$E$24,0)+IF(MOD(A474-$E$27,periods_per_year)=0,$E$26,0)+F474&lt;J473+E474,IF(MOD(A474-$E$27,periods_per_year)=0,$E$26,0),J473+E474-IF(AND(A474&gt;=$E$23,MOD(A474-$E$23,int)=0),$E$24,0)-F474))))</f>
        <v/>
      </c>
      <c r="H474" s="15"/>
      <c r="I474" s="14" t="str">
        <f t="shared" si="64"/>
        <v/>
      </c>
      <c r="J474" s="14" t="str">
        <f t="shared" si="65"/>
        <v/>
      </c>
      <c r="K474" s="14" t="str">
        <f t="shared" si="66"/>
        <v/>
      </c>
      <c r="L474" s="14" t="str">
        <f>IF(A474="","",SUM($K$49:K474))</f>
        <v/>
      </c>
      <c r="O474" s="18" t="str">
        <f t="shared" si="67"/>
        <v/>
      </c>
      <c r="P474" s="19" t="str">
        <f>IF(O474="","",IF(OR(periods_per_year=26,periods_per_year=52),IF(periods_per_year=26,IF(O474=1,fpdate,P473+14),IF(periods_per_year=52,IF(O474=1,fpdate,P473+7),"n/a")),IF(periods_per_year=24,DATE(YEAR(fpdate),MONTH(fpdate)+(O474-1)/2+IF(AND(DAY(fpdate)&gt;=15,MOD(O474,2)=0),1,0),IF(MOD(O474,2)=0,IF(DAY(fpdate)&gt;=15,DAY(fpdate)-14,DAY(fpdate)+14),DAY(fpdate))),IF(DAY(DATE(YEAR(fpdate),MONTH(fpdate)+O474-1,DAY(fpdate)))&lt;&gt;DAY(fpdate),DATE(YEAR(fpdate),MONTH(fpdate)+O474,0),DATE(YEAR(fpdate),MONTH(fpdate)+O474-1,DAY(fpdate))))))</f>
        <v/>
      </c>
      <c r="Q474" s="20" t="str">
        <f>IF(O474="","",IF(D474&lt;&gt;"",D474,IF(O474=1,start_rate,IF(variable,IF(OR(O474=1,O474&lt;$J$23*periods_per_year),Q473,MIN($J$24,IF(MOD(O474-1,$J$26)=0,MAX($J$25,Q473+$J$27),Q473))),Q473))))</f>
        <v/>
      </c>
      <c r="R474" s="21" t="str">
        <f>IF(O474="","",ROUND((((1+Q474/CP)^(CP/periods_per_year))-1)*U473,2))</f>
        <v/>
      </c>
      <c r="S474" s="21" t="str">
        <f>IF(O474="","",IF(O474=nper,U473+R474,MIN(U473+R474,IF(Q474=Q473,S473,ROUND(-PMT(((1+Q474/CP)^(CP/periods_per_year))-1,nper-O474+1,U473),2)))))</f>
        <v/>
      </c>
      <c r="T474" s="21" t="str">
        <f t="shared" si="68"/>
        <v/>
      </c>
      <c r="U474" s="21" t="str">
        <f t="shared" si="69"/>
        <v/>
      </c>
    </row>
    <row r="475" spans="1:21" x14ac:dyDescent="0.2">
      <c r="A475" s="11" t="str">
        <f t="shared" si="60"/>
        <v/>
      </c>
      <c r="B475" s="12" t="str">
        <f t="shared" si="61"/>
        <v/>
      </c>
      <c r="C475" s="16" t="str">
        <f t="shared" si="62"/>
        <v/>
      </c>
      <c r="D475" s="13" t="str">
        <f>IF(A475="","",IF(A475=1,start_rate,IF(variable,IF(OR(A475=1,A475&lt;$J$23*periods_per_year),D474,MIN($J$24,IF(MOD(A475-1,$J$26)=0,MAX($J$25,D474+$J$27),D474))),D474)))</f>
        <v/>
      </c>
      <c r="E475" s="14" t="str">
        <f t="shared" si="63"/>
        <v/>
      </c>
      <c r="F475" s="14" t="str">
        <f>IF(A475="","",IF(A475=nper,J474+E475,MIN(J474+E475,IF(D475=D474,F474,IF($E$13="Acc Bi-Weekly",ROUND((-PMT(((1+D475/CP)^(CP/12))-1,(nper-A475+1)*12/26,J474))/2,2),IF($E$13="Acc Weekly",ROUND((-PMT(((1+D475/CP)^(CP/12))-1,(nper-A475+1)*12/52,J474))/4,2),ROUND(-PMT(((1+D475/CP)^(CP/periods_per_year))-1,nper-A475+1,J474),2)))))))</f>
        <v/>
      </c>
      <c r="G475" s="14" t="str">
        <f>IF(OR(A475="",A475&lt;$E$23),"",IF(J474&lt;=F475,0,IF(IF(AND(A475&gt;=$E$23,MOD(A475-$E$23,int)=0),$E$24,0)+F475&gt;=J474+E475,J474+E475-F475,IF(AND(A475&gt;=$E$23,MOD(A475-$E$23,int)=0),$E$24,0)+IF(IF(AND(A475&gt;=$E$23,MOD(A475-$E$23,int)=0),$E$24,0)+IF(MOD(A475-$E$27,periods_per_year)=0,$E$26,0)+F475&lt;J474+E475,IF(MOD(A475-$E$27,periods_per_year)=0,$E$26,0),J474+E475-IF(AND(A475&gt;=$E$23,MOD(A475-$E$23,int)=0),$E$24,0)-F475))))</f>
        <v/>
      </c>
      <c r="H475" s="15"/>
      <c r="I475" s="14" t="str">
        <f t="shared" si="64"/>
        <v/>
      </c>
      <c r="J475" s="14" t="str">
        <f t="shared" si="65"/>
        <v/>
      </c>
      <c r="K475" s="14" t="str">
        <f t="shared" si="66"/>
        <v/>
      </c>
      <c r="L475" s="14" t="str">
        <f>IF(A475="","",SUM($K$49:K475))</f>
        <v/>
      </c>
      <c r="O475" s="18" t="str">
        <f t="shared" si="67"/>
        <v/>
      </c>
      <c r="P475" s="19" t="str">
        <f>IF(O475="","",IF(OR(periods_per_year=26,periods_per_year=52),IF(periods_per_year=26,IF(O475=1,fpdate,P474+14),IF(periods_per_year=52,IF(O475=1,fpdate,P474+7),"n/a")),IF(periods_per_year=24,DATE(YEAR(fpdate),MONTH(fpdate)+(O475-1)/2+IF(AND(DAY(fpdate)&gt;=15,MOD(O475,2)=0),1,0),IF(MOD(O475,2)=0,IF(DAY(fpdate)&gt;=15,DAY(fpdate)-14,DAY(fpdate)+14),DAY(fpdate))),IF(DAY(DATE(YEAR(fpdate),MONTH(fpdate)+O475-1,DAY(fpdate)))&lt;&gt;DAY(fpdate),DATE(YEAR(fpdate),MONTH(fpdate)+O475,0),DATE(YEAR(fpdate),MONTH(fpdate)+O475-1,DAY(fpdate))))))</f>
        <v/>
      </c>
      <c r="Q475" s="20" t="str">
        <f>IF(O475="","",IF(D475&lt;&gt;"",D475,IF(O475=1,start_rate,IF(variable,IF(OR(O475=1,O475&lt;$J$23*periods_per_year),Q474,MIN($J$24,IF(MOD(O475-1,$J$26)=0,MAX($J$25,Q474+$J$27),Q474))),Q474))))</f>
        <v/>
      </c>
      <c r="R475" s="21" t="str">
        <f>IF(O475="","",ROUND((((1+Q475/CP)^(CP/periods_per_year))-1)*U474,2))</f>
        <v/>
      </c>
      <c r="S475" s="21" t="str">
        <f>IF(O475="","",IF(O475=nper,U474+R475,MIN(U474+R475,IF(Q475=Q474,S474,ROUND(-PMT(((1+Q475/CP)^(CP/periods_per_year))-1,nper-O475+1,U474),2)))))</f>
        <v/>
      </c>
      <c r="T475" s="21" t="str">
        <f t="shared" si="68"/>
        <v/>
      </c>
      <c r="U475" s="21" t="str">
        <f t="shared" si="69"/>
        <v/>
      </c>
    </row>
    <row r="476" spans="1:21" x14ac:dyDescent="0.2">
      <c r="A476" s="11" t="str">
        <f t="shared" si="60"/>
        <v/>
      </c>
      <c r="B476" s="12" t="str">
        <f t="shared" si="61"/>
        <v/>
      </c>
      <c r="C476" s="16" t="str">
        <f t="shared" si="62"/>
        <v/>
      </c>
      <c r="D476" s="13" t="str">
        <f>IF(A476="","",IF(A476=1,start_rate,IF(variable,IF(OR(A476=1,A476&lt;$J$23*periods_per_year),D475,MIN($J$24,IF(MOD(A476-1,$J$26)=0,MAX($J$25,D475+$J$27),D475))),D475)))</f>
        <v/>
      </c>
      <c r="E476" s="14" t="str">
        <f t="shared" si="63"/>
        <v/>
      </c>
      <c r="F476" s="14" t="str">
        <f>IF(A476="","",IF(A476=nper,J475+E476,MIN(J475+E476,IF(D476=D475,F475,IF($E$13="Acc Bi-Weekly",ROUND((-PMT(((1+D476/CP)^(CP/12))-1,(nper-A476+1)*12/26,J475))/2,2),IF($E$13="Acc Weekly",ROUND((-PMT(((1+D476/CP)^(CP/12))-1,(nper-A476+1)*12/52,J475))/4,2),ROUND(-PMT(((1+D476/CP)^(CP/periods_per_year))-1,nper-A476+1,J475),2)))))))</f>
        <v/>
      </c>
      <c r="G476" s="14" t="str">
        <f>IF(OR(A476="",A476&lt;$E$23),"",IF(J475&lt;=F476,0,IF(IF(AND(A476&gt;=$E$23,MOD(A476-$E$23,int)=0),$E$24,0)+F476&gt;=J475+E476,J475+E476-F476,IF(AND(A476&gt;=$E$23,MOD(A476-$E$23,int)=0),$E$24,0)+IF(IF(AND(A476&gt;=$E$23,MOD(A476-$E$23,int)=0),$E$24,0)+IF(MOD(A476-$E$27,periods_per_year)=0,$E$26,0)+F476&lt;J475+E476,IF(MOD(A476-$E$27,periods_per_year)=0,$E$26,0),J475+E476-IF(AND(A476&gt;=$E$23,MOD(A476-$E$23,int)=0),$E$24,0)-F476))))</f>
        <v/>
      </c>
      <c r="H476" s="15"/>
      <c r="I476" s="14" t="str">
        <f t="shared" si="64"/>
        <v/>
      </c>
      <c r="J476" s="14" t="str">
        <f t="shared" si="65"/>
        <v/>
      </c>
      <c r="K476" s="14" t="str">
        <f t="shared" si="66"/>
        <v/>
      </c>
      <c r="L476" s="14" t="str">
        <f>IF(A476="","",SUM($K$49:K476))</f>
        <v/>
      </c>
      <c r="O476" s="18" t="str">
        <f t="shared" si="67"/>
        <v/>
      </c>
      <c r="P476" s="19" t="str">
        <f>IF(O476="","",IF(OR(periods_per_year=26,periods_per_year=52),IF(periods_per_year=26,IF(O476=1,fpdate,P475+14),IF(periods_per_year=52,IF(O476=1,fpdate,P475+7),"n/a")),IF(periods_per_year=24,DATE(YEAR(fpdate),MONTH(fpdate)+(O476-1)/2+IF(AND(DAY(fpdate)&gt;=15,MOD(O476,2)=0),1,0),IF(MOD(O476,2)=0,IF(DAY(fpdate)&gt;=15,DAY(fpdate)-14,DAY(fpdate)+14),DAY(fpdate))),IF(DAY(DATE(YEAR(fpdate),MONTH(fpdate)+O476-1,DAY(fpdate)))&lt;&gt;DAY(fpdate),DATE(YEAR(fpdate),MONTH(fpdate)+O476,0),DATE(YEAR(fpdate),MONTH(fpdate)+O476-1,DAY(fpdate))))))</f>
        <v/>
      </c>
      <c r="Q476" s="20" t="str">
        <f>IF(O476="","",IF(D476&lt;&gt;"",D476,IF(O476=1,start_rate,IF(variable,IF(OR(O476=1,O476&lt;$J$23*periods_per_year),Q475,MIN($J$24,IF(MOD(O476-1,$J$26)=0,MAX($J$25,Q475+$J$27),Q475))),Q475))))</f>
        <v/>
      </c>
      <c r="R476" s="21" t="str">
        <f>IF(O476="","",ROUND((((1+Q476/CP)^(CP/periods_per_year))-1)*U475,2))</f>
        <v/>
      </c>
      <c r="S476" s="21" t="str">
        <f>IF(O476="","",IF(O476=nper,U475+R476,MIN(U475+R476,IF(Q476=Q475,S475,ROUND(-PMT(((1+Q476/CP)^(CP/periods_per_year))-1,nper-O476+1,U475),2)))))</f>
        <v/>
      </c>
      <c r="T476" s="21" t="str">
        <f t="shared" si="68"/>
        <v/>
      </c>
      <c r="U476" s="21" t="str">
        <f t="shared" si="69"/>
        <v/>
      </c>
    </row>
    <row r="477" spans="1:21" x14ac:dyDescent="0.2">
      <c r="A477" s="11" t="str">
        <f t="shared" si="60"/>
        <v/>
      </c>
      <c r="B477" s="12" t="str">
        <f t="shared" si="61"/>
        <v/>
      </c>
      <c r="C477" s="16" t="str">
        <f t="shared" si="62"/>
        <v/>
      </c>
      <c r="D477" s="13" t="str">
        <f>IF(A477="","",IF(A477=1,start_rate,IF(variable,IF(OR(A477=1,A477&lt;$J$23*periods_per_year),D476,MIN($J$24,IF(MOD(A477-1,$J$26)=0,MAX($J$25,D476+$J$27),D476))),D476)))</f>
        <v/>
      </c>
      <c r="E477" s="14" t="str">
        <f t="shared" si="63"/>
        <v/>
      </c>
      <c r="F477" s="14" t="str">
        <f>IF(A477="","",IF(A477=nper,J476+E477,MIN(J476+E477,IF(D477=D476,F476,IF($E$13="Acc Bi-Weekly",ROUND((-PMT(((1+D477/CP)^(CP/12))-1,(nper-A477+1)*12/26,J476))/2,2),IF($E$13="Acc Weekly",ROUND((-PMT(((1+D477/CP)^(CP/12))-1,(nper-A477+1)*12/52,J476))/4,2),ROUND(-PMT(((1+D477/CP)^(CP/periods_per_year))-1,nper-A477+1,J476),2)))))))</f>
        <v/>
      </c>
      <c r="G477" s="14" t="str">
        <f>IF(OR(A477="",A477&lt;$E$23),"",IF(J476&lt;=F477,0,IF(IF(AND(A477&gt;=$E$23,MOD(A477-$E$23,int)=0),$E$24,0)+F477&gt;=J476+E477,J476+E477-F477,IF(AND(A477&gt;=$E$23,MOD(A477-$E$23,int)=0),$E$24,0)+IF(IF(AND(A477&gt;=$E$23,MOD(A477-$E$23,int)=0),$E$24,0)+IF(MOD(A477-$E$27,periods_per_year)=0,$E$26,0)+F477&lt;J476+E477,IF(MOD(A477-$E$27,periods_per_year)=0,$E$26,0),J476+E477-IF(AND(A477&gt;=$E$23,MOD(A477-$E$23,int)=0),$E$24,0)-F477))))</f>
        <v/>
      </c>
      <c r="H477" s="15"/>
      <c r="I477" s="14" t="str">
        <f t="shared" si="64"/>
        <v/>
      </c>
      <c r="J477" s="14" t="str">
        <f t="shared" si="65"/>
        <v/>
      </c>
      <c r="K477" s="14" t="str">
        <f t="shared" si="66"/>
        <v/>
      </c>
      <c r="L477" s="14" t="str">
        <f>IF(A477="","",SUM($K$49:K477))</f>
        <v/>
      </c>
      <c r="O477" s="18" t="str">
        <f t="shared" si="67"/>
        <v/>
      </c>
      <c r="P477" s="19" t="str">
        <f>IF(O477="","",IF(OR(periods_per_year=26,periods_per_year=52),IF(periods_per_year=26,IF(O477=1,fpdate,P476+14),IF(periods_per_year=52,IF(O477=1,fpdate,P476+7),"n/a")),IF(periods_per_year=24,DATE(YEAR(fpdate),MONTH(fpdate)+(O477-1)/2+IF(AND(DAY(fpdate)&gt;=15,MOD(O477,2)=0),1,0),IF(MOD(O477,2)=0,IF(DAY(fpdate)&gt;=15,DAY(fpdate)-14,DAY(fpdate)+14),DAY(fpdate))),IF(DAY(DATE(YEAR(fpdate),MONTH(fpdate)+O477-1,DAY(fpdate)))&lt;&gt;DAY(fpdate),DATE(YEAR(fpdate),MONTH(fpdate)+O477,0),DATE(YEAR(fpdate),MONTH(fpdate)+O477-1,DAY(fpdate))))))</f>
        <v/>
      </c>
      <c r="Q477" s="20" t="str">
        <f>IF(O477="","",IF(D477&lt;&gt;"",D477,IF(O477=1,start_rate,IF(variable,IF(OR(O477=1,O477&lt;$J$23*periods_per_year),Q476,MIN($J$24,IF(MOD(O477-1,$J$26)=0,MAX($J$25,Q476+$J$27),Q476))),Q476))))</f>
        <v/>
      </c>
      <c r="R477" s="21" t="str">
        <f>IF(O477="","",ROUND((((1+Q477/CP)^(CP/periods_per_year))-1)*U476,2))</f>
        <v/>
      </c>
      <c r="S477" s="21" t="str">
        <f>IF(O477="","",IF(O477=nper,U476+R477,MIN(U476+R477,IF(Q477=Q476,S476,ROUND(-PMT(((1+Q477/CP)^(CP/periods_per_year))-1,nper-O477+1,U476),2)))))</f>
        <v/>
      </c>
      <c r="T477" s="21" t="str">
        <f t="shared" si="68"/>
        <v/>
      </c>
      <c r="U477" s="21" t="str">
        <f t="shared" si="69"/>
        <v/>
      </c>
    </row>
    <row r="478" spans="1:21" x14ac:dyDescent="0.2">
      <c r="A478" s="11" t="str">
        <f t="shared" si="60"/>
        <v/>
      </c>
      <c r="B478" s="12" t="str">
        <f t="shared" si="61"/>
        <v/>
      </c>
      <c r="C478" s="16" t="str">
        <f t="shared" si="62"/>
        <v/>
      </c>
      <c r="D478" s="13" t="str">
        <f>IF(A478="","",IF(A478=1,start_rate,IF(variable,IF(OR(A478=1,A478&lt;$J$23*periods_per_year),D477,MIN($J$24,IF(MOD(A478-1,$J$26)=0,MAX($J$25,D477+$J$27),D477))),D477)))</f>
        <v/>
      </c>
      <c r="E478" s="14" t="str">
        <f t="shared" si="63"/>
        <v/>
      </c>
      <c r="F478" s="14" t="str">
        <f>IF(A478="","",IF(A478=nper,J477+E478,MIN(J477+E478,IF(D478=D477,F477,IF($E$13="Acc Bi-Weekly",ROUND((-PMT(((1+D478/CP)^(CP/12))-1,(nper-A478+1)*12/26,J477))/2,2),IF($E$13="Acc Weekly",ROUND((-PMT(((1+D478/CP)^(CP/12))-1,(nper-A478+1)*12/52,J477))/4,2),ROUND(-PMT(((1+D478/CP)^(CP/periods_per_year))-1,nper-A478+1,J477),2)))))))</f>
        <v/>
      </c>
      <c r="G478" s="14" t="str">
        <f>IF(OR(A478="",A478&lt;$E$23),"",IF(J477&lt;=F478,0,IF(IF(AND(A478&gt;=$E$23,MOD(A478-$E$23,int)=0),$E$24,0)+F478&gt;=J477+E478,J477+E478-F478,IF(AND(A478&gt;=$E$23,MOD(A478-$E$23,int)=0),$E$24,0)+IF(IF(AND(A478&gt;=$E$23,MOD(A478-$E$23,int)=0),$E$24,0)+IF(MOD(A478-$E$27,periods_per_year)=0,$E$26,0)+F478&lt;J477+E478,IF(MOD(A478-$E$27,periods_per_year)=0,$E$26,0),J477+E478-IF(AND(A478&gt;=$E$23,MOD(A478-$E$23,int)=0),$E$24,0)-F478))))</f>
        <v/>
      </c>
      <c r="H478" s="15"/>
      <c r="I478" s="14" t="str">
        <f t="shared" si="64"/>
        <v/>
      </c>
      <c r="J478" s="14" t="str">
        <f t="shared" si="65"/>
        <v/>
      </c>
      <c r="K478" s="14" t="str">
        <f t="shared" si="66"/>
        <v/>
      </c>
      <c r="L478" s="14" t="str">
        <f>IF(A478="","",SUM($K$49:K478))</f>
        <v/>
      </c>
      <c r="O478" s="18" t="str">
        <f t="shared" si="67"/>
        <v/>
      </c>
      <c r="P478" s="19" t="str">
        <f>IF(O478="","",IF(OR(periods_per_year=26,periods_per_year=52),IF(periods_per_year=26,IF(O478=1,fpdate,P477+14),IF(periods_per_year=52,IF(O478=1,fpdate,P477+7),"n/a")),IF(periods_per_year=24,DATE(YEAR(fpdate),MONTH(fpdate)+(O478-1)/2+IF(AND(DAY(fpdate)&gt;=15,MOD(O478,2)=0),1,0),IF(MOD(O478,2)=0,IF(DAY(fpdate)&gt;=15,DAY(fpdate)-14,DAY(fpdate)+14),DAY(fpdate))),IF(DAY(DATE(YEAR(fpdate),MONTH(fpdate)+O478-1,DAY(fpdate)))&lt;&gt;DAY(fpdate),DATE(YEAR(fpdate),MONTH(fpdate)+O478,0),DATE(YEAR(fpdate),MONTH(fpdate)+O478-1,DAY(fpdate))))))</f>
        <v/>
      </c>
      <c r="Q478" s="20" t="str">
        <f>IF(O478="","",IF(D478&lt;&gt;"",D478,IF(O478=1,start_rate,IF(variable,IF(OR(O478=1,O478&lt;$J$23*periods_per_year),Q477,MIN($J$24,IF(MOD(O478-1,$J$26)=0,MAX($J$25,Q477+$J$27),Q477))),Q477))))</f>
        <v/>
      </c>
      <c r="R478" s="21" t="str">
        <f>IF(O478="","",ROUND((((1+Q478/CP)^(CP/periods_per_year))-1)*U477,2))</f>
        <v/>
      </c>
      <c r="S478" s="21" t="str">
        <f>IF(O478="","",IF(O478=nper,U477+R478,MIN(U477+R478,IF(Q478=Q477,S477,ROUND(-PMT(((1+Q478/CP)^(CP/periods_per_year))-1,nper-O478+1,U477),2)))))</f>
        <v/>
      </c>
      <c r="T478" s="21" t="str">
        <f t="shared" si="68"/>
        <v/>
      </c>
      <c r="U478" s="21" t="str">
        <f t="shared" si="69"/>
        <v/>
      </c>
    </row>
    <row r="479" spans="1:21" x14ac:dyDescent="0.2">
      <c r="A479" s="11" t="str">
        <f t="shared" si="60"/>
        <v/>
      </c>
      <c r="B479" s="12" t="str">
        <f t="shared" si="61"/>
        <v/>
      </c>
      <c r="C479" s="16" t="str">
        <f t="shared" si="62"/>
        <v/>
      </c>
      <c r="D479" s="13" t="str">
        <f>IF(A479="","",IF(A479=1,start_rate,IF(variable,IF(OR(A479=1,A479&lt;$J$23*periods_per_year),D478,MIN($J$24,IF(MOD(A479-1,$J$26)=0,MAX($J$25,D478+$J$27),D478))),D478)))</f>
        <v/>
      </c>
      <c r="E479" s="14" t="str">
        <f t="shared" si="63"/>
        <v/>
      </c>
      <c r="F479" s="14" t="str">
        <f>IF(A479="","",IF(A479=nper,J478+E479,MIN(J478+E479,IF(D479=D478,F478,IF($E$13="Acc Bi-Weekly",ROUND((-PMT(((1+D479/CP)^(CP/12))-1,(nper-A479+1)*12/26,J478))/2,2),IF($E$13="Acc Weekly",ROUND((-PMT(((1+D479/CP)^(CP/12))-1,(nper-A479+1)*12/52,J478))/4,2),ROUND(-PMT(((1+D479/CP)^(CP/periods_per_year))-1,nper-A479+1,J478),2)))))))</f>
        <v/>
      </c>
      <c r="G479" s="14" t="str">
        <f>IF(OR(A479="",A479&lt;$E$23),"",IF(J478&lt;=F479,0,IF(IF(AND(A479&gt;=$E$23,MOD(A479-$E$23,int)=0),$E$24,0)+F479&gt;=J478+E479,J478+E479-F479,IF(AND(A479&gt;=$E$23,MOD(A479-$E$23,int)=0),$E$24,0)+IF(IF(AND(A479&gt;=$E$23,MOD(A479-$E$23,int)=0),$E$24,0)+IF(MOD(A479-$E$27,periods_per_year)=0,$E$26,0)+F479&lt;J478+E479,IF(MOD(A479-$E$27,periods_per_year)=0,$E$26,0),J478+E479-IF(AND(A479&gt;=$E$23,MOD(A479-$E$23,int)=0),$E$24,0)-F479))))</f>
        <v/>
      </c>
      <c r="H479" s="15"/>
      <c r="I479" s="14" t="str">
        <f t="shared" si="64"/>
        <v/>
      </c>
      <c r="J479" s="14" t="str">
        <f t="shared" si="65"/>
        <v/>
      </c>
      <c r="K479" s="14" t="str">
        <f t="shared" si="66"/>
        <v/>
      </c>
      <c r="L479" s="14" t="str">
        <f>IF(A479="","",SUM($K$49:K479))</f>
        <v/>
      </c>
      <c r="O479" s="18" t="str">
        <f t="shared" si="67"/>
        <v/>
      </c>
      <c r="P479" s="19" t="str">
        <f>IF(O479="","",IF(OR(periods_per_year=26,periods_per_year=52),IF(periods_per_year=26,IF(O479=1,fpdate,P478+14),IF(periods_per_year=52,IF(O479=1,fpdate,P478+7),"n/a")),IF(periods_per_year=24,DATE(YEAR(fpdate),MONTH(fpdate)+(O479-1)/2+IF(AND(DAY(fpdate)&gt;=15,MOD(O479,2)=0),1,0),IF(MOD(O479,2)=0,IF(DAY(fpdate)&gt;=15,DAY(fpdate)-14,DAY(fpdate)+14),DAY(fpdate))),IF(DAY(DATE(YEAR(fpdate),MONTH(fpdate)+O479-1,DAY(fpdate)))&lt;&gt;DAY(fpdate),DATE(YEAR(fpdate),MONTH(fpdate)+O479,0),DATE(YEAR(fpdate),MONTH(fpdate)+O479-1,DAY(fpdate))))))</f>
        <v/>
      </c>
      <c r="Q479" s="20" t="str">
        <f>IF(O479="","",IF(D479&lt;&gt;"",D479,IF(O479=1,start_rate,IF(variable,IF(OR(O479=1,O479&lt;$J$23*periods_per_year),Q478,MIN($J$24,IF(MOD(O479-1,$J$26)=0,MAX($J$25,Q478+$J$27),Q478))),Q478))))</f>
        <v/>
      </c>
      <c r="R479" s="21" t="str">
        <f>IF(O479="","",ROUND((((1+Q479/CP)^(CP/periods_per_year))-1)*U478,2))</f>
        <v/>
      </c>
      <c r="S479" s="21" t="str">
        <f>IF(O479="","",IF(O479=nper,U478+R479,MIN(U478+R479,IF(Q479=Q478,S478,ROUND(-PMT(((1+Q479/CP)^(CP/periods_per_year))-1,nper-O479+1,U478),2)))))</f>
        <v/>
      </c>
      <c r="T479" s="21" t="str">
        <f t="shared" si="68"/>
        <v/>
      </c>
      <c r="U479" s="21" t="str">
        <f t="shared" si="69"/>
        <v/>
      </c>
    </row>
    <row r="480" spans="1:21" x14ac:dyDescent="0.2">
      <c r="A480" s="11" t="str">
        <f t="shared" si="60"/>
        <v/>
      </c>
      <c r="B480" s="12" t="str">
        <f t="shared" si="61"/>
        <v/>
      </c>
      <c r="C480" s="16" t="str">
        <f t="shared" si="62"/>
        <v/>
      </c>
      <c r="D480" s="13" t="str">
        <f>IF(A480="","",IF(A480=1,start_rate,IF(variable,IF(OR(A480=1,A480&lt;$J$23*periods_per_year),D479,MIN($J$24,IF(MOD(A480-1,$J$26)=0,MAX($J$25,D479+$J$27),D479))),D479)))</f>
        <v/>
      </c>
      <c r="E480" s="14" t="str">
        <f t="shared" si="63"/>
        <v/>
      </c>
      <c r="F480" s="14" t="str">
        <f>IF(A480="","",IF(A480=nper,J479+E480,MIN(J479+E480,IF(D480=D479,F479,IF($E$13="Acc Bi-Weekly",ROUND((-PMT(((1+D480/CP)^(CP/12))-1,(nper-A480+1)*12/26,J479))/2,2),IF($E$13="Acc Weekly",ROUND((-PMT(((1+D480/CP)^(CP/12))-1,(nper-A480+1)*12/52,J479))/4,2),ROUND(-PMT(((1+D480/CP)^(CP/periods_per_year))-1,nper-A480+1,J479),2)))))))</f>
        <v/>
      </c>
      <c r="G480" s="14" t="str">
        <f>IF(OR(A480="",A480&lt;$E$23),"",IF(J479&lt;=F480,0,IF(IF(AND(A480&gt;=$E$23,MOD(A480-$E$23,int)=0),$E$24,0)+F480&gt;=J479+E480,J479+E480-F480,IF(AND(A480&gt;=$E$23,MOD(A480-$E$23,int)=0),$E$24,0)+IF(IF(AND(A480&gt;=$E$23,MOD(A480-$E$23,int)=0),$E$24,0)+IF(MOD(A480-$E$27,periods_per_year)=0,$E$26,0)+F480&lt;J479+E480,IF(MOD(A480-$E$27,periods_per_year)=0,$E$26,0),J479+E480-IF(AND(A480&gt;=$E$23,MOD(A480-$E$23,int)=0),$E$24,0)-F480))))</f>
        <v/>
      </c>
      <c r="H480" s="15"/>
      <c r="I480" s="14" t="str">
        <f t="shared" si="64"/>
        <v/>
      </c>
      <c r="J480" s="14" t="str">
        <f t="shared" si="65"/>
        <v/>
      </c>
      <c r="K480" s="14" t="str">
        <f t="shared" si="66"/>
        <v/>
      </c>
      <c r="L480" s="14" t="str">
        <f>IF(A480="","",SUM($K$49:K480))</f>
        <v/>
      </c>
      <c r="O480" s="18" t="str">
        <f t="shared" si="67"/>
        <v/>
      </c>
      <c r="P480" s="19" t="str">
        <f>IF(O480="","",IF(OR(periods_per_year=26,periods_per_year=52),IF(periods_per_year=26,IF(O480=1,fpdate,P479+14),IF(periods_per_year=52,IF(O480=1,fpdate,P479+7),"n/a")),IF(periods_per_year=24,DATE(YEAR(fpdate),MONTH(fpdate)+(O480-1)/2+IF(AND(DAY(fpdate)&gt;=15,MOD(O480,2)=0),1,0),IF(MOD(O480,2)=0,IF(DAY(fpdate)&gt;=15,DAY(fpdate)-14,DAY(fpdate)+14),DAY(fpdate))),IF(DAY(DATE(YEAR(fpdate),MONTH(fpdate)+O480-1,DAY(fpdate)))&lt;&gt;DAY(fpdate),DATE(YEAR(fpdate),MONTH(fpdate)+O480,0),DATE(YEAR(fpdate),MONTH(fpdate)+O480-1,DAY(fpdate))))))</f>
        <v/>
      </c>
      <c r="Q480" s="20" t="str">
        <f>IF(O480="","",IF(D480&lt;&gt;"",D480,IF(O480=1,start_rate,IF(variable,IF(OR(O480=1,O480&lt;$J$23*periods_per_year),Q479,MIN($J$24,IF(MOD(O480-1,$J$26)=0,MAX($J$25,Q479+$J$27),Q479))),Q479))))</f>
        <v/>
      </c>
      <c r="R480" s="21" t="str">
        <f>IF(O480="","",ROUND((((1+Q480/CP)^(CP/periods_per_year))-1)*U479,2))</f>
        <v/>
      </c>
      <c r="S480" s="21" t="str">
        <f>IF(O480="","",IF(O480=nper,U479+R480,MIN(U479+R480,IF(Q480=Q479,S479,ROUND(-PMT(((1+Q480/CP)^(CP/periods_per_year))-1,nper-O480+1,U479),2)))))</f>
        <v/>
      </c>
      <c r="T480" s="21" t="str">
        <f t="shared" si="68"/>
        <v/>
      </c>
      <c r="U480" s="21" t="str">
        <f t="shared" si="69"/>
        <v/>
      </c>
    </row>
    <row r="481" spans="1:21" x14ac:dyDescent="0.2">
      <c r="A481" s="11" t="str">
        <f t="shared" si="60"/>
        <v/>
      </c>
      <c r="B481" s="12" t="str">
        <f t="shared" si="61"/>
        <v/>
      </c>
      <c r="C481" s="16" t="str">
        <f t="shared" si="62"/>
        <v/>
      </c>
      <c r="D481" s="13" t="str">
        <f>IF(A481="","",IF(A481=1,start_rate,IF(variable,IF(OR(A481=1,A481&lt;$J$23*periods_per_year),D480,MIN($J$24,IF(MOD(A481-1,$J$26)=0,MAX($J$25,D480+$J$27),D480))),D480)))</f>
        <v/>
      </c>
      <c r="E481" s="14" t="str">
        <f t="shared" si="63"/>
        <v/>
      </c>
      <c r="F481" s="14" t="str">
        <f>IF(A481="","",IF(A481=nper,J480+E481,MIN(J480+E481,IF(D481=D480,F480,IF($E$13="Acc Bi-Weekly",ROUND((-PMT(((1+D481/CP)^(CP/12))-1,(nper-A481+1)*12/26,J480))/2,2),IF($E$13="Acc Weekly",ROUND((-PMT(((1+D481/CP)^(CP/12))-1,(nper-A481+1)*12/52,J480))/4,2),ROUND(-PMT(((1+D481/CP)^(CP/periods_per_year))-1,nper-A481+1,J480),2)))))))</f>
        <v/>
      </c>
      <c r="G481" s="14" t="str">
        <f>IF(OR(A481="",A481&lt;$E$23),"",IF(J480&lt;=F481,0,IF(IF(AND(A481&gt;=$E$23,MOD(A481-$E$23,int)=0),$E$24,0)+F481&gt;=J480+E481,J480+E481-F481,IF(AND(A481&gt;=$E$23,MOD(A481-$E$23,int)=0),$E$24,0)+IF(IF(AND(A481&gt;=$E$23,MOD(A481-$E$23,int)=0),$E$24,0)+IF(MOD(A481-$E$27,periods_per_year)=0,$E$26,0)+F481&lt;J480+E481,IF(MOD(A481-$E$27,periods_per_year)=0,$E$26,0),J480+E481-IF(AND(A481&gt;=$E$23,MOD(A481-$E$23,int)=0),$E$24,0)-F481))))</f>
        <v/>
      </c>
      <c r="H481" s="15"/>
      <c r="I481" s="14" t="str">
        <f t="shared" si="64"/>
        <v/>
      </c>
      <c r="J481" s="14" t="str">
        <f t="shared" si="65"/>
        <v/>
      </c>
      <c r="K481" s="14" t="str">
        <f t="shared" si="66"/>
        <v/>
      </c>
      <c r="L481" s="14" t="str">
        <f>IF(A481="","",SUM($K$49:K481))</f>
        <v/>
      </c>
      <c r="O481" s="18" t="str">
        <f t="shared" si="67"/>
        <v/>
      </c>
      <c r="P481" s="19" t="str">
        <f>IF(O481="","",IF(OR(periods_per_year=26,periods_per_year=52),IF(periods_per_year=26,IF(O481=1,fpdate,P480+14),IF(periods_per_year=52,IF(O481=1,fpdate,P480+7),"n/a")),IF(periods_per_year=24,DATE(YEAR(fpdate),MONTH(fpdate)+(O481-1)/2+IF(AND(DAY(fpdate)&gt;=15,MOD(O481,2)=0),1,0),IF(MOD(O481,2)=0,IF(DAY(fpdate)&gt;=15,DAY(fpdate)-14,DAY(fpdate)+14),DAY(fpdate))),IF(DAY(DATE(YEAR(fpdate),MONTH(fpdate)+O481-1,DAY(fpdate)))&lt;&gt;DAY(fpdate),DATE(YEAR(fpdate),MONTH(fpdate)+O481,0),DATE(YEAR(fpdate),MONTH(fpdate)+O481-1,DAY(fpdate))))))</f>
        <v/>
      </c>
      <c r="Q481" s="20" t="str">
        <f>IF(O481="","",IF(D481&lt;&gt;"",D481,IF(O481=1,start_rate,IF(variable,IF(OR(O481=1,O481&lt;$J$23*periods_per_year),Q480,MIN($J$24,IF(MOD(O481-1,$J$26)=0,MAX($J$25,Q480+$J$27),Q480))),Q480))))</f>
        <v/>
      </c>
      <c r="R481" s="21" t="str">
        <f>IF(O481="","",ROUND((((1+Q481/CP)^(CP/periods_per_year))-1)*U480,2))</f>
        <v/>
      </c>
      <c r="S481" s="21" t="str">
        <f>IF(O481="","",IF(O481=nper,U480+R481,MIN(U480+R481,IF(Q481=Q480,S480,ROUND(-PMT(((1+Q481/CP)^(CP/periods_per_year))-1,nper-O481+1,U480),2)))))</f>
        <v/>
      </c>
      <c r="T481" s="21" t="str">
        <f t="shared" si="68"/>
        <v/>
      </c>
      <c r="U481" s="21" t="str">
        <f t="shared" si="69"/>
        <v/>
      </c>
    </row>
    <row r="482" spans="1:21" x14ac:dyDescent="0.2">
      <c r="A482" s="11" t="str">
        <f t="shared" si="60"/>
        <v/>
      </c>
      <c r="B482" s="12" t="str">
        <f t="shared" si="61"/>
        <v/>
      </c>
      <c r="C482" s="16" t="str">
        <f t="shared" si="62"/>
        <v/>
      </c>
      <c r="D482" s="13" t="str">
        <f>IF(A482="","",IF(A482=1,start_rate,IF(variable,IF(OR(A482=1,A482&lt;$J$23*periods_per_year),D481,MIN($J$24,IF(MOD(A482-1,$J$26)=0,MAX($J$25,D481+$J$27),D481))),D481)))</f>
        <v/>
      </c>
      <c r="E482" s="14" t="str">
        <f t="shared" si="63"/>
        <v/>
      </c>
      <c r="F482" s="14" t="str">
        <f>IF(A482="","",IF(A482=nper,J481+E482,MIN(J481+E482,IF(D482=D481,F481,IF($E$13="Acc Bi-Weekly",ROUND((-PMT(((1+D482/CP)^(CP/12))-1,(nper-A482+1)*12/26,J481))/2,2),IF($E$13="Acc Weekly",ROUND((-PMT(((1+D482/CP)^(CP/12))-1,(nper-A482+1)*12/52,J481))/4,2),ROUND(-PMT(((1+D482/CP)^(CP/periods_per_year))-1,nper-A482+1,J481),2)))))))</f>
        <v/>
      </c>
      <c r="G482" s="14" t="str">
        <f>IF(OR(A482="",A482&lt;$E$23),"",IF(J481&lt;=F482,0,IF(IF(AND(A482&gt;=$E$23,MOD(A482-$E$23,int)=0),$E$24,0)+F482&gt;=J481+E482,J481+E482-F482,IF(AND(A482&gt;=$E$23,MOD(A482-$E$23,int)=0),$E$24,0)+IF(IF(AND(A482&gt;=$E$23,MOD(A482-$E$23,int)=0),$E$24,0)+IF(MOD(A482-$E$27,periods_per_year)=0,$E$26,0)+F482&lt;J481+E482,IF(MOD(A482-$E$27,periods_per_year)=0,$E$26,0),J481+E482-IF(AND(A482&gt;=$E$23,MOD(A482-$E$23,int)=0),$E$24,0)-F482))))</f>
        <v/>
      </c>
      <c r="H482" s="15"/>
      <c r="I482" s="14" t="str">
        <f t="shared" si="64"/>
        <v/>
      </c>
      <c r="J482" s="14" t="str">
        <f t="shared" si="65"/>
        <v/>
      </c>
      <c r="K482" s="14" t="str">
        <f t="shared" si="66"/>
        <v/>
      </c>
      <c r="L482" s="14" t="str">
        <f>IF(A482="","",SUM($K$49:K482))</f>
        <v/>
      </c>
      <c r="O482" s="18" t="str">
        <f t="shared" si="67"/>
        <v/>
      </c>
      <c r="P482" s="19" t="str">
        <f>IF(O482="","",IF(OR(periods_per_year=26,periods_per_year=52),IF(periods_per_year=26,IF(O482=1,fpdate,P481+14),IF(periods_per_year=52,IF(O482=1,fpdate,P481+7),"n/a")),IF(periods_per_year=24,DATE(YEAR(fpdate),MONTH(fpdate)+(O482-1)/2+IF(AND(DAY(fpdate)&gt;=15,MOD(O482,2)=0),1,0),IF(MOD(O482,2)=0,IF(DAY(fpdate)&gt;=15,DAY(fpdate)-14,DAY(fpdate)+14),DAY(fpdate))),IF(DAY(DATE(YEAR(fpdate),MONTH(fpdate)+O482-1,DAY(fpdate)))&lt;&gt;DAY(fpdate),DATE(YEAR(fpdate),MONTH(fpdate)+O482,0),DATE(YEAR(fpdate),MONTH(fpdate)+O482-1,DAY(fpdate))))))</f>
        <v/>
      </c>
      <c r="Q482" s="20" t="str">
        <f>IF(O482="","",IF(D482&lt;&gt;"",D482,IF(O482=1,start_rate,IF(variable,IF(OR(O482=1,O482&lt;$J$23*periods_per_year),Q481,MIN($J$24,IF(MOD(O482-1,$J$26)=0,MAX($J$25,Q481+$J$27),Q481))),Q481))))</f>
        <v/>
      </c>
      <c r="R482" s="21" t="str">
        <f>IF(O482="","",ROUND((((1+Q482/CP)^(CP/periods_per_year))-1)*U481,2))</f>
        <v/>
      </c>
      <c r="S482" s="21" t="str">
        <f>IF(O482="","",IF(O482=nper,U481+R482,MIN(U481+R482,IF(Q482=Q481,S481,ROUND(-PMT(((1+Q482/CP)^(CP/periods_per_year))-1,nper-O482+1,U481),2)))))</f>
        <v/>
      </c>
      <c r="T482" s="21" t="str">
        <f t="shared" si="68"/>
        <v/>
      </c>
      <c r="U482" s="21" t="str">
        <f t="shared" si="69"/>
        <v/>
      </c>
    </row>
    <row r="483" spans="1:21" x14ac:dyDescent="0.2">
      <c r="A483" s="11" t="str">
        <f t="shared" si="60"/>
        <v/>
      </c>
      <c r="B483" s="12" t="str">
        <f t="shared" si="61"/>
        <v/>
      </c>
      <c r="C483" s="16" t="str">
        <f t="shared" si="62"/>
        <v/>
      </c>
      <c r="D483" s="13" t="str">
        <f>IF(A483="","",IF(A483=1,start_rate,IF(variable,IF(OR(A483=1,A483&lt;$J$23*periods_per_year),D482,MIN($J$24,IF(MOD(A483-1,$J$26)=0,MAX($J$25,D482+$J$27),D482))),D482)))</f>
        <v/>
      </c>
      <c r="E483" s="14" t="str">
        <f t="shared" si="63"/>
        <v/>
      </c>
      <c r="F483" s="14" t="str">
        <f>IF(A483="","",IF(A483=nper,J482+E483,MIN(J482+E483,IF(D483=D482,F482,IF($E$13="Acc Bi-Weekly",ROUND((-PMT(((1+D483/CP)^(CP/12))-1,(nper-A483+1)*12/26,J482))/2,2),IF($E$13="Acc Weekly",ROUND((-PMT(((1+D483/CP)^(CP/12))-1,(nper-A483+1)*12/52,J482))/4,2),ROUND(-PMT(((1+D483/CP)^(CP/periods_per_year))-1,nper-A483+1,J482),2)))))))</f>
        <v/>
      </c>
      <c r="G483" s="14" t="str">
        <f>IF(OR(A483="",A483&lt;$E$23),"",IF(J482&lt;=F483,0,IF(IF(AND(A483&gt;=$E$23,MOD(A483-$E$23,int)=0),$E$24,0)+F483&gt;=J482+E483,J482+E483-F483,IF(AND(A483&gt;=$E$23,MOD(A483-$E$23,int)=0),$E$24,0)+IF(IF(AND(A483&gt;=$E$23,MOD(A483-$E$23,int)=0),$E$24,0)+IF(MOD(A483-$E$27,periods_per_year)=0,$E$26,0)+F483&lt;J482+E483,IF(MOD(A483-$E$27,periods_per_year)=0,$E$26,0),J482+E483-IF(AND(A483&gt;=$E$23,MOD(A483-$E$23,int)=0),$E$24,0)-F483))))</f>
        <v/>
      </c>
      <c r="H483" s="15"/>
      <c r="I483" s="14" t="str">
        <f t="shared" si="64"/>
        <v/>
      </c>
      <c r="J483" s="14" t="str">
        <f t="shared" si="65"/>
        <v/>
      </c>
      <c r="K483" s="14" t="str">
        <f t="shared" si="66"/>
        <v/>
      </c>
      <c r="L483" s="14" t="str">
        <f>IF(A483="","",SUM($K$49:K483))</f>
        <v/>
      </c>
      <c r="O483" s="18" t="str">
        <f t="shared" si="67"/>
        <v/>
      </c>
      <c r="P483" s="19" t="str">
        <f>IF(O483="","",IF(OR(periods_per_year=26,periods_per_year=52),IF(periods_per_year=26,IF(O483=1,fpdate,P482+14),IF(periods_per_year=52,IF(O483=1,fpdate,P482+7),"n/a")),IF(periods_per_year=24,DATE(YEAR(fpdate),MONTH(fpdate)+(O483-1)/2+IF(AND(DAY(fpdate)&gt;=15,MOD(O483,2)=0),1,0),IF(MOD(O483,2)=0,IF(DAY(fpdate)&gt;=15,DAY(fpdate)-14,DAY(fpdate)+14),DAY(fpdate))),IF(DAY(DATE(YEAR(fpdate),MONTH(fpdate)+O483-1,DAY(fpdate)))&lt;&gt;DAY(fpdate),DATE(YEAR(fpdate),MONTH(fpdate)+O483,0),DATE(YEAR(fpdate),MONTH(fpdate)+O483-1,DAY(fpdate))))))</f>
        <v/>
      </c>
      <c r="Q483" s="20" t="str">
        <f>IF(O483="","",IF(D483&lt;&gt;"",D483,IF(O483=1,start_rate,IF(variable,IF(OR(O483=1,O483&lt;$J$23*periods_per_year),Q482,MIN($J$24,IF(MOD(O483-1,$J$26)=0,MAX($J$25,Q482+$J$27),Q482))),Q482))))</f>
        <v/>
      </c>
      <c r="R483" s="21" t="str">
        <f>IF(O483="","",ROUND((((1+Q483/CP)^(CP/periods_per_year))-1)*U482,2))</f>
        <v/>
      </c>
      <c r="S483" s="21" t="str">
        <f>IF(O483="","",IF(O483=nper,U482+R483,MIN(U482+R483,IF(Q483=Q482,S482,ROUND(-PMT(((1+Q483/CP)^(CP/periods_per_year))-1,nper-O483+1,U482),2)))))</f>
        <v/>
      </c>
      <c r="T483" s="21" t="str">
        <f t="shared" si="68"/>
        <v/>
      </c>
      <c r="U483" s="21" t="str">
        <f t="shared" si="69"/>
        <v/>
      </c>
    </row>
    <row r="484" spans="1:21" x14ac:dyDescent="0.2">
      <c r="A484" s="11" t="str">
        <f t="shared" si="60"/>
        <v/>
      </c>
      <c r="B484" s="12" t="str">
        <f t="shared" si="61"/>
        <v/>
      </c>
      <c r="C484" s="16" t="str">
        <f t="shared" si="62"/>
        <v/>
      </c>
      <c r="D484" s="13" t="str">
        <f>IF(A484="","",IF(A484=1,start_rate,IF(variable,IF(OR(A484=1,A484&lt;$J$23*periods_per_year),D483,MIN($J$24,IF(MOD(A484-1,$J$26)=0,MAX($J$25,D483+$J$27),D483))),D483)))</f>
        <v/>
      </c>
      <c r="E484" s="14" t="str">
        <f t="shared" si="63"/>
        <v/>
      </c>
      <c r="F484" s="14" t="str">
        <f>IF(A484="","",IF(A484=nper,J483+E484,MIN(J483+E484,IF(D484=D483,F483,IF($E$13="Acc Bi-Weekly",ROUND((-PMT(((1+D484/CP)^(CP/12))-1,(nper-A484+1)*12/26,J483))/2,2),IF($E$13="Acc Weekly",ROUND((-PMT(((1+D484/CP)^(CP/12))-1,(nper-A484+1)*12/52,J483))/4,2),ROUND(-PMT(((1+D484/CP)^(CP/periods_per_year))-1,nper-A484+1,J483),2)))))))</f>
        <v/>
      </c>
      <c r="G484" s="14" t="str">
        <f>IF(OR(A484="",A484&lt;$E$23),"",IF(J483&lt;=F484,0,IF(IF(AND(A484&gt;=$E$23,MOD(A484-$E$23,int)=0),$E$24,0)+F484&gt;=J483+E484,J483+E484-F484,IF(AND(A484&gt;=$E$23,MOD(A484-$E$23,int)=0),$E$24,0)+IF(IF(AND(A484&gt;=$E$23,MOD(A484-$E$23,int)=0),$E$24,0)+IF(MOD(A484-$E$27,periods_per_year)=0,$E$26,0)+F484&lt;J483+E484,IF(MOD(A484-$E$27,periods_per_year)=0,$E$26,0),J483+E484-IF(AND(A484&gt;=$E$23,MOD(A484-$E$23,int)=0),$E$24,0)-F484))))</f>
        <v/>
      </c>
      <c r="H484" s="15"/>
      <c r="I484" s="14" t="str">
        <f t="shared" si="64"/>
        <v/>
      </c>
      <c r="J484" s="14" t="str">
        <f t="shared" si="65"/>
        <v/>
      </c>
      <c r="K484" s="14" t="str">
        <f t="shared" si="66"/>
        <v/>
      </c>
      <c r="L484" s="14" t="str">
        <f>IF(A484="","",SUM($K$49:K484))</f>
        <v/>
      </c>
      <c r="O484" s="18" t="str">
        <f t="shared" si="67"/>
        <v/>
      </c>
      <c r="P484" s="19" t="str">
        <f>IF(O484="","",IF(OR(periods_per_year=26,periods_per_year=52),IF(periods_per_year=26,IF(O484=1,fpdate,P483+14),IF(periods_per_year=52,IF(O484=1,fpdate,P483+7),"n/a")),IF(periods_per_year=24,DATE(YEAR(fpdate),MONTH(fpdate)+(O484-1)/2+IF(AND(DAY(fpdate)&gt;=15,MOD(O484,2)=0),1,0),IF(MOD(O484,2)=0,IF(DAY(fpdate)&gt;=15,DAY(fpdate)-14,DAY(fpdate)+14),DAY(fpdate))),IF(DAY(DATE(YEAR(fpdate),MONTH(fpdate)+O484-1,DAY(fpdate)))&lt;&gt;DAY(fpdate),DATE(YEAR(fpdate),MONTH(fpdate)+O484,0),DATE(YEAR(fpdate),MONTH(fpdate)+O484-1,DAY(fpdate))))))</f>
        <v/>
      </c>
      <c r="Q484" s="20" t="str">
        <f>IF(O484="","",IF(D484&lt;&gt;"",D484,IF(O484=1,start_rate,IF(variable,IF(OR(O484=1,O484&lt;$J$23*periods_per_year),Q483,MIN($J$24,IF(MOD(O484-1,$J$26)=0,MAX($J$25,Q483+$J$27),Q483))),Q483))))</f>
        <v/>
      </c>
      <c r="R484" s="21" t="str">
        <f>IF(O484="","",ROUND((((1+Q484/CP)^(CP/periods_per_year))-1)*U483,2))</f>
        <v/>
      </c>
      <c r="S484" s="21" t="str">
        <f>IF(O484="","",IF(O484=nper,U483+R484,MIN(U483+R484,IF(Q484=Q483,S483,ROUND(-PMT(((1+Q484/CP)^(CP/periods_per_year))-1,nper-O484+1,U483),2)))))</f>
        <v/>
      </c>
      <c r="T484" s="21" t="str">
        <f t="shared" si="68"/>
        <v/>
      </c>
      <c r="U484" s="21" t="str">
        <f t="shared" si="69"/>
        <v/>
      </c>
    </row>
    <row r="485" spans="1:21" x14ac:dyDescent="0.2">
      <c r="A485" s="11" t="str">
        <f t="shared" si="60"/>
        <v/>
      </c>
      <c r="B485" s="12" t="str">
        <f t="shared" si="61"/>
        <v/>
      </c>
      <c r="C485" s="16" t="str">
        <f t="shared" si="62"/>
        <v/>
      </c>
      <c r="D485" s="13" t="str">
        <f>IF(A485="","",IF(A485=1,start_rate,IF(variable,IF(OR(A485=1,A485&lt;$J$23*periods_per_year),D484,MIN($J$24,IF(MOD(A485-1,$J$26)=0,MAX($J$25,D484+$J$27),D484))),D484)))</f>
        <v/>
      </c>
      <c r="E485" s="14" t="str">
        <f t="shared" si="63"/>
        <v/>
      </c>
      <c r="F485" s="14" t="str">
        <f>IF(A485="","",IF(A485=nper,J484+E485,MIN(J484+E485,IF(D485=D484,F484,IF($E$13="Acc Bi-Weekly",ROUND((-PMT(((1+D485/CP)^(CP/12))-1,(nper-A485+1)*12/26,J484))/2,2),IF($E$13="Acc Weekly",ROUND((-PMT(((1+D485/CP)^(CP/12))-1,(nper-A485+1)*12/52,J484))/4,2),ROUND(-PMT(((1+D485/CP)^(CP/periods_per_year))-1,nper-A485+1,J484),2)))))))</f>
        <v/>
      </c>
      <c r="G485" s="14" t="str">
        <f>IF(OR(A485="",A485&lt;$E$23),"",IF(J484&lt;=F485,0,IF(IF(AND(A485&gt;=$E$23,MOD(A485-$E$23,int)=0),$E$24,0)+F485&gt;=J484+E485,J484+E485-F485,IF(AND(A485&gt;=$E$23,MOD(A485-$E$23,int)=0),$E$24,0)+IF(IF(AND(A485&gt;=$E$23,MOD(A485-$E$23,int)=0),$E$24,0)+IF(MOD(A485-$E$27,periods_per_year)=0,$E$26,0)+F485&lt;J484+E485,IF(MOD(A485-$E$27,periods_per_year)=0,$E$26,0),J484+E485-IF(AND(A485&gt;=$E$23,MOD(A485-$E$23,int)=0),$E$24,0)-F485))))</f>
        <v/>
      </c>
      <c r="H485" s="15"/>
      <c r="I485" s="14" t="str">
        <f t="shared" si="64"/>
        <v/>
      </c>
      <c r="J485" s="14" t="str">
        <f t="shared" si="65"/>
        <v/>
      </c>
      <c r="K485" s="14" t="str">
        <f t="shared" si="66"/>
        <v/>
      </c>
      <c r="L485" s="14" t="str">
        <f>IF(A485="","",SUM($K$49:K485))</f>
        <v/>
      </c>
      <c r="O485" s="18" t="str">
        <f t="shared" si="67"/>
        <v/>
      </c>
      <c r="P485" s="19" t="str">
        <f>IF(O485="","",IF(OR(periods_per_year=26,periods_per_year=52),IF(periods_per_year=26,IF(O485=1,fpdate,P484+14),IF(periods_per_year=52,IF(O485=1,fpdate,P484+7),"n/a")),IF(periods_per_year=24,DATE(YEAR(fpdate),MONTH(fpdate)+(O485-1)/2+IF(AND(DAY(fpdate)&gt;=15,MOD(O485,2)=0),1,0),IF(MOD(O485,2)=0,IF(DAY(fpdate)&gt;=15,DAY(fpdate)-14,DAY(fpdate)+14),DAY(fpdate))),IF(DAY(DATE(YEAR(fpdate),MONTH(fpdate)+O485-1,DAY(fpdate)))&lt;&gt;DAY(fpdate),DATE(YEAR(fpdate),MONTH(fpdate)+O485,0),DATE(YEAR(fpdate),MONTH(fpdate)+O485-1,DAY(fpdate))))))</f>
        <v/>
      </c>
      <c r="Q485" s="20" t="str">
        <f>IF(O485="","",IF(D485&lt;&gt;"",D485,IF(O485=1,start_rate,IF(variable,IF(OR(O485=1,O485&lt;$J$23*periods_per_year),Q484,MIN($J$24,IF(MOD(O485-1,$J$26)=0,MAX($J$25,Q484+$J$27),Q484))),Q484))))</f>
        <v/>
      </c>
      <c r="R485" s="21" t="str">
        <f>IF(O485="","",ROUND((((1+Q485/CP)^(CP/periods_per_year))-1)*U484,2))</f>
        <v/>
      </c>
      <c r="S485" s="21" t="str">
        <f>IF(O485="","",IF(O485=nper,U484+R485,MIN(U484+R485,IF(Q485=Q484,S484,ROUND(-PMT(((1+Q485/CP)^(CP/periods_per_year))-1,nper-O485+1,U484),2)))))</f>
        <v/>
      </c>
      <c r="T485" s="21" t="str">
        <f t="shared" si="68"/>
        <v/>
      </c>
      <c r="U485" s="21" t="str">
        <f t="shared" si="69"/>
        <v/>
      </c>
    </row>
    <row r="486" spans="1:21" x14ac:dyDescent="0.2">
      <c r="A486" s="11" t="str">
        <f t="shared" si="60"/>
        <v/>
      </c>
      <c r="B486" s="12" t="str">
        <f t="shared" si="61"/>
        <v/>
      </c>
      <c r="C486" s="16" t="str">
        <f t="shared" si="62"/>
        <v/>
      </c>
      <c r="D486" s="13" t="str">
        <f>IF(A486="","",IF(A486=1,start_rate,IF(variable,IF(OR(A486=1,A486&lt;$J$23*periods_per_year),D485,MIN($J$24,IF(MOD(A486-1,$J$26)=0,MAX($J$25,D485+$J$27),D485))),D485)))</f>
        <v/>
      </c>
      <c r="E486" s="14" t="str">
        <f t="shared" si="63"/>
        <v/>
      </c>
      <c r="F486" s="14" t="str">
        <f>IF(A486="","",IF(A486=nper,J485+E486,MIN(J485+E486,IF(D486=D485,F485,IF($E$13="Acc Bi-Weekly",ROUND((-PMT(((1+D486/CP)^(CP/12))-1,(nper-A486+1)*12/26,J485))/2,2),IF($E$13="Acc Weekly",ROUND((-PMT(((1+D486/CP)^(CP/12))-1,(nper-A486+1)*12/52,J485))/4,2),ROUND(-PMT(((1+D486/CP)^(CP/periods_per_year))-1,nper-A486+1,J485),2)))))))</f>
        <v/>
      </c>
      <c r="G486" s="14" t="str">
        <f>IF(OR(A486="",A486&lt;$E$23),"",IF(J485&lt;=F486,0,IF(IF(AND(A486&gt;=$E$23,MOD(A486-$E$23,int)=0),$E$24,0)+F486&gt;=J485+E486,J485+E486-F486,IF(AND(A486&gt;=$E$23,MOD(A486-$E$23,int)=0),$E$24,0)+IF(IF(AND(A486&gt;=$E$23,MOD(A486-$E$23,int)=0),$E$24,0)+IF(MOD(A486-$E$27,periods_per_year)=0,$E$26,0)+F486&lt;J485+E486,IF(MOD(A486-$E$27,periods_per_year)=0,$E$26,0),J485+E486-IF(AND(A486&gt;=$E$23,MOD(A486-$E$23,int)=0),$E$24,0)-F486))))</f>
        <v/>
      </c>
      <c r="H486" s="15"/>
      <c r="I486" s="14" t="str">
        <f t="shared" si="64"/>
        <v/>
      </c>
      <c r="J486" s="14" t="str">
        <f t="shared" si="65"/>
        <v/>
      </c>
      <c r="K486" s="14" t="str">
        <f t="shared" si="66"/>
        <v/>
      </c>
      <c r="L486" s="14" t="str">
        <f>IF(A486="","",SUM($K$49:K486))</f>
        <v/>
      </c>
      <c r="O486" s="18" t="str">
        <f t="shared" si="67"/>
        <v/>
      </c>
      <c r="P486" s="19" t="str">
        <f>IF(O486="","",IF(OR(periods_per_year=26,periods_per_year=52),IF(periods_per_year=26,IF(O486=1,fpdate,P485+14),IF(periods_per_year=52,IF(O486=1,fpdate,P485+7),"n/a")),IF(periods_per_year=24,DATE(YEAR(fpdate),MONTH(fpdate)+(O486-1)/2+IF(AND(DAY(fpdate)&gt;=15,MOD(O486,2)=0),1,0),IF(MOD(O486,2)=0,IF(DAY(fpdate)&gt;=15,DAY(fpdate)-14,DAY(fpdate)+14),DAY(fpdate))),IF(DAY(DATE(YEAR(fpdate),MONTH(fpdate)+O486-1,DAY(fpdate)))&lt;&gt;DAY(fpdate),DATE(YEAR(fpdate),MONTH(fpdate)+O486,0),DATE(YEAR(fpdate),MONTH(fpdate)+O486-1,DAY(fpdate))))))</f>
        <v/>
      </c>
      <c r="Q486" s="20" t="str">
        <f>IF(O486="","",IF(D486&lt;&gt;"",D486,IF(O486=1,start_rate,IF(variable,IF(OR(O486=1,O486&lt;$J$23*periods_per_year),Q485,MIN($J$24,IF(MOD(O486-1,$J$26)=0,MAX($J$25,Q485+$J$27),Q485))),Q485))))</f>
        <v/>
      </c>
      <c r="R486" s="21" t="str">
        <f>IF(O486="","",ROUND((((1+Q486/CP)^(CP/periods_per_year))-1)*U485,2))</f>
        <v/>
      </c>
      <c r="S486" s="21" t="str">
        <f>IF(O486="","",IF(O486=nper,U485+R486,MIN(U485+R486,IF(Q486=Q485,S485,ROUND(-PMT(((1+Q486/CP)^(CP/periods_per_year))-1,nper-O486+1,U485),2)))))</f>
        <v/>
      </c>
      <c r="T486" s="21" t="str">
        <f t="shared" si="68"/>
        <v/>
      </c>
      <c r="U486" s="21" t="str">
        <f t="shared" si="69"/>
        <v/>
      </c>
    </row>
    <row r="487" spans="1:21" x14ac:dyDescent="0.2">
      <c r="A487" s="11" t="str">
        <f t="shared" si="60"/>
        <v/>
      </c>
      <c r="B487" s="12" t="str">
        <f t="shared" si="61"/>
        <v/>
      </c>
      <c r="C487" s="16" t="str">
        <f t="shared" si="62"/>
        <v/>
      </c>
      <c r="D487" s="13" t="str">
        <f>IF(A487="","",IF(A487=1,start_rate,IF(variable,IF(OR(A487=1,A487&lt;$J$23*periods_per_year),D486,MIN($J$24,IF(MOD(A487-1,$J$26)=0,MAX($J$25,D486+$J$27),D486))),D486)))</f>
        <v/>
      </c>
      <c r="E487" s="14" t="str">
        <f t="shared" si="63"/>
        <v/>
      </c>
      <c r="F487" s="14" t="str">
        <f>IF(A487="","",IF(A487=nper,J486+E487,MIN(J486+E487,IF(D487=D486,F486,IF($E$13="Acc Bi-Weekly",ROUND((-PMT(((1+D487/CP)^(CP/12))-1,(nper-A487+1)*12/26,J486))/2,2),IF($E$13="Acc Weekly",ROUND((-PMT(((1+D487/CP)^(CP/12))-1,(nper-A487+1)*12/52,J486))/4,2),ROUND(-PMT(((1+D487/CP)^(CP/periods_per_year))-1,nper-A487+1,J486),2)))))))</f>
        <v/>
      </c>
      <c r="G487" s="14" t="str">
        <f>IF(OR(A487="",A487&lt;$E$23),"",IF(J486&lt;=F487,0,IF(IF(AND(A487&gt;=$E$23,MOD(A487-$E$23,int)=0),$E$24,0)+F487&gt;=J486+E487,J486+E487-F487,IF(AND(A487&gt;=$E$23,MOD(A487-$E$23,int)=0),$E$24,0)+IF(IF(AND(A487&gt;=$E$23,MOD(A487-$E$23,int)=0),$E$24,0)+IF(MOD(A487-$E$27,periods_per_year)=0,$E$26,0)+F487&lt;J486+E487,IF(MOD(A487-$E$27,periods_per_year)=0,$E$26,0),J486+E487-IF(AND(A487&gt;=$E$23,MOD(A487-$E$23,int)=0),$E$24,0)-F487))))</f>
        <v/>
      </c>
      <c r="H487" s="15"/>
      <c r="I487" s="14" t="str">
        <f t="shared" si="64"/>
        <v/>
      </c>
      <c r="J487" s="14" t="str">
        <f t="shared" si="65"/>
        <v/>
      </c>
      <c r="K487" s="14" t="str">
        <f t="shared" si="66"/>
        <v/>
      </c>
      <c r="L487" s="14" t="str">
        <f>IF(A487="","",SUM($K$49:K487))</f>
        <v/>
      </c>
      <c r="O487" s="18" t="str">
        <f t="shared" si="67"/>
        <v/>
      </c>
      <c r="P487" s="19" t="str">
        <f>IF(O487="","",IF(OR(periods_per_year=26,periods_per_year=52),IF(periods_per_year=26,IF(O487=1,fpdate,P486+14),IF(periods_per_year=52,IF(O487=1,fpdate,P486+7),"n/a")),IF(periods_per_year=24,DATE(YEAR(fpdate),MONTH(fpdate)+(O487-1)/2+IF(AND(DAY(fpdate)&gt;=15,MOD(O487,2)=0),1,0),IF(MOD(O487,2)=0,IF(DAY(fpdate)&gt;=15,DAY(fpdate)-14,DAY(fpdate)+14),DAY(fpdate))),IF(DAY(DATE(YEAR(fpdate),MONTH(fpdate)+O487-1,DAY(fpdate)))&lt;&gt;DAY(fpdate),DATE(YEAR(fpdate),MONTH(fpdate)+O487,0),DATE(YEAR(fpdate),MONTH(fpdate)+O487-1,DAY(fpdate))))))</f>
        <v/>
      </c>
      <c r="Q487" s="20" t="str">
        <f>IF(O487="","",IF(D487&lt;&gt;"",D487,IF(O487=1,start_rate,IF(variable,IF(OR(O487=1,O487&lt;$J$23*periods_per_year),Q486,MIN($J$24,IF(MOD(O487-1,$J$26)=0,MAX($J$25,Q486+$J$27),Q486))),Q486))))</f>
        <v/>
      </c>
      <c r="R487" s="21" t="str">
        <f>IF(O487="","",ROUND((((1+Q487/CP)^(CP/periods_per_year))-1)*U486,2))</f>
        <v/>
      </c>
      <c r="S487" s="21" t="str">
        <f>IF(O487="","",IF(O487=nper,U486+R487,MIN(U486+R487,IF(Q487=Q486,S486,ROUND(-PMT(((1+Q487/CP)^(CP/periods_per_year))-1,nper-O487+1,U486),2)))))</f>
        <v/>
      </c>
      <c r="T487" s="21" t="str">
        <f t="shared" si="68"/>
        <v/>
      </c>
      <c r="U487" s="21" t="str">
        <f t="shared" si="69"/>
        <v/>
      </c>
    </row>
    <row r="488" spans="1:21" x14ac:dyDescent="0.2">
      <c r="A488" s="11" t="str">
        <f t="shared" si="60"/>
        <v/>
      </c>
      <c r="B488" s="12" t="str">
        <f t="shared" si="61"/>
        <v/>
      </c>
      <c r="C488" s="16" t="str">
        <f t="shared" si="62"/>
        <v/>
      </c>
      <c r="D488" s="13" t="str">
        <f>IF(A488="","",IF(A488=1,start_rate,IF(variable,IF(OR(A488=1,A488&lt;$J$23*periods_per_year),D487,MIN($J$24,IF(MOD(A488-1,$J$26)=0,MAX($J$25,D487+$J$27),D487))),D487)))</f>
        <v/>
      </c>
      <c r="E488" s="14" t="str">
        <f t="shared" si="63"/>
        <v/>
      </c>
      <c r="F488" s="14" t="str">
        <f>IF(A488="","",IF(A488=nper,J487+E488,MIN(J487+E488,IF(D488=D487,F487,IF($E$13="Acc Bi-Weekly",ROUND((-PMT(((1+D488/CP)^(CP/12))-1,(nper-A488+1)*12/26,J487))/2,2),IF($E$13="Acc Weekly",ROUND((-PMT(((1+D488/CP)^(CP/12))-1,(nper-A488+1)*12/52,J487))/4,2),ROUND(-PMT(((1+D488/CP)^(CP/periods_per_year))-1,nper-A488+1,J487),2)))))))</f>
        <v/>
      </c>
      <c r="G488" s="14" t="str">
        <f>IF(OR(A488="",A488&lt;$E$23),"",IF(J487&lt;=F488,0,IF(IF(AND(A488&gt;=$E$23,MOD(A488-$E$23,int)=0),$E$24,0)+F488&gt;=J487+E488,J487+E488-F488,IF(AND(A488&gt;=$E$23,MOD(A488-$E$23,int)=0),$E$24,0)+IF(IF(AND(A488&gt;=$E$23,MOD(A488-$E$23,int)=0),$E$24,0)+IF(MOD(A488-$E$27,periods_per_year)=0,$E$26,0)+F488&lt;J487+E488,IF(MOD(A488-$E$27,periods_per_year)=0,$E$26,0),J487+E488-IF(AND(A488&gt;=$E$23,MOD(A488-$E$23,int)=0),$E$24,0)-F488))))</f>
        <v/>
      </c>
      <c r="H488" s="15"/>
      <c r="I488" s="14" t="str">
        <f t="shared" si="64"/>
        <v/>
      </c>
      <c r="J488" s="14" t="str">
        <f t="shared" si="65"/>
        <v/>
      </c>
      <c r="K488" s="14" t="str">
        <f t="shared" si="66"/>
        <v/>
      </c>
      <c r="L488" s="14" t="str">
        <f>IF(A488="","",SUM($K$49:K488))</f>
        <v/>
      </c>
      <c r="O488" s="18" t="str">
        <f t="shared" si="67"/>
        <v/>
      </c>
      <c r="P488" s="19" t="str">
        <f>IF(O488="","",IF(OR(periods_per_year=26,periods_per_year=52),IF(periods_per_year=26,IF(O488=1,fpdate,P487+14),IF(periods_per_year=52,IF(O488=1,fpdate,P487+7),"n/a")),IF(periods_per_year=24,DATE(YEAR(fpdate),MONTH(fpdate)+(O488-1)/2+IF(AND(DAY(fpdate)&gt;=15,MOD(O488,2)=0),1,0),IF(MOD(O488,2)=0,IF(DAY(fpdate)&gt;=15,DAY(fpdate)-14,DAY(fpdate)+14),DAY(fpdate))),IF(DAY(DATE(YEAR(fpdate),MONTH(fpdate)+O488-1,DAY(fpdate)))&lt;&gt;DAY(fpdate),DATE(YEAR(fpdate),MONTH(fpdate)+O488,0),DATE(YEAR(fpdate),MONTH(fpdate)+O488-1,DAY(fpdate))))))</f>
        <v/>
      </c>
      <c r="Q488" s="20" t="str">
        <f>IF(O488="","",IF(D488&lt;&gt;"",D488,IF(O488=1,start_rate,IF(variable,IF(OR(O488=1,O488&lt;$J$23*periods_per_year),Q487,MIN($J$24,IF(MOD(O488-1,$J$26)=0,MAX($J$25,Q487+$J$27),Q487))),Q487))))</f>
        <v/>
      </c>
      <c r="R488" s="21" t="str">
        <f>IF(O488="","",ROUND((((1+Q488/CP)^(CP/periods_per_year))-1)*U487,2))</f>
        <v/>
      </c>
      <c r="S488" s="21" t="str">
        <f>IF(O488="","",IF(O488=nper,U487+R488,MIN(U487+R488,IF(Q488=Q487,S487,ROUND(-PMT(((1+Q488/CP)^(CP/periods_per_year))-1,nper-O488+1,U487),2)))))</f>
        <v/>
      </c>
      <c r="T488" s="21" t="str">
        <f t="shared" si="68"/>
        <v/>
      </c>
      <c r="U488" s="21" t="str">
        <f t="shared" si="69"/>
        <v/>
      </c>
    </row>
    <row r="489" spans="1:21" x14ac:dyDescent="0.2">
      <c r="A489" s="11" t="str">
        <f t="shared" si="60"/>
        <v/>
      </c>
      <c r="B489" s="12" t="str">
        <f t="shared" si="61"/>
        <v/>
      </c>
      <c r="C489" s="16" t="str">
        <f t="shared" si="62"/>
        <v/>
      </c>
      <c r="D489" s="13" t="str">
        <f>IF(A489="","",IF(A489=1,start_rate,IF(variable,IF(OR(A489=1,A489&lt;$J$23*periods_per_year),D488,MIN($J$24,IF(MOD(A489-1,$J$26)=0,MAX($J$25,D488+$J$27),D488))),D488)))</f>
        <v/>
      </c>
      <c r="E489" s="14" t="str">
        <f t="shared" si="63"/>
        <v/>
      </c>
      <c r="F489" s="14" t="str">
        <f>IF(A489="","",IF(A489=nper,J488+E489,MIN(J488+E489,IF(D489=D488,F488,IF($E$13="Acc Bi-Weekly",ROUND((-PMT(((1+D489/CP)^(CP/12))-1,(nper-A489+1)*12/26,J488))/2,2),IF($E$13="Acc Weekly",ROUND((-PMT(((1+D489/CP)^(CP/12))-1,(nper-A489+1)*12/52,J488))/4,2),ROUND(-PMT(((1+D489/CP)^(CP/periods_per_year))-1,nper-A489+1,J488),2)))))))</f>
        <v/>
      </c>
      <c r="G489" s="14" t="str">
        <f>IF(OR(A489="",A489&lt;$E$23),"",IF(J488&lt;=F489,0,IF(IF(AND(A489&gt;=$E$23,MOD(A489-$E$23,int)=0),$E$24,0)+F489&gt;=J488+E489,J488+E489-F489,IF(AND(A489&gt;=$E$23,MOD(A489-$E$23,int)=0),$E$24,0)+IF(IF(AND(A489&gt;=$E$23,MOD(A489-$E$23,int)=0),$E$24,0)+IF(MOD(A489-$E$27,periods_per_year)=0,$E$26,0)+F489&lt;J488+E489,IF(MOD(A489-$E$27,periods_per_year)=0,$E$26,0),J488+E489-IF(AND(A489&gt;=$E$23,MOD(A489-$E$23,int)=0),$E$24,0)-F489))))</f>
        <v/>
      </c>
      <c r="H489" s="15"/>
      <c r="I489" s="14" t="str">
        <f t="shared" si="64"/>
        <v/>
      </c>
      <c r="J489" s="14" t="str">
        <f t="shared" si="65"/>
        <v/>
      </c>
      <c r="K489" s="14" t="str">
        <f t="shared" si="66"/>
        <v/>
      </c>
      <c r="L489" s="14" t="str">
        <f>IF(A489="","",SUM($K$49:K489))</f>
        <v/>
      </c>
      <c r="O489" s="18" t="str">
        <f t="shared" si="67"/>
        <v/>
      </c>
      <c r="P489" s="19" t="str">
        <f>IF(O489="","",IF(OR(periods_per_year=26,periods_per_year=52),IF(periods_per_year=26,IF(O489=1,fpdate,P488+14),IF(periods_per_year=52,IF(O489=1,fpdate,P488+7),"n/a")),IF(periods_per_year=24,DATE(YEAR(fpdate),MONTH(fpdate)+(O489-1)/2+IF(AND(DAY(fpdate)&gt;=15,MOD(O489,2)=0),1,0),IF(MOD(O489,2)=0,IF(DAY(fpdate)&gt;=15,DAY(fpdate)-14,DAY(fpdate)+14),DAY(fpdate))),IF(DAY(DATE(YEAR(fpdate),MONTH(fpdate)+O489-1,DAY(fpdate)))&lt;&gt;DAY(fpdate),DATE(YEAR(fpdate),MONTH(fpdate)+O489,0),DATE(YEAR(fpdate),MONTH(fpdate)+O489-1,DAY(fpdate))))))</f>
        <v/>
      </c>
      <c r="Q489" s="20" t="str">
        <f>IF(O489="","",IF(D489&lt;&gt;"",D489,IF(O489=1,start_rate,IF(variable,IF(OR(O489=1,O489&lt;$J$23*periods_per_year),Q488,MIN($J$24,IF(MOD(O489-1,$J$26)=0,MAX($J$25,Q488+$J$27),Q488))),Q488))))</f>
        <v/>
      </c>
      <c r="R489" s="21" t="str">
        <f>IF(O489="","",ROUND((((1+Q489/CP)^(CP/periods_per_year))-1)*U488,2))</f>
        <v/>
      </c>
      <c r="S489" s="21" t="str">
        <f>IF(O489="","",IF(O489=nper,U488+R489,MIN(U488+R489,IF(Q489=Q488,S488,ROUND(-PMT(((1+Q489/CP)^(CP/periods_per_year))-1,nper-O489+1,U488),2)))))</f>
        <v/>
      </c>
      <c r="T489" s="21" t="str">
        <f t="shared" si="68"/>
        <v/>
      </c>
      <c r="U489" s="21" t="str">
        <f t="shared" si="69"/>
        <v/>
      </c>
    </row>
    <row r="490" spans="1:21" x14ac:dyDescent="0.2">
      <c r="A490" s="11" t="str">
        <f t="shared" si="60"/>
        <v/>
      </c>
      <c r="B490" s="12" t="str">
        <f t="shared" si="61"/>
        <v/>
      </c>
      <c r="C490" s="16" t="str">
        <f t="shared" si="62"/>
        <v/>
      </c>
      <c r="D490" s="13" t="str">
        <f>IF(A490="","",IF(A490=1,start_rate,IF(variable,IF(OR(A490=1,A490&lt;$J$23*periods_per_year),D489,MIN($J$24,IF(MOD(A490-1,$J$26)=0,MAX($J$25,D489+$J$27),D489))),D489)))</f>
        <v/>
      </c>
      <c r="E490" s="14" t="str">
        <f t="shared" si="63"/>
        <v/>
      </c>
      <c r="F490" s="14" t="str">
        <f>IF(A490="","",IF(A490=nper,J489+E490,MIN(J489+E490,IF(D490=D489,F489,IF($E$13="Acc Bi-Weekly",ROUND((-PMT(((1+D490/CP)^(CP/12))-1,(nper-A490+1)*12/26,J489))/2,2),IF($E$13="Acc Weekly",ROUND((-PMT(((1+D490/CP)^(CP/12))-1,(nper-A490+1)*12/52,J489))/4,2),ROUND(-PMT(((1+D490/CP)^(CP/periods_per_year))-1,nper-A490+1,J489),2)))))))</f>
        <v/>
      </c>
      <c r="G490" s="14" t="str">
        <f>IF(OR(A490="",A490&lt;$E$23),"",IF(J489&lt;=F490,0,IF(IF(AND(A490&gt;=$E$23,MOD(A490-$E$23,int)=0),$E$24,0)+F490&gt;=J489+E490,J489+E490-F490,IF(AND(A490&gt;=$E$23,MOD(A490-$E$23,int)=0),$E$24,0)+IF(IF(AND(A490&gt;=$E$23,MOD(A490-$E$23,int)=0),$E$24,0)+IF(MOD(A490-$E$27,periods_per_year)=0,$E$26,0)+F490&lt;J489+E490,IF(MOD(A490-$E$27,periods_per_year)=0,$E$26,0),J489+E490-IF(AND(A490&gt;=$E$23,MOD(A490-$E$23,int)=0),$E$24,0)-F490))))</f>
        <v/>
      </c>
      <c r="H490" s="15"/>
      <c r="I490" s="14" t="str">
        <f t="shared" si="64"/>
        <v/>
      </c>
      <c r="J490" s="14" t="str">
        <f t="shared" si="65"/>
        <v/>
      </c>
      <c r="K490" s="14" t="str">
        <f t="shared" si="66"/>
        <v/>
      </c>
      <c r="L490" s="14" t="str">
        <f>IF(A490="","",SUM($K$49:K490))</f>
        <v/>
      </c>
      <c r="O490" s="18" t="str">
        <f t="shared" si="67"/>
        <v/>
      </c>
      <c r="P490" s="19" t="str">
        <f>IF(O490="","",IF(OR(periods_per_year=26,periods_per_year=52),IF(periods_per_year=26,IF(O490=1,fpdate,P489+14),IF(periods_per_year=52,IF(O490=1,fpdate,P489+7),"n/a")),IF(periods_per_year=24,DATE(YEAR(fpdate),MONTH(fpdate)+(O490-1)/2+IF(AND(DAY(fpdate)&gt;=15,MOD(O490,2)=0),1,0),IF(MOD(O490,2)=0,IF(DAY(fpdate)&gt;=15,DAY(fpdate)-14,DAY(fpdate)+14),DAY(fpdate))),IF(DAY(DATE(YEAR(fpdate),MONTH(fpdate)+O490-1,DAY(fpdate)))&lt;&gt;DAY(fpdate),DATE(YEAR(fpdate),MONTH(fpdate)+O490,0),DATE(YEAR(fpdate),MONTH(fpdate)+O490-1,DAY(fpdate))))))</f>
        <v/>
      </c>
      <c r="Q490" s="20" t="str">
        <f>IF(O490="","",IF(D490&lt;&gt;"",D490,IF(O490=1,start_rate,IF(variable,IF(OR(O490=1,O490&lt;$J$23*periods_per_year),Q489,MIN($J$24,IF(MOD(O490-1,$J$26)=0,MAX($J$25,Q489+$J$27),Q489))),Q489))))</f>
        <v/>
      </c>
      <c r="R490" s="21" t="str">
        <f>IF(O490="","",ROUND((((1+Q490/CP)^(CP/periods_per_year))-1)*U489,2))</f>
        <v/>
      </c>
      <c r="S490" s="21" t="str">
        <f>IF(O490="","",IF(O490=nper,U489+R490,MIN(U489+R490,IF(Q490=Q489,S489,ROUND(-PMT(((1+Q490/CP)^(CP/periods_per_year))-1,nper-O490+1,U489),2)))))</f>
        <v/>
      </c>
      <c r="T490" s="21" t="str">
        <f t="shared" si="68"/>
        <v/>
      </c>
      <c r="U490" s="21" t="str">
        <f t="shared" si="69"/>
        <v/>
      </c>
    </row>
    <row r="491" spans="1:21" x14ac:dyDescent="0.2">
      <c r="A491" s="11" t="str">
        <f t="shared" si="60"/>
        <v/>
      </c>
      <c r="B491" s="12" t="str">
        <f t="shared" si="61"/>
        <v/>
      </c>
      <c r="C491" s="16" t="str">
        <f t="shared" si="62"/>
        <v/>
      </c>
      <c r="D491" s="13" t="str">
        <f>IF(A491="","",IF(A491=1,start_rate,IF(variable,IF(OR(A491=1,A491&lt;$J$23*periods_per_year),D490,MIN($J$24,IF(MOD(A491-1,$J$26)=0,MAX($J$25,D490+$J$27),D490))),D490)))</f>
        <v/>
      </c>
      <c r="E491" s="14" t="str">
        <f t="shared" si="63"/>
        <v/>
      </c>
      <c r="F491" s="14" t="str">
        <f>IF(A491="","",IF(A491=nper,J490+E491,MIN(J490+E491,IF(D491=D490,F490,IF($E$13="Acc Bi-Weekly",ROUND((-PMT(((1+D491/CP)^(CP/12))-1,(nper-A491+1)*12/26,J490))/2,2),IF($E$13="Acc Weekly",ROUND((-PMT(((1+D491/CP)^(CP/12))-1,(nper-A491+1)*12/52,J490))/4,2),ROUND(-PMT(((1+D491/CP)^(CP/periods_per_year))-1,nper-A491+1,J490),2)))))))</f>
        <v/>
      </c>
      <c r="G491" s="14" t="str">
        <f>IF(OR(A491="",A491&lt;$E$23),"",IF(J490&lt;=F491,0,IF(IF(AND(A491&gt;=$E$23,MOD(A491-$E$23,int)=0),$E$24,0)+F491&gt;=J490+E491,J490+E491-F491,IF(AND(A491&gt;=$E$23,MOD(A491-$E$23,int)=0),$E$24,0)+IF(IF(AND(A491&gt;=$E$23,MOD(A491-$E$23,int)=0),$E$24,0)+IF(MOD(A491-$E$27,periods_per_year)=0,$E$26,0)+F491&lt;J490+E491,IF(MOD(A491-$E$27,periods_per_year)=0,$E$26,0),J490+E491-IF(AND(A491&gt;=$E$23,MOD(A491-$E$23,int)=0),$E$24,0)-F491))))</f>
        <v/>
      </c>
      <c r="H491" s="15"/>
      <c r="I491" s="14" t="str">
        <f t="shared" si="64"/>
        <v/>
      </c>
      <c r="J491" s="14" t="str">
        <f t="shared" si="65"/>
        <v/>
      </c>
      <c r="K491" s="14" t="str">
        <f t="shared" si="66"/>
        <v/>
      </c>
      <c r="L491" s="14" t="str">
        <f>IF(A491="","",SUM($K$49:K491))</f>
        <v/>
      </c>
      <c r="O491" s="18" t="str">
        <f t="shared" si="67"/>
        <v/>
      </c>
      <c r="P491" s="19" t="str">
        <f>IF(O491="","",IF(OR(periods_per_year=26,periods_per_year=52),IF(periods_per_year=26,IF(O491=1,fpdate,P490+14),IF(periods_per_year=52,IF(O491=1,fpdate,P490+7),"n/a")),IF(periods_per_year=24,DATE(YEAR(fpdate),MONTH(fpdate)+(O491-1)/2+IF(AND(DAY(fpdate)&gt;=15,MOD(O491,2)=0),1,0),IF(MOD(O491,2)=0,IF(DAY(fpdate)&gt;=15,DAY(fpdate)-14,DAY(fpdate)+14),DAY(fpdate))),IF(DAY(DATE(YEAR(fpdate),MONTH(fpdate)+O491-1,DAY(fpdate)))&lt;&gt;DAY(fpdate),DATE(YEAR(fpdate),MONTH(fpdate)+O491,0),DATE(YEAR(fpdate),MONTH(fpdate)+O491-1,DAY(fpdate))))))</f>
        <v/>
      </c>
      <c r="Q491" s="20" t="str">
        <f>IF(O491="","",IF(D491&lt;&gt;"",D491,IF(O491=1,start_rate,IF(variable,IF(OR(O491=1,O491&lt;$J$23*periods_per_year),Q490,MIN($J$24,IF(MOD(O491-1,$J$26)=0,MAX($J$25,Q490+$J$27),Q490))),Q490))))</f>
        <v/>
      </c>
      <c r="R491" s="21" t="str">
        <f>IF(O491="","",ROUND((((1+Q491/CP)^(CP/periods_per_year))-1)*U490,2))</f>
        <v/>
      </c>
      <c r="S491" s="21" t="str">
        <f>IF(O491="","",IF(O491=nper,U490+R491,MIN(U490+R491,IF(Q491=Q490,S490,ROUND(-PMT(((1+Q491/CP)^(CP/periods_per_year))-1,nper-O491+1,U490),2)))))</f>
        <v/>
      </c>
      <c r="T491" s="21" t="str">
        <f t="shared" si="68"/>
        <v/>
      </c>
      <c r="U491" s="21" t="str">
        <f t="shared" si="69"/>
        <v/>
      </c>
    </row>
    <row r="492" spans="1:21" x14ac:dyDescent="0.2">
      <c r="A492" s="11" t="str">
        <f t="shared" si="60"/>
        <v/>
      </c>
      <c r="B492" s="12" t="str">
        <f t="shared" si="61"/>
        <v/>
      </c>
      <c r="C492" s="16" t="str">
        <f t="shared" si="62"/>
        <v/>
      </c>
      <c r="D492" s="13" t="str">
        <f>IF(A492="","",IF(A492=1,start_rate,IF(variable,IF(OR(A492=1,A492&lt;$J$23*periods_per_year),D491,MIN($J$24,IF(MOD(A492-1,$J$26)=0,MAX($J$25,D491+$J$27),D491))),D491)))</f>
        <v/>
      </c>
      <c r="E492" s="14" t="str">
        <f t="shared" si="63"/>
        <v/>
      </c>
      <c r="F492" s="14" t="str">
        <f>IF(A492="","",IF(A492=nper,J491+E492,MIN(J491+E492,IF(D492=D491,F491,IF($E$13="Acc Bi-Weekly",ROUND((-PMT(((1+D492/CP)^(CP/12))-1,(nper-A492+1)*12/26,J491))/2,2),IF($E$13="Acc Weekly",ROUND((-PMT(((1+D492/CP)^(CP/12))-1,(nper-A492+1)*12/52,J491))/4,2),ROUND(-PMT(((1+D492/CP)^(CP/periods_per_year))-1,nper-A492+1,J491),2)))))))</f>
        <v/>
      </c>
      <c r="G492" s="14" t="str">
        <f>IF(OR(A492="",A492&lt;$E$23),"",IF(J491&lt;=F492,0,IF(IF(AND(A492&gt;=$E$23,MOD(A492-$E$23,int)=0),$E$24,0)+F492&gt;=J491+E492,J491+E492-F492,IF(AND(A492&gt;=$E$23,MOD(A492-$E$23,int)=0),$E$24,0)+IF(IF(AND(A492&gt;=$E$23,MOD(A492-$E$23,int)=0),$E$24,0)+IF(MOD(A492-$E$27,periods_per_year)=0,$E$26,0)+F492&lt;J491+E492,IF(MOD(A492-$E$27,periods_per_year)=0,$E$26,0),J491+E492-IF(AND(A492&gt;=$E$23,MOD(A492-$E$23,int)=0),$E$24,0)-F492))))</f>
        <v/>
      </c>
      <c r="H492" s="15"/>
      <c r="I492" s="14" t="str">
        <f t="shared" si="64"/>
        <v/>
      </c>
      <c r="J492" s="14" t="str">
        <f t="shared" si="65"/>
        <v/>
      </c>
      <c r="K492" s="14" t="str">
        <f t="shared" si="66"/>
        <v/>
      </c>
      <c r="L492" s="14" t="str">
        <f>IF(A492="","",SUM($K$49:K492))</f>
        <v/>
      </c>
      <c r="O492" s="18" t="str">
        <f t="shared" si="67"/>
        <v/>
      </c>
      <c r="P492" s="19" t="str">
        <f>IF(O492="","",IF(OR(periods_per_year=26,periods_per_year=52),IF(periods_per_year=26,IF(O492=1,fpdate,P491+14),IF(periods_per_year=52,IF(O492=1,fpdate,P491+7),"n/a")),IF(periods_per_year=24,DATE(YEAR(fpdate),MONTH(fpdate)+(O492-1)/2+IF(AND(DAY(fpdate)&gt;=15,MOD(O492,2)=0),1,0),IF(MOD(O492,2)=0,IF(DAY(fpdate)&gt;=15,DAY(fpdate)-14,DAY(fpdate)+14),DAY(fpdate))),IF(DAY(DATE(YEAR(fpdate),MONTH(fpdate)+O492-1,DAY(fpdate)))&lt;&gt;DAY(fpdate),DATE(YEAR(fpdate),MONTH(fpdate)+O492,0),DATE(YEAR(fpdate),MONTH(fpdate)+O492-1,DAY(fpdate))))))</f>
        <v/>
      </c>
      <c r="Q492" s="20" t="str">
        <f>IF(O492="","",IF(D492&lt;&gt;"",D492,IF(O492=1,start_rate,IF(variable,IF(OR(O492=1,O492&lt;$J$23*periods_per_year),Q491,MIN($J$24,IF(MOD(O492-1,$J$26)=0,MAX($J$25,Q491+$J$27),Q491))),Q491))))</f>
        <v/>
      </c>
      <c r="R492" s="21" t="str">
        <f>IF(O492="","",ROUND((((1+Q492/CP)^(CP/periods_per_year))-1)*U491,2))</f>
        <v/>
      </c>
      <c r="S492" s="21" t="str">
        <f>IF(O492="","",IF(O492=nper,U491+R492,MIN(U491+R492,IF(Q492=Q491,S491,ROUND(-PMT(((1+Q492/CP)^(CP/periods_per_year))-1,nper-O492+1,U491),2)))))</f>
        <v/>
      </c>
      <c r="T492" s="21" t="str">
        <f t="shared" si="68"/>
        <v/>
      </c>
      <c r="U492" s="21" t="str">
        <f t="shared" si="69"/>
        <v/>
      </c>
    </row>
    <row r="493" spans="1:21" x14ac:dyDescent="0.2">
      <c r="A493" s="11" t="str">
        <f t="shared" si="60"/>
        <v/>
      </c>
      <c r="B493" s="12" t="str">
        <f t="shared" si="61"/>
        <v/>
      </c>
      <c r="C493" s="16" t="str">
        <f t="shared" si="62"/>
        <v/>
      </c>
      <c r="D493" s="13" t="str">
        <f>IF(A493="","",IF(A493=1,start_rate,IF(variable,IF(OR(A493=1,A493&lt;$J$23*periods_per_year),D492,MIN($J$24,IF(MOD(A493-1,$J$26)=0,MAX($J$25,D492+$J$27),D492))),D492)))</f>
        <v/>
      </c>
      <c r="E493" s="14" t="str">
        <f t="shared" si="63"/>
        <v/>
      </c>
      <c r="F493" s="14" t="str">
        <f>IF(A493="","",IF(A493=nper,J492+E493,MIN(J492+E493,IF(D493=D492,F492,IF($E$13="Acc Bi-Weekly",ROUND((-PMT(((1+D493/CP)^(CP/12))-1,(nper-A493+1)*12/26,J492))/2,2),IF($E$13="Acc Weekly",ROUND((-PMT(((1+D493/CP)^(CP/12))-1,(nper-A493+1)*12/52,J492))/4,2),ROUND(-PMT(((1+D493/CP)^(CP/periods_per_year))-1,nper-A493+1,J492),2)))))))</f>
        <v/>
      </c>
      <c r="G493" s="14" t="str">
        <f>IF(OR(A493="",A493&lt;$E$23),"",IF(J492&lt;=F493,0,IF(IF(AND(A493&gt;=$E$23,MOD(A493-$E$23,int)=0),$E$24,0)+F493&gt;=J492+E493,J492+E493-F493,IF(AND(A493&gt;=$E$23,MOD(A493-$E$23,int)=0),$E$24,0)+IF(IF(AND(A493&gt;=$E$23,MOD(A493-$E$23,int)=0),$E$24,0)+IF(MOD(A493-$E$27,periods_per_year)=0,$E$26,0)+F493&lt;J492+E493,IF(MOD(A493-$E$27,periods_per_year)=0,$E$26,0),J492+E493-IF(AND(A493&gt;=$E$23,MOD(A493-$E$23,int)=0),$E$24,0)-F493))))</f>
        <v/>
      </c>
      <c r="H493" s="15"/>
      <c r="I493" s="14" t="str">
        <f t="shared" si="64"/>
        <v/>
      </c>
      <c r="J493" s="14" t="str">
        <f t="shared" si="65"/>
        <v/>
      </c>
      <c r="K493" s="14" t="str">
        <f t="shared" si="66"/>
        <v/>
      </c>
      <c r="L493" s="14" t="str">
        <f>IF(A493="","",SUM($K$49:K493))</f>
        <v/>
      </c>
      <c r="O493" s="18" t="str">
        <f t="shared" si="67"/>
        <v/>
      </c>
      <c r="P493" s="19" t="str">
        <f>IF(O493="","",IF(OR(periods_per_year=26,periods_per_year=52),IF(periods_per_year=26,IF(O493=1,fpdate,P492+14),IF(periods_per_year=52,IF(O493=1,fpdate,P492+7),"n/a")),IF(periods_per_year=24,DATE(YEAR(fpdate),MONTH(fpdate)+(O493-1)/2+IF(AND(DAY(fpdate)&gt;=15,MOD(O493,2)=0),1,0),IF(MOD(O493,2)=0,IF(DAY(fpdate)&gt;=15,DAY(fpdate)-14,DAY(fpdate)+14),DAY(fpdate))),IF(DAY(DATE(YEAR(fpdate),MONTH(fpdate)+O493-1,DAY(fpdate)))&lt;&gt;DAY(fpdate),DATE(YEAR(fpdate),MONTH(fpdate)+O493,0),DATE(YEAR(fpdate),MONTH(fpdate)+O493-1,DAY(fpdate))))))</f>
        <v/>
      </c>
      <c r="Q493" s="20" t="str">
        <f>IF(O493="","",IF(D493&lt;&gt;"",D493,IF(O493=1,start_rate,IF(variable,IF(OR(O493=1,O493&lt;$J$23*periods_per_year),Q492,MIN($J$24,IF(MOD(O493-1,$J$26)=0,MAX($J$25,Q492+$J$27),Q492))),Q492))))</f>
        <v/>
      </c>
      <c r="R493" s="21" t="str">
        <f>IF(O493="","",ROUND((((1+Q493/CP)^(CP/periods_per_year))-1)*U492,2))</f>
        <v/>
      </c>
      <c r="S493" s="21" t="str">
        <f>IF(O493="","",IF(O493=nper,U492+R493,MIN(U492+R493,IF(Q493=Q492,S492,ROUND(-PMT(((1+Q493/CP)^(CP/periods_per_year))-1,nper-O493+1,U492),2)))))</f>
        <v/>
      </c>
      <c r="T493" s="21" t="str">
        <f t="shared" si="68"/>
        <v/>
      </c>
      <c r="U493" s="21" t="str">
        <f t="shared" si="69"/>
        <v/>
      </c>
    </row>
    <row r="494" spans="1:21" x14ac:dyDescent="0.2">
      <c r="A494" s="11" t="str">
        <f t="shared" si="60"/>
        <v/>
      </c>
      <c r="B494" s="12" t="str">
        <f t="shared" si="61"/>
        <v/>
      </c>
      <c r="C494" s="16" t="str">
        <f t="shared" si="62"/>
        <v/>
      </c>
      <c r="D494" s="13" t="str">
        <f>IF(A494="","",IF(A494=1,start_rate,IF(variable,IF(OR(A494=1,A494&lt;$J$23*periods_per_year),D493,MIN($J$24,IF(MOD(A494-1,$J$26)=0,MAX($J$25,D493+$J$27),D493))),D493)))</f>
        <v/>
      </c>
      <c r="E494" s="14" t="str">
        <f t="shared" si="63"/>
        <v/>
      </c>
      <c r="F494" s="14" t="str">
        <f>IF(A494="","",IF(A494=nper,J493+E494,MIN(J493+E494,IF(D494=D493,F493,IF($E$13="Acc Bi-Weekly",ROUND((-PMT(((1+D494/CP)^(CP/12))-1,(nper-A494+1)*12/26,J493))/2,2),IF($E$13="Acc Weekly",ROUND((-PMT(((1+D494/CP)^(CP/12))-1,(nper-A494+1)*12/52,J493))/4,2),ROUND(-PMT(((1+D494/CP)^(CP/periods_per_year))-1,nper-A494+1,J493),2)))))))</f>
        <v/>
      </c>
      <c r="G494" s="14" t="str">
        <f>IF(OR(A494="",A494&lt;$E$23),"",IF(J493&lt;=F494,0,IF(IF(AND(A494&gt;=$E$23,MOD(A494-$E$23,int)=0),$E$24,0)+F494&gt;=J493+E494,J493+E494-F494,IF(AND(A494&gt;=$E$23,MOD(A494-$E$23,int)=0),$E$24,0)+IF(IF(AND(A494&gt;=$E$23,MOD(A494-$E$23,int)=0),$E$24,0)+IF(MOD(A494-$E$27,periods_per_year)=0,$E$26,0)+F494&lt;J493+E494,IF(MOD(A494-$E$27,periods_per_year)=0,$E$26,0),J493+E494-IF(AND(A494&gt;=$E$23,MOD(A494-$E$23,int)=0),$E$24,0)-F494))))</f>
        <v/>
      </c>
      <c r="H494" s="15"/>
      <c r="I494" s="14" t="str">
        <f t="shared" si="64"/>
        <v/>
      </c>
      <c r="J494" s="14" t="str">
        <f t="shared" si="65"/>
        <v/>
      </c>
      <c r="K494" s="14" t="str">
        <f t="shared" si="66"/>
        <v/>
      </c>
      <c r="L494" s="14" t="str">
        <f>IF(A494="","",SUM($K$49:K494))</f>
        <v/>
      </c>
      <c r="O494" s="18" t="str">
        <f t="shared" si="67"/>
        <v/>
      </c>
      <c r="P494" s="19" t="str">
        <f>IF(O494="","",IF(OR(periods_per_year=26,periods_per_year=52),IF(periods_per_year=26,IF(O494=1,fpdate,P493+14),IF(periods_per_year=52,IF(O494=1,fpdate,P493+7),"n/a")),IF(periods_per_year=24,DATE(YEAR(fpdate),MONTH(fpdate)+(O494-1)/2+IF(AND(DAY(fpdate)&gt;=15,MOD(O494,2)=0),1,0),IF(MOD(O494,2)=0,IF(DAY(fpdate)&gt;=15,DAY(fpdate)-14,DAY(fpdate)+14),DAY(fpdate))),IF(DAY(DATE(YEAR(fpdate),MONTH(fpdate)+O494-1,DAY(fpdate)))&lt;&gt;DAY(fpdate),DATE(YEAR(fpdate),MONTH(fpdate)+O494,0),DATE(YEAR(fpdate),MONTH(fpdate)+O494-1,DAY(fpdate))))))</f>
        <v/>
      </c>
      <c r="Q494" s="20" t="str">
        <f>IF(O494="","",IF(D494&lt;&gt;"",D494,IF(O494=1,start_rate,IF(variable,IF(OR(O494=1,O494&lt;$J$23*periods_per_year),Q493,MIN($J$24,IF(MOD(O494-1,$J$26)=0,MAX($J$25,Q493+$J$27),Q493))),Q493))))</f>
        <v/>
      </c>
      <c r="R494" s="21" t="str">
        <f>IF(O494="","",ROUND((((1+Q494/CP)^(CP/periods_per_year))-1)*U493,2))</f>
        <v/>
      </c>
      <c r="S494" s="21" t="str">
        <f>IF(O494="","",IF(O494=nper,U493+R494,MIN(U493+R494,IF(Q494=Q493,S493,ROUND(-PMT(((1+Q494/CP)^(CP/periods_per_year))-1,nper-O494+1,U493),2)))))</f>
        <v/>
      </c>
      <c r="T494" s="21" t="str">
        <f t="shared" si="68"/>
        <v/>
      </c>
      <c r="U494" s="21" t="str">
        <f t="shared" si="69"/>
        <v/>
      </c>
    </row>
    <row r="495" spans="1:21" x14ac:dyDescent="0.2">
      <c r="A495" s="11" t="str">
        <f t="shared" si="60"/>
        <v/>
      </c>
      <c r="B495" s="12" t="str">
        <f t="shared" si="61"/>
        <v/>
      </c>
      <c r="C495" s="16" t="str">
        <f t="shared" si="62"/>
        <v/>
      </c>
      <c r="D495" s="13" t="str">
        <f>IF(A495="","",IF(A495=1,start_rate,IF(variable,IF(OR(A495=1,A495&lt;$J$23*periods_per_year),D494,MIN($J$24,IF(MOD(A495-1,$J$26)=0,MAX($J$25,D494+$J$27),D494))),D494)))</f>
        <v/>
      </c>
      <c r="E495" s="14" t="str">
        <f t="shared" si="63"/>
        <v/>
      </c>
      <c r="F495" s="14" t="str">
        <f>IF(A495="","",IF(A495=nper,J494+E495,MIN(J494+E495,IF(D495=D494,F494,IF($E$13="Acc Bi-Weekly",ROUND((-PMT(((1+D495/CP)^(CP/12))-1,(nper-A495+1)*12/26,J494))/2,2),IF($E$13="Acc Weekly",ROUND((-PMT(((1+D495/CP)^(CP/12))-1,(nper-A495+1)*12/52,J494))/4,2),ROUND(-PMT(((1+D495/CP)^(CP/periods_per_year))-1,nper-A495+1,J494),2)))))))</f>
        <v/>
      </c>
      <c r="G495" s="14" t="str">
        <f>IF(OR(A495="",A495&lt;$E$23),"",IF(J494&lt;=F495,0,IF(IF(AND(A495&gt;=$E$23,MOD(A495-$E$23,int)=0),$E$24,0)+F495&gt;=J494+E495,J494+E495-F495,IF(AND(A495&gt;=$E$23,MOD(A495-$E$23,int)=0),$E$24,0)+IF(IF(AND(A495&gt;=$E$23,MOD(A495-$E$23,int)=0),$E$24,0)+IF(MOD(A495-$E$27,periods_per_year)=0,$E$26,0)+F495&lt;J494+E495,IF(MOD(A495-$E$27,periods_per_year)=0,$E$26,0),J494+E495-IF(AND(A495&gt;=$E$23,MOD(A495-$E$23,int)=0),$E$24,0)-F495))))</f>
        <v/>
      </c>
      <c r="H495" s="15"/>
      <c r="I495" s="14" t="str">
        <f t="shared" si="64"/>
        <v/>
      </c>
      <c r="J495" s="14" t="str">
        <f t="shared" si="65"/>
        <v/>
      </c>
      <c r="K495" s="14" t="str">
        <f t="shared" si="66"/>
        <v/>
      </c>
      <c r="L495" s="14" t="str">
        <f>IF(A495="","",SUM($K$49:K495))</f>
        <v/>
      </c>
      <c r="O495" s="18" t="str">
        <f t="shared" si="67"/>
        <v/>
      </c>
      <c r="P495" s="19" t="str">
        <f>IF(O495="","",IF(OR(periods_per_year=26,periods_per_year=52),IF(periods_per_year=26,IF(O495=1,fpdate,P494+14),IF(periods_per_year=52,IF(O495=1,fpdate,P494+7),"n/a")),IF(periods_per_year=24,DATE(YEAR(fpdate),MONTH(fpdate)+(O495-1)/2+IF(AND(DAY(fpdate)&gt;=15,MOD(O495,2)=0),1,0),IF(MOD(O495,2)=0,IF(DAY(fpdate)&gt;=15,DAY(fpdate)-14,DAY(fpdate)+14),DAY(fpdate))),IF(DAY(DATE(YEAR(fpdate),MONTH(fpdate)+O495-1,DAY(fpdate)))&lt;&gt;DAY(fpdate),DATE(YEAR(fpdate),MONTH(fpdate)+O495,0),DATE(YEAR(fpdate),MONTH(fpdate)+O495-1,DAY(fpdate))))))</f>
        <v/>
      </c>
      <c r="Q495" s="20" t="str">
        <f>IF(O495="","",IF(D495&lt;&gt;"",D495,IF(O495=1,start_rate,IF(variable,IF(OR(O495=1,O495&lt;$J$23*periods_per_year),Q494,MIN($J$24,IF(MOD(O495-1,$J$26)=0,MAX($J$25,Q494+$J$27),Q494))),Q494))))</f>
        <v/>
      </c>
      <c r="R495" s="21" t="str">
        <f>IF(O495="","",ROUND((((1+Q495/CP)^(CP/periods_per_year))-1)*U494,2))</f>
        <v/>
      </c>
      <c r="S495" s="21" t="str">
        <f>IF(O495="","",IF(O495=nper,U494+R495,MIN(U494+R495,IF(Q495=Q494,S494,ROUND(-PMT(((1+Q495/CP)^(CP/periods_per_year))-1,nper-O495+1,U494),2)))))</f>
        <v/>
      </c>
      <c r="T495" s="21" t="str">
        <f t="shared" si="68"/>
        <v/>
      </c>
      <c r="U495" s="21" t="str">
        <f t="shared" si="69"/>
        <v/>
      </c>
    </row>
    <row r="496" spans="1:21" x14ac:dyDescent="0.2">
      <c r="A496" s="11" t="str">
        <f t="shared" si="60"/>
        <v/>
      </c>
      <c r="B496" s="12" t="str">
        <f t="shared" si="61"/>
        <v/>
      </c>
      <c r="C496" s="16" t="str">
        <f t="shared" si="62"/>
        <v/>
      </c>
      <c r="D496" s="13" t="str">
        <f>IF(A496="","",IF(A496=1,start_rate,IF(variable,IF(OR(A496=1,A496&lt;$J$23*periods_per_year),D495,MIN($J$24,IF(MOD(A496-1,$J$26)=0,MAX($J$25,D495+$J$27),D495))),D495)))</f>
        <v/>
      </c>
      <c r="E496" s="14" t="str">
        <f t="shared" si="63"/>
        <v/>
      </c>
      <c r="F496" s="14" t="str">
        <f>IF(A496="","",IF(A496=nper,J495+E496,MIN(J495+E496,IF(D496=D495,F495,IF($E$13="Acc Bi-Weekly",ROUND((-PMT(((1+D496/CP)^(CP/12))-1,(nper-A496+1)*12/26,J495))/2,2),IF($E$13="Acc Weekly",ROUND((-PMT(((1+D496/CP)^(CP/12))-1,(nper-A496+1)*12/52,J495))/4,2),ROUND(-PMT(((1+D496/CP)^(CP/periods_per_year))-1,nper-A496+1,J495),2)))))))</f>
        <v/>
      </c>
      <c r="G496" s="14" t="str">
        <f>IF(OR(A496="",A496&lt;$E$23),"",IF(J495&lt;=F496,0,IF(IF(AND(A496&gt;=$E$23,MOD(A496-$E$23,int)=0),$E$24,0)+F496&gt;=J495+E496,J495+E496-F496,IF(AND(A496&gt;=$E$23,MOD(A496-$E$23,int)=0),$E$24,0)+IF(IF(AND(A496&gt;=$E$23,MOD(A496-$E$23,int)=0),$E$24,0)+IF(MOD(A496-$E$27,periods_per_year)=0,$E$26,0)+F496&lt;J495+E496,IF(MOD(A496-$E$27,periods_per_year)=0,$E$26,0),J495+E496-IF(AND(A496&gt;=$E$23,MOD(A496-$E$23,int)=0),$E$24,0)-F496))))</f>
        <v/>
      </c>
      <c r="H496" s="15"/>
      <c r="I496" s="14" t="str">
        <f t="shared" si="64"/>
        <v/>
      </c>
      <c r="J496" s="14" t="str">
        <f t="shared" si="65"/>
        <v/>
      </c>
      <c r="K496" s="14" t="str">
        <f t="shared" si="66"/>
        <v/>
      </c>
      <c r="L496" s="14" t="str">
        <f>IF(A496="","",SUM($K$49:K496))</f>
        <v/>
      </c>
      <c r="O496" s="18" t="str">
        <f t="shared" si="67"/>
        <v/>
      </c>
      <c r="P496" s="19" t="str">
        <f>IF(O496="","",IF(OR(periods_per_year=26,periods_per_year=52),IF(periods_per_year=26,IF(O496=1,fpdate,P495+14),IF(periods_per_year=52,IF(O496=1,fpdate,P495+7),"n/a")),IF(periods_per_year=24,DATE(YEAR(fpdate),MONTH(fpdate)+(O496-1)/2+IF(AND(DAY(fpdate)&gt;=15,MOD(O496,2)=0),1,0),IF(MOD(O496,2)=0,IF(DAY(fpdate)&gt;=15,DAY(fpdate)-14,DAY(fpdate)+14),DAY(fpdate))),IF(DAY(DATE(YEAR(fpdate),MONTH(fpdate)+O496-1,DAY(fpdate)))&lt;&gt;DAY(fpdate),DATE(YEAR(fpdate),MONTH(fpdate)+O496,0),DATE(YEAR(fpdate),MONTH(fpdate)+O496-1,DAY(fpdate))))))</f>
        <v/>
      </c>
      <c r="Q496" s="20" t="str">
        <f>IF(O496="","",IF(D496&lt;&gt;"",D496,IF(O496=1,start_rate,IF(variable,IF(OR(O496=1,O496&lt;$J$23*periods_per_year),Q495,MIN($J$24,IF(MOD(O496-1,$J$26)=0,MAX($J$25,Q495+$J$27),Q495))),Q495))))</f>
        <v/>
      </c>
      <c r="R496" s="21" t="str">
        <f>IF(O496="","",ROUND((((1+Q496/CP)^(CP/periods_per_year))-1)*U495,2))</f>
        <v/>
      </c>
      <c r="S496" s="21" t="str">
        <f>IF(O496="","",IF(O496=nper,U495+R496,MIN(U495+R496,IF(Q496=Q495,S495,ROUND(-PMT(((1+Q496/CP)^(CP/periods_per_year))-1,nper-O496+1,U495),2)))))</f>
        <v/>
      </c>
      <c r="T496" s="21" t="str">
        <f t="shared" si="68"/>
        <v/>
      </c>
      <c r="U496" s="21" t="str">
        <f t="shared" si="69"/>
        <v/>
      </c>
    </row>
    <row r="497" spans="1:21" x14ac:dyDescent="0.2">
      <c r="A497" s="11" t="str">
        <f t="shared" ref="A497:A560" si="70">IF(J496="","",IF(OR(A496&gt;=nper,ROUND(J496,2)&lt;=0),"",A496+1))</f>
        <v/>
      </c>
      <c r="B497" s="12" t="str">
        <f t="shared" ref="B497:B560" si="71">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DAY(fpdate)))&lt;&gt;DAY(fpdate),DATE(YEAR(fpdate),MONTH(fpdate)+A497,0),DATE(YEAR(fpdate),MONTH(fpdate)+A497-1,DAY(fpdate))))))</f>
        <v/>
      </c>
      <c r="C497" s="16" t="str">
        <f t="shared" ref="C497:C560" si="72">IF(A497="","",IF(MOD(A497,periods_per_year)=0,A497/periods_per_year,""))</f>
        <v/>
      </c>
      <c r="D497" s="13" t="str">
        <f>IF(A497="","",IF(A497=1,start_rate,IF(variable,IF(OR(A497=1,A497&lt;$J$23*periods_per_year),D496,MIN($J$24,IF(MOD(A497-1,$J$26)=0,MAX($J$25,D496+$J$27),D496))),D496)))</f>
        <v/>
      </c>
      <c r="E497" s="14" t="str">
        <f t="shared" ref="E497:E560" si="73">IF(A497="","",ROUND((((1+D497/CP)^(CP/periods_per_year))-1)*J496,2))</f>
        <v/>
      </c>
      <c r="F497" s="14" t="str">
        <f>IF(A497="","",IF(A497=nper,J496+E497,MIN(J496+E497,IF(D497=D496,F496,IF($E$13="Acc Bi-Weekly",ROUND((-PMT(((1+D497/CP)^(CP/12))-1,(nper-A497+1)*12/26,J496))/2,2),IF($E$13="Acc Weekly",ROUND((-PMT(((1+D497/CP)^(CP/12))-1,(nper-A497+1)*12/52,J496))/4,2),ROUND(-PMT(((1+D497/CP)^(CP/periods_per_year))-1,nper-A497+1,J496),2)))))))</f>
        <v/>
      </c>
      <c r="G497" s="14" t="str">
        <f>IF(OR(A497="",A497&lt;$E$23),"",IF(J496&lt;=F497,0,IF(IF(AND(A497&gt;=$E$23,MOD(A497-$E$23,int)=0),$E$24,0)+F497&gt;=J496+E497,J496+E497-F497,IF(AND(A497&gt;=$E$23,MOD(A497-$E$23,int)=0),$E$24,0)+IF(IF(AND(A497&gt;=$E$23,MOD(A497-$E$23,int)=0),$E$24,0)+IF(MOD(A497-$E$27,periods_per_year)=0,$E$26,0)+F497&lt;J496+E497,IF(MOD(A497-$E$27,periods_per_year)=0,$E$26,0),J496+E497-IF(AND(A497&gt;=$E$23,MOD(A497-$E$23,int)=0),$E$24,0)-F497))))</f>
        <v/>
      </c>
      <c r="H497" s="15"/>
      <c r="I497" s="14" t="str">
        <f t="shared" ref="I497:I560" si="74">IF(A497="","",F497-E497+H497+IF(G497="",0,G497))</f>
        <v/>
      </c>
      <c r="J497" s="14" t="str">
        <f t="shared" ref="J497:J560" si="75">IF(A497="","",J496-I497)</f>
        <v/>
      </c>
      <c r="K497" s="14" t="str">
        <f t="shared" ref="K497:K560" si="76">IF(A497="","",$L$42*E497)</f>
        <v/>
      </c>
      <c r="L497" s="14" t="str">
        <f>IF(A497="","",SUM($K$49:K497))</f>
        <v/>
      </c>
      <c r="O497" s="18" t="str">
        <f t="shared" ref="O497:O560" si="77">IF(U496="","",IF(OR(O496&gt;=nper,ROUND(U496,2)&lt;=0),"",O496+1))</f>
        <v/>
      </c>
      <c r="P497" s="19" t="str">
        <f>IF(O497="","",IF(OR(periods_per_year=26,periods_per_year=52),IF(periods_per_year=26,IF(O497=1,fpdate,P496+14),IF(periods_per_year=52,IF(O497=1,fpdate,P496+7),"n/a")),IF(periods_per_year=24,DATE(YEAR(fpdate),MONTH(fpdate)+(O497-1)/2+IF(AND(DAY(fpdate)&gt;=15,MOD(O497,2)=0),1,0),IF(MOD(O497,2)=0,IF(DAY(fpdate)&gt;=15,DAY(fpdate)-14,DAY(fpdate)+14),DAY(fpdate))),IF(DAY(DATE(YEAR(fpdate),MONTH(fpdate)+O497-1,DAY(fpdate)))&lt;&gt;DAY(fpdate),DATE(YEAR(fpdate),MONTH(fpdate)+O497,0),DATE(YEAR(fpdate),MONTH(fpdate)+O497-1,DAY(fpdate))))))</f>
        <v/>
      </c>
      <c r="Q497" s="20" t="str">
        <f>IF(O497="","",IF(D497&lt;&gt;"",D497,IF(O497=1,start_rate,IF(variable,IF(OR(O497=1,O497&lt;$J$23*periods_per_year),Q496,MIN($J$24,IF(MOD(O497-1,$J$26)=0,MAX($J$25,Q496+$J$27),Q496))),Q496))))</f>
        <v/>
      </c>
      <c r="R497" s="21" t="str">
        <f>IF(O497="","",ROUND((((1+Q497/CP)^(CP/periods_per_year))-1)*U496,2))</f>
        <v/>
      </c>
      <c r="S497" s="21" t="str">
        <f>IF(O497="","",IF(O497=nper,U496+R497,MIN(U496+R497,IF(Q497=Q496,S496,ROUND(-PMT(((1+Q497/CP)^(CP/periods_per_year))-1,nper-O497+1,U496),2)))))</f>
        <v/>
      </c>
      <c r="T497" s="21" t="str">
        <f t="shared" ref="T497:T560" si="78">IF(O497="","",S497-R497)</f>
        <v/>
      </c>
      <c r="U497" s="21" t="str">
        <f t="shared" ref="U497:U560" si="79">IF(O497="","",U496-T497)</f>
        <v/>
      </c>
    </row>
    <row r="498" spans="1:21" x14ac:dyDescent="0.2">
      <c r="A498" s="11" t="str">
        <f t="shared" si="70"/>
        <v/>
      </c>
      <c r="B498" s="12" t="str">
        <f t="shared" si="71"/>
        <v/>
      </c>
      <c r="C498" s="16" t="str">
        <f t="shared" si="72"/>
        <v/>
      </c>
      <c r="D498" s="13" t="str">
        <f>IF(A498="","",IF(A498=1,start_rate,IF(variable,IF(OR(A498=1,A498&lt;$J$23*periods_per_year),D497,MIN($J$24,IF(MOD(A498-1,$J$26)=0,MAX($J$25,D497+$J$27),D497))),D497)))</f>
        <v/>
      </c>
      <c r="E498" s="14" t="str">
        <f t="shared" si="73"/>
        <v/>
      </c>
      <c r="F498" s="14" t="str">
        <f>IF(A498="","",IF(A498=nper,J497+E498,MIN(J497+E498,IF(D498=D497,F497,IF($E$13="Acc Bi-Weekly",ROUND((-PMT(((1+D498/CP)^(CP/12))-1,(nper-A498+1)*12/26,J497))/2,2),IF($E$13="Acc Weekly",ROUND((-PMT(((1+D498/CP)^(CP/12))-1,(nper-A498+1)*12/52,J497))/4,2),ROUND(-PMT(((1+D498/CP)^(CP/periods_per_year))-1,nper-A498+1,J497),2)))))))</f>
        <v/>
      </c>
      <c r="G498" s="14" t="str">
        <f>IF(OR(A498="",A498&lt;$E$23),"",IF(J497&lt;=F498,0,IF(IF(AND(A498&gt;=$E$23,MOD(A498-$E$23,int)=0),$E$24,0)+F498&gt;=J497+E498,J497+E498-F498,IF(AND(A498&gt;=$E$23,MOD(A498-$E$23,int)=0),$E$24,0)+IF(IF(AND(A498&gt;=$E$23,MOD(A498-$E$23,int)=0),$E$24,0)+IF(MOD(A498-$E$27,periods_per_year)=0,$E$26,0)+F498&lt;J497+E498,IF(MOD(A498-$E$27,periods_per_year)=0,$E$26,0),J497+E498-IF(AND(A498&gt;=$E$23,MOD(A498-$E$23,int)=0),$E$24,0)-F498))))</f>
        <v/>
      </c>
      <c r="H498" s="15"/>
      <c r="I498" s="14" t="str">
        <f t="shared" si="74"/>
        <v/>
      </c>
      <c r="J498" s="14" t="str">
        <f t="shared" si="75"/>
        <v/>
      </c>
      <c r="K498" s="14" t="str">
        <f t="shared" si="76"/>
        <v/>
      </c>
      <c r="L498" s="14" t="str">
        <f>IF(A498="","",SUM($K$49:K498))</f>
        <v/>
      </c>
      <c r="O498" s="18" t="str">
        <f t="shared" si="77"/>
        <v/>
      </c>
      <c r="P498" s="19" t="str">
        <f>IF(O498="","",IF(OR(periods_per_year=26,periods_per_year=52),IF(periods_per_year=26,IF(O498=1,fpdate,P497+14),IF(periods_per_year=52,IF(O498=1,fpdate,P497+7),"n/a")),IF(periods_per_year=24,DATE(YEAR(fpdate),MONTH(fpdate)+(O498-1)/2+IF(AND(DAY(fpdate)&gt;=15,MOD(O498,2)=0),1,0),IF(MOD(O498,2)=0,IF(DAY(fpdate)&gt;=15,DAY(fpdate)-14,DAY(fpdate)+14),DAY(fpdate))),IF(DAY(DATE(YEAR(fpdate),MONTH(fpdate)+O498-1,DAY(fpdate)))&lt;&gt;DAY(fpdate),DATE(YEAR(fpdate),MONTH(fpdate)+O498,0),DATE(YEAR(fpdate),MONTH(fpdate)+O498-1,DAY(fpdate))))))</f>
        <v/>
      </c>
      <c r="Q498" s="20" t="str">
        <f>IF(O498="","",IF(D498&lt;&gt;"",D498,IF(O498=1,start_rate,IF(variable,IF(OR(O498=1,O498&lt;$J$23*periods_per_year),Q497,MIN($J$24,IF(MOD(O498-1,$J$26)=0,MAX($J$25,Q497+$J$27),Q497))),Q497))))</f>
        <v/>
      </c>
      <c r="R498" s="21" t="str">
        <f>IF(O498="","",ROUND((((1+Q498/CP)^(CP/periods_per_year))-1)*U497,2))</f>
        <v/>
      </c>
      <c r="S498" s="21" t="str">
        <f>IF(O498="","",IF(O498=nper,U497+R498,MIN(U497+R498,IF(Q498=Q497,S497,ROUND(-PMT(((1+Q498/CP)^(CP/periods_per_year))-1,nper-O498+1,U497),2)))))</f>
        <v/>
      </c>
      <c r="T498" s="21" t="str">
        <f t="shared" si="78"/>
        <v/>
      </c>
      <c r="U498" s="21" t="str">
        <f t="shared" si="79"/>
        <v/>
      </c>
    </row>
    <row r="499" spans="1:21" x14ac:dyDescent="0.2">
      <c r="A499" s="11" t="str">
        <f t="shared" si="70"/>
        <v/>
      </c>
      <c r="B499" s="12" t="str">
        <f t="shared" si="71"/>
        <v/>
      </c>
      <c r="C499" s="16" t="str">
        <f t="shared" si="72"/>
        <v/>
      </c>
      <c r="D499" s="13" t="str">
        <f>IF(A499="","",IF(A499=1,start_rate,IF(variable,IF(OR(A499=1,A499&lt;$J$23*periods_per_year),D498,MIN($J$24,IF(MOD(A499-1,$J$26)=0,MAX($J$25,D498+$J$27),D498))),D498)))</f>
        <v/>
      </c>
      <c r="E499" s="14" t="str">
        <f t="shared" si="73"/>
        <v/>
      </c>
      <c r="F499" s="14" t="str">
        <f>IF(A499="","",IF(A499=nper,J498+E499,MIN(J498+E499,IF(D499=D498,F498,IF($E$13="Acc Bi-Weekly",ROUND((-PMT(((1+D499/CP)^(CP/12))-1,(nper-A499+1)*12/26,J498))/2,2),IF($E$13="Acc Weekly",ROUND((-PMT(((1+D499/CP)^(CP/12))-1,(nper-A499+1)*12/52,J498))/4,2),ROUND(-PMT(((1+D499/CP)^(CP/periods_per_year))-1,nper-A499+1,J498),2)))))))</f>
        <v/>
      </c>
      <c r="G499" s="14" t="str">
        <f>IF(OR(A499="",A499&lt;$E$23),"",IF(J498&lt;=F499,0,IF(IF(AND(A499&gt;=$E$23,MOD(A499-$E$23,int)=0),$E$24,0)+F499&gt;=J498+E499,J498+E499-F499,IF(AND(A499&gt;=$E$23,MOD(A499-$E$23,int)=0),$E$24,0)+IF(IF(AND(A499&gt;=$E$23,MOD(A499-$E$23,int)=0),$E$24,0)+IF(MOD(A499-$E$27,periods_per_year)=0,$E$26,0)+F499&lt;J498+E499,IF(MOD(A499-$E$27,periods_per_year)=0,$E$26,0),J498+E499-IF(AND(A499&gt;=$E$23,MOD(A499-$E$23,int)=0),$E$24,0)-F499))))</f>
        <v/>
      </c>
      <c r="H499" s="15"/>
      <c r="I499" s="14" t="str">
        <f t="shared" si="74"/>
        <v/>
      </c>
      <c r="J499" s="14" t="str">
        <f t="shared" si="75"/>
        <v/>
      </c>
      <c r="K499" s="14" t="str">
        <f t="shared" si="76"/>
        <v/>
      </c>
      <c r="L499" s="14" t="str">
        <f>IF(A499="","",SUM($K$49:K499))</f>
        <v/>
      </c>
      <c r="O499" s="18" t="str">
        <f t="shared" si="77"/>
        <v/>
      </c>
      <c r="P499" s="19" t="str">
        <f>IF(O499="","",IF(OR(periods_per_year=26,periods_per_year=52),IF(periods_per_year=26,IF(O499=1,fpdate,P498+14),IF(periods_per_year=52,IF(O499=1,fpdate,P498+7),"n/a")),IF(periods_per_year=24,DATE(YEAR(fpdate),MONTH(fpdate)+(O499-1)/2+IF(AND(DAY(fpdate)&gt;=15,MOD(O499,2)=0),1,0),IF(MOD(O499,2)=0,IF(DAY(fpdate)&gt;=15,DAY(fpdate)-14,DAY(fpdate)+14),DAY(fpdate))),IF(DAY(DATE(YEAR(fpdate),MONTH(fpdate)+O499-1,DAY(fpdate)))&lt;&gt;DAY(fpdate),DATE(YEAR(fpdate),MONTH(fpdate)+O499,0),DATE(YEAR(fpdate),MONTH(fpdate)+O499-1,DAY(fpdate))))))</f>
        <v/>
      </c>
      <c r="Q499" s="20" t="str">
        <f>IF(O499="","",IF(D499&lt;&gt;"",D499,IF(O499=1,start_rate,IF(variable,IF(OR(O499=1,O499&lt;$J$23*periods_per_year),Q498,MIN($J$24,IF(MOD(O499-1,$J$26)=0,MAX($J$25,Q498+$J$27),Q498))),Q498))))</f>
        <v/>
      </c>
      <c r="R499" s="21" t="str">
        <f>IF(O499="","",ROUND((((1+Q499/CP)^(CP/periods_per_year))-1)*U498,2))</f>
        <v/>
      </c>
      <c r="S499" s="21" t="str">
        <f>IF(O499="","",IF(O499=nper,U498+R499,MIN(U498+R499,IF(Q499=Q498,S498,ROUND(-PMT(((1+Q499/CP)^(CP/periods_per_year))-1,nper-O499+1,U498),2)))))</f>
        <v/>
      </c>
      <c r="T499" s="21" t="str">
        <f t="shared" si="78"/>
        <v/>
      </c>
      <c r="U499" s="21" t="str">
        <f t="shared" si="79"/>
        <v/>
      </c>
    </row>
    <row r="500" spans="1:21" x14ac:dyDescent="0.2">
      <c r="A500" s="11" t="str">
        <f t="shared" si="70"/>
        <v/>
      </c>
      <c r="B500" s="12" t="str">
        <f t="shared" si="71"/>
        <v/>
      </c>
      <c r="C500" s="16" t="str">
        <f t="shared" si="72"/>
        <v/>
      </c>
      <c r="D500" s="13" t="str">
        <f>IF(A500="","",IF(A500=1,start_rate,IF(variable,IF(OR(A500=1,A500&lt;$J$23*periods_per_year),D499,MIN($J$24,IF(MOD(A500-1,$J$26)=0,MAX($J$25,D499+$J$27),D499))),D499)))</f>
        <v/>
      </c>
      <c r="E500" s="14" t="str">
        <f t="shared" si="73"/>
        <v/>
      </c>
      <c r="F500" s="14" t="str">
        <f>IF(A500="","",IF(A500=nper,J499+E500,MIN(J499+E500,IF(D500=D499,F499,IF($E$13="Acc Bi-Weekly",ROUND((-PMT(((1+D500/CP)^(CP/12))-1,(nper-A500+1)*12/26,J499))/2,2),IF($E$13="Acc Weekly",ROUND((-PMT(((1+D500/CP)^(CP/12))-1,(nper-A500+1)*12/52,J499))/4,2),ROUND(-PMT(((1+D500/CP)^(CP/periods_per_year))-1,nper-A500+1,J499),2)))))))</f>
        <v/>
      </c>
      <c r="G500" s="14" t="str">
        <f>IF(OR(A500="",A500&lt;$E$23),"",IF(J499&lt;=F500,0,IF(IF(AND(A500&gt;=$E$23,MOD(A500-$E$23,int)=0),$E$24,0)+F500&gt;=J499+E500,J499+E500-F500,IF(AND(A500&gt;=$E$23,MOD(A500-$E$23,int)=0),$E$24,0)+IF(IF(AND(A500&gt;=$E$23,MOD(A500-$E$23,int)=0),$E$24,0)+IF(MOD(A500-$E$27,periods_per_year)=0,$E$26,0)+F500&lt;J499+E500,IF(MOD(A500-$E$27,periods_per_year)=0,$E$26,0),J499+E500-IF(AND(A500&gt;=$E$23,MOD(A500-$E$23,int)=0),$E$24,0)-F500))))</f>
        <v/>
      </c>
      <c r="H500" s="15"/>
      <c r="I500" s="14" t="str">
        <f t="shared" si="74"/>
        <v/>
      </c>
      <c r="J500" s="14" t="str">
        <f t="shared" si="75"/>
        <v/>
      </c>
      <c r="K500" s="14" t="str">
        <f t="shared" si="76"/>
        <v/>
      </c>
      <c r="L500" s="14" t="str">
        <f>IF(A500="","",SUM($K$49:K500))</f>
        <v/>
      </c>
      <c r="O500" s="18" t="str">
        <f t="shared" si="77"/>
        <v/>
      </c>
      <c r="P500" s="19" t="str">
        <f>IF(O500="","",IF(OR(periods_per_year=26,periods_per_year=52),IF(periods_per_year=26,IF(O500=1,fpdate,P499+14),IF(periods_per_year=52,IF(O500=1,fpdate,P499+7),"n/a")),IF(periods_per_year=24,DATE(YEAR(fpdate),MONTH(fpdate)+(O500-1)/2+IF(AND(DAY(fpdate)&gt;=15,MOD(O500,2)=0),1,0),IF(MOD(O500,2)=0,IF(DAY(fpdate)&gt;=15,DAY(fpdate)-14,DAY(fpdate)+14),DAY(fpdate))),IF(DAY(DATE(YEAR(fpdate),MONTH(fpdate)+O500-1,DAY(fpdate)))&lt;&gt;DAY(fpdate),DATE(YEAR(fpdate),MONTH(fpdate)+O500,0),DATE(YEAR(fpdate),MONTH(fpdate)+O500-1,DAY(fpdate))))))</f>
        <v/>
      </c>
      <c r="Q500" s="20" t="str">
        <f>IF(O500="","",IF(D500&lt;&gt;"",D500,IF(O500=1,start_rate,IF(variable,IF(OR(O500=1,O500&lt;$J$23*periods_per_year),Q499,MIN($J$24,IF(MOD(O500-1,$J$26)=0,MAX($J$25,Q499+$J$27),Q499))),Q499))))</f>
        <v/>
      </c>
      <c r="R500" s="21" t="str">
        <f>IF(O500="","",ROUND((((1+Q500/CP)^(CP/periods_per_year))-1)*U499,2))</f>
        <v/>
      </c>
      <c r="S500" s="21" t="str">
        <f>IF(O500="","",IF(O500=nper,U499+R500,MIN(U499+R500,IF(Q500=Q499,S499,ROUND(-PMT(((1+Q500/CP)^(CP/periods_per_year))-1,nper-O500+1,U499),2)))))</f>
        <v/>
      </c>
      <c r="T500" s="21" t="str">
        <f t="shared" si="78"/>
        <v/>
      </c>
      <c r="U500" s="21" t="str">
        <f t="shared" si="79"/>
        <v/>
      </c>
    </row>
    <row r="501" spans="1:21" x14ac:dyDescent="0.2">
      <c r="A501" s="11" t="str">
        <f t="shared" si="70"/>
        <v/>
      </c>
      <c r="B501" s="12" t="str">
        <f t="shared" si="71"/>
        <v/>
      </c>
      <c r="C501" s="16" t="str">
        <f t="shared" si="72"/>
        <v/>
      </c>
      <c r="D501" s="13" t="str">
        <f>IF(A501="","",IF(A501=1,start_rate,IF(variable,IF(OR(A501=1,A501&lt;$J$23*periods_per_year),D500,MIN($J$24,IF(MOD(A501-1,$J$26)=0,MAX($J$25,D500+$J$27),D500))),D500)))</f>
        <v/>
      </c>
      <c r="E501" s="14" t="str">
        <f t="shared" si="73"/>
        <v/>
      </c>
      <c r="F501" s="14" t="str">
        <f>IF(A501="","",IF(A501=nper,J500+E501,MIN(J500+E501,IF(D501=D500,F500,IF($E$13="Acc Bi-Weekly",ROUND((-PMT(((1+D501/CP)^(CP/12))-1,(nper-A501+1)*12/26,J500))/2,2),IF($E$13="Acc Weekly",ROUND((-PMT(((1+D501/CP)^(CP/12))-1,(nper-A501+1)*12/52,J500))/4,2),ROUND(-PMT(((1+D501/CP)^(CP/periods_per_year))-1,nper-A501+1,J500),2)))))))</f>
        <v/>
      </c>
      <c r="G501" s="14" t="str">
        <f>IF(OR(A501="",A501&lt;$E$23),"",IF(J500&lt;=F501,0,IF(IF(AND(A501&gt;=$E$23,MOD(A501-$E$23,int)=0),$E$24,0)+F501&gt;=J500+E501,J500+E501-F501,IF(AND(A501&gt;=$E$23,MOD(A501-$E$23,int)=0),$E$24,0)+IF(IF(AND(A501&gt;=$E$23,MOD(A501-$E$23,int)=0),$E$24,0)+IF(MOD(A501-$E$27,periods_per_year)=0,$E$26,0)+F501&lt;J500+E501,IF(MOD(A501-$E$27,periods_per_year)=0,$E$26,0),J500+E501-IF(AND(A501&gt;=$E$23,MOD(A501-$E$23,int)=0),$E$24,0)-F501))))</f>
        <v/>
      </c>
      <c r="H501" s="15"/>
      <c r="I501" s="14" t="str">
        <f t="shared" si="74"/>
        <v/>
      </c>
      <c r="J501" s="14" t="str">
        <f t="shared" si="75"/>
        <v/>
      </c>
      <c r="K501" s="14" t="str">
        <f t="shared" si="76"/>
        <v/>
      </c>
      <c r="L501" s="14" t="str">
        <f>IF(A501="","",SUM($K$49:K501))</f>
        <v/>
      </c>
      <c r="O501" s="18" t="str">
        <f t="shared" si="77"/>
        <v/>
      </c>
      <c r="P501" s="19" t="str">
        <f>IF(O501="","",IF(OR(periods_per_year=26,periods_per_year=52),IF(periods_per_year=26,IF(O501=1,fpdate,P500+14),IF(periods_per_year=52,IF(O501=1,fpdate,P500+7),"n/a")),IF(periods_per_year=24,DATE(YEAR(fpdate),MONTH(fpdate)+(O501-1)/2+IF(AND(DAY(fpdate)&gt;=15,MOD(O501,2)=0),1,0),IF(MOD(O501,2)=0,IF(DAY(fpdate)&gt;=15,DAY(fpdate)-14,DAY(fpdate)+14),DAY(fpdate))),IF(DAY(DATE(YEAR(fpdate),MONTH(fpdate)+O501-1,DAY(fpdate)))&lt;&gt;DAY(fpdate),DATE(YEAR(fpdate),MONTH(fpdate)+O501,0),DATE(YEAR(fpdate),MONTH(fpdate)+O501-1,DAY(fpdate))))))</f>
        <v/>
      </c>
      <c r="Q501" s="20" t="str">
        <f>IF(O501="","",IF(D501&lt;&gt;"",D501,IF(O501=1,start_rate,IF(variable,IF(OR(O501=1,O501&lt;$J$23*periods_per_year),Q500,MIN($J$24,IF(MOD(O501-1,$J$26)=0,MAX($J$25,Q500+$J$27),Q500))),Q500))))</f>
        <v/>
      </c>
      <c r="R501" s="21" t="str">
        <f>IF(O501="","",ROUND((((1+Q501/CP)^(CP/periods_per_year))-1)*U500,2))</f>
        <v/>
      </c>
      <c r="S501" s="21" t="str">
        <f>IF(O501="","",IF(O501=nper,U500+R501,MIN(U500+R501,IF(Q501=Q500,S500,ROUND(-PMT(((1+Q501/CP)^(CP/periods_per_year))-1,nper-O501+1,U500),2)))))</f>
        <v/>
      </c>
      <c r="T501" s="21" t="str">
        <f t="shared" si="78"/>
        <v/>
      </c>
      <c r="U501" s="21" t="str">
        <f t="shared" si="79"/>
        <v/>
      </c>
    </row>
    <row r="502" spans="1:21" x14ac:dyDescent="0.2">
      <c r="A502" s="11" t="str">
        <f t="shared" si="70"/>
        <v/>
      </c>
      <c r="B502" s="12" t="str">
        <f t="shared" si="71"/>
        <v/>
      </c>
      <c r="C502" s="16" t="str">
        <f t="shared" si="72"/>
        <v/>
      </c>
      <c r="D502" s="13" t="str">
        <f>IF(A502="","",IF(A502=1,start_rate,IF(variable,IF(OR(A502=1,A502&lt;$J$23*periods_per_year),D501,MIN($J$24,IF(MOD(A502-1,$J$26)=0,MAX($J$25,D501+$J$27),D501))),D501)))</f>
        <v/>
      </c>
      <c r="E502" s="14" t="str">
        <f t="shared" si="73"/>
        <v/>
      </c>
      <c r="F502" s="14" t="str">
        <f>IF(A502="","",IF(A502=nper,J501+E502,MIN(J501+E502,IF(D502=D501,F501,IF($E$13="Acc Bi-Weekly",ROUND((-PMT(((1+D502/CP)^(CP/12))-1,(nper-A502+1)*12/26,J501))/2,2),IF($E$13="Acc Weekly",ROUND((-PMT(((1+D502/CP)^(CP/12))-1,(nper-A502+1)*12/52,J501))/4,2),ROUND(-PMT(((1+D502/CP)^(CP/periods_per_year))-1,nper-A502+1,J501),2)))))))</f>
        <v/>
      </c>
      <c r="G502" s="14" t="str">
        <f>IF(OR(A502="",A502&lt;$E$23),"",IF(J501&lt;=F502,0,IF(IF(AND(A502&gt;=$E$23,MOD(A502-$E$23,int)=0),$E$24,0)+F502&gt;=J501+E502,J501+E502-F502,IF(AND(A502&gt;=$E$23,MOD(A502-$E$23,int)=0),$E$24,0)+IF(IF(AND(A502&gt;=$E$23,MOD(A502-$E$23,int)=0),$E$24,0)+IF(MOD(A502-$E$27,periods_per_year)=0,$E$26,0)+F502&lt;J501+E502,IF(MOD(A502-$E$27,periods_per_year)=0,$E$26,0),J501+E502-IF(AND(A502&gt;=$E$23,MOD(A502-$E$23,int)=0),$E$24,0)-F502))))</f>
        <v/>
      </c>
      <c r="H502" s="15"/>
      <c r="I502" s="14" t="str">
        <f t="shared" si="74"/>
        <v/>
      </c>
      <c r="J502" s="14" t="str">
        <f t="shared" si="75"/>
        <v/>
      </c>
      <c r="K502" s="14" t="str">
        <f t="shared" si="76"/>
        <v/>
      </c>
      <c r="L502" s="14" t="str">
        <f>IF(A502="","",SUM($K$49:K502))</f>
        <v/>
      </c>
      <c r="O502" s="18" t="str">
        <f t="shared" si="77"/>
        <v/>
      </c>
      <c r="P502" s="19" t="str">
        <f>IF(O502="","",IF(OR(periods_per_year=26,periods_per_year=52),IF(periods_per_year=26,IF(O502=1,fpdate,P501+14),IF(periods_per_year=52,IF(O502=1,fpdate,P501+7),"n/a")),IF(periods_per_year=24,DATE(YEAR(fpdate),MONTH(fpdate)+(O502-1)/2+IF(AND(DAY(fpdate)&gt;=15,MOD(O502,2)=0),1,0),IF(MOD(O502,2)=0,IF(DAY(fpdate)&gt;=15,DAY(fpdate)-14,DAY(fpdate)+14),DAY(fpdate))),IF(DAY(DATE(YEAR(fpdate),MONTH(fpdate)+O502-1,DAY(fpdate)))&lt;&gt;DAY(fpdate),DATE(YEAR(fpdate),MONTH(fpdate)+O502,0),DATE(YEAR(fpdate),MONTH(fpdate)+O502-1,DAY(fpdate))))))</f>
        <v/>
      </c>
      <c r="Q502" s="20" t="str">
        <f>IF(O502="","",IF(D502&lt;&gt;"",D502,IF(O502=1,start_rate,IF(variable,IF(OR(O502=1,O502&lt;$J$23*periods_per_year),Q501,MIN($J$24,IF(MOD(O502-1,$J$26)=0,MAX($J$25,Q501+$J$27),Q501))),Q501))))</f>
        <v/>
      </c>
      <c r="R502" s="21" t="str">
        <f>IF(O502="","",ROUND((((1+Q502/CP)^(CP/periods_per_year))-1)*U501,2))</f>
        <v/>
      </c>
      <c r="S502" s="21" t="str">
        <f>IF(O502="","",IF(O502=nper,U501+R502,MIN(U501+R502,IF(Q502=Q501,S501,ROUND(-PMT(((1+Q502/CP)^(CP/periods_per_year))-1,nper-O502+1,U501),2)))))</f>
        <v/>
      </c>
      <c r="T502" s="21" t="str">
        <f t="shared" si="78"/>
        <v/>
      </c>
      <c r="U502" s="21" t="str">
        <f t="shared" si="79"/>
        <v/>
      </c>
    </row>
    <row r="503" spans="1:21" x14ac:dyDescent="0.2">
      <c r="A503" s="11" t="str">
        <f t="shared" si="70"/>
        <v/>
      </c>
      <c r="B503" s="12" t="str">
        <f t="shared" si="71"/>
        <v/>
      </c>
      <c r="C503" s="16" t="str">
        <f t="shared" si="72"/>
        <v/>
      </c>
      <c r="D503" s="13" t="str">
        <f>IF(A503="","",IF(A503=1,start_rate,IF(variable,IF(OR(A503=1,A503&lt;$J$23*periods_per_year),D502,MIN($J$24,IF(MOD(A503-1,$J$26)=0,MAX($J$25,D502+$J$27),D502))),D502)))</f>
        <v/>
      </c>
      <c r="E503" s="14" t="str">
        <f t="shared" si="73"/>
        <v/>
      </c>
      <c r="F503" s="14" t="str">
        <f>IF(A503="","",IF(A503=nper,J502+E503,MIN(J502+E503,IF(D503=D502,F502,IF($E$13="Acc Bi-Weekly",ROUND((-PMT(((1+D503/CP)^(CP/12))-1,(nper-A503+1)*12/26,J502))/2,2),IF($E$13="Acc Weekly",ROUND((-PMT(((1+D503/CP)^(CP/12))-1,(nper-A503+1)*12/52,J502))/4,2),ROUND(-PMT(((1+D503/CP)^(CP/periods_per_year))-1,nper-A503+1,J502),2)))))))</f>
        <v/>
      </c>
      <c r="G503" s="14" t="str">
        <f>IF(OR(A503="",A503&lt;$E$23),"",IF(J502&lt;=F503,0,IF(IF(AND(A503&gt;=$E$23,MOD(A503-$E$23,int)=0),$E$24,0)+F503&gt;=J502+E503,J502+E503-F503,IF(AND(A503&gt;=$E$23,MOD(A503-$E$23,int)=0),$E$24,0)+IF(IF(AND(A503&gt;=$E$23,MOD(A503-$E$23,int)=0),$E$24,0)+IF(MOD(A503-$E$27,periods_per_year)=0,$E$26,0)+F503&lt;J502+E503,IF(MOD(A503-$E$27,periods_per_year)=0,$E$26,0),J502+E503-IF(AND(A503&gt;=$E$23,MOD(A503-$E$23,int)=0),$E$24,0)-F503))))</f>
        <v/>
      </c>
      <c r="H503" s="15"/>
      <c r="I503" s="14" t="str">
        <f t="shared" si="74"/>
        <v/>
      </c>
      <c r="J503" s="14" t="str">
        <f t="shared" si="75"/>
        <v/>
      </c>
      <c r="K503" s="14" t="str">
        <f t="shared" si="76"/>
        <v/>
      </c>
      <c r="L503" s="14" t="str">
        <f>IF(A503="","",SUM($K$49:K503))</f>
        <v/>
      </c>
      <c r="O503" s="18" t="str">
        <f t="shared" si="77"/>
        <v/>
      </c>
      <c r="P503" s="19" t="str">
        <f>IF(O503="","",IF(OR(periods_per_year=26,periods_per_year=52),IF(periods_per_year=26,IF(O503=1,fpdate,P502+14),IF(periods_per_year=52,IF(O503=1,fpdate,P502+7),"n/a")),IF(periods_per_year=24,DATE(YEAR(fpdate),MONTH(fpdate)+(O503-1)/2+IF(AND(DAY(fpdate)&gt;=15,MOD(O503,2)=0),1,0),IF(MOD(O503,2)=0,IF(DAY(fpdate)&gt;=15,DAY(fpdate)-14,DAY(fpdate)+14),DAY(fpdate))),IF(DAY(DATE(YEAR(fpdate),MONTH(fpdate)+O503-1,DAY(fpdate)))&lt;&gt;DAY(fpdate),DATE(YEAR(fpdate),MONTH(fpdate)+O503,0),DATE(YEAR(fpdate),MONTH(fpdate)+O503-1,DAY(fpdate))))))</f>
        <v/>
      </c>
      <c r="Q503" s="20" t="str">
        <f>IF(O503="","",IF(D503&lt;&gt;"",D503,IF(O503=1,start_rate,IF(variable,IF(OR(O503=1,O503&lt;$J$23*periods_per_year),Q502,MIN($J$24,IF(MOD(O503-1,$J$26)=0,MAX($J$25,Q502+$J$27),Q502))),Q502))))</f>
        <v/>
      </c>
      <c r="R503" s="21" t="str">
        <f>IF(O503="","",ROUND((((1+Q503/CP)^(CP/periods_per_year))-1)*U502,2))</f>
        <v/>
      </c>
      <c r="S503" s="21" t="str">
        <f>IF(O503="","",IF(O503=nper,U502+R503,MIN(U502+R503,IF(Q503=Q502,S502,ROUND(-PMT(((1+Q503/CP)^(CP/periods_per_year))-1,nper-O503+1,U502),2)))))</f>
        <v/>
      </c>
      <c r="T503" s="21" t="str">
        <f t="shared" si="78"/>
        <v/>
      </c>
      <c r="U503" s="21" t="str">
        <f t="shared" si="79"/>
        <v/>
      </c>
    </row>
    <row r="504" spans="1:21" x14ac:dyDescent="0.2">
      <c r="A504" s="11" t="str">
        <f t="shared" si="70"/>
        <v/>
      </c>
      <c r="B504" s="12" t="str">
        <f t="shared" si="71"/>
        <v/>
      </c>
      <c r="C504" s="16" t="str">
        <f t="shared" si="72"/>
        <v/>
      </c>
      <c r="D504" s="13" t="str">
        <f>IF(A504="","",IF(A504=1,start_rate,IF(variable,IF(OR(A504=1,A504&lt;$J$23*periods_per_year),D503,MIN($J$24,IF(MOD(A504-1,$J$26)=0,MAX($J$25,D503+$J$27),D503))),D503)))</f>
        <v/>
      </c>
      <c r="E504" s="14" t="str">
        <f t="shared" si="73"/>
        <v/>
      </c>
      <c r="F504" s="14" t="str">
        <f>IF(A504="","",IF(A504=nper,J503+E504,MIN(J503+E504,IF(D504=D503,F503,IF($E$13="Acc Bi-Weekly",ROUND((-PMT(((1+D504/CP)^(CP/12))-1,(nper-A504+1)*12/26,J503))/2,2),IF($E$13="Acc Weekly",ROUND((-PMT(((1+D504/CP)^(CP/12))-1,(nper-A504+1)*12/52,J503))/4,2),ROUND(-PMT(((1+D504/CP)^(CP/periods_per_year))-1,nper-A504+1,J503),2)))))))</f>
        <v/>
      </c>
      <c r="G504" s="14" t="str">
        <f>IF(OR(A504="",A504&lt;$E$23),"",IF(J503&lt;=F504,0,IF(IF(AND(A504&gt;=$E$23,MOD(A504-$E$23,int)=0),$E$24,0)+F504&gt;=J503+E504,J503+E504-F504,IF(AND(A504&gt;=$E$23,MOD(A504-$E$23,int)=0),$E$24,0)+IF(IF(AND(A504&gt;=$E$23,MOD(A504-$E$23,int)=0),$E$24,0)+IF(MOD(A504-$E$27,periods_per_year)=0,$E$26,0)+F504&lt;J503+E504,IF(MOD(A504-$E$27,periods_per_year)=0,$E$26,0),J503+E504-IF(AND(A504&gt;=$E$23,MOD(A504-$E$23,int)=0),$E$24,0)-F504))))</f>
        <v/>
      </c>
      <c r="H504" s="15"/>
      <c r="I504" s="14" t="str">
        <f t="shared" si="74"/>
        <v/>
      </c>
      <c r="J504" s="14" t="str">
        <f t="shared" si="75"/>
        <v/>
      </c>
      <c r="K504" s="14" t="str">
        <f t="shared" si="76"/>
        <v/>
      </c>
      <c r="L504" s="14" t="str">
        <f>IF(A504="","",SUM($K$49:K504))</f>
        <v/>
      </c>
      <c r="O504" s="18" t="str">
        <f t="shared" si="77"/>
        <v/>
      </c>
      <c r="P504" s="19" t="str">
        <f>IF(O504="","",IF(OR(periods_per_year=26,periods_per_year=52),IF(periods_per_year=26,IF(O504=1,fpdate,P503+14),IF(periods_per_year=52,IF(O504=1,fpdate,P503+7),"n/a")),IF(periods_per_year=24,DATE(YEAR(fpdate),MONTH(fpdate)+(O504-1)/2+IF(AND(DAY(fpdate)&gt;=15,MOD(O504,2)=0),1,0),IF(MOD(O504,2)=0,IF(DAY(fpdate)&gt;=15,DAY(fpdate)-14,DAY(fpdate)+14),DAY(fpdate))),IF(DAY(DATE(YEAR(fpdate),MONTH(fpdate)+O504-1,DAY(fpdate)))&lt;&gt;DAY(fpdate),DATE(YEAR(fpdate),MONTH(fpdate)+O504,0),DATE(YEAR(fpdate),MONTH(fpdate)+O504-1,DAY(fpdate))))))</f>
        <v/>
      </c>
      <c r="Q504" s="20" t="str">
        <f>IF(O504="","",IF(D504&lt;&gt;"",D504,IF(O504=1,start_rate,IF(variable,IF(OR(O504=1,O504&lt;$J$23*periods_per_year),Q503,MIN($J$24,IF(MOD(O504-1,$J$26)=0,MAX($J$25,Q503+$J$27),Q503))),Q503))))</f>
        <v/>
      </c>
      <c r="R504" s="21" t="str">
        <f>IF(O504="","",ROUND((((1+Q504/CP)^(CP/periods_per_year))-1)*U503,2))</f>
        <v/>
      </c>
      <c r="S504" s="21" t="str">
        <f>IF(O504="","",IF(O504=nper,U503+R504,MIN(U503+R504,IF(Q504=Q503,S503,ROUND(-PMT(((1+Q504/CP)^(CP/periods_per_year))-1,nper-O504+1,U503),2)))))</f>
        <v/>
      </c>
      <c r="T504" s="21" t="str">
        <f t="shared" si="78"/>
        <v/>
      </c>
      <c r="U504" s="21" t="str">
        <f t="shared" si="79"/>
        <v/>
      </c>
    </row>
    <row r="505" spans="1:21" x14ac:dyDescent="0.2">
      <c r="A505" s="11" t="str">
        <f t="shared" si="70"/>
        <v/>
      </c>
      <c r="B505" s="12" t="str">
        <f t="shared" si="71"/>
        <v/>
      </c>
      <c r="C505" s="16" t="str">
        <f t="shared" si="72"/>
        <v/>
      </c>
      <c r="D505" s="13" t="str">
        <f>IF(A505="","",IF(A505=1,start_rate,IF(variable,IF(OR(A505=1,A505&lt;$J$23*periods_per_year),D504,MIN($J$24,IF(MOD(A505-1,$J$26)=0,MAX($J$25,D504+$J$27),D504))),D504)))</f>
        <v/>
      </c>
      <c r="E505" s="14" t="str">
        <f t="shared" si="73"/>
        <v/>
      </c>
      <c r="F505" s="14" t="str">
        <f>IF(A505="","",IF(A505=nper,J504+E505,MIN(J504+E505,IF(D505=D504,F504,IF($E$13="Acc Bi-Weekly",ROUND((-PMT(((1+D505/CP)^(CP/12))-1,(nper-A505+1)*12/26,J504))/2,2),IF($E$13="Acc Weekly",ROUND((-PMT(((1+D505/CP)^(CP/12))-1,(nper-A505+1)*12/52,J504))/4,2),ROUND(-PMT(((1+D505/CP)^(CP/periods_per_year))-1,nper-A505+1,J504),2)))))))</f>
        <v/>
      </c>
      <c r="G505" s="14" t="str">
        <f>IF(OR(A505="",A505&lt;$E$23),"",IF(J504&lt;=F505,0,IF(IF(AND(A505&gt;=$E$23,MOD(A505-$E$23,int)=0),$E$24,0)+F505&gt;=J504+E505,J504+E505-F505,IF(AND(A505&gt;=$E$23,MOD(A505-$E$23,int)=0),$E$24,0)+IF(IF(AND(A505&gt;=$E$23,MOD(A505-$E$23,int)=0),$E$24,0)+IF(MOD(A505-$E$27,periods_per_year)=0,$E$26,0)+F505&lt;J504+E505,IF(MOD(A505-$E$27,periods_per_year)=0,$E$26,0),J504+E505-IF(AND(A505&gt;=$E$23,MOD(A505-$E$23,int)=0),$E$24,0)-F505))))</f>
        <v/>
      </c>
      <c r="H505" s="15"/>
      <c r="I505" s="14" t="str">
        <f t="shared" si="74"/>
        <v/>
      </c>
      <c r="J505" s="14" t="str">
        <f t="shared" si="75"/>
        <v/>
      </c>
      <c r="K505" s="14" t="str">
        <f t="shared" si="76"/>
        <v/>
      </c>
      <c r="L505" s="14" t="str">
        <f>IF(A505="","",SUM($K$49:K505))</f>
        <v/>
      </c>
      <c r="O505" s="18" t="str">
        <f t="shared" si="77"/>
        <v/>
      </c>
      <c r="P505" s="19" t="str">
        <f>IF(O505="","",IF(OR(periods_per_year=26,periods_per_year=52),IF(periods_per_year=26,IF(O505=1,fpdate,P504+14),IF(periods_per_year=52,IF(O505=1,fpdate,P504+7),"n/a")),IF(periods_per_year=24,DATE(YEAR(fpdate),MONTH(fpdate)+(O505-1)/2+IF(AND(DAY(fpdate)&gt;=15,MOD(O505,2)=0),1,0),IF(MOD(O505,2)=0,IF(DAY(fpdate)&gt;=15,DAY(fpdate)-14,DAY(fpdate)+14),DAY(fpdate))),IF(DAY(DATE(YEAR(fpdate),MONTH(fpdate)+O505-1,DAY(fpdate)))&lt;&gt;DAY(fpdate),DATE(YEAR(fpdate),MONTH(fpdate)+O505,0),DATE(YEAR(fpdate),MONTH(fpdate)+O505-1,DAY(fpdate))))))</f>
        <v/>
      </c>
      <c r="Q505" s="20" t="str">
        <f>IF(O505="","",IF(D505&lt;&gt;"",D505,IF(O505=1,start_rate,IF(variable,IF(OR(O505=1,O505&lt;$J$23*periods_per_year),Q504,MIN($J$24,IF(MOD(O505-1,$J$26)=0,MAX($J$25,Q504+$J$27),Q504))),Q504))))</f>
        <v/>
      </c>
      <c r="R505" s="21" t="str">
        <f>IF(O505="","",ROUND((((1+Q505/CP)^(CP/periods_per_year))-1)*U504,2))</f>
        <v/>
      </c>
      <c r="S505" s="21" t="str">
        <f>IF(O505="","",IF(O505=nper,U504+R505,MIN(U504+R505,IF(Q505=Q504,S504,ROUND(-PMT(((1+Q505/CP)^(CP/periods_per_year))-1,nper-O505+1,U504),2)))))</f>
        <v/>
      </c>
      <c r="T505" s="21" t="str">
        <f t="shared" si="78"/>
        <v/>
      </c>
      <c r="U505" s="21" t="str">
        <f t="shared" si="79"/>
        <v/>
      </c>
    </row>
    <row r="506" spans="1:21" x14ac:dyDescent="0.2">
      <c r="A506" s="11" t="str">
        <f t="shared" si="70"/>
        <v/>
      </c>
      <c r="B506" s="12" t="str">
        <f t="shared" si="71"/>
        <v/>
      </c>
      <c r="C506" s="16" t="str">
        <f t="shared" si="72"/>
        <v/>
      </c>
      <c r="D506" s="13" t="str">
        <f>IF(A506="","",IF(A506=1,start_rate,IF(variable,IF(OR(A506=1,A506&lt;$J$23*periods_per_year),D505,MIN($J$24,IF(MOD(A506-1,$J$26)=0,MAX($J$25,D505+$J$27),D505))),D505)))</f>
        <v/>
      </c>
      <c r="E506" s="14" t="str">
        <f t="shared" si="73"/>
        <v/>
      </c>
      <c r="F506" s="14" t="str">
        <f>IF(A506="","",IF(A506=nper,J505+E506,MIN(J505+E506,IF(D506=D505,F505,IF($E$13="Acc Bi-Weekly",ROUND((-PMT(((1+D506/CP)^(CP/12))-1,(nper-A506+1)*12/26,J505))/2,2),IF($E$13="Acc Weekly",ROUND((-PMT(((1+D506/CP)^(CP/12))-1,(nper-A506+1)*12/52,J505))/4,2),ROUND(-PMT(((1+D506/CP)^(CP/periods_per_year))-1,nper-A506+1,J505),2)))))))</f>
        <v/>
      </c>
      <c r="G506" s="14" t="str">
        <f>IF(OR(A506="",A506&lt;$E$23),"",IF(J505&lt;=F506,0,IF(IF(AND(A506&gt;=$E$23,MOD(A506-$E$23,int)=0),$E$24,0)+F506&gt;=J505+E506,J505+E506-F506,IF(AND(A506&gt;=$E$23,MOD(A506-$E$23,int)=0),$E$24,0)+IF(IF(AND(A506&gt;=$E$23,MOD(A506-$E$23,int)=0),$E$24,0)+IF(MOD(A506-$E$27,periods_per_year)=0,$E$26,0)+F506&lt;J505+E506,IF(MOD(A506-$E$27,periods_per_year)=0,$E$26,0),J505+E506-IF(AND(A506&gt;=$E$23,MOD(A506-$E$23,int)=0),$E$24,0)-F506))))</f>
        <v/>
      </c>
      <c r="H506" s="15"/>
      <c r="I506" s="14" t="str">
        <f t="shared" si="74"/>
        <v/>
      </c>
      <c r="J506" s="14" t="str">
        <f t="shared" si="75"/>
        <v/>
      </c>
      <c r="K506" s="14" t="str">
        <f t="shared" si="76"/>
        <v/>
      </c>
      <c r="L506" s="14" t="str">
        <f>IF(A506="","",SUM($K$49:K506))</f>
        <v/>
      </c>
      <c r="O506" s="18" t="str">
        <f t="shared" si="77"/>
        <v/>
      </c>
      <c r="P506" s="19" t="str">
        <f>IF(O506="","",IF(OR(periods_per_year=26,periods_per_year=52),IF(periods_per_year=26,IF(O506=1,fpdate,P505+14),IF(periods_per_year=52,IF(O506=1,fpdate,P505+7),"n/a")),IF(periods_per_year=24,DATE(YEAR(fpdate),MONTH(fpdate)+(O506-1)/2+IF(AND(DAY(fpdate)&gt;=15,MOD(O506,2)=0),1,0),IF(MOD(O506,2)=0,IF(DAY(fpdate)&gt;=15,DAY(fpdate)-14,DAY(fpdate)+14),DAY(fpdate))),IF(DAY(DATE(YEAR(fpdate),MONTH(fpdate)+O506-1,DAY(fpdate)))&lt;&gt;DAY(fpdate),DATE(YEAR(fpdate),MONTH(fpdate)+O506,0),DATE(YEAR(fpdate),MONTH(fpdate)+O506-1,DAY(fpdate))))))</f>
        <v/>
      </c>
      <c r="Q506" s="20" t="str">
        <f>IF(O506="","",IF(D506&lt;&gt;"",D506,IF(O506=1,start_rate,IF(variable,IF(OR(O506=1,O506&lt;$J$23*periods_per_year),Q505,MIN($J$24,IF(MOD(O506-1,$J$26)=0,MAX($J$25,Q505+$J$27),Q505))),Q505))))</f>
        <v/>
      </c>
      <c r="R506" s="21" t="str">
        <f>IF(O506="","",ROUND((((1+Q506/CP)^(CP/periods_per_year))-1)*U505,2))</f>
        <v/>
      </c>
      <c r="S506" s="21" t="str">
        <f>IF(O506="","",IF(O506=nper,U505+R506,MIN(U505+R506,IF(Q506=Q505,S505,ROUND(-PMT(((1+Q506/CP)^(CP/periods_per_year))-1,nper-O506+1,U505),2)))))</f>
        <v/>
      </c>
      <c r="T506" s="21" t="str">
        <f t="shared" si="78"/>
        <v/>
      </c>
      <c r="U506" s="21" t="str">
        <f t="shared" si="79"/>
        <v/>
      </c>
    </row>
    <row r="507" spans="1:21" x14ac:dyDescent="0.2">
      <c r="A507" s="11" t="str">
        <f t="shared" si="70"/>
        <v/>
      </c>
      <c r="B507" s="12" t="str">
        <f t="shared" si="71"/>
        <v/>
      </c>
      <c r="C507" s="16" t="str">
        <f t="shared" si="72"/>
        <v/>
      </c>
      <c r="D507" s="13" t="str">
        <f>IF(A507="","",IF(A507=1,start_rate,IF(variable,IF(OR(A507=1,A507&lt;$J$23*periods_per_year),D506,MIN($J$24,IF(MOD(A507-1,$J$26)=0,MAX($J$25,D506+$J$27),D506))),D506)))</f>
        <v/>
      </c>
      <c r="E507" s="14" t="str">
        <f t="shared" si="73"/>
        <v/>
      </c>
      <c r="F507" s="14" t="str">
        <f>IF(A507="","",IF(A507=nper,J506+E507,MIN(J506+E507,IF(D507=D506,F506,IF($E$13="Acc Bi-Weekly",ROUND((-PMT(((1+D507/CP)^(CP/12))-1,(nper-A507+1)*12/26,J506))/2,2),IF($E$13="Acc Weekly",ROUND((-PMT(((1+D507/CP)^(CP/12))-1,(nper-A507+1)*12/52,J506))/4,2),ROUND(-PMT(((1+D507/CP)^(CP/periods_per_year))-1,nper-A507+1,J506),2)))))))</f>
        <v/>
      </c>
      <c r="G507" s="14" t="str">
        <f>IF(OR(A507="",A507&lt;$E$23),"",IF(J506&lt;=F507,0,IF(IF(AND(A507&gt;=$E$23,MOD(A507-$E$23,int)=0),$E$24,0)+F507&gt;=J506+E507,J506+E507-F507,IF(AND(A507&gt;=$E$23,MOD(A507-$E$23,int)=0),$E$24,0)+IF(IF(AND(A507&gt;=$E$23,MOD(A507-$E$23,int)=0),$E$24,0)+IF(MOD(A507-$E$27,periods_per_year)=0,$E$26,0)+F507&lt;J506+E507,IF(MOD(A507-$E$27,periods_per_year)=0,$E$26,0),J506+E507-IF(AND(A507&gt;=$E$23,MOD(A507-$E$23,int)=0),$E$24,0)-F507))))</f>
        <v/>
      </c>
      <c r="H507" s="15"/>
      <c r="I507" s="14" t="str">
        <f t="shared" si="74"/>
        <v/>
      </c>
      <c r="J507" s="14" t="str">
        <f t="shared" si="75"/>
        <v/>
      </c>
      <c r="K507" s="14" t="str">
        <f t="shared" si="76"/>
        <v/>
      </c>
      <c r="L507" s="14" t="str">
        <f>IF(A507="","",SUM($K$49:K507))</f>
        <v/>
      </c>
      <c r="O507" s="18" t="str">
        <f t="shared" si="77"/>
        <v/>
      </c>
      <c r="P507" s="19" t="str">
        <f>IF(O507="","",IF(OR(periods_per_year=26,periods_per_year=52),IF(periods_per_year=26,IF(O507=1,fpdate,P506+14),IF(periods_per_year=52,IF(O507=1,fpdate,P506+7),"n/a")),IF(periods_per_year=24,DATE(YEAR(fpdate),MONTH(fpdate)+(O507-1)/2+IF(AND(DAY(fpdate)&gt;=15,MOD(O507,2)=0),1,0),IF(MOD(O507,2)=0,IF(DAY(fpdate)&gt;=15,DAY(fpdate)-14,DAY(fpdate)+14),DAY(fpdate))),IF(DAY(DATE(YEAR(fpdate),MONTH(fpdate)+O507-1,DAY(fpdate)))&lt;&gt;DAY(fpdate),DATE(YEAR(fpdate),MONTH(fpdate)+O507,0),DATE(YEAR(fpdate),MONTH(fpdate)+O507-1,DAY(fpdate))))))</f>
        <v/>
      </c>
      <c r="Q507" s="20" t="str">
        <f>IF(O507="","",IF(D507&lt;&gt;"",D507,IF(O507=1,start_rate,IF(variable,IF(OR(O507=1,O507&lt;$J$23*periods_per_year),Q506,MIN($J$24,IF(MOD(O507-1,$J$26)=0,MAX($J$25,Q506+$J$27),Q506))),Q506))))</f>
        <v/>
      </c>
      <c r="R507" s="21" t="str">
        <f>IF(O507="","",ROUND((((1+Q507/CP)^(CP/periods_per_year))-1)*U506,2))</f>
        <v/>
      </c>
      <c r="S507" s="21" t="str">
        <f>IF(O507="","",IF(O507=nper,U506+R507,MIN(U506+R507,IF(Q507=Q506,S506,ROUND(-PMT(((1+Q507/CP)^(CP/periods_per_year))-1,nper-O507+1,U506),2)))))</f>
        <v/>
      </c>
      <c r="T507" s="21" t="str">
        <f t="shared" si="78"/>
        <v/>
      </c>
      <c r="U507" s="21" t="str">
        <f t="shared" si="79"/>
        <v/>
      </c>
    </row>
    <row r="508" spans="1:21" x14ac:dyDescent="0.2">
      <c r="A508" s="11" t="str">
        <f t="shared" si="70"/>
        <v/>
      </c>
      <c r="B508" s="12" t="str">
        <f t="shared" si="71"/>
        <v/>
      </c>
      <c r="C508" s="16" t="str">
        <f t="shared" si="72"/>
        <v/>
      </c>
      <c r="D508" s="13" t="str">
        <f>IF(A508="","",IF(A508=1,start_rate,IF(variable,IF(OR(A508=1,A508&lt;$J$23*periods_per_year),D507,MIN($J$24,IF(MOD(A508-1,$J$26)=0,MAX($J$25,D507+$J$27),D507))),D507)))</f>
        <v/>
      </c>
      <c r="E508" s="14" t="str">
        <f t="shared" si="73"/>
        <v/>
      </c>
      <c r="F508" s="14" t="str">
        <f>IF(A508="","",IF(A508=nper,J507+E508,MIN(J507+E508,IF(D508=D507,F507,IF($E$13="Acc Bi-Weekly",ROUND((-PMT(((1+D508/CP)^(CP/12))-1,(nper-A508+1)*12/26,J507))/2,2),IF($E$13="Acc Weekly",ROUND((-PMT(((1+D508/CP)^(CP/12))-1,(nper-A508+1)*12/52,J507))/4,2),ROUND(-PMT(((1+D508/CP)^(CP/periods_per_year))-1,nper-A508+1,J507),2)))))))</f>
        <v/>
      </c>
      <c r="G508" s="14" t="str">
        <f>IF(OR(A508="",A508&lt;$E$23),"",IF(J507&lt;=F508,0,IF(IF(AND(A508&gt;=$E$23,MOD(A508-$E$23,int)=0),$E$24,0)+F508&gt;=J507+E508,J507+E508-F508,IF(AND(A508&gt;=$E$23,MOD(A508-$E$23,int)=0),$E$24,0)+IF(IF(AND(A508&gt;=$E$23,MOD(A508-$E$23,int)=0),$E$24,0)+IF(MOD(A508-$E$27,periods_per_year)=0,$E$26,0)+F508&lt;J507+E508,IF(MOD(A508-$E$27,periods_per_year)=0,$E$26,0),J507+E508-IF(AND(A508&gt;=$E$23,MOD(A508-$E$23,int)=0),$E$24,0)-F508))))</f>
        <v/>
      </c>
      <c r="H508" s="15"/>
      <c r="I508" s="14" t="str">
        <f t="shared" si="74"/>
        <v/>
      </c>
      <c r="J508" s="14" t="str">
        <f t="shared" si="75"/>
        <v/>
      </c>
      <c r="K508" s="14" t="str">
        <f t="shared" si="76"/>
        <v/>
      </c>
      <c r="L508" s="14" t="str">
        <f>IF(A508="","",SUM($K$49:K508))</f>
        <v/>
      </c>
      <c r="O508" s="18" t="str">
        <f t="shared" si="77"/>
        <v/>
      </c>
      <c r="P508" s="19" t="str">
        <f>IF(O508="","",IF(OR(periods_per_year=26,periods_per_year=52),IF(periods_per_year=26,IF(O508=1,fpdate,P507+14),IF(periods_per_year=52,IF(O508=1,fpdate,P507+7),"n/a")),IF(periods_per_year=24,DATE(YEAR(fpdate),MONTH(fpdate)+(O508-1)/2+IF(AND(DAY(fpdate)&gt;=15,MOD(O508,2)=0),1,0),IF(MOD(O508,2)=0,IF(DAY(fpdate)&gt;=15,DAY(fpdate)-14,DAY(fpdate)+14),DAY(fpdate))),IF(DAY(DATE(YEAR(fpdate),MONTH(fpdate)+O508-1,DAY(fpdate)))&lt;&gt;DAY(fpdate),DATE(YEAR(fpdate),MONTH(fpdate)+O508,0),DATE(YEAR(fpdate),MONTH(fpdate)+O508-1,DAY(fpdate))))))</f>
        <v/>
      </c>
      <c r="Q508" s="20" t="str">
        <f>IF(O508="","",IF(D508&lt;&gt;"",D508,IF(O508=1,start_rate,IF(variable,IF(OR(O508=1,O508&lt;$J$23*periods_per_year),Q507,MIN($J$24,IF(MOD(O508-1,$J$26)=0,MAX($J$25,Q507+$J$27),Q507))),Q507))))</f>
        <v/>
      </c>
      <c r="R508" s="21" t="str">
        <f>IF(O508="","",ROUND((((1+Q508/CP)^(CP/periods_per_year))-1)*U507,2))</f>
        <v/>
      </c>
      <c r="S508" s="21" t="str">
        <f>IF(O508="","",IF(O508=nper,U507+R508,MIN(U507+R508,IF(Q508=Q507,S507,ROUND(-PMT(((1+Q508/CP)^(CP/periods_per_year))-1,nper-O508+1,U507),2)))))</f>
        <v/>
      </c>
      <c r="T508" s="21" t="str">
        <f t="shared" si="78"/>
        <v/>
      </c>
      <c r="U508" s="21" t="str">
        <f t="shared" si="79"/>
        <v/>
      </c>
    </row>
    <row r="509" spans="1:21" x14ac:dyDescent="0.2">
      <c r="A509" s="11" t="str">
        <f t="shared" si="70"/>
        <v/>
      </c>
      <c r="B509" s="12" t="str">
        <f t="shared" si="71"/>
        <v/>
      </c>
      <c r="C509" s="16" t="str">
        <f t="shared" si="72"/>
        <v/>
      </c>
      <c r="D509" s="13" t="str">
        <f>IF(A509="","",IF(A509=1,start_rate,IF(variable,IF(OR(A509=1,A509&lt;$J$23*periods_per_year),D508,MIN($J$24,IF(MOD(A509-1,$J$26)=0,MAX($J$25,D508+$J$27),D508))),D508)))</f>
        <v/>
      </c>
      <c r="E509" s="14" t="str">
        <f t="shared" si="73"/>
        <v/>
      </c>
      <c r="F509" s="14" t="str">
        <f>IF(A509="","",IF(A509=nper,J508+E509,MIN(J508+E509,IF(D509=D508,F508,IF($E$13="Acc Bi-Weekly",ROUND((-PMT(((1+D509/CP)^(CP/12))-1,(nper-A509+1)*12/26,J508))/2,2),IF($E$13="Acc Weekly",ROUND((-PMT(((1+D509/CP)^(CP/12))-1,(nper-A509+1)*12/52,J508))/4,2),ROUND(-PMT(((1+D509/CP)^(CP/periods_per_year))-1,nper-A509+1,J508),2)))))))</f>
        <v/>
      </c>
      <c r="G509" s="14" t="str">
        <f>IF(OR(A509="",A509&lt;$E$23),"",IF(J508&lt;=F509,0,IF(IF(AND(A509&gt;=$E$23,MOD(A509-$E$23,int)=0),$E$24,0)+F509&gt;=J508+E509,J508+E509-F509,IF(AND(A509&gt;=$E$23,MOD(A509-$E$23,int)=0),$E$24,0)+IF(IF(AND(A509&gt;=$E$23,MOD(A509-$E$23,int)=0),$E$24,0)+IF(MOD(A509-$E$27,periods_per_year)=0,$E$26,0)+F509&lt;J508+E509,IF(MOD(A509-$E$27,periods_per_year)=0,$E$26,0),J508+E509-IF(AND(A509&gt;=$E$23,MOD(A509-$E$23,int)=0),$E$24,0)-F509))))</f>
        <v/>
      </c>
      <c r="H509" s="15"/>
      <c r="I509" s="14" t="str">
        <f t="shared" si="74"/>
        <v/>
      </c>
      <c r="J509" s="14" t="str">
        <f t="shared" si="75"/>
        <v/>
      </c>
      <c r="K509" s="14" t="str">
        <f t="shared" si="76"/>
        <v/>
      </c>
      <c r="L509" s="14" t="str">
        <f>IF(A509="","",SUM($K$49:K509))</f>
        <v/>
      </c>
      <c r="O509" s="18" t="str">
        <f t="shared" si="77"/>
        <v/>
      </c>
      <c r="P509" s="19" t="str">
        <f>IF(O509="","",IF(OR(periods_per_year=26,periods_per_year=52),IF(periods_per_year=26,IF(O509=1,fpdate,P508+14),IF(periods_per_year=52,IF(O509=1,fpdate,P508+7),"n/a")),IF(periods_per_year=24,DATE(YEAR(fpdate),MONTH(fpdate)+(O509-1)/2+IF(AND(DAY(fpdate)&gt;=15,MOD(O509,2)=0),1,0),IF(MOD(O509,2)=0,IF(DAY(fpdate)&gt;=15,DAY(fpdate)-14,DAY(fpdate)+14),DAY(fpdate))),IF(DAY(DATE(YEAR(fpdate),MONTH(fpdate)+O509-1,DAY(fpdate)))&lt;&gt;DAY(fpdate),DATE(YEAR(fpdate),MONTH(fpdate)+O509,0),DATE(YEAR(fpdate),MONTH(fpdate)+O509-1,DAY(fpdate))))))</f>
        <v/>
      </c>
      <c r="Q509" s="20" t="str">
        <f>IF(O509="","",IF(D509&lt;&gt;"",D509,IF(O509=1,start_rate,IF(variable,IF(OR(O509=1,O509&lt;$J$23*periods_per_year),Q508,MIN($J$24,IF(MOD(O509-1,$J$26)=0,MAX($J$25,Q508+$J$27),Q508))),Q508))))</f>
        <v/>
      </c>
      <c r="R509" s="21" t="str">
        <f>IF(O509="","",ROUND((((1+Q509/CP)^(CP/periods_per_year))-1)*U508,2))</f>
        <v/>
      </c>
      <c r="S509" s="21" t="str">
        <f>IF(O509="","",IF(O509=nper,U508+R509,MIN(U508+R509,IF(Q509=Q508,S508,ROUND(-PMT(((1+Q509/CP)^(CP/periods_per_year))-1,nper-O509+1,U508),2)))))</f>
        <v/>
      </c>
      <c r="T509" s="21" t="str">
        <f t="shared" si="78"/>
        <v/>
      </c>
      <c r="U509" s="21" t="str">
        <f t="shared" si="79"/>
        <v/>
      </c>
    </row>
    <row r="510" spans="1:21" x14ac:dyDescent="0.2">
      <c r="A510" s="11" t="str">
        <f t="shared" si="70"/>
        <v/>
      </c>
      <c r="B510" s="12" t="str">
        <f t="shared" si="71"/>
        <v/>
      </c>
      <c r="C510" s="16" t="str">
        <f t="shared" si="72"/>
        <v/>
      </c>
      <c r="D510" s="13" t="str">
        <f>IF(A510="","",IF(A510=1,start_rate,IF(variable,IF(OR(A510=1,A510&lt;$J$23*periods_per_year),D509,MIN($J$24,IF(MOD(A510-1,$J$26)=0,MAX($J$25,D509+$J$27),D509))),D509)))</f>
        <v/>
      </c>
      <c r="E510" s="14" t="str">
        <f t="shared" si="73"/>
        <v/>
      </c>
      <c r="F510" s="14" t="str">
        <f>IF(A510="","",IF(A510=nper,J509+E510,MIN(J509+E510,IF(D510=D509,F509,IF($E$13="Acc Bi-Weekly",ROUND((-PMT(((1+D510/CP)^(CP/12))-1,(nper-A510+1)*12/26,J509))/2,2),IF($E$13="Acc Weekly",ROUND((-PMT(((1+D510/CP)^(CP/12))-1,(nper-A510+1)*12/52,J509))/4,2),ROUND(-PMT(((1+D510/CP)^(CP/periods_per_year))-1,nper-A510+1,J509),2)))))))</f>
        <v/>
      </c>
      <c r="G510" s="14" t="str">
        <f>IF(OR(A510="",A510&lt;$E$23),"",IF(J509&lt;=F510,0,IF(IF(AND(A510&gt;=$E$23,MOD(A510-$E$23,int)=0),$E$24,0)+F510&gt;=J509+E510,J509+E510-F510,IF(AND(A510&gt;=$E$23,MOD(A510-$E$23,int)=0),$E$24,0)+IF(IF(AND(A510&gt;=$E$23,MOD(A510-$E$23,int)=0),$E$24,0)+IF(MOD(A510-$E$27,periods_per_year)=0,$E$26,0)+F510&lt;J509+E510,IF(MOD(A510-$E$27,periods_per_year)=0,$E$26,0),J509+E510-IF(AND(A510&gt;=$E$23,MOD(A510-$E$23,int)=0),$E$24,0)-F510))))</f>
        <v/>
      </c>
      <c r="H510" s="15"/>
      <c r="I510" s="14" t="str">
        <f t="shared" si="74"/>
        <v/>
      </c>
      <c r="J510" s="14" t="str">
        <f t="shared" si="75"/>
        <v/>
      </c>
      <c r="K510" s="14" t="str">
        <f t="shared" si="76"/>
        <v/>
      </c>
      <c r="L510" s="14" t="str">
        <f>IF(A510="","",SUM($K$49:K510))</f>
        <v/>
      </c>
      <c r="O510" s="18" t="str">
        <f t="shared" si="77"/>
        <v/>
      </c>
      <c r="P510" s="19" t="str">
        <f>IF(O510="","",IF(OR(periods_per_year=26,periods_per_year=52),IF(periods_per_year=26,IF(O510=1,fpdate,P509+14),IF(periods_per_year=52,IF(O510=1,fpdate,P509+7),"n/a")),IF(periods_per_year=24,DATE(YEAR(fpdate),MONTH(fpdate)+(O510-1)/2+IF(AND(DAY(fpdate)&gt;=15,MOD(O510,2)=0),1,0),IF(MOD(O510,2)=0,IF(DAY(fpdate)&gt;=15,DAY(fpdate)-14,DAY(fpdate)+14),DAY(fpdate))),IF(DAY(DATE(YEAR(fpdate),MONTH(fpdate)+O510-1,DAY(fpdate)))&lt;&gt;DAY(fpdate),DATE(YEAR(fpdate),MONTH(fpdate)+O510,0),DATE(YEAR(fpdate),MONTH(fpdate)+O510-1,DAY(fpdate))))))</f>
        <v/>
      </c>
      <c r="Q510" s="20" t="str">
        <f>IF(O510="","",IF(D510&lt;&gt;"",D510,IF(O510=1,start_rate,IF(variable,IF(OR(O510=1,O510&lt;$J$23*periods_per_year),Q509,MIN($J$24,IF(MOD(O510-1,$J$26)=0,MAX($J$25,Q509+$J$27),Q509))),Q509))))</f>
        <v/>
      </c>
      <c r="R510" s="21" t="str">
        <f>IF(O510="","",ROUND((((1+Q510/CP)^(CP/periods_per_year))-1)*U509,2))</f>
        <v/>
      </c>
      <c r="S510" s="21" t="str">
        <f>IF(O510="","",IF(O510=nper,U509+R510,MIN(U509+R510,IF(Q510=Q509,S509,ROUND(-PMT(((1+Q510/CP)^(CP/periods_per_year))-1,nper-O510+1,U509),2)))))</f>
        <v/>
      </c>
      <c r="T510" s="21" t="str">
        <f t="shared" si="78"/>
        <v/>
      </c>
      <c r="U510" s="21" t="str">
        <f t="shared" si="79"/>
        <v/>
      </c>
    </row>
    <row r="511" spans="1:21" x14ac:dyDescent="0.2">
      <c r="A511" s="11" t="str">
        <f t="shared" si="70"/>
        <v/>
      </c>
      <c r="B511" s="12" t="str">
        <f t="shared" si="71"/>
        <v/>
      </c>
      <c r="C511" s="16" t="str">
        <f t="shared" si="72"/>
        <v/>
      </c>
      <c r="D511" s="13" t="str">
        <f>IF(A511="","",IF(A511=1,start_rate,IF(variable,IF(OR(A511=1,A511&lt;$J$23*periods_per_year),D510,MIN($J$24,IF(MOD(A511-1,$J$26)=0,MAX($J$25,D510+$J$27),D510))),D510)))</f>
        <v/>
      </c>
      <c r="E511" s="14" t="str">
        <f t="shared" si="73"/>
        <v/>
      </c>
      <c r="F511" s="14" t="str">
        <f>IF(A511="","",IF(A511=nper,J510+E511,MIN(J510+E511,IF(D511=D510,F510,IF($E$13="Acc Bi-Weekly",ROUND((-PMT(((1+D511/CP)^(CP/12))-1,(nper-A511+1)*12/26,J510))/2,2),IF($E$13="Acc Weekly",ROUND((-PMT(((1+D511/CP)^(CP/12))-1,(nper-A511+1)*12/52,J510))/4,2),ROUND(-PMT(((1+D511/CP)^(CP/periods_per_year))-1,nper-A511+1,J510),2)))))))</f>
        <v/>
      </c>
      <c r="G511" s="14" t="str">
        <f>IF(OR(A511="",A511&lt;$E$23),"",IF(J510&lt;=F511,0,IF(IF(AND(A511&gt;=$E$23,MOD(A511-$E$23,int)=0),$E$24,0)+F511&gt;=J510+E511,J510+E511-F511,IF(AND(A511&gt;=$E$23,MOD(A511-$E$23,int)=0),$E$24,0)+IF(IF(AND(A511&gt;=$E$23,MOD(A511-$E$23,int)=0),$E$24,0)+IF(MOD(A511-$E$27,periods_per_year)=0,$E$26,0)+F511&lt;J510+E511,IF(MOD(A511-$E$27,periods_per_year)=0,$E$26,0),J510+E511-IF(AND(A511&gt;=$E$23,MOD(A511-$E$23,int)=0),$E$24,0)-F511))))</f>
        <v/>
      </c>
      <c r="H511" s="15"/>
      <c r="I511" s="14" t="str">
        <f t="shared" si="74"/>
        <v/>
      </c>
      <c r="J511" s="14" t="str">
        <f t="shared" si="75"/>
        <v/>
      </c>
      <c r="K511" s="14" t="str">
        <f t="shared" si="76"/>
        <v/>
      </c>
      <c r="L511" s="14" t="str">
        <f>IF(A511="","",SUM($K$49:K511))</f>
        <v/>
      </c>
      <c r="O511" s="18" t="str">
        <f t="shared" si="77"/>
        <v/>
      </c>
      <c r="P511" s="19" t="str">
        <f>IF(O511="","",IF(OR(periods_per_year=26,periods_per_year=52),IF(periods_per_year=26,IF(O511=1,fpdate,P510+14),IF(periods_per_year=52,IF(O511=1,fpdate,P510+7),"n/a")),IF(periods_per_year=24,DATE(YEAR(fpdate),MONTH(fpdate)+(O511-1)/2+IF(AND(DAY(fpdate)&gt;=15,MOD(O511,2)=0),1,0),IF(MOD(O511,2)=0,IF(DAY(fpdate)&gt;=15,DAY(fpdate)-14,DAY(fpdate)+14),DAY(fpdate))),IF(DAY(DATE(YEAR(fpdate),MONTH(fpdate)+O511-1,DAY(fpdate)))&lt;&gt;DAY(fpdate),DATE(YEAR(fpdate),MONTH(fpdate)+O511,0),DATE(YEAR(fpdate),MONTH(fpdate)+O511-1,DAY(fpdate))))))</f>
        <v/>
      </c>
      <c r="Q511" s="20" t="str">
        <f>IF(O511="","",IF(D511&lt;&gt;"",D511,IF(O511=1,start_rate,IF(variable,IF(OR(O511=1,O511&lt;$J$23*periods_per_year),Q510,MIN($J$24,IF(MOD(O511-1,$J$26)=0,MAX($J$25,Q510+$J$27),Q510))),Q510))))</f>
        <v/>
      </c>
      <c r="R511" s="21" t="str">
        <f>IF(O511="","",ROUND((((1+Q511/CP)^(CP/periods_per_year))-1)*U510,2))</f>
        <v/>
      </c>
      <c r="S511" s="21" t="str">
        <f>IF(O511="","",IF(O511=nper,U510+R511,MIN(U510+R511,IF(Q511=Q510,S510,ROUND(-PMT(((1+Q511/CP)^(CP/periods_per_year))-1,nper-O511+1,U510),2)))))</f>
        <v/>
      </c>
      <c r="T511" s="21" t="str">
        <f t="shared" si="78"/>
        <v/>
      </c>
      <c r="U511" s="21" t="str">
        <f t="shared" si="79"/>
        <v/>
      </c>
    </row>
    <row r="512" spans="1:21" x14ac:dyDescent="0.2">
      <c r="A512" s="11" t="str">
        <f t="shared" si="70"/>
        <v/>
      </c>
      <c r="B512" s="12" t="str">
        <f t="shared" si="71"/>
        <v/>
      </c>
      <c r="C512" s="16" t="str">
        <f t="shared" si="72"/>
        <v/>
      </c>
      <c r="D512" s="13" t="str">
        <f>IF(A512="","",IF(A512=1,start_rate,IF(variable,IF(OR(A512=1,A512&lt;$J$23*periods_per_year),D511,MIN($J$24,IF(MOD(A512-1,$J$26)=0,MAX($J$25,D511+$J$27),D511))),D511)))</f>
        <v/>
      </c>
      <c r="E512" s="14" t="str">
        <f t="shared" si="73"/>
        <v/>
      </c>
      <c r="F512" s="14" t="str">
        <f>IF(A512="","",IF(A512=nper,J511+E512,MIN(J511+E512,IF(D512=D511,F511,IF($E$13="Acc Bi-Weekly",ROUND((-PMT(((1+D512/CP)^(CP/12))-1,(nper-A512+1)*12/26,J511))/2,2),IF($E$13="Acc Weekly",ROUND((-PMT(((1+D512/CP)^(CP/12))-1,(nper-A512+1)*12/52,J511))/4,2),ROUND(-PMT(((1+D512/CP)^(CP/periods_per_year))-1,nper-A512+1,J511),2)))))))</f>
        <v/>
      </c>
      <c r="G512" s="14" t="str">
        <f>IF(OR(A512="",A512&lt;$E$23),"",IF(J511&lt;=F512,0,IF(IF(AND(A512&gt;=$E$23,MOD(A512-$E$23,int)=0),$E$24,0)+F512&gt;=J511+E512,J511+E512-F512,IF(AND(A512&gt;=$E$23,MOD(A512-$E$23,int)=0),$E$24,0)+IF(IF(AND(A512&gt;=$E$23,MOD(A512-$E$23,int)=0),$E$24,0)+IF(MOD(A512-$E$27,periods_per_year)=0,$E$26,0)+F512&lt;J511+E512,IF(MOD(A512-$E$27,periods_per_year)=0,$E$26,0),J511+E512-IF(AND(A512&gt;=$E$23,MOD(A512-$E$23,int)=0),$E$24,0)-F512))))</f>
        <v/>
      </c>
      <c r="H512" s="15"/>
      <c r="I512" s="14" t="str">
        <f t="shared" si="74"/>
        <v/>
      </c>
      <c r="J512" s="14" t="str">
        <f t="shared" si="75"/>
        <v/>
      </c>
      <c r="K512" s="14" t="str">
        <f t="shared" si="76"/>
        <v/>
      </c>
      <c r="L512" s="14" t="str">
        <f>IF(A512="","",SUM($K$49:K512))</f>
        <v/>
      </c>
      <c r="O512" s="18" t="str">
        <f t="shared" si="77"/>
        <v/>
      </c>
      <c r="P512" s="19" t="str">
        <f>IF(O512="","",IF(OR(periods_per_year=26,periods_per_year=52),IF(periods_per_year=26,IF(O512=1,fpdate,P511+14),IF(periods_per_year=52,IF(O512=1,fpdate,P511+7),"n/a")),IF(periods_per_year=24,DATE(YEAR(fpdate),MONTH(fpdate)+(O512-1)/2+IF(AND(DAY(fpdate)&gt;=15,MOD(O512,2)=0),1,0),IF(MOD(O512,2)=0,IF(DAY(fpdate)&gt;=15,DAY(fpdate)-14,DAY(fpdate)+14),DAY(fpdate))),IF(DAY(DATE(YEAR(fpdate),MONTH(fpdate)+O512-1,DAY(fpdate)))&lt;&gt;DAY(fpdate),DATE(YEAR(fpdate),MONTH(fpdate)+O512,0),DATE(YEAR(fpdate),MONTH(fpdate)+O512-1,DAY(fpdate))))))</f>
        <v/>
      </c>
      <c r="Q512" s="20" t="str">
        <f>IF(O512="","",IF(D512&lt;&gt;"",D512,IF(O512=1,start_rate,IF(variable,IF(OR(O512=1,O512&lt;$J$23*periods_per_year),Q511,MIN($J$24,IF(MOD(O512-1,$J$26)=0,MAX($J$25,Q511+$J$27),Q511))),Q511))))</f>
        <v/>
      </c>
      <c r="R512" s="21" t="str">
        <f>IF(O512="","",ROUND((((1+Q512/CP)^(CP/periods_per_year))-1)*U511,2))</f>
        <v/>
      </c>
      <c r="S512" s="21" t="str">
        <f>IF(O512="","",IF(O512=nper,U511+R512,MIN(U511+R512,IF(Q512=Q511,S511,ROUND(-PMT(((1+Q512/CP)^(CP/periods_per_year))-1,nper-O512+1,U511),2)))))</f>
        <v/>
      </c>
      <c r="T512" s="21" t="str">
        <f t="shared" si="78"/>
        <v/>
      </c>
      <c r="U512" s="21" t="str">
        <f t="shared" si="79"/>
        <v/>
      </c>
    </row>
    <row r="513" spans="1:21" x14ac:dyDescent="0.2">
      <c r="A513" s="11" t="str">
        <f t="shared" si="70"/>
        <v/>
      </c>
      <c r="B513" s="12" t="str">
        <f t="shared" si="71"/>
        <v/>
      </c>
      <c r="C513" s="16" t="str">
        <f t="shared" si="72"/>
        <v/>
      </c>
      <c r="D513" s="13" t="str">
        <f>IF(A513="","",IF(A513=1,start_rate,IF(variable,IF(OR(A513=1,A513&lt;$J$23*periods_per_year),D512,MIN($J$24,IF(MOD(A513-1,$J$26)=0,MAX($J$25,D512+$J$27),D512))),D512)))</f>
        <v/>
      </c>
      <c r="E513" s="14" t="str">
        <f t="shared" si="73"/>
        <v/>
      </c>
      <c r="F513" s="14" t="str">
        <f>IF(A513="","",IF(A513=nper,J512+E513,MIN(J512+E513,IF(D513=D512,F512,IF($E$13="Acc Bi-Weekly",ROUND((-PMT(((1+D513/CP)^(CP/12))-1,(nper-A513+1)*12/26,J512))/2,2),IF($E$13="Acc Weekly",ROUND((-PMT(((1+D513/CP)^(CP/12))-1,(nper-A513+1)*12/52,J512))/4,2),ROUND(-PMT(((1+D513/CP)^(CP/periods_per_year))-1,nper-A513+1,J512),2)))))))</f>
        <v/>
      </c>
      <c r="G513" s="14" t="str">
        <f>IF(OR(A513="",A513&lt;$E$23),"",IF(J512&lt;=F513,0,IF(IF(AND(A513&gt;=$E$23,MOD(A513-$E$23,int)=0),$E$24,0)+F513&gt;=J512+E513,J512+E513-F513,IF(AND(A513&gt;=$E$23,MOD(A513-$E$23,int)=0),$E$24,0)+IF(IF(AND(A513&gt;=$E$23,MOD(A513-$E$23,int)=0),$E$24,0)+IF(MOD(A513-$E$27,periods_per_year)=0,$E$26,0)+F513&lt;J512+E513,IF(MOD(A513-$E$27,periods_per_year)=0,$E$26,0),J512+E513-IF(AND(A513&gt;=$E$23,MOD(A513-$E$23,int)=0),$E$24,0)-F513))))</f>
        <v/>
      </c>
      <c r="H513" s="15"/>
      <c r="I513" s="14" t="str">
        <f t="shared" si="74"/>
        <v/>
      </c>
      <c r="J513" s="14" t="str">
        <f t="shared" si="75"/>
        <v/>
      </c>
      <c r="K513" s="14" t="str">
        <f t="shared" si="76"/>
        <v/>
      </c>
      <c r="L513" s="14" t="str">
        <f>IF(A513="","",SUM($K$49:K513))</f>
        <v/>
      </c>
      <c r="O513" s="18" t="str">
        <f t="shared" si="77"/>
        <v/>
      </c>
      <c r="P513" s="19" t="str">
        <f>IF(O513="","",IF(OR(periods_per_year=26,periods_per_year=52),IF(periods_per_year=26,IF(O513=1,fpdate,P512+14),IF(periods_per_year=52,IF(O513=1,fpdate,P512+7),"n/a")),IF(periods_per_year=24,DATE(YEAR(fpdate),MONTH(fpdate)+(O513-1)/2+IF(AND(DAY(fpdate)&gt;=15,MOD(O513,2)=0),1,0),IF(MOD(O513,2)=0,IF(DAY(fpdate)&gt;=15,DAY(fpdate)-14,DAY(fpdate)+14),DAY(fpdate))),IF(DAY(DATE(YEAR(fpdate),MONTH(fpdate)+O513-1,DAY(fpdate)))&lt;&gt;DAY(fpdate),DATE(YEAR(fpdate),MONTH(fpdate)+O513,0),DATE(YEAR(fpdate),MONTH(fpdate)+O513-1,DAY(fpdate))))))</f>
        <v/>
      </c>
      <c r="Q513" s="20" t="str">
        <f>IF(O513="","",IF(D513&lt;&gt;"",D513,IF(O513=1,start_rate,IF(variable,IF(OR(O513=1,O513&lt;$J$23*periods_per_year),Q512,MIN($J$24,IF(MOD(O513-1,$J$26)=0,MAX($J$25,Q512+$J$27),Q512))),Q512))))</f>
        <v/>
      </c>
      <c r="R513" s="21" t="str">
        <f>IF(O513="","",ROUND((((1+Q513/CP)^(CP/periods_per_year))-1)*U512,2))</f>
        <v/>
      </c>
      <c r="S513" s="21" t="str">
        <f>IF(O513="","",IF(O513=nper,U512+R513,MIN(U512+R513,IF(Q513=Q512,S512,ROUND(-PMT(((1+Q513/CP)^(CP/periods_per_year))-1,nper-O513+1,U512),2)))))</f>
        <v/>
      </c>
      <c r="T513" s="21" t="str">
        <f t="shared" si="78"/>
        <v/>
      </c>
      <c r="U513" s="21" t="str">
        <f t="shared" si="79"/>
        <v/>
      </c>
    </row>
    <row r="514" spans="1:21" x14ac:dyDescent="0.2">
      <c r="A514" s="11" t="str">
        <f t="shared" si="70"/>
        <v/>
      </c>
      <c r="B514" s="12" t="str">
        <f t="shared" si="71"/>
        <v/>
      </c>
      <c r="C514" s="16" t="str">
        <f t="shared" si="72"/>
        <v/>
      </c>
      <c r="D514" s="13" t="str">
        <f>IF(A514="","",IF(A514=1,start_rate,IF(variable,IF(OR(A514=1,A514&lt;$J$23*periods_per_year),D513,MIN($J$24,IF(MOD(A514-1,$J$26)=0,MAX($J$25,D513+$J$27),D513))),D513)))</f>
        <v/>
      </c>
      <c r="E514" s="14" t="str">
        <f t="shared" si="73"/>
        <v/>
      </c>
      <c r="F514" s="14" t="str">
        <f>IF(A514="","",IF(A514=nper,J513+E514,MIN(J513+E514,IF(D514=D513,F513,IF($E$13="Acc Bi-Weekly",ROUND((-PMT(((1+D514/CP)^(CP/12))-1,(nper-A514+1)*12/26,J513))/2,2),IF($E$13="Acc Weekly",ROUND((-PMT(((1+D514/CP)^(CP/12))-1,(nper-A514+1)*12/52,J513))/4,2),ROUND(-PMT(((1+D514/CP)^(CP/periods_per_year))-1,nper-A514+1,J513),2)))))))</f>
        <v/>
      </c>
      <c r="G514" s="14" t="str">
        <f>IF(OR(A514="",A514&lt;$E$23),"",IF(J513&lt;=F514,0,IF(IF(AND(A514&gt;=$E$23,MOD(A514-$E$23,int)=0),$E$24,0)+F514&gt;=J513+E514,J513+E514-F514,IF(AND(A514&gt;=$E$23,MOD(A514-$E$23,int)=0),$E$24,0)+IF(IF(AND(A514&gt;=$E$23,MOD(A514-$E$23,int)=0),$E$24,0)+IF(MOD(A514-$E$27,periods_per_year)=0,$E$26,0)+F514&lt;J513+E514,IF(MOD(A514-$E$27,periods_per_year)=0,$E$26,0),J513+E514-IF(AND(A514&gt;=$E$23,MOD(A514-$E$23,int)=0),$E$24,0)-F514))))</f>
        <v/>
      </c>
      <c r="H514" s="15"/>
      <c r="I514" s="14" t="str">
        <f t="shared" si="74"/>
        <v/>
      </c>
      <c r="J514" s="14" t="str">
        <f t="shared" si="75"/>
        <v/>
      </c>
      <c r="K514" s="14" t="str">
        <f t="shared" si="76"/>
        <v/>
      </c>
      <c r="L514" s="14" t="str">
        <f>IF(A514="","",SUM($K$49:K514))</f>
        <v/>
      </c>
      <c r="O514" s="18" t="str">
        <f t="shared" si="77"/>
        <v/>
      </c>
      <c r="P514" s="19" t="str">
        <f>IF(O514="","",IF(OR(periods_per_year=26,periods_per_year=52),IF(periods_per_year=26,IF(O514=1,fpdate,P513+14),IF(periods_per_year=52,IF(O514=1,fpdate,P513+7),"n/a")),IF(periods_per_year=24,DATE(YEAR(fpdate),MONTH(fpdate)+(O514-1)/2+IF(AND(DAY(fpdate)&gt;=15,MOD(O514,2)=0),1,0),IF(MOD(O514,2)=0,IF(DAY(fpdate)&gt;=15,DAY(fpdate)-14,DAY(fpdate)+14),DAY(fpdate))),IF(DAY(DATE(YEAR(fpdate),MONTH(fpdate)+O514-1,DAY(fpdate)))&lt;&gt;DAY(fpdate),DATE(YEAR(fpdate),MONTH(fpdate)+O514,0),DATE(YEAR(fpdate),MONTH(fpdate)+O514-1,DAY(fpdate))))))</f>
        <v/>
      </c>
      <c r="Q514" s="20" t="str">
        <f>IF(O514="","",IF(D514&lt;&gt;"",D514,IF(O514=1,start_rate,IF(variable,IF(OR(O514=1,O514&lt;$J$23*periods_per_year),Q513,MIN($J$24,IF(MOD(O514-1,$J$26)=0,MAX($J$25,Q513+$J$27),Q513))),Q513))))</f>
        <v/>
      </c>
      <c r="R514" s="21" t="str">
        <f>IF(O514="","",ROUND((((1+Q514/CP)^(CP/periods_per_year))-1)*U513,2))</f>
        <v/>
      </c>
      <c r="S514" s="21" t="str">
        <f>IF(O514="","",IF(O514=nper,U513+R514,MIN(U513+R514,IF(Q514=Q513,S513,ROUND(-PMT(((1+Q514/CP)^(CP/periods_per_year))-1,nper-O514+1,U513),2)))))</f>
        <v/>
      </c>
      <c r="T514" s="21" t="str">
        <f t="shared" si="78"/>
        <v/>
      </c>
      <c r="U514" s="21" t="str">
        <f t="shared" si="79"/>
        <v/>
      </c>
    </row>
    <row r="515" spans="1:21" x14ac:dyDescent="0.2">
      <c r="A515" s="11" t="str">
        <f t="shared" si="70"/>
        <v/>
      </c>
      <c r="B515" s="12" t="str">
        <f t="shared" si="71"/>
        <v/>
      </c>
      <c r="C515" s="16" t="str">
        <f t="shared" si="72"/>
        <v/>
      </c>
      <c r="D515" s="13" t="str">
        <f>IF(A515="","",IF(A515=1,start_rate,IF(variable,IF(OR(A515=1,A515&lt;$J$23*periods_per_year),D514,MIN($J$24,IF(MOD(A515-1,$J$26)=0,MAX($J$25,D514+$J$27),D514))),D514)))</f>
        <v/>
      </c>
      <c r="E515" s="14" t="str">
        <f t="shared" si="73"/>
        <v/>
      </c>
      <c r="F515" s="14" t="str">
        <f>IF(A515="","",IF(A515=nper,J514+E515,MIN(J514+E515,IF(D515=D514,F514,IF($E$13="Acc Bi-Weekly",ROUND((-PMT(((1+D515/CP)^(CP/12))-1,(nper-A515+1)*12/26,J514))/2,2),IF($E$13="Acc Weekly",ROUND((-PMT(((1+D515/CP)^(CP/12))-1,(nper-A515+1)*12/52,J514))/4,2),ROUND(-PMT(((1+D515/CP)^(CP/periods_per_year))-1,nper-A515+1,J514),2)))))))</f>
        <v/>
      </c>
      <c r="G515" s="14" t="str">
        <f>IF(OR(A515="",A515&lt;$E$23),"",IF(J514&lt;=F515,0,IF(IF(AND(A515&gt;=$E$23,MOD(A515-$E$23,int)=0),$E$24,0)+F515&gt;=J514+E515,J514+E515-F515,IF(AND(A515&gt;=$E$23,MOD(A515-$E$23,int)=0),$E$24,0)+IF(IF(AND(A515&gt;=$E$23,MOD(A515-$E$23,int)=0),$E$24,0)+IF(MOD(A515-$E$27,periods_per_year)=0,$E$26,0)+F515&lt;J514+E515,IF(MOD(A515-$E$27,periods_per_year)=0,$E$26,0),J514+E515-IF(AND(A515&gt;=$E$23,MOD(A515-$E$23,int)=0),$E$24,0)-F515))))</f>
        <v/>
      </c>
      <c r="H515" s="15"/>
      <c r="I515" s="14" t="str">
        <f t="shared" si="74"/>
        <v/>
      </c>
      <c r="J515" s="14" t="str">
        <f t="shared" si="75"/>
        <v/>
      </c>
      <c r="K515" s="14" t="str">
        <f t="shared" si="76"/>
        <v/>
      </c>
      <c r="L515" s="14" t="str">
        <f>IF(A515="","",SUM($K$49:K515))</f>
        <v/>
      </c>
      <c r="O515" s="18" t="str">
        <f t="shared" si="77"/>
        <v/>
      </c>
      <c r="P515" s="19" t="str">
        <f>IF(O515="","",IF(OR(periods_per_year=26,periods_per_year=52),IF(periods_per_year=26,IF(O515=1,fpdate,P514+14),IF(periods_per_year=52,IF(O515=1,fpdate,P514+7),"n/a")),IF(periods_per_year=24,DATE(YEAR(fpdate),MONTH(fpdate)+(O515-1)/2+IF(AND(DAY(fpdate)&gt;=15,MOD(O515,2)=0),1,0),IF(MOD(O515,2)=0,IF(DAY(fpdate)&gt;=15,DAY(fpdate)-14,DAY(fpdate)+14),DAY(fpdate))),IF(DAY(DATE(YEAR(fpdate),MONTH(fpdate)+O515-1,DAY(fpdate)))&lt;&gt;DAY(fpdate),DATE(YEAR(fpdate),MONTH(fpdate)+O515,0),DATE(YEAR(fpdate),MONTH(fpdate)+O515-1,DAY(fpdate))))))</f>
        <v/>
      </c>
      <c r="Q515" s="20" t="str">
        <f>IF(O515="","",IF(D515&lt;&gt;"",D515,IF(O515=1,start_rate,IF(variable,IF(OR(O515=1,O515&lt;$J$23*periods_per_year),Q514,MIN($J$24,IF(MOD(O515-1,$J$26)=0,MAX($J$25,Q514+$J$27),Q514))),Q514))))</f>
        <v/>
      </c>
      <c r="R515" s="21" t="str">
        <f>IF(O515="","",ROUND((((1+Q515/CP)^(CP/periods_per_year))-1)*U514,2))</f>
        <v/>
      </c>
      <c r="S515" s="21" t="str">
        <f>IF(O515="","",IF(O515=nper,U514+R515,MIN(U514+R515,IF(Q515=Q514,S514,ROUND(-PMT(((1+Q515/CP)^(CP/periods_per_year))-1,nper-O515+1,U514),2)))))</f>
        <v/>
      </c>
      <c r="T515" s="21" t="str">
        <f t="shared" si="78"/>
        <v/>
      </c>
      <c r="U515" s="21" t="str">
        <f t="shared" si="79"/>
        <v/>
      </c>
    </row>
    <row r="516" spans="1:21" x14ac:dyDescent="0.2">
      <c r="A516" s="11" t="str">
        <f t="shared" si="70"/>
        <v/>
      </c>
      <c r="B516" s="12" t="str">
        <f t="shared" si="71"/>
        <v/>
      </c>
      <c r="C516" s="16" t="str">
        <f t="shared" si="72"/>
        <v/>
      </c>
      <c r="D516" s="13" t="str">
        <f>IF(A516="","",IF(A516=1,start_rate,IF(variable,IF(OR(A516=1,A516&lt;$J$23*periods_per_year),D515,MIN($J$24,IF(MOD(A516-1,$J$26)=0,MAX($J$25,D515+$J$27),D515))),D515)))</f>
        <v/>
      </c>
      <c r="E516" s="14" t="str">
        <f t="shared" si="73"/>
        <v/>
      </c>
      <c r="F516" s="14" t="str">
        <f>IF(A516="","",IF(A516=nper,J515+E516,MIN(J515+E516,IF(D516=D515,F515,IF($E$13="Acc Bi-Weekly",ROUND((-PMT(((1+D516/CP)^(CP/12))-1,(nper-A516+1)*12/26,J515))/2,2),IF($E$13="Acc Weekly",ROUND((-PMT(((1+D516/CP)^(CP/12))-1,(nper-A516+1)*12/52,J515))/4,2),ROUND(-PMT(((1+D516/CP)^(CP/periods_per_year))-1,nper-A516+1,J515),2)))))))</f>
        <v/>
      </c>
      <c r="G516" s="14" t="str">
        <f>IF(OR(A516="",A516&lt;$E$23),"",IF(J515&lt;=F516,0,IF(IF(AND(A516&gt;=$E$23,MOD(A516-$E$23,int)=0),$E$24,0)+F516&gt;=J515+E516,J515+E516-F516,IF(AND(A516&gt;=$E$23,MOD(A516-$E$23,int)=0),$E$24,0)+IF(IF(AND(A516&gt;=$E$23,MOD(A516-$E$23,int)=0),$E$24,0)+IF(MOD(A516-$E$27,periods_per_year)=0,$E$26,0)+F516&lt;J515+E516,IF(MOD(A516-$E$27,periods_per_year)=0,$E$26,0),J515+E516-IF(AND(A516&gt;=$E$23,MOD(A516-$E$23,int)=0),$E$24,0)-F516))))</f>
        <v/>
      </c>
      <c r="H516" s="15"/>
      <c r="I516" s="14" t="str">
        <f t="shared" si="74"/>
        <v/>
      </c>
      <c r="J516" s="14" t="str">
        <f t="shared" si="75"/>
        <v/>
      </c>
      <c r="K516" s="14" t="str">
        <f t="shared" si="76"/>
        <v/>
      </c>
      <c r="L516" s="14" t="str">
        <f>IF(A516="","",SUM($K$49:K516))</f>
        <v/>
      </c>
      <c r="O516" s="18" t="str">
        <f t="shared" si="77"/>
        <v/>
      </c>
      <c r="P516" s="19" t="str">
        <f>IF(O516="","",IF(OR(periods_per_year=26,periods_per_year=52),IF(periods_per_year=26,IF(O516=1,fpdate,P515+14),IF(periods_per_year=52,IF(O516=1,fpdate,P515+7),"n/a")),IF(periods_per_year=24,DATE(YEAR(fpdate),MONTH(fpdate)+(O516-1)/2+IF(AND(DAY(fpdate)&gt;=15,MOD(O516,2)=0),1,0),IF(MOD(O516,2)=0,IF(DAY(fpdate)&gt;=15,DAY(fpdate)-14,DAY(fpdate)+14),DAY(fpdate))),IF(DAY(DATE(YEAR(fpdate),MONTH(fpdate)+O516-1,DAY(fpdate)))&lt;&gt;DAY(fpdate),DATE(YEAR(fpdate),MONTH(fpdate)+O516,0),DATE(YEAR(fpdate),MONTH(fpdate)+O516-1,DAY(fpdate))))))</f>
        <v/>
      </c>
      <c r="Q516" s="20" t="str">
        <f>IF(O516="","",IF(D516&lt;&gt;"",D516,IF(O516=1,start_rate,IF(variable,IF(OR(O516=1,O516&lt;$J$23*periods_per_year),Q515,MIN($J$24,IF(MOD(O516-1,$J$26)=0,MAX($J$25,Q515+$J$27),Q515))),Q515))))</f>
        <v/>
      </c>
      <c r="R516" s="21" t="str">
        <f>IF(O516="","",ROUND((((1+Q516/CP)^(CP/periods_per_year))-1)*U515,2))</f>
        <v/>
      </c>
      <c r="S516" s="21" t="str">
        <f>IF(O516="","",IF(O516=nper,U515+R516,MIN(U515+R516,IF(Q516=Q515,S515,ROUND(-PMT(((1+Q516/CP)^(CP/periods_per_year))-1,nper-O516+1,U515),2)))))</f>
        <v/>
      </c>
      <c r="T516" s="21" t="str">
        <f t="shared" si="78"/>
        <v/>
      </c>
      <c r="U516" s="21" t="str">
        <f t="shared" si="79"/>
        <v/>
      </c>
    </row>
    <row r="517" spans="1:21" x14ac:dyDescent="0.2">
      <c r="A517" s="11" t="str">
        <f t="shared" si="70"/>
        <v/>
      </c>
      <c r="B517" s="12" t="str">
        <f t="shared" si="71"/>
        <v/>
      </c>
      <c r="C517" s="16" t="str">
        <f t="shared" si="72"/>
        <v/>
      </c>
      <c r="D517" s="13" t="str">
        <f>IF(A517="","",IF(A517=1,start_rate,IF(variable,IF(OR(A517=1,A517&lt;$J$23*periods_per_year),D516,MIN($J$24,IF(MOD(A517-1,$J$26)=0,MAX($J$25,D516+$J$27),D516))),D516)))</f>
        <v/>
      </c>
      <c r="E517" s="14" t="str">
        <f t="shared" si="73"/>
        <v/>
      </c>
      <c r="F517" s="14" t="str">
        <f>IF(A517="","",IF(A517=nper,J516+E517,MIN(J516+E517,IF(D517=D516,F516,IF($E$13="Acc Bi-Weekly",ROUND((-PMT(((1+D517/CP)^(CP/12))-1,(nper-A517+1)*12/26,J516))/2,2),IF($E$13="Acc Weekly",ROUND((-PMT(((1+D517/CP)^(CP/12))-1,(nper-A517+1)*12/52,J516))/4,2),ROUND(-PMT(((1+D517/CP)^(CP/periods_per_year))-1,nper-A517+1,J516),2)))))))</f>
        <v/>
      </c>
      <c r="G517" s="14" t="str">
        <f>IF(OR(A517="",A517&lt;$E$23),"",IF(J516&lt;=F517,0,IF(IF(AND(A517&gt;=$E$23,MOD(A517-$E$23,int)=0),$E$24,0)+F517&gt;=J516+E517,J516+E517-F517,IF(AND(A517&gt;=$E$23,MOD(A517-$E$23,int)=0),$E$24,0)+IF(IF(AND(A517&gt;=$E$23,MOD(A517-$E$23,int)=0),$E$24,0)+IF(MOD(A517-$E$27,periods_per_year)=0,$E$26,0)+F517&lt;J516+E517,IF(MOD(A517-$E$27,periods_per_year)=0,$E$26,0),J516+E517-IF(AND(A517&gt;=$E$23,MOD(A517-$E$23,int)=0),$E$24,0)-F517))))</f>
        <v/>
      </c>
      <c r="H517" s="15"/>
      <c r="I517" s="14" t="str">
        <f t="shared" si="74"/>
        <v/>
      </c>
      <c r="J517" s="14" t="str">
        <f t="shared" si="75"/>
        <v/>
      </c>
      <c r="K517" s="14" t="str">
        <f t="shared" si="76"/>
        <v/>
      </c>
      <c r="L517" s="14" t="str">
        <f>IF(A517="","",SUM($K$49:K517))</f>
        <v/>
      </c>
      <c r="O517" s="18" t="str">
        <f t="shared" si="77"/>
        <v/>
      </c>
      <c r="P517" s="19" t="str">
        <f>IF(O517="","",IF(OR(periods_per_year=26,periods_per_year=52),IF(periods_per_year=26,IF(O517=1,fpdate,P516+14),IF(periods_per_year=52,IF(O517=1,fpdate,P516+7),"n/a")),IF(periods_per_year=24,DATE(YEAR(fpdate),MONTH(fpdate)+(O517-1)/2+IF(AND(DAY(fpdate)&gt;=15,MOD(O517,2)=0),1,0),IF(MOD(O517,2)=0,IF(DAY(fpdate)&gt;=15,DAY(fpdate)-14,DAY(fpdate)+14),DAY(fpdate))),IF(DAY(DATE(YEAR(fpdate),MONTH(fpdate)+O517-1,DAY(fpdate)))&lt;&gt;DAY(fpdate),DATE(YEAR(fpdate),MONTH(fpdate)+O517,0),DATE(YEAR(fpdate),MONTH(fpdate)+O517-1,DAY(fpdate))))))</f>
        <v/>
      </c>
      <c r="Q517" s="20" t="str">
        <f>IF(O517="","",IF(D517&lt;&gt;"",D517,IF(O517=1,start_rate,IF(variable,IF(OR(O517=1,O517&lt;$J$23*periods_per_year),Q516,MIN($J$24,IF(MOD(O517-1,$J$26)=0,MAX($J$25,Q516+$J$27),Q516))),Q516))))</f>
        <v/>
      </c>
      <c r="R517" s="21" t="str">
        <f>IF(O517="","",ROUND((((1+Q517/CP)^(CP/periods_per_year))-1)*U516,2))</f>
        <v/>
      </c>
      <c r="S517" s="21" t="str">
        <f>IF(O517="","",IF(O517=nper,U516+R517,MIN(U516+R517,IF(Q517=Q516,S516,ROUND(-PMT(((1+Q517/CP)^(CP/periods_per_year))-1,nper-O517+1,U516),2)))))</f>
        <v/>
      </c>
      <c r="T517" s="21" t="str">
        <f t="shared" si="78"/>
        <v/>
      </c>
      <c r="U517" s="21" t="str">
        <f t="shared" si="79"/>
        <v/>
      </c>
    </row>
    <row r="518" spans="1:21" x14ac:dyDescent="0.2">
      <c r="A518" s="11" t="str">
        <f t="shared" si="70"/>
        <v/>
      </c>
      <c r="B518" s="12" t="str">
        <f t="shared" si="71"/>
        <v/>
      </c>
      <c r="C518" s="16" t="str">
        <f t="shared" si="72"/>
        <v/>
      </c>
      <c r="D518" s="13" t="str">
        <f>IF(A518="","",IF(A518=1,start_rate,IF(variable,IF(OR(A518=1,A518&lt;$J$23*periods_per_year),D517,MIN($J$24,IF(MOD(A518-1,$J$26)=0,MAX($J$25,D517+$J$27),D517))),D517)))</f>
        <v/>
      </c>
      <c r="E518" s="14" t="str">
        <f t="shared" si="73"/>
        <v/>
      </c>
      <c r="F518" s="14" t="str">
        <f>IF(A518="","",IF(A518=nper,J517+E518,MIN(J517+E518,IF(D518=D517,F517,IF($E$13="Acc Bi-Weekly",ROUND((-PMT(((1+D518/CP)^(CP/12))-1,(nper-A518+1)*12/26,J517))/2,2),IF($E$13="Acc Weekly",ROUND((-PMT(((1+D518/CP)^(CP/12))-1,(nper-A518+1)*12/52,J517))/4,2),ROUND(-PMT(((1+D518/CP)^(CP/periods_per_year))-1,nper-A518+1,J517),2)))))))</f>
        <v/>
      </c>
      <c r="G518" s="14" t="str">
        <f>IF(OR(A518="",A518&lt;$E$23),"",IF(J517&lt;=F518,0,IF(IF(AND(A518&gt;=$E$23,MOD(A518-$E$23,int)=0),$E$24,0)+F518&gt;=J517+E518,J517+E518-F518,IF(AND(A518&gt;=$E$23,MOD(A518-$E$23,int)=0),$E$24,0)+IF(IF(AND(A518&gt;=$E$23,MOD(A518-$E$23,int)=0),$E$24,0)+IF(MOD(A518-$E$27,periods_per_year)=0,$E$26,0)+F518&lt;J517+E518,IF(MOD(A518-$E$27,periods_per_year)=0,$E$26,0),J517+E518-IF(AND(A518&gt;=$E$23,MOD(A518-$E$23,int)=0),$E$24,0)-F518))))</f>
        <v/>
      </c>
      <c r="H518" s="15"/>
      <c r="I518" s="14" t="str">
        <f t="shared" si="74"/>
        <v/>
      </c>
      <c r="J518" s="14" t="str">
        <f t="shared" si="75"/>
        <v/>
      </c>
      <c r="K518" s="14" t="str">
        <f t="shared" si="76"/>
        <v/>
      </c>
      <c r="L518" s="14" t="str">
        <f>IF(A518="","",SUM($K$49:K518))</f>
        <v/>
      </c>
      <c r="O518" s="18" t="str">
        <f t="shared" si="77"/>
        <v/>
      </c>
      <c r="P518" s="19" t="str">
        <f>IF(O518="","",IF(OR(periods_per_year=26,periods_per_year=52),IF(periods_per_year=26,IF(O518=1,fpdate,P517+14),IF(periods_per_year=52,IF(O518=1,fpdate,P517+7),"n/a")),IF(periods_per_year=24,DATE(YEAR(fpdate),MONTH(fpdate)+(O518-1)/2+IF(AND(DAY(fpdate)&gt;=15,MOD(O518,2)=0),1,0),IF(MOD(O518,2)=0,IF(DAY(fpdate)&gt;=15,DAY(fpdate)-14,DAY(fpdate)+14),DAY(fpdate))),IF(DAY(DATE(YEAR(fpdate),MONTH(fpdate)+O518-1,DAY(fpdate)))&lt;&gt;DAY(fpdate),DATE(YEAR(fpdate),MONTH(fpdate)+O518,0),DATE(YEAR(fpdate),MONTH(fpdate)+O518-1,DAY(fpdate))))))</f>
        <v/>
      </c>
      <c r="Q518" s="20" t="str">
        <f>IF(O518="","",IF(D518&lt;&gt;"",D518,IF(O518=1,start_rate,IF(variable,IF(OR(O518=1,O518&lt;$J$23*periods_per_year),Q517,MIN($J$24,IF(MOD(O518-1,$J$26)=0,MAX($J$25,Q517+$J$27),Q517))),Q517))))</f>
        <v/>
      </c>
      <c r="R518" s="21" t="str">
        <f>IF(O518="","",ROUND((((1+Q518/CP)^(CP/periods_per_year))-1)*U517,2))</f>
        <v/>
      </c>
      <c r="S518" s="21" t="str">
        <f>IF(O518="","",IF(O518=nper,U517+R518,MIN(U517+R518,IF(Q518=Q517,S517,ROUND(-PMT(((1+Q518/CP)^(CP/periods_per_year))-1,nper-O518+1,U517),2)))))</f>
        <v/>
      </c>
      <c r="T518" s="21" t="str">
        <f t="shared" si="78"/>
        <v/>
      </c>
      <c r="U518" s="21" t="str">
        <f t="shared" si="79"/>
        <v/>
      </c>
    </row>
    <row r="519" spans="1:21" x14ac:dyDescent="0.2">
      <c r="A519" s="11" t="str">
        <f t="shared" si="70"/>
        <v/>
      </c>
      <c r="B519" s="12" t="str">
        <f t="shared" si="71"/>
        <v/>
      </c>
      <c r="C519" s="16" t="str">
        <f t="shared" si="72"/>
        <v/>
      </c>
      <c r="D519" s="13" t="str">
        <f>IF(A519="","",IF(A519=1,start_rate,IF(variable,IF(OR(A519=1,A519&lt;$J$23*periods_per_year),D518,MIN($J$24,IF(MOD(A519-1,$J$26)=0,MAX($J$25,D518+$J$27),D518))),D518)))</f>
        <v/>
      </c>
      <c r="E519" s="14" t="str">
        <f t="shared" si="73"/>
        <v/>
      </c>
      <c r="F519" s="14" t="str">
        <f>IF(A519="","",IF(A519=nper,J518+E519,MIN(J518+E519,IF(D519=D518,F518,IF($E$13="Acc Bi-Weekly",ROUND((-PMT(((1+D519/CP)^(CP/12))-1,(nper-A519+1)*12/26,J518))/2,2),IF($E$13="Acc Weekly",ROUND((-PMT(((1+D519/CP)^(CP/12))-1,(nper-A519+1)*12/52,J518))/4,2),ROUND(-PMT(((1+D519/CP)^(CP/periods_per_year))-1,nper-A519+1,J518),2)))))))</f>
        <v/>
      </c>
      <c r="G519" s="14" t="str">
        <f>IF(OR(A519="",A519&lt;$E$23),"",IF(J518&lt;=F519,0,IF(IF(AND(A519&gt;=$E$23,MOD(A519-$E$23,int)=0),$E$24,0)+F519&gt;=J518+E519,J518+E519-F519,IF(AND(A519&gt;=$E$23,MOD(A519-$E$23,int)=0),$E$24,0)+IF(IF(AND(A519&gt;=$E$23,MOD(A519-$E$23,int)=0),$E$24,0)+IF(MOD(A519-$E$27,periods_per_year)=0,$E$26,0)+F519&lt;J518+E519,IF(MOD(A519-$E$27,periods_per_year)=0,$E$26,0),J518+E519-IF(AND(A519&gt;=$E$23,MOD(A519-$E$23,int)=0),$E$24,0)-F519))))</f>
        <v/>
      </c>
      <c r="H519" s="15"/>
      <c r="I519" s="14" t="str">
        <f t="shared" si="74"/>
        <v/>
      </c>
      <c r="J519" s="14" t="str">
        <f t="shared" si="75"/>
        <v/>
      </c>
      <c r="K519" s="14" t="str">
        <f t="shared" si="76"/>
        <v/>
      </c>
      <c r="L519" s="14" t="str">
        <f>IF(A519="","",SUM($K$49:K519))</f>
        <v/>
      </c>
      <c r="O519" s="18" t="str">
        <f t="shared" si="77"/>
        <v/>
      </c>
      <c r="P519" s="19" t="str">
        <f>IF(O519="","",IF(OR(periods_per_year=26,periods_per_year=52),IF(periods_per_year=26,IF(O519=1,fpdate,P518+14),IF(periods_per_year=52,IF(O519=1,fpdate,P518+7),"n/a")),IF(periods_per_year=24,DATE(YEAR(fpdate),MONTH(fpdate)+(O519-1)/2+IF(AND(DAY(fpdate)&gt;=15,MOD(O519,2)=0),1,0),IF(MOD(O519,2)=0,IF(DAY(fpdate)&gt;=15,DAY(fpdate)-14,DAY(fpdate)+14),DAY(fpdate))),IF(DAY(DATE(YEAR(fpdate),MONTH(fpdate)+O519-1,DAY(fpdate)))&lt;&gt;DAY(fpdate),DATE(YEAR(fpdate),MONTH(fpdate)+O519,0),DATE(YEAR(fpdate),MONTH(fpdate)+O519-1,DAY(fpdate))))))</f>
        <v/>
      </c>
      <c r="Q519" s="20" t="str">
        <f>IF(O519="","",IF(D519&lt;&gt;"",D519,IF(O519=1,start_rate,IF(variable,IF(OR(O519=1,O519&lt;$J$23*periods_per_year),Q518,MIN($J$24,IF(MOD(O519-1,$J$26)=0,MAX($J$25,Q518+$J$27),Q518))),Q518))))</f>
        <v/>
      </c>
      <c r="R519" s="21" t="str">
        <f>IF(O519="","",ROUND((((1+Q519/CP)^(CP/periods_per_year))-1)*U518,2))</f>
        <v/>
      </c>
      <c r="S519" s="21" t="str">
        <f>IF(O519="","",IF(O519=nper,U518+R519,MIN(U518+R519,IF(Q519=Q518,S518,ROUND(-PMT(((1+Q519/CP)^(CP/periods_per_year))-1,nper-O519+1,U518),2)))))</f>
        <v/>
      </c>
      <c r="T519" s="21" t="str">
        <f t="shared" si="78"/>
        <v/>
      </c>
      <c r="U519" s="21" t="str">
        <f t="shared" si="79"/>
        <v/>
      </c>
    </row>
    <row r="520" spans="1:21" x14ac:dyDescent="0.2">
      <c r="A520" s="11" t="str">
        <f t="shared" si="70"/>
        <v/>
      </c>
      <c r="B520" s="12" t="str">
        <f t="shared" si="71"/>
        <v/>
      </c>
      <c r="C520" s="16" t="str">
        <f t="shared" si="72"/>
        <v/>
      </c>
      <c r="D520" s="13" t="str">
        <f>IF(A520="","",IF(A520=1,start_rate,IF(variable,IF(OR(A520=1,A520&lt;$J$23*periods_per_year),D519,MIN($J$24,IF(MOD(A520-1,$J$26)=0,MAX($J$25,D519+$J$27),D519))),D519)))</f>
        <v/>
      </c>
      <c r="E520" s="14" t="str">
        <f t="shared" si="73"/>
        <v/>
      </c>
      <c r="F520" s="14" t="str">
        <f>IF(A520="","",IF(A520=nper,J519+E520,MIN(J519+E520,IF(D520=D519,F519,IF($E$13="Acc Bi-Weekly",ROUND((-PMT(((1+D520/CP)^(CP/12))-1,(nper-A520+1)*12/26,J519))/2,2),IF($E$13="Acc Weekly",ROUND((-PMT(((1+D520/CP)^(CP/12))-1,(nper-A520+1)*12/52,J519))/4,2),ROUND(-PMT(((1+D520/CP)^(CP/periods_per_year))-1,nper-A520+1,J519),2)))))))</f>
        <v/>
      </c>
      <c r="G520" s="14" t="str">
        <f>IF(OR(A520="",A520&lt;$E$23),"",IF(J519&lt;=F520,0,IF(IF(AND(A520&gt;=$E$23,MOD(A520-$E$23,int)=0),$E$24,0)+F520&gt;=J519+E520,J519+E520-F520,IF(AND(A520&gt;=$E$23,MOD(A520-$E$23,int)=0),$E$24,0)+IF(IF(AND(A520&gt;=$E$23,MOD(A520-$E$23,int)=0),$E$24,0)+IF(MOD(A520-$E$27,periods_per_year)=0,$E$26,0)+F520&lt;J519+E520,IF(MOD(A520-$E$27,periods_per_year)=0,$E$26,0),J519+E520-IF(AND(A520&gt;=$E$23,MOD(A520-$E$23,int)=0),$E$24,0)-F520))))</f>
        <v/>
      </c>
      <c r="H520" s="15"/>
      <c r="I520" s="14" t="str">
        <f t="shared" si="74"/>
        <v/>
      </c>
      <c r="J520" s="14" t="str">
        <f t="shared" si="75"/>
        <v/>
      </c>
      <c r="K520" s="14" t="str">
        <f t="shared" si="76"/>
        <v/>
      </c>
      <c r="L520" s="14" t="str">
        <f>IF(A520="","",SUM($K$49:K520))</f>
        <v/>
      </c>
      <c r="O520" s="18" t="str">
        <f t="shared" si="77"/>
        <v/>
      </c>
      <c r="P520" s="19" t="str">
        <f>IF(O520="","",IF(OR(periods_per_year=26,periods_per_year=52),IF(periods_per_year=26,IF(O520=1,fpdate,P519+14),IF(periods_per_year=52,IF(O520=1,fpdate,P519+7),"n/a")),IF(periods_per_year=24,DATE(YEAR(fpdate),MONTH(fpdate)+(O520-1)/2+IF(AND(DAY(fpdate)&gt;=15,MOD(O520,2)=0),1,0),IF(MOD(O520,2)=0,IF(DAY(fpdate)&gt;=15,DAY(fpdate)-14,DAY(fpdate)+14),DAY(fpdate))),IF(DAY(DATE(YEAR(fpdate),MONTH(fpdate)+O520-1,DAY(fpdate)))&lt;&gt;DAY(fpdate),DATE(YEAR(fpdate),MONTH(fpdate)+O520,0),DATE(YEAR(fpdate),MONTH(fpdate)+O520-1,DAY(fpdate))))))</f>
        <v/>
      </c>
      <c r="Q520" s="20" t="str">
        <f>IF(O520="","",IF(D520&lt;&gt;"",D520,IF(O520=1,start_rate,IF(variable,IF(OR(O520=1,O520&lt;$J$23*periods_per_year),Q519,MIN($J$24,IF(MOD(O520-1,$J$26)=0,MAX($J$25,Q519+$J$27),Q519))),Q519))))</f>
        <v/>
      </c>
      <c r="R520" s="21" t="str">
        <f>IF(O520="","",ROUND((((1+Q520/CP)^(CP/periods_per_year))-1)*U519,2))</f>
        <v/>
      </c>
      <c r="S520" s="21" t="str">
        <f>IF(O520="","",IF(O520=nper,U519+R520,MIN(U519+R520,IF(Q520=Q519,S519,ROUND(-PMT(((1+Q520/CP)^(CP/periods_per_year))-1,nper-O520+1,U519),2)))))</f>
        <v/>
      </c>
      <c r="T520" s="21" t="str">
        <f t="shared" si="78"/>
        <v/>
      </c>
      <c r="U520" s="21" t="str">
        <f t="shared" si="79"/>
        <v/>
      </c>
    </row>
    <row r="521" spans="1:21" x14ac:dyDescent="0.2">
      <c r="A521" s="11" t="str">
        <f t="shared" si="70"/>
        <v/>
      </c>
      <c r="B521" s="12" t="str">
        <f t="shared" si="71"/>
        <v/>
      </c>
      <c r="C521" s="16" t="str">
        <f t="shared" si="72"/>
        <v/>
      </c>
      <c r="D521" s="13" t="str">
        <f>IF(A521="","",IF(A521=1,start_rate,IF(variable,IF(OR(A521=1,A521&lt;$J$23*periods_per_year),D520,MIN($J$24,IF(MOD(A521-1,$J$26)=0,MAX($J$25,D520+$J$27),D520))),D520)))</f>
        <v/>
      </c>
      <c r="E521" s="14" t="str">
        <f t="shared" si="73"/>
        <v/>
      </c>
      <c r="F521" s="14" t="str">
        <f>IF(A521="","",IF(A521=nper,J520+E521,MIN(J520+E521,IF(D521=D520,F520,IF($E$13="Acc Bi-Weekly",ROUND((-PMT(((1+D521/CP)^(CP/12))-1,(nper-A521+1)*12/26,J520))/2,2),IF($E$13="Acc Weekly",ROUND((-PMT(((1+D521/CP)^(CP/12))-1,(nper-A521+1)*12/52,J520))/4,2),ROUND(-PMT(((1+D521/CP)^(CP/periods_per_year))-1,nper-A521+1,J520),2)))))))</f>
        <v/>
      </c>
      <c r="G521" s="14" t="str">
        <f>IF(OR(A521="",A521&lt;$E$23),"",IF(J520&lt;=F521,0,IF(IF(AND(A521&gt;=$E$23,MOD(A521-$E$23,int)=0),$E$24,0)+F521&gt;=J520+E521,J520+E521-F521,IF(AND(A521&gt;=$E$23,MOD(A521-$E$23,int)=0),$E$24,0)+IF(IF(AND(A521&gt;=$E$23,MOD(A521-$E$23,int)=0),$E$24,0)+IF(MOD(A521-$E$27,periods_per_year)=0,$E$26,0)+F521&lt;J520+E521,IF(MOD(A521-$E$27,periods_per_year)=0,$E$26,0),J520+E521-IF(AND(A521&gt;=$E$23,MOD(A521-$E$23,int)=0),$E$24,0)-F521))))</f>
        <v/>
      </c>
      <c r="H521" s="15"/>
      <c r="I521" s="14" t="str">
        <f t="shared" si="74"/>
        <v/>
      </c>
      <c r="J521" s="14" t="str">
        <f t="shared" si="75"/>
        <v/>
      </c>
      <c r="K521" s="14" t="str">
        <f t="shared" si="76"/>
        <v/>
      </c>
      <c r="L521" s="14" t="str">
        <f>IF(A521="","",SUM($K$49:K521))</f>
        <v/>
      </c>
      <c r="O521" s="18" t="str">
        <f t="shared" si="77"/>
        <v/>
      </c>
      <c r="P521" s="19" t="str">
        <f>IF(O521="","",IF(OR(periods_per_year=26,periods_per_year=52),IF(periods_per_year=26,IF(O521=1,fpdate,P520+14),IF(periods_per_year=52,IF(O521=1,fpdate,P520+7),"n/a")),IF(periods_per_year=24,DATE(YEAR(fpdate),MONTH(fpdate)+(O521-1)/2+IF(AND(DAY(fpdate)&gt;=15,MOD(O521,2)=0),1,0),IF(MOD(O521,2)=0,IF(DAY(fpdate)&gt;=15,DAY(fpdate)-14,DAY(fpdate)+14),DAY(fpdate))),IF(DAY(DATE(YEAR(fpdate),MONTH(fpdate)+O521-1,DAY(fpdate)))&lt;&gt;DAY(fpdate),DATE(YEAR(fpdate),MONTH(fpdate)+O521,0),DATE(YEAR(fpdate),MONTH(fpdate)+O521-1,DAY(fpdate))))))</f>
        <v/>
      </c>
      <c r="Q521" s="20" t="str">
        <f>IF(O521="","",IF(D521&lt;&gt;"",D521,IF(O521=1,start_rate,IF(variable,IF(OR(O521=1,O521&lt;$J$23*periods_per_year),Q520,MIN($J$24,IF(MOD(O521-1,$J$26)=0,MAX($J$25,Q520+$J$27),Q520))),Q520))))</f>
        <v/>
      </c>
      <c r="R521" s="21" t="str">
        <f>IF(O521="","",ROUND((((1+Q521/CP)^(CP/periods_per_year))-1)*U520,2))</f>
        <v/>
      </c>
      <c r="S521" s="21" t="str">
        <f>IF(O521="","",IF(O521=nper,U520+R521,MIN(U520+R521,IF(Q521=Q520,S520,ROUND(-PMT(((1+Q521/CP)^(CP/periods_per_year))-1,nper-O521+1,U520),2)))))</f>
        <v/>
      </c>
      <c r="T521" s="21" t="str">
        <f t="shared" si="78"/>
        <v/>
      </c>
      <c r="U521" s="21" t="str">
        <f t="shared" si="79"/>
        <v/>
      </c>
    </row>
    <row r="522" spans="1:21" x14ac:dyDescent="0.2">
      <c r="A522" s="11" t="str">
        <f t="shared" si="70"/>
        <v/>
      </c>
      <c r="B522" s="12" t="str">
        <f t="shared" si="71"/>
        <v/>
      </c>
      <c r="C522" s="16" t="str">
        <f t="shared" si="72"/>
        <v/>
      </c>
      <c r="D522" s="13" t="str">
        <f>IF(A522="","",IF(A522=1,start_rate,IF(variable,IF(OR(A522=1,A522&lt;$J$23*periods_per_year),D521,MIN($J$24,IF(MOD(A522-1,$J$26)=0,MAX($J$25,D521+$J$27),D521))),D521)))</f>
        <v/>
      </c>
      <c r="E522" s="14" t="str">
        <f t="shared" si="73"/>
        <v/>
      </c>
      <c r="F522" s="14" t="str">
        <f>IF(A522="","",IF(A522=nper,J521+E522,MIN(J521+E522,IF(D522=D521,F521,IF($E$13="Acc Bi-Weekly",ROUND((-PMT(((1+D522/CP)^(CP/12))-1,(nper-A522+1)*12/26,J521))/2,2),IF($E$13="Acc Weekly",ROUND((-PMT(((1+D522/CP)^(CP/12))-1,(nper-A522+1)*12/52,J521))/4,2),ROUND(-PMT(((1+D522/CP)^(CP/periods_per_year))-1,nper-A522+1,J521),2)))))))</f>
        <v/>
      </c>
      <c r="G522" s="14" t="str">
        <f>IF(OR(A522="",A522&lt;$E$23),"",IF(J521&lt;=F522,0,IF(IF(AND(A522&gt;=$E$23,MOD(A522-$E$23,int)=0),$E$24,0)+F522&gt;=J521+E522,J521+E522-F522,IF(AND(A522&gt;=$E$23,MOD(A522-$E$23,int)=0),$E$24,0)+IF(IF(AND(A522&gt;=$E$23,MOD(A522-$E$23,int)=0),$E$24,0)+IF(MOD(A522-$E$27,periods_per_year)=0,$E$26,0)+F522&lt;J521+E522,IF(MOD(A522-$E$27,periods_per_year)=0,$E$26,0),J521+E522-IF(AND(A522&gt;=$E$23,MOD(A522-$E$23,int)=0),$E$24,0)-F522))))</f>
        <v/>
      </c>
      <c r="H522" s="15"/>
      <c r="I522" s="14" t="str">
        <f t="shared" si="74"/>
        <v/>
      </c>
      <c r="J522" s="14" t="str">
        <f t="shared" si="75"/>
        <v/>
      </c>
      <c r="K522" s="14" t="str">
        <f t="shared" si="76"/>
        <v/>
      </c>
      <c r="L522" s="14" t="str">
        <f>IF(A522="","",SUM($K$49:K522))</f>
        <v/>
      </c>
      <c r="O522" s="18" t="str">
        <f t="shared" si="77"/>
        <v/>
      </c>
      <c r="P522" s="19" t="str">
        <f>IF(O522="","",IF(OR(periods_per_year=26,periods_per_year=52),IF(periods_per_year=26,IF(O522=1,fpdate,P521+14),IF(periods_per_year=52,IF(O522=1,fpdate,P521+7),"n/a")),IF(periods_per_year=24,DATE(YEAR(fpdate),MONTH(fpdate)+(O522-1)/2+IF(AND(DAY(fpdate)&gt;=15,MOD(O522,2)=0),1,0),IF(MOD(O522,2)=0,IF(DAY(fpdate)&gt;=15,DAY(fpdate)-14,DAY(fpdate)+14),DAY(fpdate))),IF(DAY(DATE(YEAR(fpdate),MONTH(fpdate)+O522-1,DAY(fpdate)))&lt;&gt;DAY(fpdate),DATE(YEAR(fpdate),MONTH(fpdate)+O522,0),DATE(YEAR(fpdate),MONTH(fpdate)+O522-1,DAY(fpdate))))))</f>
        <v/>
      </c>
      <c r="Q522" s="20" t="str">
        <f>IF(O522="","",IF(D522&lt;&gt;"",D522,IF(O522=1,start_rate,IF(variable,IF(OR(O522=1,O522&lt;$J$23*periods_per_year),Q521,MIN($J$24,IF(MOD(O522-1,$J$26)=0,MAX($J$25,Q521+$J$27),Q521))),Q521))))</f>
        <v/>
      </c>
      <c r="R522" s="21" t="str">
        <f>IF(O522="","",ROUND((((1+Q522/CP)^(CP/periods_per_year))-1)*U521,2))</f>
        <v/>
      </c>
      <c r="S522" s="21" t="str">
        <f>IF(O522="","",IF(O522=nper,U521+R522,MIN(U521+R522,IF(Q522=Q521,S521,ROUND(-PMT(((1+Q522/CP)^(CP/periods_per_year))-1,nper-O522+1,U521),2)))))</f>
        <v/>
      </c>
      <c r="T522" s="21" t="str">
        <f t="shared" si="78"/>
        <v/>
      </c>
      <c r="U522" s="21" t="str">
        <f t="shared" si="79"/>
        <v/>
      </c>
    </row>
    <row r="523" spans="1:21" x14ac:dyDescent="0.2">
      <c r="A523" s="11" t="str">
        <f t="shared" si="70"/>
        <v/>
      </c>
      <c r="B523" s="12" t="str">
        <f t="shared" si="71"/>
        <v/>
      </c>
      <c r="C523" s="16" t="str">
        <f t="shared" si="72"/>
        <v/>
      </c>
      <c r="D523" s="13" t="str">
        <f>IF(A523="","",IF(A523=1,start_rate,IF(variable,IF(OR(A523=1,A523&lt;$J$23*periods_per_year),D522,MIN($J$24,IF(MOD(A523-1,$J$26)=0,MAX($J$25,D522+$J$27),D522))),D522)))</f>
        <v/>
      </c>
      <c r="E523" s="14" t="str">
        <f t="shared" si="73"/>
        <v/>
      </c>
      <c r="F523" s="14" t="str">
        <f>IF(A523="","",IF(A523=nper,J522+E523,MIN(J522+E523,IF(D523=D522,F522,IF($E$13="Acc Bi-Weekly",ROUND((-PMT(((1+D523/CP)^(CP/12))-1,(nper-A523+1)*12/26,J522))/2,2),IF($E$13="Acc Weekly",ROUND((-PMT(((1+D523/CP)^(CP/12))-1,(nper-A523+1)*12/52,J522))/4,2),ROUND(-PMT(((1+D523/CP)^(CP/periods_per_year))-1,nper-A523+1,J522),2)))))))</f>
        <v/>
      </c>
      <c r="G523" s="14" t="str">
        <f>IF(OR(A523="",A523&lt;$E$23),"",IF(J522&lt;=F523,0,IF(IF(AND(A523&gt;=$E$23,MOD(A523-$E$23,int)=0),$E$24,0)+F523&gt;=J522+E523,J522+E523-F523,IF(AND(A523&gt;=$E$23,MOD(A523-$E$23,int)=0),$E$24,0)+IF(IF(AND(A523&gt;=$E$23,MOD(A523-$E$23,int)=0),$E$24,0)+IF(MOD(A523-$E$27,periods_per_year)=0,$E$26,0)+F523&lt;J522+E523,IF(MOD(A523-$E$27,periods_per_year)=0,$E$26,0),J522+E523-IF(AND(A523&gt;=$E$23,MOD(A523-$E$23,int)=0),$E$24,0)-F523))))</f>
        <v/>
      </c>
      <c r="H523" s="15"/>
      <c r="I523" s="14" t="str">
        <f t="shared" si="74"/>
        <v/>
      </c>
      <c r="J523" s="14" t="str">
        <f t="shared" si="75"/>
        <v/>
      </c>
      <c r="K523" s="14" t="str">
        <f t="shared" si="76"/>
        <v/>
      </c>
      <c r="L523" s="14" t="str">
        <f>IF(A523="","",SUM($K$49:K523))</f>
        <v/>
      </c>
      <c r="O523" s="18" t="str">
        <f t="shared" si="77"/>
        <v/>
      </c>
      <c r="P523" s="19" t="str">
        <f>IF(O523="","",IF(OR(periods_per_year=26,periods_per_year=52),IF(periods_per_year=26,IF(O523=1,fpdate,P522+14),IF(periods_per_year=52,IF(O523=1,fpdate,P522+7),"n/a")),IF(periods_per_year=24,DATE(YEAR(fpdate),MONTH(fpdate)+(O523-1)/2+IF(AND(DAY(fpdate)&gt;=15,MOD(O523,2)=0),1,0),IF(MOD(O523,2)=0,IF(DAY(fpdate)&gt;=15,DAY(fpdate)-14,DAY(fpdate)+14),DAY(fpdate))),IF(DAY(DATE(YEAR(fpdate),MONTH(fpdate)+O523-1,DAY(fpdate)))&lt;&gt;DAY(fpdate),DATE(YEAR(fpdate),MONTH(fpdate)+O523,0),DATE(YEAR(fpdate),MONTH(fpdate)+O523-1,DAY(fpdate))))))</f>
        <v/>
      </c>
      <c r="Q523" s="20" t="str">
        <f>IF(O523="","",IF(D523&lt;&gt;"",D523,IF(O523=1,start_rate,IF(variable,IF(OR(O523=1,O523&lt;$J$23*periods_per_year),Q522,MIN($J$24,IF(MOD(O523-1,$J$26)=0,MAX($J$25,Q522+$J$27),Q522))),Q522))))</f>
        <v/>
      </c>
      <c r="R523" s="21" t="str">
        <f>IF(O523="","",ROUND((((1+Q523/CP)^(CP/periods_per_year))-1)*U522,2))</f>
        <v/>
      </c>
      <c r="S523" s="21" t="str">
        <f>IF(O523="","",IF(O523=nper,U522+R523,MIN(U522+R523,IF(Q523=Q522,S522,ROUND(-PMT(((1+Q523/CP)^(CP/periods_per_year))-1,nper-O523+1,U522),2)))))</f>
        <v/>
      </c>
      <c r="T523" s="21" t="str">
        <f t="shared" si="78"/>
        <v/>
      </c>
      <c r="U523" s="21" t="str">
        <f t="shared" si="79"/>
        <v/>
      </c>
    </row>
    <row r="524" spans="1:21" x14ac:dyDescent="0.2">
      <c r="A524" s="11" t="str">
        <f t="shared" si="70"/>
        <v/>
      </c>
      <c r="B524" s="12" t="str">
        <f t="shared" si="71"/>
        <v/>
      </c>
      <c r="C524" s="16" t="str">
        <f t="shared" si="72"/>
        <v/>
      </c>
      <c r="D524" s="13" t="str">
        <f>IF(A524="","",IF(A524=1,start_rate,IF(variable,IF(OR(A524=1,A524&lt;$J$23*periods_per_year),D523,MIN($J$24,IF(MOD(A524-1,$J$26)=0,MAX($J$25,D523+$J$27),D523))),D523)))</f>
        <v/>
      </c>
      <c r="E524" s="14" t="str">
        <f t="shared" si="73"/>
        <v/>
      </c>
      <c r="F524" s="14" t="str">
        <f>IF(A524="","",IF(A524=nper,J523+E524,MIN(J523+E524,IF(D524=D523,F523,IF($E$13="Acc Bi-Weekly",ROUND((-PMT(((1+D524/CP)^(CP/12))-1,(nper-A524+1)*12/26,J523))/2,2),IF($E$13="Acc Weekly",ROUND((-PMT(((1+D524/CP)^(CP/12))-1,(nper-A524+1)*12/52,J523))/4,2),ROUND(-PMT(((1+D524/CP)^(CP/periods_per_year))-1,nper-A524+1,J523),2)))))))</f>
        <v/>
      </c>
      <c r="G524" s="14" t="str">
        <f>IF(OR(A524="",A524&lt;$E$23),"",IF(J523&lt;=F524,0,IF(IF(AND(A524&gt;=$E$23,MOD(A524-$E$23,int)=0),$E$24,0)+F524&gt;=J523+E524,J523+E524-F524,IF(AND(A524&gt;=$E$23,MOD(A524-$E$23,int)=0),$E$24,0)+IF(IF(AND(A524&gt;=$E$23,MOD(A524-$E$23,int)=0),$E$24,0)+IF(MOD(A524-$E$27,periods_per_year)=0,$E$26,0)+F524&lt;J523+E524,IF(MOD(A524-$E$27,periods_per_year)=0,$E$26,0),J523+E524-IF(AND(A524&gt;=$E$23,MOD(A524-$E$23,int)=0),$E$24,0)-F524))))</f>
        <v/>
      </c>
      <c r="H524" s="15"/>
      <c r="I524" s="14" t="str">
        <f t="shared" si="74"/>
        <v/>
      </c>
      <c r="J524" s="14" t="str">
        <f t="shared" si="75"/>
        <v/>
      </c>
      <c r="K524" s="14" t="str">
        <f t="shared" si="76"/>
        <v/>
      </c>
      <c r="L524" s="14" t="str">
        <f>IF(A524="","",SUM($K$49:K524))</f>
        <v/>
      </c>
      <c r="O524" s="18" t="str">
        <f t="shared" si="77"/>
        <v/>
      </c>
      <c r="P524" s="19" t="str">
        <f>IF(O524="","",IF(OR(periods_per_year=26,periods_per_year=52),IF(periods_per_year=26,IF(O524=1,fpdate,P523+14),IF(periods_per_year=52,IF(O524=1,fpdate,P523+7),"n/a")),IF(periods_per_year=24,DATE(YEAR(fpdate),MONTH(fpdate)+(O524-1)/2+IF(AND(DAY(fpdate)&gt;=15,MOD(O524,2)=0),1,0),IF(MOD(O524,2)=0,IF(DAY(fpdate)&gt;=15,DAY(fpdate)-14,DAY(fpdate)+14),DAY(fpdate))),IF(DAY(DATE(YEAR(fpdate),MONTH(fpdate)+O524-1,DAY(fpdate)))&lt;&gt;DAY(fpdate),DATE(YEAR(fpdate),MONTH(fpdate)+O524,0),DATE(YEAR(fpdate),MONTH(fpdate)+O524-1,DAY(fpdate))))))</f>
        <v/>
      </c>
      <c r="Q524" s="20" t="str">
        <f>IF(O524="","",IF(D524&lt;&gt;"",D524,IF(O524=1,start_rate,IF(variable,IF(OR(O524=1,O524&lt;$J$23*periods_per_year),Q523,MIN($J$24,IF(MOD(O524-1,$J$26)=0,MAX($J$25,Q523+$J$27),Q523))),Q523))))</f>
        <v/>
      </c>
      <c r="R524" s="21" t="str">
        <f>IF(O524="","",ROUND((((1+Q524/CP)^(CP/periods_per_year))-1)*U523,2))</f>
        <v/>
      </c>
      <c r="S524" s="21" t="str">
        <f>IF(O524="","",IF(O524=nper,U523+R524,MIN(U523+R524,IF(Q524=Q523,S523,ROUND(-PMT(((1+Q524/CP)^(CP/periods_per_year))-1,nper-O524+1,U523),2)))))</f>
        <v/>
      </c>
      <c r="T524" s="21" t="str">
        <f t="shared" si="78"/>
        <v/>
      </c>
      <c r="U524" s="21" t="str">
        <f t="shared" si="79"/>
        <v/>
      </c>
    </row>
    <row r="525" spans="1:21" x14ac:dyDescent="0.2">
      <c r="A525" s="11" t="str">
        <f t="shared" si="70"/>
        <v/>
      </c>
      <c r="B525" s="12" t="str">
        <f t="shared" si="71"/>
        <v/>
      </c>
      <c r="C525" s="16" t="str">
        <f t="shared" si="72"/>
        <v/>
      </c>
      <c r="D525" s="13" t="str">
        <f>IF(A525="","",IF(A525=1,start_rate,IF(variable,IF(OR(A525=1,A525&lt;$J$23*periods_per_year),D524,MIN($J$24,IF(MOD(A525-1,$J$26)=0,MAX($J$25,D524+$J$27),D524))),D524)))</f>
        <v/>
      </c>
      <c r="E525" s="14" t="str">
        <f t="shared" si="73"/>
        <v/>
      </c>
      <c r="F525" s="14" t="str">
        <f>IF(A525="","",IF(A525=nper,J524+E525,MIN(J524+E525,IF(D525=D524,F524,IF($E$13="Acc Bi-Weekly",ROUND((-PMT(((1+D525/CP)^(CP/12))-1,(nper-A525+1)*12/26,J524))/2,2),IF($E$13="Acc Weekly",ROUND((-PMT(((1+D525/CP)^(CP/12))-1,(nper-A525+1)*12/52,J524))/4,2),ROUND(-PMT(((1+D525/CP)^(CP/periods_per_year))-1,nper-A525+1,J524),2)))))))</f>
        <v/>
      </c>
      <c r="G525" s="14" t="str">
        <f>IF(OR(A525="",A525&lt;$E$23),"",IF(J524&lt;=F525,0,IF(IF(AND(A525&gt;=$E$23,MOD(A525-$E$23,int)=0),$E$24,0)+F525&gt;=J524+E525,J524+E525-F525,IF(AND(A525&gt;=$E$23,MOD(A525-$E$23,int)=0),$E$24,0)+IF(IF(AND(A525&gt;=$E$23,MOD(A525-$E$23,int)=0),$E$24,0)+IF(MOD(A525-$E$27,periods_per_year)=0,$E$26,0)+F525&lt;J524+E525,IF(MOD(A525-$E$27,periods_per_year)=0,$E$26,0),J524+E525-IF(AND(A525&gt;=$E$23,MOD(A525-$E$23,int)=0),$E$24,0)-F525))))</f>
        <v/>
      </c>
      <c r="H525" s="15"/>
      <c r="I525" s="14" t="str">
        <f t="shared" si="74"/>
        <v/>
      </c>
      <c r="J525" s="14" t="str">
        <f t="shared" si="75"/>
        <v/>
      </c>
      <c r="K525" s="14" t="str">
        <f t="shared" si="76"/>
        <v/>
      </c>
      <c r="L525" s="14" t="str">
        <f>IF(A525="","",SUM($K$49:K525))</f>
        <v/>
      </c>
      <c r="O525" s="18" t="str">
        <f t="shared" si="77"/>
        <v/>
      </c>
      <c r="P525" s="19" t="str">
        <f>IF(O525="","",IF(OR(periods_per_year=26,periods_per_year=52),IF(periods_per_year=26,IF(O525=1,fpdate,P524+14),IF(periods_per_year=52,IF(O525=1,fpdate,P524+7),"n/a")),IF(periods_per_year=24,DATE(YEAR(fpdate),MONTH(fpdate)+(O525-1)/2+IF(AND(DAY(fpdate)&gt;=15,MOD(O525,2)=0),1,0),IF(MOD(O525,2)=0,IF(DAY(fpdate)&gt;=15,DAY(fpdate)-14,DAY(fpdate)+14),DAY(fpdate))),IF(DAY(DATE(YEAR(fpdate),MONTH(fpdate)+O525-1,DAY(fpdate)))&lt;&gt;DAY(fpdate),DATE(YEAR(fpdate),MONTH(fpdate)+O525,0),DATE(YEAR(fpdate),MONTH(fpdate)+O525-1,DAY(fpdate))))))</f>
        <v/>
      </c>
      <c r="Q525" s="20" t="str">
        <f>IF(O525="","",IF(D525&lt;&gt;"",D525,IF(O525=1,start_rate,IF(variable,IF(OR(O525=1,O525&lt;$J$23*periods_per_year),Q524,MIN($J$24,IF(MOD(O525-1,$J$26)=0,MAX($J$25,Q524+$J$27),Q524))),Q524))))</f>
        <v/>
      </c>
      <c r="R525" s="21" t="str">
        <f>IF(O525="","",ROUND((((1+Q525/CP)^(CP/periods_per_year))-1)*U524,2))</f>
        <v/>
      </c>
      <c r="S525" s="21" t="str">
        <f>IF(O525="","",IF(O525=nper,U524+R525,MIN(U524+R525,IF(Q525=Q524,S524,ROUND(-PMT(((1+Q525/CP)^(CP/periods_per_year))-1,nper-O525+1,U524),2)))))</f>
        <v/>
      </c>
      <c r="T525" s="21" t="str">
        <f t="shared" si="78"/>
        <v/>
      </c>
      <c r="U525" s="21" t="str">
        <f t="shared" si="79"/>
        <v/>
      </c>
    </row>
    <row r="526" spans="1:21" x14ac:dyDescent="0.2">
      <c r="A526" s="11" t="str">
        <f t="shared" si="70"/>
        <v/>
      </c>
      <c r="B526" s="12" t="str">
        <f t="shared" si="71"/>
        <v/>
      </c>
      <c r="C526" s="16" t="str">
        <f t="shared" si="72"/>
        <v/>
      </c>
      <c r="D526" s="13" t="str">
        <f>IF(A526="","",IF(A526=1,start_rate,IF(variable,IF(OR(A526=1,A526&lt;$J$23*periods_per_year),D525,MIN($J$24,IF(MOD(A526-1,$J$26)=0,MAX($J$25,D525+$J$27),D525))),D525)))</f>
        <v/>
      </c>
      <c r="E526" s="14" t="str">
        <f t="shared" si="73"/>
        <v/>
      </c>
      <c r="F526" s="14" t="str">
        <f>IF(A526="","",IF(A526=nper,J525+E526,MIN(J525+E526,IF(D526=D525,F525,IF($E$13="Acc Bi-Weekly",ROUND((-PMT(((1+D526/CP)^(CP/12))-1,(nper-A526+1)*12/26,J525))/2,2),IF($E$13="Acc Weekly",ROUND((-PMT(((1+D526/CP)^(CP/12))-1,(nper-A526+1)*12/52,J525))/4,2),ROUND(-PMT(((1+D526/CP)^(CP/periods_per_year))-1,nper-A526+1,J525),2)))))))</f>
        <v/>
      </c>
      <c r="G526" s="14" t="str">
        <f>IF(OR(A526="",A526&lt;$E$23),"",IF(J525&lt;=F526,0,IF(IF(AND(A526&gt;=$E$23,MOD(A526-$E$23,int)=0),$E$24,0)+F526&gt;=J525+E526,J525+E526-F526,IF(AND(A526&gt;=$E$23,MOD(A526-$E$23,int)=0),$E$24,0)+IF(IF(AND(A526&gt;=$E$23,MOD(A526-$E$23,int)=0),$E$24,0)+IF(MOD(A526-$E$27,periods_per_year)=0,$E$26,0)+F526&lt;J525+E526,IF(MOD(A526-$E$27,periods_per_year)=0,$E$26,0),J525+E526-IF(AND(A526&gt;=$E$23,MOD(A526-$E$23,int)=0),$E$24,0)-F526))))</f>
        <v/>
      </c>
      <c r="H526" s="15"/>
      <c r="I526" s="14" t="str">
        <f t="shared" si="74"/>
        <v/>
      </c>
      <c r="J526" s="14" t="str">
        <f t="shared" si="75"/>
        <v/>
      </c>
      <c r="K526" s="14" t="str">
        <f t="shared" si="76"/>
        <v/>
      </c>
      <c r="L526" s="14" t="str">
        <f>IF(A526="","",SUM($K$49:K526))</f>
        <v/>
      </c>
      <c r="O526" s="18" t="str">
        <f t="shared" si="77"/>
        <v/>
      </c>
      <c r="P526" s="19" t="str">
        <f>IF(O526="","",IF(OR(periods_per_year=26,periods_per_year=52),IF(periods_per_year=26,IF(O526=1,fpdate,P525+14),IF(periods_per_year=52,IF(O526=1,fpdate,P525+7),"n/a")),IF(periods_per_year=24,DATE(YEAR(fpdate),MONTH(fpdate)+(O526-1)/2+IF(AND(DAY(fpdate)&gt;=15,MOD(O526,2)=0),1,0),IF(MOD(O526,2)=0,IF(DAY(fpdate)&gt;=15,DAY(fpdate)-14,DAY(fpdate)+14),DAY(fpdate))),IF(DAY(DATE(YEAR(fpdate),MONTH(fpdate)+O526-1,DAY(fpdate)))&lt;&gt;DAY(fpdate),DATE(YEAR(fpdate),MONTH(fpdate)+O526,0),DATE(YEAR(fpdate),MONTH(fpdate)+O526-1,DAY(fpdate))))))</f>
        <v/>
      </c>
      <c r="Q526" s="20" t="str">
        <f>IF(O526="","",IF(D526&lt;&gt;"",D526,IF(O526=1,start_rate,IF(variable,IF(OR(O526=1,O526&lt;$J$23*periods_per_year),Q525,MIN($J$24,IF(MOD(O526-1,$J$26)=0,MAX($J$25,Q525+$J$27),Q525))),Q525))))</f>
        <v/>
      </c>
      <c r="R526" s="21" t="str">
        <f>IF(O526="","",ROUND((((1+Q526/CP)^(CP/periods_per_year))-1)*U525,2))</f>
        <v/>
      </c>
      <c r="S526" s="21" t="str">
        <f>IF(O526="","",IF(O526=nper,U525+R526,MIN(U525+R526,IF(Q526=Q525,S525,ROUND(-PMT(((1+Q526/CP)^(CP/periods_per_year))-1,nper-O526+1,U525),2)))))</f>
        <v/>
      </c>
      <c r="T526" s="21" t="str">
        <f t="shared" si="78"/>
        <v/>
      </c>
      <c r="U526" s="21" t="str">
        <f t="shared" si="79"/>
        <v/>
      </c>
    </row>
    <row r="527" spans="1:21" x14ac:dyDescent="0.2">
      <c r="A527" s="11" t="str">
        <f t="shared" si="70"/>
        <v/>
      </c>
      <c r="B527" s="12" t="str">
        <f t="shared" si="71"/>
        <v/>
      </c>
      <c r="C527" s="16" t="str">
        <f t="shared" si="72"/>
        <v/>
      </c>
      <c r="D527" s="13" t="str">
        <f>IF(A527="","",IF(A527=1,start_rate,IF(variable,IF(OR(A527=1,A527&lt;$J$23*periods_per_year),D526,MIN($J$24,IF(MOD(A527-1,$J$26)=0,MAX($J$25,D526+$J$27),D526))),D526)))</f>
        <v/>
      </c>
      <c r="E527" s="14" t="str">
        <f t="shared" si="73"/>
        <v/>
      </c>
      <c r="F527" s="14" t="str">
        <f>IF(A527="","",IF(A527=nper,J526+E527,MIN(J526+E527,IF(D527=D526,F526,IF($E$13="Acc Bi-Weekly",ROUND((-PMT(((1+D527/CP)^(CP/12))-1,(nper-A527+1)*12/26,J526))/2,2),IF($E$13="Acc Weekly",ROUND((-PMT(((1+D527/CP)^(CP/12))-1,(nper-A527+1)*12/52,J526))/4,2),ROUND(-PMT(((1+D527/CP)^(CP/periods_per_year))-1,nper-A527+1,J526),2)))))))</f>
        <v/>
      </c>
      <c r="G527" s="14" t="str">
        <f>IF(OR(A527="",A527&lt;$E$23),"",IF(J526&lt;=F527,0,IF(IF(AND(A527&gt;=$E$23,MOD(A527-$E$23,int)=0),$E$24,0)+F527&gt;=J526+E527,J526+E527-F527,IF(AND(A527&gt;=$E$23,MOD(A527-$E$23,int)=0),$E$24,0)+IF(IF(AND(A527&gt;=$E$23,MOD(A527-$E$23,int)=0),$E$24,0)+IF(MOD(A527-$E$27,periods_per_year)=0,$E$26,0)+F527&lt;J526+E527,IF(MOD(A527-$E$27,periods_per_year)=0,$E$26,0),J526+E527-IF(AND(A527&gt;=$E$23,MOD(A527-$E$23,int)=0),$E$24,0)-F527))))</f>
        <v/>
      </c>
      <c r="H527" s="15"/>
      <c r="I527" s="14" t="str">
        <f t="shared" si="74"/>
        <v/>
      </c>
      <c r="J527" s="14" t="str">
        <f t="shared" si="75"/>
        <v/>
      </c>
      <c r="K527" s="14" t="str">
        <f t="shared" si="76"/>
        <v/>
      </c>
      <c r="L527" s="14" t="str">
        <f>IF(A527="","",SUM($K$49:K527))</f>
        <v/>
      </c>
      <c r="O527" s="18" t="str">
        <f t="shared" si="77"/>
        <v/>
      </c>
      <c r="P527" s="19" t="str">
        <f>IF(O527="","",IF(OR(periods_per_year=26,periods_per_year=52),IF(periods_per_year=26,IF(O527=1,fpdate,P526+14),IF(periods_per_year=52,IF(O527=1,fpdate,P526+7),"n/a")),IF(periods_per_year=24,DATE(YEAR(fpdate),MONTH(fpdate)+(O527-1)/2+IF(AND(DAY(fpdate)&gt;=15,MOD(O527,2)=0),1,0),IF(MOD(O527,2)=0,IF(DAY(fpdate)&gt;=15,DAY(fpdate)-14,DAY(fpdate)+14),DAY(fpdate))),IF(DAY(DATE(YEAR(fpdate),MONTH(fpdate)+O527-1,DAY(fpdate)))&lt;&gt;DAY(fpdate),DATE(YEAR(fpdate),MONTH(fpdate)+O527,0),DATE(YEAR(fpdate),MONTH(fpdate)+O527-1,DAY(fpdate))))))</f>
        <v/>
      </c>
      <c r="Q527" s="20" t="str">
        <f>IF(O527="","",IF(D527&lt;&gt;"",D527,IF(O527=1,start_rate,IF(variable,IF(OR(O527=1,O527&lt;$J$23*periods_per_year),Q526,MIN($J$24,IF(MOD(O527-1,$J$26)=0,MAX($J$25,Q526+$J$27),Q526))),Q526))))</f>
        <v/>
      </c>
      <c r="R527" s="21" t="str">
        <f>IF(O527="","",ROUND((((1+Q527/CP)^(CP/periods_per_year))-1)*U526,2))</f>
        <v/>
      </c>
      <c r="S527" s="21" t="str">
        <f>IF(O527="","",IF(O527=nper,U526+R527,MIN(U526+R527,IF(Q527=Q526,S526,ROUND(-PMT(((1+Q527/CP)^(CP/periods_per_year))-1,nper-O527+1,U526),2)))))</f>
        <v/>
      </c>
      <c r="T527" s="21" t="str">
        <f t="shared" si="78"/>
        <v/>
      </c>
      <c r="U527" s="21" t="str">
        <f t="shared" si="79"/>
        <v/>
      </c>
    </row>
    <row r="528" spans="1:21" x14ac:dyDescent="0.2">
      <c r="A528" s="11" t="str">
        <f t="shared" si="70"/>
        <v/>
      </c>
      <c r="B528" s="12" t="str">
        <f t="shared" si="71"/>
        <v/>
      </c>
      <c r="C528" s="16" t="str">
        <f t="shared" si="72"/>
        <v/>
      </c>
      <c r="D528" s="13" t="str">
        <f>IF(A528="","",IF(A528=1,start_rate,IF(variable,IF(OR(A528=1,A528&lt;$J$23*periods_per_year),D527,MIN($J$24,IF(MOD(A528-1,$J$26)=0,MAX($J$25,D527+$J$27),D527))),D527)))</f>
        <v/>
      </c>
      <c r="E528" s="14" t="str">
        <f t="shared" si="73"/>
        <v/>
      </c>
      <c r="F528" s="14" t="str">
        <f>IF(A528="","",IF(A528=nper,J527+E528,MIN(J527+E528,IF(D528=D527,F527,IF($E$13="Acc Bi-Weekly",ROUND((-PMT(((1+D528/CP)^(CP/12))-1,(nper-A528+1)*12/26,J527))/2,2),IF($E$13="Acc Weekly",ROUND((-PMT(((1+D528/CP)^(CP/12))-1,(nper-A528+1)*12/52,J527))/4,2),ROUND(-PMT(((1+D528/CP)^(CP/periods_per_year))-1,nper-A528+1,J527),2)))))))</f>
        <v/>
      </c>
      <c r="G528" s="14" t="str">
        <f>IF(OR(A528="",A528&lt;$E$23),"",IF(J527&lt;=F528,0,IF(IF(AND(A528&gt;=$E$23,MOD(A528-$E$23,int)=0),$E$24,0)+F528&gt;=J527+E528,J527+E528-F528,IF(AND(A528&gt;=$E$23,MOD(A528-$E$23,int)=0),$E$24,0)+IF(IF(AND(A528&gt;=$E$23,MOD(A528-$E$23,int)=0),$E$24,0)+IF(MOD(A528-$E$27,periods_per_year)=0,$E$26,0)+F528&lt;J527+E528,IF(MOD(A528-$E$27,periods_per_year)=0,$E$26,0),J527+E528-IF(AND(A528&gt;=$E$23,MOD(A528-$E$23,int)=0),$E$24,0)-F528))))</f>
        <v/>
      </c>
      <c r="H528" s="15"/>
      <c r="I528" s="14" t="str">
        <f t="shared" si="74"/>
        <v/>
      </c>
      <c r="J528" s="14" t="str">
        <f t="shared" si="75"/>
        <v/>
      </c>
      <c r="K528" s="14" t="str">
        <f t="shared" si="76"/>
        <v/>
      </c>
      <c r="L528" s="14" t="str">
        <f>IF(A528="","",SUM($K$49:K528))</f>
        <v/>
      </c>
      <c r="O528" s="18" t="str">
        <f t="shared" si="77"/>
        <v/>
      </c>
      <c r="P528" s="19" t="str">
        <f>IF(O528="","",IF(OR(periods_per_year=26,periods_per_year=52),IF(periods_per_year=26,IF(O528=1,fpdate,P527+14),IF(periods_per_year=52,IF(O528=1,fpdate,P527+7),"n/a")),IF(periods_per_year=24,DATE(YEAR(fpdate),MONTH(fpdate)+(O528-1)/2+IF(AND(DAY(fpdate)&gt;=15,MOD(O528,2)=0),1,0),IF(MOD(O528,2)=0,IF(DAY(fpdate)&gt;=15,DAY(fpdate)-14,DAY(fpdate)+14),DAY(fpdate))),IF(DAY(DATE(YEAR(fpdate),MONTH(fpdate)+O528-1,DAY(fpdate)))&lt;&gt;DAY(fpdate),DATE(YEAR(fpdate),MONTH(fpdate)+O528,0),DATE(YEAR(fpdate),MONTH(fpdate)+O528-1,DAY(fpdate))))))</f>
        <v/>
      </c>
      <c r="Q528" s="20" t="str">
        <f>IF(O528="","",IF(D528&lt;&gt;"",D528,IF(O528=1,start_rate,IF(variable,IF(OR(O528=1,O528&lt;$J$23*periods_per_year),Q527,MIN($J$24,IF(MOD(O528-1,$J$26)=0,MAX($J$25,Q527+$J$27),Q527))),Q527))))</f>
        <v/>
      </c>
      <c r="R528" s="21" t="str">
        <f>IF(O528="","",ROUND((((1+Q528/CP)^(CP/periods_per_year))-1)*U527,2))</f>
        <v/>
      </c>
      <c r="S528" s="21" t="str">
        <f>IF(O528="","",IF(O528=nper,U527+R528,MIN(U527+R528,IF(Q528=Q527,S527,ROUND(-PMT(((1+Q528/CP)^(CP/periods_per_year))-1,nper-O528+1,U527),2)))))</f>
        <v/>
      </c>
      <c r="T528" s="21" t="str">
        <f t="shared" si="78"/>
        <v/>
      </c>
      <c r="U528" s="21" t="str">
        <f t="shared" si="79"/>
        <v/>
      </c>
    </row>
    <row r="529" spans="1:21" x14ac:dyDescent="0.2">
      <c r="A529" s="11" t="str">
        <f t="shared" si="70"/>
        <v/>
      </c>
      <c r="B529" s="12" t="str">
        <f t="shared" si="71"/>
        <v/>
      </c>
      <c r="C529" s="16" t="str">
        <f t="shared" si="72"/>
        <v/>
      </c>
      <c r="D529" s="13" t="str">
        <f>IF(A529="","",IF(A529=1,start_rate,IF(variable,IF(OR(A529=1,A529&lt;$J$23*periods_per_year),D528,MIN($J$24,IF(MOD(A529-1,$J$26)=0,MAX($J$25,D528+$J$27),D528))),D528)))</f>
        <v/>
      </c>
      <c r="E529" s="14" t="str">
        <f t="shared" si="73"/>
        <v/>
      </c>
      <c r="F529" s="14" t="str">
        <f>IF(A529="","",IF(A529=nper,J528+E529,MIN(J528+E529,IF(D529=D528,F528,IF($E$13="Acc Bi-Weekly",ROUND((-PMT(((1+D529/CP)^(CP/12))-1,(nper-A529+1)*12/26,J528))/2,2),IF($E$13="Acc Weekly",ROUND((-PMT(((1+D529/CP)^(CP/12))-1,(nper-A529+1)*12/52,J528))/4,2),ROUND(-PMT(((1+D529/CP)^(CP/periods_per_year))-1,nper-A529+1,J528),2)))))))</f>
        <v/>
      </c>
      <c r="G529" s="14" t="str">
        <f>IF(OR(A529="",A529&lt;$E$23),"",IF(J528&lt;=F529,0,IF(IF(AND(A529&gt;=$E$23,MOD(A529-$E$23,int)=0),$E$24,0)+F529&gt;=J528+E529,J528+E529-F529,IF(AND(A529&gt;=$E$23,MOD(A529-$E$23,int)=0),$E$24,0)+IF(IF(AND(A529&gt;=$E$23,MOD(A529-$E$23,int)=0),$E$24,0)+IF(MOD(A529-$E$27,periods_per_year)=0,$E$26,0)+F529&lt;J528+E529,IF(MOD(A529-$E$27,periods_per_year)=0,$E$26,0),J528+E529-IF(AND(A529&gt;=$E$23,MOD(A529-$E$23,int)=0),$E$24,0)-F529))))</f>
        <v/>
      </c>
      <c r="H529" s="15"/>
      <c r="I529" s="14" t="str">
        <f t="shared" si="74"/>
        <v/>
      </c>
      <c r="J529" s="14" t="str">
        <f t="shared" si="75"/>
        <v/>
      </c>
      <c r="K529" s="14" t="str">
        <f t="shared" si="76"/>
        <v/>
      </c>
      <c r="L529" s="14" t="str">
        <f>IF(A529="","",SUM($K$49:K529))</f>
        <v/>
      </c>
      <c r="O529" s="18" t="str">
        <f t="shared" si="77"/>
        <v/>
      </c>
      <c r="P529" s="19" t="str">
        <f>IF(O529="","",IF(OR(periods_per_year=26,periods_per_year=52),IF(periods_per_year=26,IF(O529=1,fpdate,P528+14),IF(periods_per_year=52,IF(O529=1,fpdate,P528+7),"n/a")),IF(periods_per_year=24,DATE(YEAR(fpdate),MONTH(fpdate)+(O529-1)/2+IF(AND(DAY(fpdate)&gt;=15,MOD(O529,2)=0),1,0),IF(MOD(O529,2)=0,IF(DAY(fpdate)&gt;=15,DAY(fpdate)-14,DAY(fpdate)+14),DAY(fpdate))),IF(DAY(DATE(YEAR(fpdate),MONTH(fpdate)+O529-1,DAY(fpdate)))&lt;&gt;DAY(fpdate),DATE(YEAR(fpdate),MONTH(fpdate)+O529,0),DATE(YEAR(fpdate),MONTH(fpdate)+O529-1,DAY(fpdate))))))</f>
        <v/>
      </c>
      <c r="Q529" s="20" t="str">
        <f>IF(O529="","",IF(D529&lt;&gt;"",D529,IF(O529=1,start_rate,IF(variable,IF(OR(O529=1,O529&lt;$J$23*periods_per_year),Q528,MIN($J$24,IF(MOD(O529-1,$J$26)=0,MAX($J$25,Q528+$J$27),Q528))),Q528))))</f>
        <v/>
      </c>
      <c r="R529" s="21" t="str">
        <f>IF(O529="","",ROUND((((1+Q529/CP)^(CP/periods_per_year))-1)*U528,2))</f>
        <v/>
      </c>
      <c r="S529" s="21" t="str">
        <f>IF(O529="","",IF(O529=nper,U528+R529,MIN(U528+R529,IF(Q529=Q528,S528,ROUND(-PMT(((1+Q529/CP)^(CP/periods_per_year))-1,nper-O529+1,U528),2)))))</f>
        <v/>
      </c>
      <c r="T529" s="21" t="str">
        <f t="shared" si="78"/>
        <v/>
      </c>
      <c r="U529" s="21" t="str">
        <f t="shared" si="79"/>
        <v/>
      </c>
    </row>
    <row r="530" spans="1:21" x14ac:dyDescent="0.2">
      <c r="A530" s="11" t="str">
        <f t="shared" si="70"/>
        <v/>
      </c>
      <c r="B530" s="12" t="str">
        <f t="shared" si="71"/>
        <v/>
      </c>
      <c r="C530" s="16" t="str">
        <f t="shared" si="72"/>
        <v/>
      </c>
      <c r="D530" s="13" t="str">
        <f>IF(A530="","",IF(A530=1,start_rate,IF(variable,IF(OR(A530=1,A530&lt;$J$23*periods_per_year),D529,MIN($J$24,IF(MOD(A530-1,$J$26)=0,MAX($J$25,D529+$J$27),D529))),D529)))</f>
        <v/>
      </c>
      <c r="E530" s="14" t="str">
        <f t="shared" si="73"/>
        <v/>
      </c>
      <c r="F530" s="14" t="str">
        <f>IF(A530="","",IF(A530=nper,J529+E530,MIN(J529+E530,IF(D530=D529,F529,IF($E$13="Acc Bi-Weekly",ROUND((-PMT(((1+D530/CP)^(CP/12))-1,(nper-A530+1)*12/26,J529))/2,2),IF($E$13="Acc Weekly",ROUND((-PMT(((1+D530/CP)^(CP/12))-1,(nper-A530+1)*12/52,J529))/4,2),ROUND(-PMT(((1+D530/CP)^(CP/periods_per_year))-1,nper-A530+1,J529),2)))))))</f>
        <v/>
      </c>
      <c r="G530" s="14" t="str">
        <f>IF(OR(A530="",A530&lt;$E$23),"",IF(J529&lt;=F530,0,IF(IF(AND(A530&gt;=$E$23,MOD(A530-$E$23,int)=0),$E$24,0)+F530&gt;=J529+E530,J529+E530-F530,IF(AND(A530&gt;=$E$23,MOD(A530-$E$23,int)=0),$E$24,0)+IF(IF(AND(A530&gt;=$E$23,MOD(A530-$E$23,int)=0),$E$24,0)+IF(MOD(A530-$E$27,periods_per_year)=0,$E$26,0)+F530&lt;J529+E530,IF(MOD(A530-$E$27,periods_per_year)=0,$E$26,0),J529+E530-IF(AND(A530&gt;=$E$23,MOD(A530-$E$23,int)=0),$E$24,0)-F530))))</f>
        <v/>
      </c>
      <c r="H530" s="15"/>
      <c r="I530" s="14" t="str">
        <f t="shared" si="74"/>
        <v/>
      </c>
      <c r="J530" s="14" t="str">
        <f t="shared" si="75"/>
        <v/>
      </c>
      <c r="K530" s="14" t="str">
        <f t="shared" si="76"/>
        <v/>
      </c>
      <c r="L530" s="14" t="str">
        <f>IF(A530="","",SUM($K$49:K530))</f>
        <v/>
      </c>
      <c r="O530" s="18" t="str">
        <f t="shared" si="77"/>
        <v/>
      </c>
      <c r="P530" s="19" t="str">
        <f>IF(O530="","",IF(OR(periods_per_year=26,periods_per_year=52),IF(periods_per_year=26,IF(O530=1,fpdate,P529+14),IF(periods_per_year=52,IF(O530=1,fpdate,P529+7),"n/a")),IF(periods_per_year=24,DATE(YEAR(fpdate),MONTH(fpdate)+(O530-1)/2+IF(AND(DAY(fpdate)&gt;=15,MOD(O530,2)=0),1,0),IF(MOD(O530,2)=0,IF(DAY(fpdate)&gt;=15,DAY(fpdate)-14,DAY(fpdate)+14),DAY(fpdate))),IF(DAY(DATE(YEAR(fpdate),MONTH(fpdate)+O530-1,DAY(fpdate)))&lt;&gt;DAY(fpdate),DATE(YEAR(fpdate),MONTH(fpdate)+O530,0),DATE(YEAR(fpdate),MONTH(fpdate)+O530-1,DAY(fpdate))))))</f>
        <v/>
      </c>
      <c r="Q530" s="20" t="str">
        <f>IF(O530="","",IF(D530&lt;&gt;"",D530,IF(O530=1,start_rate,IF(variable,IF(OR(O530=1,O530&lt;$J$23*periods_per_year),Q529,MIN($J$24,IF(MOD(O530-1,$J$26)=0,MAX($J$25,Q529+$J$27),Q529))),Q529))))</f>
        <v/>
      </c>
      <c r="R530" s="21" t="str">
        <f>IF(O530="","",ROUND((((1+Q530/CP)^(CP/periods_per_year))-1)*U529,2))</f>
        <v/>
      </c>
      <c r="S530" s="21" t="str">
        <f>IF(O530="","",IF(O530=nper,U529+R530,MIN(U529+R530,IF(Q530=Q529,S529,ROUND(-PMT(((1+Q530/CP)^(CP/periods_per_year))-1,nper-O530+1,U529),2)))))</f>
        <v/>
      </c>
      <c r="T530" s="21" t="str">
        <f t="shared" si="78"/>
        <v/>
      </c>
      <c r="U530" s="21" t="str">
        <f t="shared" si="79"/>
        <v/>
      </c>
    </row>
    <row r="531" spans="1:21" x14ac:dyDescent="0.2">
      <c r="A531" s="11" t="str">
        <f t="shared" si="70"/>
        <v/>
      </c>
      <c r="B531" s="12" t="str">
        <f t="shared" si="71"/>
        <v/>
      </c>
      <c r="C531" s="16" t="str">
        <f t="shared" si="72"/>
        <v/>
      </c>
      <c r="D531" s="13" t="str">
        <f>IF(A531="","",IF(A531=1,start_rate,IF(variable,IF(OR(A531=1,A531&lt;$J$23*periods_per_year),D530,MIN($J$24,IF(MOD(A531-1,$J$26)=0,MAX($J$25,D530+$J$27),D530))),D530)))</f>
        <v/>
      </c>
      <c r="E531" s="14" t="str">
        <f t="shared" si="73"/>
        <v/>
      </c>
      <c r="F531" s="14" t="str">
        <f>IF(A531="","",IF(A531=nper,J530+E531,MIN(J530+E531,IF(D531=D530,F530,IF($E$13="Acc Bi-Weekly",ROUND((-PMT(((1+D531/CP)^(CP/12))-1,(nper-A531+1)*12/26,J530))/2,2),IF($E$13="Acc Weekly",ROUND((-PMT(((1+D531/CP)^(CP/12))-1,(nper-A531+1)*12/52,J530))/4,2),ROUND(-PMT(((1+D531/CP)^(CP/periods_per_year))-1,nper-A531+1,J530),2)))))))</f>
        <v/>
      </c>
      <c r="G531" s="14" t="str">
        <f>IF(OR(A531="",A531&lt;$E$23),"",IF(J530&lt;=F531,0,IF(IF(AND(A531&gt;=$E$23,MOD(A531-$E$23,int)=0),$E$24,0)+F531&gt;=J530+E531,J530+E531-F531,IF(AND(A531&gt;=$E$23,MOD(A531-$E$23,int)=0),$E$24,0)+IF(IF(AND(A531&gt;=$E$23,MOD(A531-$E$23,int)=0),$E$24,0)+IF(MOD(A531-$E$27,periods_per_year)=0,$E$26,0)+F531&lt;J530+E531,IF(MOD(A531-$E$27,periods_per_year)=0,$E$26,0),J530+E531-IF(AND(A531&gt;=$E$23,MOD(A531-$E$23,int)=0),$E$24,0)-F531))))</f>
        <v/>
      </c>
      <c r="H531" s="15"/>
      <c r="I531" s="14" t="str">
        <f t="shared" si="74"/>
        <v/>
      </c>
      <c r="J531" s="14" t="str">
        <f t="shared" si="75"/>
        <v/>
      </c>
      <c r="K531" s="14" t="str">
        <f t="shared" si="76"/>
        <v/>
      </c>
      <c r="L531" s="14" t="str">
        <f>IF(A531="","",SUM($K$49:K531))</f>
        <v/>
      </c>
      <c r="O531" s="18" t="str">
        <f t="shared" si="77"/>
        <v/>
      </c>
      <c r="P531" s="19" t="str">
        <f>IF(O531="","",IF(OR(periods_per_year=26,periods_per_year=52),IF(periods_per_year=26,IF(O531=1,fpdate,P530+14),IF(periods_per_year=52,IF(O531=1,fpdate,P530+7),"n/a")),IF(periods_per_year=24,DATE(YEAR(fpdate),MONTH(fpdate)+(O531-1)/2+IF(AND(DAY(fpdate)&gt;=15,MOD(O531,2)=0),1,0),IF(MOD(O531,2)=0,IF(DAY(fpdate)&gt;=15,DAY(fpdate)-14,DAY(fpdate)+14),DAY(fpdate))),IF(DAY(DATE(YEAR(fpdate),MONTH(fpdate)+O531-1,DAY(fpdate)))&lt;&gt;DAY(fpdate),DATE(YEAR(fpdate),MONTH(fpdate)+O531,0),DATE(YEAR(fpdate),MONTH(fpdate)+O531-1,DAY(fpdate))))))</f>
        <v/>
      </c>
      <c r="Q531" s="20" t="str">
        <f>IF(O531="","",IF(D531&lt;&gt;"",D531,IF(O531=1,start_rate,IF(variable,IF(OR(O531=1,O531&lt;$J$23*periods_per_year),Q530,MIN($J$24,IF(MOD(O531-1,$J$26)=0,MAX($J$25,Q530+$J$27),Q530))),Q530))))</f>
        <v/>
      </c>
      <c r="R531" s="21" t="str">
        <f>IF(O531="","",ROUND((((1+Q531/CP)^(CP/periods_per_year))-1)*U530,2))</f>
        <v/>
      </c>
      <c r="S531" s="21" t="str">
        <f>IF(O531="","",IF(O531=nper,U530+R531,MIN(U530+R531,IF(Q531=Q530,S530,ROUND(-PMT(((1+Q531/CP)^(CP/periods_per_year))-1,nper-O531+1,U530),2)))))</f>
        <v/>
      </c>
      <c r="T531" s="21" t="str">
        <f t="shared" si="78"/>
        <v/>
      </c>
      <c r="U531" s="21" t="str">
        <f t="shared" si="79"/>
        <v/>
      </c>
    </row>
    <row r="532" spans="1:21" x14ac:dyDescent="0.2">
      <c r="A532" s="11" t="str">
        <f t="shared" si="70"/>
        <v/>
      </c>
      <c r="B532" s="12" t="str">
        <f t="shared" si="71"/>
        <v/>
      </c>
      <c r="C532" s="16" t="str">
        <f t="shared" si="72"/>
        <v/>
      </c>
      <c r="D532" s="13" t="str">
        <f>IF(A532="","",IF(A532=1,start_rate,IF(variable,IF(OR(A532=1,A532&lt;$J$23*periods_per_year),D531,MIN($J$24,IF(MOD(A532-1,$J$26)=0,MAX($J$25,D531+$J$27),D531))),D531)))</f>
        <v/>
      </c>
      <c r="E532" s="14" t="str">
        <f t="shared" si="73"/>
        <v/>
      </c>
      <c r="F532" s="14" t="str">
        <f>IF(A532="","",IF(A532=nper,J531+E532,MIN(J531+E532,IF(D532=D531,F531,IF($E$13="Acc Bi-Weekly",ROUND((-PMT(((1+D532/CP)^(CP/12))-1,(nper-A532+1)*12/26,J531))/2,2),IF($E$13="Acc Weekly",ROUND((-PMT(((1+D532/CP)^(CP/12))-1,(nper-A532+1)*12/52,J531))/4,2),ROUND(-PMT(((1+D532/CP)^(CP/periods_per_year))-1,nper-A532+1,J531),2)))))))</f>
        <v/>
      </c>
      <c r="G532" s="14" t="str">
        <f>IF(OR(A532="",A532&lt;$E$23),"",IF(J531&lt;=F532,0,IF(IF(AND(A532&gt;=$E$23,MOD(A532-$E$23,int)=0),$E$24,0)+F532&gt;=J531+E532,J531+E532-F532,IF(AND(A532&gt;=$E$23,MOD(A532-$E$23,int)=0),$E$24,0)+IF(IF(AND(A532&gt;=$E$23,MOD(A532-$E$23,int)=0),$E$24,0)+IF(MOD(A532-$E$27,periods_per_year)=0,$E$26,0)+F532&lt;J531+E532,IF(MOD(A532-$E$27,periods_per_year)=0,$E$26,0),J531+E532-IF(AND(A532&gt;=$E$23,MOD(A532-$E$23,int)=0),$E$24,0)-F532))))</f>
        <v/>
      </c>
      <c r="H532" s="15"/>
      <c r="I532" s="14" t="str">
        <f t="shared" si="74"/>
        <v/>
      </c>
      <c r="J532" s="14" t="str">
        <f t="shared" si="75"/>
        <v/>
      </c>
      <c r="K532" s="14" t="str">
        <f t="shared" si="76"/>
        <v/>
      </c>
      <c r="L532" s="14" t="str">
        <f>IF(A532="","",SUM($K$49:K532))</f>
        <v/>
      </c>
      <c r="O532" s="18" t="str">
        <f t="shared" si="77"/>
        <v/>
      </c>
      <c r="P532" s="19" t="str">
        <f>IF(O532="","",IF(OR(periods_per_year=26,periods_per_year=52),IF(periods_per_year=26,IF(O532=1,fpdate,P531+14),IF(periods_per_year=52,IF(O532=1,fpdate,P531+7),"n/a")),IF(periods_per_year=24,DATE(YEAR(fpdate),MONTH(fpdate)+(O532-1)/2+IF(AND(DAY(fpdate)&gt;=15,MOD(O532,2)=0),1,0),IF(MOD(O532,2)=0,IF(DAY(fpdate)&gt;=15,DAY(fpdate)-14,DAY(fpdate)+14),DAY(fpdate))),IF(DAY(DATE(YEAR(fpdate),MONTH(fpdate)+O532-1,DAY(fpdate)))&lt;&gt;DAY(fpdate),DATE(YEAR(fpdate),MONTH(fpdate)+O532,0),DATE(YEAR(fpdate),MONTH(fpdate)+O532-1,DAY(fpdate))))))</f>
        <v/>
      </c>
      <c r="Q532" s="20" t="str">
        <f>IF(O532="","",IF(D532&lt;&gt;"",D532,IF(O532=1,start_rate,IF(variable,IF(OR(O532=1,O532&lt;$J$23*periods_per_year),Q531,MIN($J$24,IF(MOD(O532-1,$J$26)=0,MAX($J$25,Q531+$J$27),Q531))),Q531))))</f>
        <v/>
      </c>
      <c r="R532" s="21" t="str">
        <f>IF(O532="","",ROUND((((1+Q532/CP)^(CP/periods_per_year))-1)*U531,2))</f>
        <v/>
      </c>
      <c r="S532" s="21" t="str">
        <f>IF(O532="","",IF(O532=nper,U531+R532,MIN(U531+R532,IF(Q532=Q531,S531,ROUND(-PMT(((1+Q532/CP)^(CP/periods_per_year))-1,nper-O532+1,U531),2)))))</f>
        <v/>
      </c>
      <c r="T532" s="21" t="str">
        <f t="shared" si="78"/>
        <v/>
      </c>
      <c r="U532" s="21" t="str">
        <f t="shared" si="79"/>
        <v/>
      </c>
    </row>
    <row r="533" spans="1:21" x14ac:dyDescent="0.2">
      <c r="A533" s="11" t="str">
        <f t="shared" si="70"/>
        <v/>
      </c>
      <c r="B533" s="12" t="str">
        <f t="shared" si="71"/>
        <v/>
      </c>
      <c r="C533" s="16" t="str">
        <f t="shared" si="72"/>
        <v/>
      </c>
      <c r="D533" s="13" t="str">
        <f>IF(A533="","",IF(A533=1,start_rate,IF(variable,IF(OR(A533=1,A533&lt;$J$23*periods_per_year),D532,MIN($J$24,IF(MOD(A533-1,$J$26)=0,MAX($J$25,D532+$J$27),D532))),D532)))</f>
        <v/>
      </c>
      <c r="E533" s="14" t="str">
        <f t="shared" si="73"/>
        <v/>
      </c>
      <c r="F533" s="14" t="str">
        <f>IF(A533="","",IF(A533=nper,J532+E533,MIN(J532+E533,IF(D533=D532,F532,IF($E$13="Acc Bi-Weekly",ROUND((-PMT(((1+D533/CP)^(CP/12))-1,(nper-A533+1)*12/26,J532))/2,2),IF($E$13="Acc Weekly",ROUND((-PMT(((1+D533/CP)^(CP/12))-1,(nper-A533+1)*12/52,J532))/4,2),ROUND(-PMT(((1+D533/CP)^(CP/periods_per_year))-1,nper-A533+1,J532),2)))))))</f>
        <v/>
      </c>
      <c r="G533" s="14" t="str">
        <f>IF(OR(A533="",A533&lt;$E$23),"",IF(J532&lt;=F533,0,IF(IF(AND(A533&gt;=$E$23,MOD(A533-$E$23,int)=0),$E$24,0)+F533&gt;=J532+E533,J532+E533-F533,IF(AND(A533&gt;=$E$23,MOD(A533-$E$23,int)=0),$E$24,0)+IF(IF(AND(A533&gt;=$E$23,MOD(A533-$E$23,int)=0),$E$24,0)+IF(MOD(A533-$E$27,periods_per_year)=0,$E$26,0)+F533&lt;J532+E533,IF(MOD(A533-$E$27,periods_per_year)=0,$E$26,0),J532+E533-IF(AND(A533&gt;=$E$23,MOD(A533-$E$23,int)=0),$E$24,0)-F533))))</f>
        <v/>
      </c>
      <c r="H533" s="15"/>
      <c r="I533" s="14" t="str">
        <f t="shared" si="74"/>
        <v/>
      </c>
      <c r="J533" s="14" t="str">
        <f t="shared" si="75"/>
        <v/>
      </c>
      <c r="K533" s="14" t="str">
        <f t="shared" si="76"/>
        <v/>
      </c>
      <c r="L533" s="14" t="str">
        <f>IF(A533="","",SUM($K$49:K533))</f>
        <v/>
      </c>
      <c r="O533" s="18" t="str">
        <f t="shared" si="77"/>
        <v/>
      </c>
      <c r="P533" s="19" t="str">
        <f>IF(O533="","",IF(OR(periods_per_year=26,periods_per_year=52),IF(periods_per_year=26,IF(O533=1,fpdate,P532+14),IF(periods_per_year=52,IF(O533=1,fpdate,P532+7),"n/a")),IF(periods_per_year=24,DATE(YEAR(fpdate),MONTH(fpdate)+(O533-1)/2+IF(AND(DAY(fpdate)&gt;=15,MOD(O533,2)=0),1,0),IF(MOD(O533,2)=0,IF(DAY(fpdate)&gt;=15,DAY(fpdate)-14,DAY(fpdate)+14),DAY(fpdate))),IF(DAY(DATE(YEAR(fpdate),MONTH(fpdate)+O533-1,DAY(fpdate)))&lt;&gt;DAY(fpdate),DATE(YEAR(fpdate),MONTH(fpdate)+O533,0),DATE(YEAR(fpdate),MONTH(fpdate)+O533-1,DAY(fpdate))))))</f>
        <v/>
      </c>
      <c r="Q533" s="20" t="str">
        <f>IF(O533="","",IF(D533&lt;&gt;"",D533,IF(O533=1,start_rate,IF(variable,IF(OR(O533=1,O533&lt;$J$23*periods_per_year),Q532,MIN($J$24,IF(MOD(O533-1,$J$26)=0,MAX($J$25,Q532+$J$27),Q532))),Q532))))</f>
        <v/>
      </c>
      <c r="R533" s="21" t="str">
        <f>IF(O533="","",ROUND((((1+Q533/CP)^(CP/periods_per_year))-1)*U532,2))</f>
        <v/>
      </c>
      <c r="S533" s="21" t="str">
        <f>IF(O533="","",IF(O533=nper,U532+R533,MIN(U532+R533,IF(Q533=Q532,S532,ROUND(-PMT(((1+Q533/CP)^(CP/periods_per_year))-1,nper-O533+1,U532),2)))))</f>
        <v/>
      </c>
      <c r="T533" s="21" t="str">
        <f t="shared" si="78"/>
        <v/>
      </c>
      <c r="U533" s="21" t="str">
        <f t="shared" si="79"/>
        <v/>
      </c>
    </row>
    <row r="534" spans="1:21" x14ac:dyDescent="0.2">
      <c r="A534" s="11" t="str">
        <f t="shared" si="70"/>
        <v/>
      </c>
      <c r="B534" s="12" t="str">
        <f t="shared" si="71"/>
        <v/>
      </c>
      <c r="C534" s="16" t="str">
        <f t="shared" si="72"/>
        <v/>
      </c>
      <c r="D534" s="13" t="str">
        <f>IF(A534="","",IF(A534=1,start_rate,IF(variable,IF(OR(A534=1,A534&lt;$J$23*periods_per_year),D533,MIN($J$24,IF(MOD(A534-1,$J$26)=0,MAX($J$25,D533+$J$27),D533))),D533)))</f>
        <v/>
      </c>
      <c r="E534" s="14" t="str">
        <f t="shared" si="73"/>
        <v/>
      </c>
      <c r="F534" s="14" t="str">
        <f>IF(A534="","",IF(A534=nper,J533+E534,MIN(J533+E534,IF(D534=D533,F533,IF($E$13="Acc Bi-Weekly",ROUND((-PMT(((1+D534/CP)^(CP/12))-1,(nper-A534+1)*12/26,J533))/2,2),IF($E$13="Acc Weekly",ROUND((-PMT(((1+D534/CP)^(CP/12))-1,(nper-A534+1)*12/52,J533))/4,2),ROUND(-PMT(((1+D534/CP)^(CP/periods_per_year))-1,nper-A534+1,J533),2)))))))</f>
        <v/>
      </c>
      <c r="G534" s="14" t="str">
        <f>IF(OR(A534="",A534&lt;$E$23),"",IF(J533&lt;=F534,0,IF(IF(AND(A534&gt;=$E$23,MOD(A534-$E$23,int)=0),$E$24,0)+F534&gt;=J533+E534,J533+E534-F534,IF(AND(A534&gt;=$E$23,MOD(A534-$E$23,int)=0),$E$24,0)+IF(IF(AND(A534&gt;=$E$23,MOD(A534-$E$23,int)=0),$E$24,0)+IF(MOD(A534-$E$27,periods_per_year)=0,$E$26,0)+F534&lt;J533+E534,IF(MOD(A534-$E$27,periods_per_year)=0,$E$26,0),J533+E534-IF(AND(A534&gt;=$E$23,MOD(A534-$E$23,int)=0),$E$24,0)-F534))))</f>
        <v/>
      </c>
      <c r="H534" s="15"/>
      <c r="I534" s="14" t="str">
        <f t="shared" si="74"/>
        <v/>
      </c>
      <c r="J534" s="14" t="str">
        <f t="shared" si="75"/>
        <v/>
      </c>
      <c r="K534" s="14" t="str">
        <f t="shared" si="76"/>
        <v/>
      </c>
      <c r="L534" s="14" t="str">
        <f>IF(A534="","",SUM($K$49:K534))</f>
        <v/>
      </c>
      <c r="O534" s="18" t="str">
        <f t="shared" si="77"/>
        <v/>
      </c>
      <c r="P534" s="19" t="str">
        <f>IF(O534="","",IF(OR(periods_per_year=26,periods_per_year=52),IF(periods_per_year=26,IF(O534=1,fpdate,P533+14),IF(periods_per_year=52,IF(O534=1,fpdate,P533+7),"n/a")),IF(periods_per_year=24,DATE(YEAR(fpdate),MONTH(fpdate)+(O534-1)/2+IF(AND(DAY(fpdate)&gt;=15,MOD(O534,2)=0),1,0),IF(MOD(O534,2)=0,IF(DAY(fpdate)&gt;=15,DAY(fpdate)-14,DAY(fpdate)+14),DAY(fpdate))),IF(DAY(DATE(YEAR(fpdate),MONTH(fpdate)+O534-1,DAY(fpdate)))&lt;&gt;DAY(fpdate),DATE(YEAR(fpdate),MONTH(fpdate)+O534,0),DATE(YEAR(fpdate),MONTH(fpdate)+O534-1,DAY(fpdate))))))</f>
        <v/>
      </c>
      <c r="Q534" s="20" t="str">
        <f>IF(O534="","",IF(D534&lt;&gt;"",D534,IF(O534=1,start_rate,IF(variable,IF(OR(O534=1,O534&lt;$J$23*periods_per_year),Q533,MIN($J$24,IF(MOD(O534-1,$J$26)=0,MAX($J$25,Q533+$J$27),Q533))),Q533))))</f>
        <v/>
      </c>
      <c r="R534" s="21" t="str">
        <f>IF(O534="","",ROUND((((1+Q534/CP)^(CP/periods_per_year))-1)*U533,2))</f>
        <v/>
      </c>
      <c r="S534" s="21" t="str">
        <f>IF(O534="","",IF(O534=nper,U533+R534,MIN(U533+R534,IF(Q534=Q533,S533,ROUND(-PMT(((1+Q534/CP)^(CP/periods_per_year))-1,nper-O534+1,U533),2)))))</f>
        <v/>
      </c>
      <c r="T534" s="21" t="str">
        <f t="shared" si="78"/>
        <v/>
      </c>
      <c r="U534" s="21" t="str">
        <f t="shared" si="79"/>
        <v/>
      </c>
    </row>
    <row r="535" spans="1:21" x14ac:dyDescent="0.2">
      <c r="A535" s="11" t="str">
        <f t="shared" si="70"/>
        <v/>
      </c>
      <c r="B535" s="12" t="str">
        <f t="shared" si="71"/>
        <v/>
      </c>
      <c r="C535" s="16" t="str">
        <f t="shared" si="72"/>
        <v/>
      </c>
      <c r="D535" s="13" t="str">
        <f>IF(A535="","",IF(A535=1,start_rate,IF(variable,IF(OR(A535=1,A535&lt;$J$23*periods_per_year),D534,MIN($J$24,IF(MOD(A535-1,$J$26)=0,MAX($J$25,D534+$J$27),D534))),D534)))</f>
        <v/>
      </c>
      <c r="E535" s="14" t="str">
        <f t="shared" si="73"/>
        <v/>
      </c>
      <c r="F535" s="14" t="str">
        <f>IF(A535="","",IF(A535=nper,J534+E535,MIN(J534+E535,IF(D535=D534,F534,IF($E$13="Acc Bi-Weekly",ROUND((-PMT(((1+D535/CP)^(CP/12))-1,(nper-A535+1)*12/26,J534))/2,2),IF($E$13="Acc Weekly",ROUND((-PMT(((1+D535/CP)^(CP/12))-1,(nper-A535+1)*12/52,J534))/4,2),ROUND(-PMT(((1+D535/CP)^(CP/periods_per_year))-1,nper-A535+1,J534),2)))))))</f>
        <v/>
      </c>
      <c r="G535" s="14" t="str">
        <f>IF(OR(A535="",A535&lt;$E$23),"",IF(J534&lt;=F535,0,IF(IF(AND(A535&gt;=$E$23,MOD(A535-$E$23,int)=0),$E$24,0)+F535&gt;=J534+E535,J534+E535-F535,IF(AND(A535&gt;=$E$23,MOD(A535-$E$23,int)=0),$E$24,0)+IF(IF(AND(A535&gt;=$E$23,MOD(A535-$E$23,int)=0),$E$24,0)+IF(MOD(A535-$E$27,periods_per_year)=0,$E$26,0)+F535&lt;J534+E535,IF(MOD(A535-$E$27,periods_per_year)=0,$E$26,0),J534+E535-IF(AND(A535&gt;=$E$23,MOD(A535-$E$23,int)=0),$E$24,0)-F535))))</f>
        <v/>
      </c>
      <c r="H535" s="15"/>
      <c r="I535" s="14" t="str">
        <f t="shared" si="74"/>
        <v/>
      </c>
      <c r="J535" s="14" t="str">
        <f t="shared" si="75"/>
        <v/>
      </c>
      <c r="K535" s="14" t="str">
        <f t="shared" si="76"/>
        <v/>
      </c>
      <c r="L535" s="14" t="str">
        <f>IF(A535="","",SUM($K$49:K535))</f>
        <v/>
      </c>
      <c r="O535" s="18" t="str">
        <f t="shared" si="77"/>
        <v/>
      </c>
      <c r="P535" s="19" t="str">
        <f>IF(O535="","",IF(OR(periods_per_year=26,periods_per_year=52),IF(periods_per_year=26,IF(O535=1,fpdate,P534+14),IF(periods_per_year=52,IF(O535=1,fpdate,P534+7),"n/a")),IF(periods_per_year=24,DATE(YEAR(fpdate),MONTH(fpdate)+(O535-1)/2+IF(AND(DAY(fpdate)&gt;=15,MOD(O535,2)=0),1,0),IF(MOD(O535,2)=0,IF(DAY(fpdate)&gt;=15,DAY(fpdate)-14,DAY(fpdate)+14),DAY(fpdate))),IF(DAY(DATE(YEAR(fpdate),MONTH(fpdate)+O535-1,DAY(fpdate)))&lt;&gt;DAY(fpdate),DATE(YEAR(fpdate),MONTH(fpdate)+O535,0),DATE(YEAR(fpdate),MONTH(fpdate)+O535-1,DAY(fpdate))))))</f>
        <v/>
      </c>
      <c r="Q535" s="20" t="str">
        <f>IF(O535="","",IF(D535&lt;&gt;"",D535,IF(O535=1,start_rate,IF(variable,IF(OR(O535=1,O535&lt;$J$23*periods_per_year),Q534,MIN($J$24,IF(MOD(O535-1,$J$26)=0,MAX($J$25,Q534+$J$27),Q534))),Q534))))</f>
        <v/>
      </c>
      <c r="R535" s="21" t="str">
        <f>IF(O535="","",ROUND((((1+Q535/CP)^(CP/periods_per_year))-1)*U534,2))</f>
        <v/>
      </c>
      <c r="S535" s="21" t="str">
        <f>IF(O535="","",IF(O535=nper,U534+R535,MIN(U534+R535,IF(Q535=Q534,S534,ROUND(-PMT(((1+Q535/CP)^(CP/periods_per_year))-1,nper-O535+1,U534),2)))))</f>
        <v/>
      </c>
      <c r="T535" s="21" t="str">
        <f t="shared" si="78"/>
        <v/>
      </c>
      <c r="U535" s="21" t="str">
        <f t="shared" si="79"/>
        <v/>
      </c>
    </row>
    <row r="536" spans="1:21" x14ac:dyDescent="0.2">
      <c r="A536" s="11" t="str">
        <f t="shared" si="70"/>
        <v/>
      </c>
      <c r="B536" s="12" t="str">
        <f t="shared" si="71"/>
        <v/>
      </c>
      <c r="C536" s="16" t="str">
        <f t="shared" si="72"/>
        <v/>
      </c>
      <c r="D536" s="13" t="str">
        <f>IF(A536="","",IF(A536=1,start_rate,IF(variable,IF(OR(A536=1,A536&lt;$J$23*periods_per_year),D535,MIN($J$24,IF(MOD(A536-1,$J$26)=0,MAX($J$25,D535+$J$27),D535))),D535)))</f>
        <v/>
      </c>
      <c r="E536" s="14" t="str">
        <f t="shared" si="73"/>
        <v/>
      </c>
      <c r="F536" s="14" t="str">
        <f>IF(A536="","",IF(A536=nper,J535+E536,MIN(J535+E536,IF(D536=D535,F535,IF($E$13="Acc Bi-Weekly",ROUND((-PMT(((1+D536/CP)^(CP/12))-1,(nper-A536+1)*12/26,J535))/2,2),IF($E$13="Acc Weekly",ROUND((-PMT(((1+D536/CP)^(CP/12))-1,(nper-A536+1)*12/52,J535))/4,2),ROUND(-PMT(((1+D536/CP)^(CP/periods_per_year))-1,nper-A536+1,J535),2)))))))</f>
        <v/>
      </c>
      <c r="G536" s="14" t="str">
        <f>IF(OR(A536="",A536&lt;$E$23),"",IF(J535&lt;=F536,0,IF(IF(AND(A536&gt;=$E$23,MOD(A536-$E$23,int)=0),$E$24,0)+F536&gt;=J535+E536,J535+E536-F536,IF(AND(A536&gt;=$E$23,MOD(A536-$E$23,int)=0),$E$24,0)+IF(IF(AND(A536&gt;=$E$23,MOD(A536-$E$23,int)=0),$E$24,0)+IF(MOD(A536-$E$27,periods_per_year)=0,$E$26,0)+F536&lt;J535+E536,IF(MOD(A536-$E$27,periods_per_year)=0,$E$26,0),J535+E536-IF(AND(A536&gt;=$E$23,MOD(A536-$E$23,int)=0),$E$24,0)-F536))))</f>
        <v/>
      </c>
      <c r="H536" s="15"/>
      <c r="I536" s="14" t="str">
        <f t="shared" si="74"/>
        <v/>
      </c>
      <c r="J536" s="14" t="str">
        <f t="shared" si="75"/>
        <v/>
      </c>
      <c r="K536" s="14" t="str">
        <f t="shared" si="76"/>
        <v/>
      </c>
      <c r="L536" s="14" t="str">
        <f>IF(A536="","",SUM($K$49:K536))</f>
        <v/>
      </c>
      <c r="O536" s="18" t="str">
        <f t="shared" si="77"/>
        <v/>
      </c>
      <c r="P536" s="19" t="str">
        <f>IF(O536="","",IF(OR(periods_per_year=26,periods_per_year=52),IF(periods_per_year=26,IF(O536=1,fpdate,P535+14),IF(periods_per_year=52,IF(O536=1,fpdate,P535+7),"n/a")),IF(periods_per_year=24,DATE(YEAR(fpdate),MONTH(fpdate)+(O536-1)/2+IF(AND(DAY(fpdate)&gt;=15,MOD(O536,2)=0),1,0),IF(MOD(O536,2)=0,IF(DAY(fpdate)&gt;=15,DAY(fpdate)-14,DAY(fpdate)+14),DAY(fpdate))),IF(DAY(DATE(YEAR(fpdate),MONTH(fpdate)+O536-1,DAY(fpdate)))&lt;&gt;DAY(fpdate),DATE(YEAR(fpdate),MONTH(fpdate)+O536,0),DATE(YEAR(fpdate),MONTH(fpdate)+O536-1,DAY(fpdate))))))</f>
        <v/>
      </c>
      <c r="Q536" s="20" t="str">
        <f>IF(O536="","",IF(D536&lt;&gt;"",D536,IF(O536=1,start_rate,IF(variable,IF(OR(O536=1,O536&lt;$J$23*periods_per_year),Q535,MIN($J$24,IF(MOD(O536-1,$J$26)=0,MAX($J$25,Q535+$J$27),Q535))),Q535))))</f>
        <v/>
      </c>
      <c r="R536" s="21" t="str">
        <f>IF(O536="","",ROUND((((1+Q536/CP)^(CP/periods_per_year))-1)*U535,2))</f>
        <v/>
      </c>
      <c r="S536" s="21" t="str">
        <f>IF(O536="","",IF(O536=nper,U535+R536,MIN(U535+R536,IF(Q536=Q535,S535,ROUND(-PMT(((1+Q536/CP)^(CP/periods_per_year))-1,nper-O536+1,U535),2)))))</f>
        <v/>
      </c>
      <c r="T536" s="21" t="str">
        <f t="shared" si="78"/>
        <v/>
      </c>
      <c r="U536" s="21" t="str">
        <f t="shared" si="79"/>
        <v/>
      </c>
    </row>
    <row r="537" spans="1:21" x14ac:dyDescent="0.2">
      <c r="A537" s="11" t="str">
        <f t="shared" si="70"/>
        <v/>
      </c>
      <c r="B537" s="12" t="str">
        <f t="shared" si="71"/>
        <v/>
      </c>
      <c r="C537" s="16" t="str">
        <f t="shared" si="72"/>
        <v/>
      </c>
      <c r="D537" s="13" t="str">
        <f>IF(A537="","",IF(A537=1,start_rate,IF(variable,IF(OR(A537=1,A537&lt;$J$23*periods_per_year),D536,MIN($J$24,IF(MOD(A537-1,$J$26)=0,MAX($J$25,D536+$J$27),D536))),D536)))</f>
        <v/>
      </c>
      <c r="E537" s="14" t="str">
        <f t="shared" si="73"/>
        <v/>
      </c>
      <c r="F537" s="14" t="str">
        <f>IF(A537="","",IF(A537=nper,J536+E537,MIN(J536+E537,IF(D537=D536,F536,IF($E$13="Acc Bi-Weekly",ROUND((-PMT(((1+D537/CP)^(CP/12))-1,(nper-A537+1)*12/26,J536))/2,2),IF($E$13="Acc Weekly",ROUND((-PMT(((1+D537/CP)^(CP/12))-1,(nper-A537+1)*12/52,J536))/4,2),ROUND(-PMT(((1+D537/CP)^(CP/periods_per_year))-1,nper-A537+1,J536),2)))))))</f>
        <v/>
      </c>
      <c r="G537" s="14" t="str">
        <f>IF(OR(A537="",A537&lt;$E$23),"",IF(J536&lt;=F537,0,IF(IF(AND(A537&gt;=$E$23,MOD(A537-$E$23,int)=0),$E$24,0)+F537&gt;=J536+E537,J536+E537-F537,IF(AND(A537&gt;=$E$23,MOD(A537-$E$23,int)=0),$E$24,0)+IF(IF(AND(A537&gt;=$E$23,MOD(A537-$E$23,int)=0),$E$24,0)+IF(MOD(A537-$E$27,periods_per_year)=0,$E$26,0)+F537&lt;J536+E537,IF(MOD(A537-$E$27,periods_per_year)=0,$E$26,0),J536+E537-IF(AND(A537&gt;=$E$23,MOD(A537-$E$23,int)=0),$E$24,0)-F537))))</f>
        <v/>
      </c>
      <c r="H537" s="15"/>
      <c r="I537" s="14" t="str">
        <f t="shared" si="74"/>
        <v/>
      </c>
      <c r="J537" s="14" t="str">
        <f t="shared" si="75"/>
        <v/>
      </c>
      <c r="K537" s="14" t="str">
        <f t="shared" si="76"/>
        <v/>
      </c>
      <c r="L537" s="14" t="str">
        <f>IF(A537="","",SUM($K$49:K537))</f>
        <v/>
      </c>
      <c r="O537" s="18" t="str">
        <f t="shared" si="77"/>
        <v/>
      </c>
      <c r="P537" s="19" t="str">
        <f>IF(O537="","",IF(OR(periods_per_year=26,periods_per_year=52),IF(periods_per_year=26,IF(O537=1,fpdate,P536+14),IF(periods_per_year=52,IF(O537=1,fpdate,P536+7),"n/a")),IF(periods_per_year=24,DATE(YEAR(fpdate),MONTH(fpdate)+(O537-1)/2+IF(AND(DAY(fpdate)&gt;=15,MOD(O537,2)=0),1,0),IF(MOD(O537,2)=0,IF(DAY(fpdate)&gt;=15,DAY(fpdate)-14,DAY(fpdate)+14),DAY(fpdate))),IF(DAY(DATE(YEAR(fpdate),MONTH(fpdate)+O537-1,DAY(fpdate)))&lt;&gt;DAY(fpdate),DATE(YEAR(fpdate),MONTH(fpdate)+O537,0),DATE(YEAR(fpdate),MONTH(fpdate)+O537-1,DAY(fpdate))))))</f>
        <v/>
      </c>
      <c r="Q537" s="20" t="str">
        <f>IF(O537="","",IF(D537&lt;&gt;"",D537,IF(O537=1,start_rate,IF(variable,IF(OR(O537=1,O537&lt;$J$23*periods_per_year),Q536,MIN($J$24,IF(MOD(O537-1,$J$26)=0,MAX($J$25,Q536+$J$27),Q536))),Q536))))</f>
        <v/>
      </c>
      <c r="R537" s="21" t="str">
        <f>IF(O537="","",ROUND((((1+Q537/CP)^(CP/periods_per_year))-1)*U536,2))</f>
        <v/>
      </c>
      <c r="S537" s="21" t="str">
        <f>IF(O537="","",IF(O537=nper,U536+R537,MIN(U536+R537,IF(Q537=Q536,S536,ROUND(-PMT(((1+Q537/CP)^(CP/periods_per_year))-1,nper-O537+1,U536),2)))))</f>
        <v/>
      </c>
      <c r="T537" s="21" t="str">
        <f t="shared" si="78"/>
        <v/>
      </c>
      <c r="U537" s="21" t="str">
        <f t="shared" si="79"/>
        <v/>
      </c>
    </row>
    <row r="538" spans="1:21" x14ac:dyDescent="0.2">
      <c r="A538" s="11" t="str">
        <f t="shared" si="70"/>
        <v/>
      </c>
      <c r="B538" s="12" t="str">
        <f t="shared" si="71"/>
        <v/>
      </c>
      <c r="C538" s="16" t="str">
        <f t="shared" si="72"/>
        <v/>
      </c>
      <c r="D538" s="13" t="str">
        <f>IF(A538="","",IF(A538=1,start_rate,IF(variable,IF(OR(A538=1,A538&lt;$J$23*periods_per_year),D537,MIN($J$24,IF(MOD(A538-1,$J$26)=0,MAX($J$25,D537+$J$27),D537))),D537)))</f>
        <v/>
      </c>
      <c r="E538" s="14" t="str">
        <f t="shared" si="73"/>
        <v/>
      </c>
      <c r="F538" s="14" t="str">
        <f>IF(A538="","",IF(A538=nper,J537+E538,MIN(J537+E538,IF(D538=D537,F537,IF($E$13="Acc Bi-Weekly",ROUND((-PMT(((1+D538/CP)^(CP/12))-1,(nper-A538+1)*12/26,J537))/2,2),IF($E$13="Acc Weekly",ROUND((-PMT(((1+D538/CP)^(CP/12))-1,(nper-A538+1)*12/52,J537))/4,2),ROUND(-PMT(((1+D538/CP)^(CP/periods_per_year))-1,nper-A538+1,J537),2)))))))</f>
        <v/>
      </c>
      <c r="G538" s="14" t="str">
        <f>IF(OR(A538="",A538&lt;$E$23),"",IF(J537&lt;=F538,0,IF(IF(AND(A538&gt;=$E$23,MOD(A538-$E$23,int)=0),$E$24,0)+F538&gt;=J537+E538,J537+E538-F538,IF(AND(A538&gt;=$E$23,MOD(A538-$E$23,int)=0),$E$24,0)+IF(IF(AND(A538&gt;=$E$23,MOD(A538-$E$23,int)=0),$E$24,0)+IF(MOD(A538-$E$27,periods_per_year)=0,$E$26,0)+F538&lt;J537+E538,IF(MOD(A538-$E$27,periods_per_year)=0,$E$26,0),J537+E538-IF(AND(A538&gt;=$E$23,MOD(A538-$E$23,int)=0),$E$24,0)-F538))))</f>
        <v/>
      </c>
      <c r="H538" s="15"/>
      <c r="I538" s="14" t="str">
        <f t="shared" si="74"/>
        <v/>
      </c>
      <c r="J538" s="14" t="str">
        <f t="shared" si="75"/>
        <v/>
      </c>
      <c r="K538" s="14" t="str">
        <f t="shared" si="76"/>
        <v/>
      </c>
      <c r="L538" s="14" t="str">
        <f>IF(A538="","",SUM($K$49:K538))</f>
        <v/>
      </c>
      <c r="O538" s="18" t="str">
        <f t="shared" si="77"/>
        <v/>
      </c>
      <c r="P538" s="19" t="str">
        <f>IF(O538="","",IF(OR(periods_per_year=26,periods_per_year=52),IF(periods_per_year=26,IF(O538=1,fpdate,P537+14),IF(periods_per_year=52,IF(O538=1,fpdate,P537+7),"n/a")),IF(periods_per_year=24,DATE(YEAR(fpdate),MONTH(fpdate)+(O538-1)/2+IF(AND(DAY(fpdate)&gt;=15,MOD(O538,2)=0),1,0),IF(MOD(O538,2)=0,IF(DAY(fpdate)&gt;=15,DAY(fpdate)-14,DAY(fpdate)+14),DAY(fpdate))),IF(DAY(DATE(YEAR(fpdate),MONTH(fpdate)+O538-1,DAY(fpdate)))&lt;&gt;DAY(fpdate),DATE(YEAR(fpdate),MONTH(fpdate)+O538,0),DATE(YEAR(fpdate),MONTH(fpdate)+O538-1,DAY(fpdate))))))</f>
        <v/>
      </c>
      <c r="Q538" s="20" t="str">
        <f>IF(O538="","",IF(D538&lt;&gt;"",D538,IF(O538=1,start_rate,IF(variable,IF(OR(O538=1,O538&lt;$J$23*periods_per_year),Q537,MIN($J$24,IF(MOD(O538-1,$J$26)=0,MAX($J$25,Q537+$J$27),Q537))),Q537))))</f>
        <v/>
      </c>
      <c r="R538" s="21" t="str">
        <f>IF(O538="","",ROUND((((1+Q538/CP)^(CP/periods_per_year))-1)*U537,2))</f>
        <v/>
      </c>
      <c r="S538" s="21" t="str">
        <f>IF(O538="","",IF(O538=nper,U537+R538,MIN(U537+R538,IF(Q538=Q537,S537,ROUND(-PMT(((1+Q538/CP)^(CP/periods_per_year))-1,nper-O538+1,U537),2)))))</f>
        <v/>
      </c>
      <c r="T538" s="21" t="str">
        <f t="shared" si="78"/>
        <v/>
      </c>
      <c r="U538" s="21" t="str">
        <f t="shared" si="79"/>
        <v/>
      </c>
    </row>
    <row r="539" spans="1:21" x14ac:dyDescent="0.2">
      <c r="A539" s="11" t="str">
        <f t="shared" si="70"/>
        <v/>
      </c>
      <c r="B539" s="12" t="str">
        <f t="shared" si="71"/>
        <v/>
      </c>
      <c r="C539" s="16" t="str">
        <f t="shared" si="72"/>
        <v/>
      </c>
      <c r="D539" s="13" t="str">
        <f>IF(A539="","",IF(A539=1,start_rate,IF(variable,IF(OR(A539=1,A539&lt;$J$23*periods_per_year),D538,MIN($J$24,IF(MOD(A539-1,$J$26)=0,MAX($J$25,D538+$J$27),D538))),D538)))</f>
        <v/>
      </c>
      <c r="E539" s="14" t="str">
        <f t="shared" si="73"/>
        <v/>
      </c>
      <c r="F539" s="14" t="str">
        <f>IF(A539="","",IF(A539=nper,J538+E539,MIN(J538+E539,IF(D539=D538,F538,IF($E$13="Acc Bi-Weekly",ROUND((-PMT(((1+D539/CP)^(CP/12))-1,(nper-A539+1)*12/26,J538))/2,2),IF($E$13="Acc Weekly",ROUND((-PMT(((1+D539/CP)^(CP/12))-1,(nper-A539+1)*12/52,J538))/4,2),ROUND(-PMT(((1+D539/CP)^(CP/periods_per_year))-1,nper-A539+1,J538),2)))))))</f>
        <v/>
      </c>
      <c r="G539" s="14" t="str">
        <f>IF(OR(A539="",A539&lt;$E$23),"",IF(J538&lt;=F539,0,IF(IF(AND(A539&gt;=$E$23,MOD(A539-$E$23,int)=0),$E$24,0)+F539&gt;=J538+E539,J538+E539-F539,IF(AND(A539&gt;=$E$23,MOD(A539-$E$23,int)=0),$E$24,0)+IF(IF(AND(A539&gt;=$E$23,MOD(A539-$E$23,int)=0),$E$24,0)+IF(MOD(A539-$E$27,periods_per_year)=0,$E$26,0)+F539&lt;J538+E539,IF(MOD(A539-$E$27,periods_per_year)=0,$E$26,0),J538+E539-IF(AND(A539&gt;=$E$23,MOD(A539-$E$23,int)=0),$E$24,0)-F539))))</f>
        <v/>
      </c>
      <c r="H539" s="15"/>
      <c r="I539" s="14" t="str">
        <f t="shared" si="74"/>
        <v/>
      </c>
      <c r="J539" s="14" t="str">
        <f t="shared" si="75"/>
        <v/>
      </c>
      <c r="K539" s="14" t="str">
        <f t="shared" si="76"/>
        <v/>
      </c>
      <c r="L539" s="14" t="str">
        <f>IF(A539="","",SUM($K$49:K539))</f>
        <v/>
      </c>
      <c r="O539" s="18" t="str">
        <f t="shared" si="77"/>
        <v/>
      </c>
      <c r="P539" s="19" t="str">
        <f>IF(O539="","",IF(OR(periods_per_year=26,periods_per_year=52),IF(periods_per_year=26,IF(O539=1,fpdate,P538+14),IF(periods_per_year=52,IF(O539=1,fpdate,P538+7),"n/a")),IF(periods_per_year=24,DATE(YEAR(fpdate),MONTH(fpdate)+(O539-1)/2+IF(AND(DAY(fpdate)&gt;=15,MOD(O539,2)=0),1,0),IF(MOD(O539,2)=0,IF(DAY(fpdate)&gt;=15,DAY(fpdate)-14,DAY(fpdate)+14),DAY(fpdate))),IF(DAY(DATE(YEAR(fpdate),MONTH(fpdate)+O539-1,DAY(fpdate)))&lt;&gt;DAY(fpdate),DATE(YEAR(fpdate),MONTH(fpdate)+O539,0),DATE(YEAR(fpdate),MONTH(fpdate)+O539-1,DAY(fpdate))))))</f>
        <v/>
      </c>
      <c r="Q539" s="20" t="str">
        <f>IF(O539="","",IF(D539&lt;&gt;"",D539,IF(O539=1,start_rate,IF(variable,IF(OR(O539=1,O539&lt;$J$23*periods_per_year),Q538,MIN($J$24,IF(MOD(O539-1,$J$26)=0,MAX($J$25,Q538+$J$27),Q538))),Q538))))</f>
        <v/>
      </c>
      <c r="R539" s="21" t="str">
        <f>IF(O539="","",ROUND((((1+Q539/CP)^(CP/periods_per_year))-1)*U538,2))</f>
        <v/>
      </c>
      <c r="S539" s="21" t="str">
        <f>IF(O539="","",IF(O539=nper,U538+R539,MIN(U538+R539,IF(Q539=Q538,S538,ROUND(-PMT(((1+Q539/CP)^(CP/periods_per_year))-1,nper-O539+1,U538),2)))))</f>
        <v/>
      </c>
      <c r="T539" s="21" t="str">
        <f t="shared" si="78"/>
        <v/>
      </c>
      <c r="U539" s="21" t="str">
        <f t="shared" si="79"/>
        <v/>
      </c>
    </row>
    <row r="540" spans="1:21" x14ac:dyDescent="0.2">
      <c r="A540" s="11" t="str">
        <f t="shared" si="70"/>
        <v/>
      </c>
      <c r="B540" s="12" t="str">
        <f t="shared" si="71"/>
        <v/>
      </c>
      <c r="C540" s="16" t="str">
        <f t="shared" si="72"/>
        <v/>
      </c>
      <c r="D540" s="13" t="str">
        <f>IF(A540="","",IF(A540=1,start_rate,IF(variable,IF(OR(A540=1,A540&lt;$J$23*periods_per_year),D539,MIN($J$24,IF(MOD(A540-1,$J$26)=0,MAX($J$25,D539+$J$27),D539))),D539)))</f>
        <v/>
      </c>
      <c r="E540" s="14" t="str">
        <f t="shared" si="73"/>
        <v/>
      </c>
      <c r="F540" s="14" t="str">
        <f>IF(A540="","",IF(A540=nper,J539+E540,MIN(J539+E540,IF(D540=D539,F539,IF($E$13="Acc Bi-Weekly",ROUND((-PMT(((1+D540/CP)^(CP/12))-1,(nper-A540+1)*12/26,J539))/2,2),IF($E$13="Acc Weekly",ROUND((-PMT(((1+D540/CP)^(CP/12))-1,(nper-A540+1)*12/52,J539))/4,2),ROUND(-PMT(((1+D540/CP)^(CP/periods_per_year))-1,nper-A540+1,J539),2)))))))</f>
        <v/>
      </c>
      <c r="G540" s="14" t="str">
        <f>IF(OR(A540="",A540&lt;$E$23),"",IF(J539&lt;=F540,0,IF(IF(AND(A540&gt;=$E$23,MOD(A540-$E$23,int)=0),$E$24,0)+F540&gt;=J539+E540,J539+E540-F540,IF(AND(A540&gt;=$E$23,MOD(A540-$E$23,int)=0),$E$24,0)+IF(IF(AND(A540&gt;=$E$23,MOD(A540-$E$23,int)=0),$E$24,0)+IF(MOD(A540-$E$27,periods_per_year)=0,$E$26,0)+F540&lt;J539+E540,IF(MOD(A540-$E$27,periods_per_year)=0,$E$26,0),J539+E540-IF(AND(A540&gt;=$E$23,MOD(A540-$E$23,int)=0),$E$24,0)-F540))))</f>
        <v/>
      </c>
      <c r="H540" s="15"/>
      <c r="I540" s="14" t="str">
        <f t="shared" si="74"/>
        <v/>
      </c>
      <c r="J540" s="14" t="str">
        <f t="shared" si="75"/>
        <v/>
      </c>
      <c r="K540" s="14" t="str">
        <f t="shared" si="76"/>
        <v/>
      </c>
      <c r="L540" s="14" t="str">
        <f>IF(A540="","",SUM($K$49:K540))</f>
        <v/>
      </c>
      <c r="O540" s="18" t="str">
        <f t="shared" si="77"/>
        <v/>
      </c>
      <c r="P540" s="19" t="str">
        <f>IF(O540="","",IF(OR(periods_per_year=26,periods_per_year=52),IF(periods_per_year=26,IF(O540=1,fpdate,P539+14),IF(periods_per_year=52,IF(O540=1,fpdate,P539+7),"n/a")),IF(periods_per_year=24,DATE(YEAR(fpdate),MONTH(fpdate)+(O540-1)/2+IF(AND(DAY(fpdate)&gt;=15,MOD(O540,2)=0),1,0),IF(MOD(O540,2)=0,IF(DAY(fpdate)&gt;=15,DAY(fpdate)-14,DAY(fpdate)+14),DAY(fpdate))),IF(DAY(DATE(YEAR(fpdate),MONTH(fpdate)+O540-1,DAY(fpdate)))&lt;&gt;DAY(fpdate),DATE(YEAR(fpdate),MONTH(fpdate)+O540,0),DATE(YEAR(fpdate),MONTH(fpdate)+O540-1,DAY(fpdate))))))</f>
        <v/>
      </c>
      <c r="Q540" s="20" t="str">
        <f>IF(O540="","",IF(D540&lt;&gt;"",D540,IF(O540=1,start_rate,IF(variable,IF(OR(O540=1,O540&lt;$J$23*periods_per_year),Q539,MIN($J$24,IF(MOD(O540-1,$J$26)=0,MAX($J$25,Q539+$J$27),Q539))),Q539))))</f>
        <v/>
      </c>
      <c r="R540" s="21" t="str">
        <f>IF(O540="","",ROUND((((1+Q540/CP)^(CP/periods_per_year))-1)*U539,2))</f>
        <v/>
      </c>
      <c r="S540" s="21" t="str">
        <f>IF(O540="","",IF(O540=nper,U539+R540,MIN(U539+R540,IF(Q540=Q539,S539,ROUND(-PMT(((1+Q540/CP)^(CP/periods_per_year))-1,nper-O540+1,U539),2)))))</f>
        <v/>
      </c>
      <c r="T540" s="21" t="str">
        <f t="shared" si="78"/>
        <v/>
      </c>
      <c r="U540" s="21" t="str">
        <f t="shared" si="79"/>
        <v/>
      </c>
    </row>
    <row r="541" spans="1:21" x14ac:dyDescent="0.2">
      <c r="A541" s="11" t="str">
        <f t="shared" si="70"/>
        <v/>
      </c>
      <c r="B541" s="12" t="str">
        <f t="shared" si="71"/>
        <v/>
      </c>
      <c r="C541" s="16" t="str">
        <f t="shared" si="72"/>
        <v/>
      </c>
      <c r="D541" s="13" t="str">
        <f>IF(A541="","",IF(A541=1,start_rate,IF(variable,IF(OR(A541=1,A541&lt;$J$23*periods_per_year),D540,MIN($J$24,IF(MOD(A541-1,$J$26)=0,MAX($J$25,D540+$J$27),D540))),D540)))</f>
        <v/>
      </c>
      <c r="E541" s="14" t="str">
        <f t="shared" si="73"/>
        <v/>
      </c>
      <c r="F541" s="14" t="str">
        <f>IF(A541="","",IF(A541=nper,J540+E541,MIN(J540+E541,IF(D541=D540,F540,IF($E$13="Acc Bi-Weekly",ROUND((-PMT(((1+D541/CP)^(CP/12))-1,(nper-A541+1)*12/26,J540))/2,2),IF($E$13="Acc Weekly",ROUND((-PMT(((1+D541/CP)^(CP/12))-1,(nper-A541+1)*12/52,J540))/4,2),ROUND(-PMT(((1+D541/CP)^(CP/periods_per_year))-1,nper-A541+1,J540),2)))))))</f>
        <v/>
      </c>
      <c r="G541" s="14" t="str">
        <f>IF(OR(A541="",A541&lt;$E$23),"",IF(J540&lt;=F541,0,IF(IF(AND(A541&gt;=$E$23,MOD(A541-$E$23,int)=0),$E$24,0)+F541&gt;=J540+E541,J540+E541-F541,IF(AND(A541&gt;=$E$23,MOD(A541-$E$23,int)=0),$E$24,0)+IF(IF(AND(A541&gt;=$E$23,MOD(A541-$E$23,int)=0),$E$24,0)+IF(MOD(A541-$E$27,periods_per_year)=0,$E$26,0)+F541&lt;J540+E541,IF(MOD(A541-$E$27,periods_per_year)=0,$E$26,0),J540+E541-IF(AND(A541&gt;=$E$23,MOD(A541-$E$23,int)=0),$E$24,0)-F541))))</f>
        <v/>
      </c>
      <c r="H541" s="15"/>
      <c r="I541" s="14" t="str">
        <f t="shared" si="74"/>
        <v/>
      </c>
      <c r="J541" s="14" t="str">
        <f t="shared" si="75"/>
        <v/>
      </c>
      <c r="K541" s="14" t="str">
        <f t="shared" si="76"/>
        <v/>
      </c>
      <c r="L541" s="14" t="str">
        <f>IF(A541="","",SUM($K$49:K541))</f>
        <v/>
      </c>
      <c r="O541" s="18" t="str">
        <f t="shared" si="77"/>
        <v/>
      </c>
      <c r="P541" s="19" t="str">
        <f>IF(O541="","",IF(OR(periods_per_year=26,periods_per_year=52),IF(periods_per_year=26,IF(O541=1,fpdate,P540+14),IF(periods_per_year=52,IF(O541=1,fpdate,P540+7),"n/a")),IF(periods_per_year=24,DATE(YEAR(fpdate),MONTH(fpdate)+(O541-1)/2+IF(AND(DAY(fpdate)&gt;=15,MOD(O541,2)=0),1,0),IF(MOD(O541,2)=0,IF(DAY(fpdate)&gt;=15,DAY(fpdate)-14,DAY(fpdate)+14),DAY(fpdate))),IF(DAY(DATE(YEAR(fpdate),MONTH(fpdate)+O541-1,DAY(fpdate)))&lt;&gt;DAY(fpdate),DATE(YEAR(fpdate),MONTH(fpdate)+O541,0),DATE(YEAR(fpdate),MONTH(fpdate)+O541-1,DAY(fpdate))))))</f>
        <v/>
      </c>
      <c r="Q541" s="20" t="str">
        <f>IF(O541="","",IF(D541&lt;&gt;"",D541,IF(O541=1,start_rate,IF(variable,IF(OR(O541=1,O541&lt;$J$23*periods_per_year),Q540,MIN($J$24,IF(MOD(O541-1,$J$26)=0,MAX($J$25,Q540+$J$27),Q540))),Q540))))</f>
        <v/>
      </c>
      <c r="R541" s="21" t="str">
        <f>IF(O541="","",ROUND((((1+Q541/CP)^(CP/periods_per_year))-1)*U540,2))</f>
        <v/>
      </c>
      <c r="S541" s="21" t="str">
        <f>IF(O541="","",IF(O541=nper,U540+R541,MIN(U540+R541,IF(Q541=Q540,S540,ROUND(-PMT(((1+Q541/CP)^(CP/periods_per_year))-1,nper-O541+1,U540),2)))))</f>
        <v/>
      </c>
      <c r="T541" s="21" t="str">
        <f t="shared" si="78"/>
        <v/>
      </c>
      <c r="U541" s="21" t="str">
        <f t="shared" si="79"/>
        <v/>
      </c>
    </row>
    <row r="542" spans="1:21" x14ac:dyDescent="0.2">
      <c r="A542" s="11" t="str">
        <f t="shared" si="70"/>
        <v/>
      </c>
      <c r="B542" s="12" t="str">
        <f t="shared" si="71"/>
        <v/>
      </c>
      <c r="C542" s="16" t="str">
        <f t="shared" si="72"/>
        <v/>
      </c>
      <c r="D542" s="13" t="str">
        <f>IF(A542="","",IF(A542=1,start_rate,IF(variable,IF(OR(A542=1,A542&lt;$J$23*periods_per_year),D541,MIN($J$24,IF(MOD(A542-1,$J$26)=0,MAX($J$25,D541+$J$27),D541))),D541)))</f>
        <v/>
      </c>
      <c r="E542" s="14" t="str">
        <f t="shared" si="73"/>
        <v/>
      </c>
      <c r="F542" s="14" t="str">
        <f>IF(A542="","",IF(A542=nper,J541+E542,MIN(J541+E542,IF(D542=D541,F541,IF($E$13="Acc Bi-Weekly",ROUND((-PMT(((1+D542/CP)^(CP/12))-1,(nper-A542+1)*12/26,J541))/2,2),IF($E$13="Acc Weekly",ROUND((-PMT(((1+D542/CP)^(CP/12))-1,(nper-A542+1)*12/52,J541))/4,2),ROUND(-PMT(((1+D542/CP)^(CP/periods_per_year))-1,nper-A542+1,J541),2)))))))</f>
        <v/>
      </c>
      <c r="G542" s="14" t="str">
        <f>IF(OR(A542="",A542&lt;$E$23),"",IF(J541&lt;=F542,0,IF(IF(AND(A542&gt;=$E$23,MOD(A542-$E$23,int)=0),$E$24,0)+F542&gt;=J541+E542,J541+E542-F542,IF(AND(A542&gt;=$E$23,MOD(A542-$E$23,int)=0),$E$24,0)+IF(IF(AND(A542&gt;=$E$23,MOD(A542-$E$23,int)=0),$E$24,0)+IF(MOD(A542-$E$27,periods_per_year)=0,$E$26,0)+F542&lt;J541+E542,IF(MOD(A542-$E$27,periods_per_year)=0,$E$26,0),J541+E542-IF(AND(A542&gt;=$E$23,MOD(A542-$E$23,int)=0),$E$24,0)-F542))))</f>
        <v/>
      </c>
      <c r="H542" s="15"/>
      <c r="I542" s="14" t="str">
        <f t="shared" si="74"/>
        <v/>
      </c>
      <c r="J542" s="14" t="str">
        <f t="shared" si="75"/>
        <v/>
      </c>
      <c r="K542" s="14" t="str">
        <f t="shared" si="76"/>
        <v/>
      </c>
      <c r="L542" s="14" t="str">
        <f>IF(A542="","",SUM($K$49:K542))</f>
        <v/>
      </c>
      <c r="O542" s="18" t="str">
        <f t="shared" si="77"/>
        <v/>
      </c>
      <c r="P542" s="19" t="str">
        <f>IF(O542="","",IF(OR(periods_per_year=26,periods_per_year=52),IF(periods_per_year=26,IF(O542=1,fpdate,P541+14),IF(periods_per_year=52,IF(O542=1,fpdate,P541+7),"n/a")),IF(periods_per_year=24,DATE(YEAR(fpdate),MONTH(fpdate)+(O542-1)/2+IF(AND(DAY(fpdate)&gt;=15,MOD(O542,2)=0),1,0),IF(MOD(O542,2)=0,IF(DAY(fpdate)&gt;=15,DAY(fpdate)-14,DAY(fpdate)+14),DAY(fpdate))),IF(DAY(DATE(YEAR(fpdate),MONTH(fpdate)+O542-1,DAY(fpdate)))&lt;&gt;DAY(fpdate),DATE(YEAR(fpdate),MONTH(fpdate)+O542,0),DATE(YEAR(fpdate),MONTH(fpdate)+O542-1,DAY(fpdate))))))</f>
        <v/>
      </c>
      <c r="Q542" s="20" t="str">
        <f>IF(O542="","",IF(D542&lt;&gt;"",D542,IF(O542=1,start_rate,IF(variable,IF(OR(O542=1,O542&lt;$J$23*periods_per_year),Q541,MIN($J$24,IF(MOD(O542-1,$J$26)=0,MAX($J$25,Q541+$J$27),Q541))),Q541))))</f>
        <v/>
      </c>
      <c r="R542" s="21" t="str">
        <f>IF(O542="","",ROUND((((1+Q542/CP)^(CP/periods_per_year))-1)*U541,2))</f>
        <v/>
      </c>
      <c r="S542" s="21" t="str">
        <f>IF(O542="","",IF(O542=nper,U541+R542,MIN(U541+R542,IF(Q542=Q541,S541,ROUND(-PMT(((1+Q542/CP)^(CP/periods_per_year))-1,nper-O542+1,U541),2)))))</f>
        <v/>
      </c>
      <c r="T542" s="21" t="str">
        <f t="shared" si="78"/>
        <v/>
      </c>
      <c r="U542" s="21" t="str">
        <f t="shared" si="79"/>
        <v/>
      </c>
    </row>
    <row r="543" spans="1:21" x14ac:dyDescent="0.2">
      <c r="A543" s="11" t="str">
        <f t="shared" si="70"/>
        <v/>
      </c>
      <c r="B543" s="12" t="str">
        <f t="shared" si="71"/>
        <v/>
      </c>
      <c r="C543" s="16" t="str">
        <f t="shared" si="72"/>
        <v/>
      </c>
      <c r="D543" s="13" t="str">
        <f>IF(A543="","",IF(A543=1,start_rate,IF(variable,IF(OR(A543=1,A543&lt;$J$23*periods_per_year),D542,MIN($J$24,IF(MOD(A543-1,$J$26)=0,MAX($J$25,D542+$J$27),D542))),D542)))</f>
        <v/>
      </c>
      <c r="E543" s="14" t="str">
        <f t="shared" si="73"/>
        <v/>
      </c>
      <c r="F543" s="14" t="str">
        <f>IF(A543="","",IF(A543=nper,J542+E543,MIN(J542+E543,IF(D543=D542,F542,IF($E$13="Acc Bi-Weekly",ROUND((-PMT(((1+D543/CP)^(CP/12))-1,(nper-A543+1)*12/26,J542))/2,2),IF($E$13="Acc Weekly",ROUND((-PMT(((1+D543/CP)^(CP/12))-1,(nper-A543+1)*12/52,J542))/4,2),ROUND(-PMT(((1+D543/CP)^(CP/periods_per_year))-1,nper-A543+1,J542),2)))))))</f>
        <v/>
      </c>
      <c r="G543" s="14" t="str">
        <f>IF(OR(A543="",A543&lt;$E$23),"",IF(J542&lt;=F543,0,IF(IF(AND(A543&gt;=$E$23,MOD(A543-$E$23,int)=0),$E$24,0)+F543&gt;=J542+E543,J542+E543-F543,IF(AND(A543&gt;=$E$23,MOD(A543-$E$23,int)=0),$E$24,0)+IF(IF(AND(A543&gt;=$E$23,MOD(A543-$E$23,int)=0),$E$24,0)+IF(MOD(A543-$E$27,periods_per_year)=0,$E$26,0)+F543&lt;J542+E543,IF(MOD(A543-$E$27,periods_per_year)=0,$E$26,0),J542+E543-IF(AND(A543&gt;=$E$23,MOD(A543-$E$23,int)=0),$E$24,0)-F543))))</f>
        <v/>
      </c>
      <c r="H543" s="15"/>
      <c r="I543" s="14" t="str">
        <f t="shared" si="74"/>
        <v/>
      </c>
      <c r="J543" s="14" t="str">
        <f t="shared" si="75"/>
        <v/>
      </c>
      <c r="K543" s="14" t="str">
        <f t="shared" si="76"/>
        <v/>
      </c>
      <c r="L543" s="14" t="str">
        <f>IF(A543="","",SUM($K$49:K543))</f>
        <v/>
      </c>
      <c r="O543" s="18" t="str">
        <f t="shared" si="77"/>
        <v/>
      </c>
      <c r="P543" s="19" t="str">
        <f>IF(O543="","",IF(OR(periods_per_year=26,periods_per_year=52),IF(periods_per_year=26,IF(O543=1,fpdate,P542+14),IF(periods_per_year=52,IF(O543=1,fpdate,P542+7),"n/a")),IF(periods_per_year=24,DATE(YEAR(fpdate),MONTH(fpdate)+(O543-1)/2+IF(AND(DAY(fpdate)&gt;=15,MOD(O543,2)=0),1,0),IF(MOD(O543,2)=0,IF(DAY(fpdate)&gt;=15,DAY(fpdate)-14,DAY(fpdate)+14),DAY(fpdate))),IF(DAY(DATE(YEAR(fpdate),MONTH(fpdate)+O543-1,DAY(fpdate)))&lt;&gt;DAY(fpdate),DATE(YEAR(fpdate),MONTH(fpdate)+O543,0),DATE(YEAR(fpdate),MONTH(fpdate)+O543-1,DAY(fpdate))))))</f>
        <v/>
      </c>
      <c r="Q543" s="20" t="str">
        <f>IF(O543="","",IF(D543&lt;&gt;"",D543,IF(O543=1,start_rate,IF(variable,IF(OR(O543=1,O543&lt;$J$23*periods_per_year),Q542,MIN($J$24,IF(MOD(O543-1,$J$26)=0,MAX($J$25,Q542+$J$27),Q542))),Q542))))</f>
        <v/>
      </c>
      <c r="R543" s="21" t="str">
        <f>IF(O543="","",ROUND((((1+Q543/CP)^(CP/periods_per_year))-1)*U542,2))</f>
        <v/>
      </c>
      <c r="S543" s="21" t="str">
        <f>IF(O543="","",IF(O543=nper,U542+R543,MIN(U542+R543,IF(Q543=Q542,S542,ROUND(-PMT(((1+Q543/CP)^(CP/periods_per_year))-1,nper-O543+1,U542),2)))))</f>
        <v/>
      </c>
      <c r="T543" s="21" t="str">
        <f t="shared" si="78"/>
        <v/>
      </c>
      <c r="U543" s="21" t="str">
        <f t="shared" si="79"/>
        <v/>
      </c>
    </row>
    <row r="544" spans="1:21" x14ac:dyDescent="0.2">
      <c r="A544" s="11" t="str">
        <f t="shared" si="70"/>
        <v/>
      </c>
      <c r="B544" s="12" t="str">
        <f t="shared" si="71"/>
        <v/>
      </c>
      <c r="C544" s="16" t="str">
        <f t="shared" si="72"/>
        <v/>
      </c>
      <c r="D544" s="13" t="str">
        <f>IF(A544="","",IF(A544=1,start_rate,IF(variable,IF(OR(A544=1,A544&lt;$J$23*periods_per_year),D543,MIN($J$24,IF(MOD(A544-1,$J$26)=0,MAX($J$25,D543+$J$27),D543))),D543)))</f>
        <v/>
      </c>
      <c r="E544" s="14" t="str">
        <f t="shared" si="73"/>
        <v/>
      </c>
      <c r="F544" s="14" t="str">
        <f>IF(A544="","",IF(A544=nper,J543+E544,MIN(J543+E544,IF(D544=D543,F543,IF($E$13="Acc Bi-Weekly",ROUND((-PMT(((1+D544/CP)^(CP/12))-1,(nper-A544+1)*12/26,J543))/2,2),IF($E$13="Acc Weekly",ROUND((-PMT(((1+D544/CP)^(CP/12))-1,(nper-A544+1)*12/52,J543))/4,2),ROUND(-PMT(((1+D544/CP)^(CP/periods_per_year))-1,nper-A544+1,J543),2)))))))</f>
        <v/>
      </c>
      <c r="G544" s="14" t="str">
        <f>IF(OR(A544="",A544&lt;$E$23),"",IF(J543&lt;=F544,0,IF(IF(AND(A544&gt;=$E$23,MOD(A544-$E$23,int)=0),$E$24,0)+F544&gt;=J543+E544,J543+E544-F544,IF(AND(A544&gt;=$E$23,MOD(A544-$E$23,int)=0),$E$24,0)+IF(IF(AND(A544&gt;=$E$23,MOD(A544-$E$23,int)=0),$E$24,0)+IF(MOD(A544-$E$27,periods_per_year)=0,$E$26,0)+F544&lt;J543+E544,IF(MOD(A544-$E$27,periods_per_year)=0,$E$26,0),J543+E544-IF(AND(A544&gt;=$E$23,MOD(A544-$E$23,int)=0),$E$24,0)-F544))))</f>
        <v/>
      </c>
      <c r="H544" s="15"/>
      <c r="I544" s="14" t="str">
        <f t="shared" si="74"/>
        <v/>
      </c>
      <c r="J544" s="14" t="str">
        <f t="shared" si="75"/>
        <v/>
      </c>
      <c r="K544" s="14" t="str">
        <f t="shared" si="76"/>
        <v/>
      </c>
      <c r="L544" s="14" t="str">
        <f>IF(A544="","",SUM($K$49:K544))</f>
        <v/>
      </c>
      <c r="O544" s="18" t="str">
        <f t="shared" si="77"/>
        <v/>
      </c>
      <c r="P544" s="19" t="str">
        <f>IF(O544="","",IF(OR(periods_per_year=26,periods_per_year=52),IF(periods_per_year=26,IF(O544=1,fpdate,P543+14),IF(periods_per_year=52,IF(O544=1,fpdate,P543+7),"n/a")),IF(periods_per_year=24,DATE(YEAR(fpdate),MONTH(fpdate)+(O544-1)/2+IF(AND(DAY(fpdate)&gt;=15,MOD(O544,2)=0),1,0),IF(MOD(O544,2)=0,IF(DAY(fpdate)&gt;=15,DAY(fpdate)-14,DAY(fpdate)+14),DAY(fpdate))),IF(DAY(DATE(YEAR(fpdate),MONTH(fpdate)+O544-1,DAY(fpdate)))&lt;&gt;DAY(fpdate),DATE(YEAR(fpdate),MONTH(fpdate)+O544,0),DATE(YEAR(fpdate),MONTH(fpdate)+O544-1,DAY(fpdate))))))</f>
        <v/>
      </c>
      <c r="Q544" s="20" t="str">
        <f>IF(O544="","",IF(D544&lt;&gt;"",D544,IF(O544=1,start_rate,IF(variable,IF(OR(O544=1,O544&lt;$J$23*periods_per_year),Q543,MIN($J$24,IF(MOD(O544-1,$J$26)=0,MAX($J$25,Q543+$J$27),Q543))),Q543))))</f>
        <v/>
      </c>
      <c r="R544" s="21" t="str">
        <f>IF(O544="","",ROUND((((1+Q544/CP)^(CP/periods_per_year))-1)*U543,2))</f>
        <v/>
      </c>
      <c r="S544" s="21" t="str">
        <f>IF(O544="","",IF(O544=nper,U543+R544,MIN(U543+R544,IF(Q544=Q543,S543,ROUND(-PMT(((1+Q544/CP)^(CP/periods_per_year))-1,nper-O544+1,U543),2)))))</f>
        <v/>
      </c>
      <c r="T544" s="21" t="str">
        <f t="shared" si="78"/>
        <v/>
      </c>
      <c r="U544" s="21" t="str">
        <f t="shared" si="79"/>
        <v/>
      </c>
    </row>
    <row r="545" spans="1:21" x14ac:dyDescent="0.2">
      <c r="A545" s="11" t="str">
        <f t="shared" si="70"/>
        <v/>
      </c>
      <c r="B545" s="12" t="str">
        <f t="shared" si="71"/>
        <v/>
      </c>
      <c r="C545" s="16" t="str">
        <f t="shared" si="72"/>
        <v/>
      </c>
      <c r="D545" s="13" t="str">
        <f>IF(A545="","",IF(A545=1,start_rate,IF(variable,IF(OR(A545=1,A545&lt;$J$23*periods_per_year),D544,MIN($J$24,IF(MOD(A545-1,$J$26)=0,MAX($J$25,D544+$J$27),D544))),D544)))</f>
        <v/>
      </c>
      <c r="E545" s="14" t="str">
        <f t="shared" si="73"/>
        <v/>
      </c>
      <c r="F545" s="14" t="str">
        <f>IF(A545="","",IF(A545=nper,J544+E545,MIN(J544+E545,IF(D545=D544,F544,IF($E$13="Acc Bi-Weekly",ROUND((-PMT(((1+D545/CP)^(CP/12))-1,(nper-A545+1)*12/26,J544))/2,2),IF($E$13="Acc Weekly",ROUND((-PMT(((1+D545/CP)^(CP/12))-1,(nper-A545+1)*12/52,J544))/4,2),ROUND(-PMT(((1+D545/CP)^(CP/periods_per_year))-1,nper-A545+1,J544),2)))))))</f>
        <v/>
      </c>
      <c r="G545" s="14" t="str">
        <f>IF(OR(A545="",A545&lt;$E$23),"",IF(J544&lt;=F545,0,IF(IF(AND(A545&gt;=$E$23,MOD(A545-$E$23,int)=0),$E$24,0)+F545&gt;=J544+E545,J544+E545-F545,IF(AND(A545&gt;=$E$23,MOD(A545-$E$23,int)=0),$E$24,0)+IF(IF(AND(A545&gt;=$E$23,MOD(A545-$E$23,int)=0),$E$24,0)+IF(MOD(A545-$E$27,periods_per_year)=0,$E$26,0)+F545&lt;J544+E545,IF(MOD(A545-$E$27,periods_per_year)=0,$E$26,0),J544+E545-IF(AND(A545&gt;=$E$23,MOD(A545-$E$23,int)=0),$E$24,0)-F545))))</f>
        <v/>
      </c>
      <c r="H545" s="15"/>
      <c r="I545" s="14" t="str">
        <f t="shared" si="74"/>
        <v/>
      </c>
      <c r="J545" s="14" t="str">
        <f t="shared" si="75"/>
        <v/>
      </c>
      <c r="K545" s="14" t="str">
        <f t="shared" si="76"/>
        <v/>
      </c>
      <c r="L545" s="14" t="str">
        <f>IF(A545="","",SUM($K$49:K545))</f>
        <v/>
      </c>
      <c r="O545" s="18" t="str">
        <f t="shared" si="77"/>
        <v/>
      </c>
      <c r="P545" s="19" t="str">
        <f>IF(O545="","",IF(OR(periods_per_year=26,periods_per_year=52),IF(periods_per_year=26,IF(O545=1,fpdate,P544+14),IF(periods_per_year=52,IF(O545=1,fpdate,P544+7),"n/a")),IF(periods_per_year=24,DATE(YEAR(fpdate),MONTH(fpdate)+(O545-1)/2+IF(AND(DAY(fpdate)&gt;=15,MOD(O545,2)=0),1,0),IF(MOD(O545,2)=0,IF(DAY(fpdate)&gt;=15,DAY(fpdate)-14,DAY(fpdate)+14),DAY(fpdate))),IF(DAY(DATE(YEAR(fpdate),MONTH(fpdate)+O545-1,DAY(fpdate)))&lt;&gt;DAY(fpdate),DATE(YEAR(fpdate),MONTH(fpdate)+O545,0),DATE(YEAR(fpdate),MONTH(fpdate)+O545-1,DAY(fpdate))))))</f>
        <v/>
      </c>
      <c r="Q545" s="20" t="str">
        <f>IF(O545="","",IF(D545&lt;&gt;"",D545,IF(O545=1,start_rate,IF(variable,IF(OR(O545=1,O545&lt;$J$23*periods_per_year),Q544,MIN($J$24,IF(MOD(O545-1,$J$26)=0,MAX($J$25,Q544+$J$27),Q544))),Q544))))</f>
        <v/>
      </c>
      <c r="R545" s="21" t="str">
        <f>IF(O545="","",ROUND((((1+Q545/CP)^(CP/periods_per_year))-1)*U544,2))</f>
        <v/>
      </c>
      <c r="S545" s="21" t="str">
        <f>IF(O545="","",IF(O545=nper,U544+R545,MIN(U544+R545,IF(Q545=Q544,S544,ROUND(-PMT(((1+Q545/CP)^(CP/periods_per_year))-1,nper-O545+1,U544),2)))))</f>
        <v/>
      </c>
      <c r="T545" s="21" t="str">
        <f t="shared" si="78"/>
        <v/>
      </c>
      <c r="U545" s="21" t="str">
        <f t="shared" si="79"/>
        <v/>
      </c>
    </row>
    <row r="546" spans="1:21" x14ac:dyDescent="0.2">
      <c r="A546" s="11" t="str">
        <f t="shared" si="70"/>
        <v/>
      </c>
      <c r="B546" s="12" t="str">
        <f t="shared" si="71"/>
        <v/>
      </c>
      <c r="C546" s="16" t="str">
        <f t="shared" si="72"/>
        <v/>
      </c>
      <c r="D546" s="13" t="str">
        <f>IF(A546="","",IF(A546=1,start_rate,IF(variable,IF(OR(A546=1,A546&lt;$J$23*periods_per_year),D545,MIN($J$24,IF(MOD(A546-1,$J$26)=0,MAX($J$25,D545+$J$27),D545))),D545)))</f>
        <v/>
      </c>
      <c r="E546" s="14" t="str">
        <f t="shared" si="73"/>
        <v/>
      </c>
      <c r="F546" s="14" t="str">
        <f>IF(A546="","",IF(A546=nper,J545+E546,MIN(J545+E546,IF(D546=D545,F545,IF($E$13="Acc Bi-Weekly",ROUND((-PMT(((1+D546/CP)^(CP/12))-1,(nper-A546+1)*12/26,J545))/2,2),IF($E$13="Acc Weekly",ROUND((-PMT(((1+D546/CP)^(CP/12))-1,(nper-A546+1)*12/52,J545))/4,2),ROUND(-PMT(((1+D546/CP)^(CP/periods_per_year))-1,nper-A546+1,J545),2)))))))</f>
        <v/>
      </c>
      <c r="G546" s="14" t="str">
        <f>IF(OR(A546="",A546&lt;$E$23),"",IF(J545&lt;=F546,0,IF(IF(AND(A546&gt;=$E$23,MOD(A546-$E$23,int)=0),$E$24,0)+F546&gt;=J545+E546,J545+E546-F546,IF(AND(A546&gt;=$E$23,MOD(A546-$E$23,int)=0),$E$24,0)+IF(IF(AND(A546&gt;=$E$23,MOD(A546-$E$23,int)=0),$E$24,0)+IF(MOD(A546-$E$27,periods_per_year)=0,$E$26,0)+F546&lt;J545+E546,IF(MOD(A546-$E$27,periods_per_year)=0,$E$26,0),J545+E546-IF(AND(A546&gt;=$E$23,MOD(A546-$E$23,int)=0),$E$24,0)-F546))))</f>
        <v/>
      </c>
      <c r="H546" s="15"/>
      <c r="I546" s="14" t="str">
        <f t="shared" si="74"/>
        <v/>
      </c>
      <c r="J546" s="14" t="str">
        <f t="shared" si="75"/>
        <v/>
      </c>
      <c r="K546" s="14" t="str">
        <f t="shared" si="76"/>
        <v/>
      </c>
      <c r="L546" s="14" t="str">
        <f>IF(A546="","",SUM($K$49:K546))</f>
        <v/>
      </c>
      <c r="O546" s="18" t="str">
        <f t="shared" si="77"/>
        <v/>
      </c>
      <c r="P546" s="19" t="str">
        <f>IF(O546="","",IF(OR(periods_per_year=26,periods_per_year=52),IF(periods_per_year=26,IF(O546=1,fpdate,P545+14),IF(periods_per_year=52,IF(O546=1,fpdate,P545+7),"n/a")),IF(periods_per_year=24,DATE(YEAR(fpdate),MONTH(fpdate)+(O546-1)/2+IF(AND(DAY(fpdate)&gt;=15,MOD(O546,2)=0),1,0),IF(MOD(O546,2)=0,IF(DAY(fpdate)&gt;=15,DAY(fpdate)-14,DAY(fpdate)+14),DAY(fpdate))),IF(DAY(DATE(YEAR(fpdate),MONTH(fpdate)+O546-1,DAY(fpdate)))&lt;&gt;DAY(fpdate),DATE(YEAR(fpdate),MONTH(fpdate)+O546,0),DATE(YEAR(fpdate),MONTH(fpdate)+O546-1,DAY(fpdate))))))</f>
        <v/>
      </c>
      <c r="Q546" s="20" t="str">
        <f>IF(O546="","",IF(D546&lt;&gt;"",D546,IF(O546=1,start_rate,IF(variable,IF(OR(O546=1,O546&lt;$J$23*periods_per_year),Q545,MIN($J$24,IF(MOD(O546-1,$J$26)=0,MAX($J$25,Q545+$J$27),Q545))),Q545))))</f>
        <v/>
      </c>
      <c r="R546" s="21" t="str">
        <f>IF(O546="","",ROUND((((1+Q546/CP)^(CP/periods_per_year))-1)*U545,2))</f>
        <v/>
      </c>
      <c r="S546" s="21" t="str">
        <f>IF(O546="","",IF(O546=nper,U545+R546,MIN(U545+R546,IF(Q546=Q545,S545,ROUND(-PMT(((1+Q546/CP)^(CP/periods_per_year))-1,nper-O546+1,U545),2)))))</f>
        <v/>
      </c>
      <c r="T546" s="21" t="str">
        <f t="shared" si="78"/>
        <v/>
      </c>
      <c r="U546" s="21" t="str">
        <f t="shared" si="79"/>
        <v/>
      </c>
    </row>
    <row r="547" spans="1:21" x14ac:dyDescent="0.2">
      <c r="A547" s="11" t="str">
        <f t="shared" si="70"/>
        <v/>
      </c>
      <c r="B547" s="12" t="str">
        <f t="shared" si="71"/>
        <v/>
      </c>
      <c r="C547" s="16" t="str">
        <f t="shared" si="72"/>
        <v/>
      </c>
      <c r="D547" s="13" t="str">
        <f>IF(A547="","",IF(A547=1,start_rate,IF(variable,IF(OR(A547=1,A547&lt;$J$23*periods_per_year),D546,MIN($J$24,IF(MOD(A547-1,$J$26)=0,MAX($J$25,D546+$J$27),D546))),D546)))</f>
        <v/>
      </c>
      <c r="E547" s="14" t="str">
        <f t="shared" si="73"/>
        <v/>
      </c>
      <c r="F547" s="14" t="str">
        <f>IF(A547="","",IF(A547=nper,J546+E547,MIN(J546+E547,IF(D547=D546,F546,IF($E$13="Acc Bi-Weekly",ROUND((-PMT(((1+D547/CP)^(CP/12))-1,(nper-A547+1)*12/26,J546))/2,2),IF($E$13="Acc Weekly",ROUND((-PMT(((1+D547/CP)^(CP/12))-1,(nper-A547+1)*12/52,J546))/4,2),ROUND(-PMT(((1+D547/CP)^(CP/periods_per_year))-1,nper-A547+1,J546),2)))))))</f>
        <v/>
      </c>
      <c r="G547" s="14" t="str">
        <f>IF(OR(A547="",A547&lt;$E$23),"",IF(J546&lt;=F547,0,IF(IF(AND(A547&gt;=$E$23,MOD(A547-$E$23,int)=0),$E$24,0)+F547&gt;=J546+E547,J546+E547-F547,IF(AND(A547&gt;=$E$23,MOD(A547-$E$23,int)=0),$E$24,0)+IF(IF(AND(A547&gt;=$E$23,MOD(A547-$E$23,int)=0),$E$24,0)+IF(MOD(A547-$E$27,periods_per_year)=0,$E$26,0)+F547&lt;J546+E547,IF(MOD(A547-$E$27,periods_per_year)=0,$E$26,0),J546+E547-IF(AND(A547&gt;=$E$23,MOD(A547-$E$23,int)=0),$E$24,0)-F547))))</f>
        <v/>
      </c>
      <c r="H547" s="15"/>
      <c r="I547" s="14" t="str">
        <f t="shared" si="74"/>
        <v/>
      </c>
      <c r="J547" s="14" t="str">
        <f t="shared" si="75"/>
        <v/>
      </c>
      <c r="K547" s="14" t="str">
        <f t="shared" si="76"/>
        <v/>
      </c>
      <c r="L547" s="14" t="str">
        <f>IF(A547="","",SUM($K$49:K547))</f>
        <v/>
      </c>
      <c r="O547" s="18" t="str">
        <f t="shared" si="77"/>
        <v/>
      </c>
      <c r="P547" s="19" t="str">
        <f>IF(O547="","",IF(OR(periods_per_year=26,periods_per_year=52),IF(periods_per_year=26,IF(O547=1,fpdate,P546+14),IF(periods_per_year=52,IF(O547=1,fpdate,P546+7),"n/a")),IF(periods_per_year=24,DATE(YEAR(fpdate),MONTH(fpdate)+(O547-1)/2+IF(AND(DAY(fpdate)&gt;=15,MOD(O547,2)=0),1,0),IF(MOD(O547,2)=0,IF(DAY(fpdate)&gt;=15,DAY(fpdate)-14,DAY(fpdate)+14),DAY(fpdate))),IF(DAY(DATE(YEAR(fpdate),MONTH(fpdate)+O547-1,DAY(fpdate)))&lt;&gt;DAY(fpdate),DATE(YEAR(fpdate),MONTH(fpdate)+O547,0),DATE(YEAR(fpdate),MONTH(fpdate)+O547-1,DAY(fpdate))))))</f>
        <v/>
      </c>
      <c r="Q547" s="20" t="str">
        <f>IF(O547="","",IF(D547&lt;&gt;"",D547,IF(O547=1,start_rate,IF(variable,IF(OR(O547=1,O547&lt;$J$23*periods_per_year),Q546,MIN($J$24,IF(MOD(O547-1,$J$26)=0,MAX($J$25,Q546+$J$27),Q546))),Q546))))</f>
        <v/>
      </c>
      <c r="R547" s="21" t="str">
        <f>IF(O547="","",ROUND((((1+Q547/CP)^(CP/periods_per_year))-1)*U546,2))</f>
        <v/>
      </c>
      <c r="S547" s="21" t="str">
        <f>IF(O547="","",IF(O547=nper,U546+R547,MIN(U546+R547,IF(Q547=Q546,S546,ROUND(-PMT(((1+Q547/CP)^(CP/periods_per_year))-1,nper-O547+1,U546),2)))))</f>
        <v/>
      </c>
      <c r="T547" s="21" t="str">
        <f t="shared" si="78"/>
        <v/>
      </c>
      <c r="U547" s="21" t="str">
        <f t="shared" si="79"/>
        <v/>
      </c>
    </row>
    <row r="548" spans="1:21" x14ac:dyDescent="0.2">
      <c r="A548" s="11" t="str">
        <f t="shared" si="70"/>
        <v/>
      </c>
      <c r="B548" s="12" t="str">
        <f t="shared" si="71"/>
        <v/>
      </c>
      <c r="C548" s="16" t="str">
        <f t="shared" si="72"/>
        <v/>
      </c>
      <c r="D548" s="13" t="str">
        <f>IF(A548="","",IF(A548=1,start_rate,IF(variable,IF(OR(A548=1,A548&lt;$J$23*periods_per_year),D547,MIN($J$24,IF(MOD(A548-1,$J$26)=0,MAX($J$25,D547+$J$27),D547))),D547)))</f>
        <v/>
      </c>
      <c r="E548" s="14" t="str">
        <f t="shared" si="73"/>
        <v/>
      </c>
      <c r="F548" s="14" t="str">
        <f>IF(A548="","",IF(A548=nper,J547+E548,MIN(J547+E548,IF(D548=D547,F547,IF($E$13="Acc Bi-Weekly",ROUND((-PMT(((1+D548/CP)^(CP/12))-1,(nper-A548+1)*12/26,J547))/2,2),IF($E$13="Acc Weekly",ROUND((-PMT(((1+D548/CP)^(CP/12))-1,(nper-A548+1)*12/52,J547))/4,2),ROUND(-PMT(((1+D548/CP)^(CP/periods_per_year))-1,nper-A548+1,J547),2)))))))</f>
        <v/>
      </c>
      <c r="G548" s="14" t="str">
        <f>IF(OR(A548="",A548&lt;$E$23),"",IF(J547&lt;=F548,0,IF(IF(AND(A548&gt;=$E$23,MOD(A548-$E$23,int)=0),$E$24,0)+F548&gt;=J547+E548,J547+E548-F548,IF(AND(A548&gt;=$E$23,MOD(A548-$E$23,int)=0),$E$24,0)+IF(IF(AND(A548&gt;=$E$23,MOD(A548-$E$23,int)=0),$E$24,0)+IF(MOD(A548-$E$27,periods_per_year)=0,$E$26,0)+F548&lt;J547+E548,IF(MOD(A548-$E$27,periods_per_year)=0,$E$26,0),J547+E548-IF(AND(A548&gt;=$E$23,MOD(A548-$E$23,int)=0),$E$24,0)-F548))))</f>
        <v/>
      </c>
      <c r="H548" s="15"/>
      <c r="I548" s="14" t="str">
        <f t="shared" si="74"/>
        <v/>
      </c>
      <c r="J548" s="14" t="str">
        <f t="shared" si="75"/>
        <v/>
      </c>
      <c r="K548" s="14" t="str">
        <f t="shared" si="76"/>
        <v/>
      </c>
      <c r="L548" s="14" t="str">
        <f>IF(A548="","",SUM($K$49:K548))</f>
        <v/>
      </c>
      <c r="O548" s="18" t="str">
        <f t="shared" si="77"/>
        <v/>
      </c>
      <c r="P548" s="19" t="str">
        <f>IF(O548="","",IF(OR(periods_per_year=26,periods_per_year=52),IF(periods_per_year=26,IF(O548=1,fpdate,P547+14),IF(periods_per_year=52,IF(O548=1,fpdate,P547+7),"n/a")),IF(periods_per_year=24,DATE(YEAR(fpdate),MONTH(fpdate)+(O548-1)/2+IF(AND(DAY(fpdate)&gt;=15,MOD(O548,2)=0),1,0),IF(MOD(O548,2)=0,IF(DAY(fpdate)&gt;=15,DAY(fpdate)-14,DAY(fpdate)+14),DAY(fpdate))),IF(DAY(DATE(YEAR(fpdate),MONTH(fpdate)+O548-1,DAY(fpdate)))&lt;&gt;DAY(fpdate),DATE(YEAR(fpdate),MONTH(fpdate)+O548,0),DATE(YEAR(fpdate),MONTH(fpdate)+O548-1,DAY(fpdate))))))</f>
        <v/>
      </c>
      <c r="Q548" s="20" t="str">
        <f>IF(O548="","",IF(D548&lt;&gt;"",D548,IF(O548=1,start_rate,IF(variable,IF(OR(O548=1,O548&lt;$J$23*periods_per_year),Q547,MIN($J$24,IF(MOD(O548-1,$J$26)=0,MAX($J$25,Q547+$J$27),Q547))),Q547))))</f>
        <v/>
      </c>
      <c r="R548" s="21" t="str">
        <f>IF(O548="","",ROUND((((1+Q548/CP)^(CP/periods_per_year))-1)*U547,2))</f>
        <v/>
      </c>
      <c r="S548" s="21" t="str">
        <f>IF(O548="","",IF(O548=nper,U547+R548,MIN(U547+R548,IF(Q548=Q547,S547,ROUND(-PMT(((1+Q548/CP)^(CP/periods_per_year))-1,nper-O548+1,U547),2)))))</f>
        <v/>
      </c>
      <c r="T548" s="21" t="str">
        <f t="shared" si="78"/>
        <v/>
      </c>
      <c r="U548" s="21" t="str">
        <f t="shared" si="79"/>
        <v/>
      </c>
    </row>
    <row r="549" spans="1:21" x14ac:dyDescent="0.2">
      <c r="A549" s="11" t="str">
        <f t="shared" si="70"/>
        <v/>
      </c>
      <c r="B549" s="12" t="str">
        <f t="shared" si="71"/>
        <v/>
      </c>
      <c r="C549" s="16" t="str">
        <f t="shared" si="72"/>
        <v/>
      </c>
      <c r="D549" s="13" t="str">
        <f>IF(A549="","",IF(A549=1,start_rate,IF(variable,IF(OR(A549=1,A549&lt;$J$23*periods_per_year),D548,MIN($J$24,IF(MOD(A549-1,$J$26)=0,MAX($J$25,D548+$J$27),D548))),D548)))</f>
        <v/>
      </c>
      <c r="E549" s="14" t="str">
        <f t="shared" si="73"/>
        <v/>
      </c>
      <c r="F549" s="14" t="str">
        <f>IF(A549="","",IF(A549=nper,J548+E549,MIN(J548+E549,IF(D549=D548,F548,IF($E$13="Acc Bi-Weekly",ROUND((-PMT(((1+D549/CP)^(CP/12))-1,(nper-A549+1)*12/26,J548))/2,2),IF($E$13="Acc Weekly",ROUND((-PMT(((1+D549/CP)^(CP/12))-1,(nper-A549+1)*12/52,J548))/4,2),ROUND(-PMT(((1+D549/CP)^(CP/periods_per_year))-1,nper-A549+1,J548),2)))))))</f>
        <v/>
      </c>
      <c r="G549" s="14" t="str">
        <f>IF(OR(A549="",A549&lt;$E$23),"",IF(J548&lt;=F549,0,IF(IF(AND(A549&gt;=$E$23,MOD(A549-$E$23,int)=0),$E$24,0)+F549&gt;=J548+E549,J548+E549-F549,IF(AND(A549&gt;=$E$23,MOD(A549-$E$23,int)=0),$E$24,0)+IF(IF(AND(A549&gt;=$E$23,MOD(A549-$E$23,int)=0),$E$24,0)+IF(MOD(A549-$E$27,periods_per_year)=0,$E$26,0)+F549&lt;J548+E549,IF(MOD(A549-$E$27,periods_per_year)=0,$E$26,0),J548+E549-IF(AND(A549&gt;=$E$23,MOD(A549-$E$23,int)=0),$E$24,0)-F549))))</f>
        <v/>
      </c>
      <c r="H549" s="15"/>
      <c r="I549" s="14" t="str">
        <f t="shared" si="74"/>
        <v/>
      </c>
      <c r="J549" s="14" t="str">
        <f t="shared" si="75"/>
        <v/>
      </c>
      <c r="K549" s="14" t="str">
        <f t="shared" si="76"/>
        <v/>
      </c>
      <c r="L549" s="14" t="str">
        <f>IF(A549="","",SUM($K$49:K549))</f>
        <v/>
      </c>
      <c r="O549" s="18" t="str">
        <f t="shared" si="77"/>
        <v/>
      </c>
      <c r="P549" s="19" t="str">
        <f>IF(O549="","",IF(OR(periods_per_year=26,periods_per_year=52),IF(periods_per_year=26,IF(O549=1,fpdate,P548+14),IF(periods_per_year=52,IF(O549=1,fpdate,P548+7),"n/a")),IF(periods_per_year=24,DATE(YEAR(fpdate),MONTH(fpdate)+(O549-1)/2+IF(AND(DAY(fpdate)&gt;=15,MOD(O549,2)=0),1,0),IF(MOD(O549,2)=0,IF(DAY(fpdate)&gt;=15,DAY(fpdate)-14,DAY(fpdate)+14),DAY(fpdate))),IF(DAY(DATE(YEAR(fpdate),MONTH(fpdate)+O549-1,DAY(fpdate)))&lt;&gt;DAY(fpdate),DATE(YEAR(fpdate),MONTH(fpdate)+O549,0),DATE(YEAR(fpdate),MONTH(fpdate)+O549-1,DAY(fpdate))))))</f>
        <v/>
      </c>
      <c r="Q549" s="20" t="str">
        <f>IF(O549="","",IF(D549&lt;&gt;"",D549,IF(O549=1,start_rate,IF(variable,IF(OR(O549=1,O549&lt;$J$23*periods_per_year),Q548,MIN($J$24,IF(MOD(O549-1,$J$26)=0,MAX($J$25,Q548+$J$27),Q548))),Q548))))</f>
        <v/>
      </c>
      <c r="R549" s="21" t="str">
        <f>IF(O549="","",ROUND((((1+Q549/CP)^(CP/periods_per_year))-1)*U548,2))</f>
        <v/>
      </c>
      <c r="S549" s="21" t="str">
        <f>IF(O549="","",IF(O549=nper,U548+R549,MIN(U548+R549,IF(Q549=Q548,S548,ROUND(-PMT(((1+Q549/CP)^(CP/periods_per_year))-1,nper-O549+1,U548),2)))))</f>
        <v/>
      </c>
      <c r="T549" s="21" t="str">
        <f t="shared" si="78"/>
        <v/>
      </c>
      <c r="U549" s="21" t="str">
        <f t="shared" si="79"/>
        <v/>
      </c>
    </row>
    <row r="550" spans="1:21" x14ac:dyDescent="0.2">
      <c r="A550" s="11" t="str">
        <f t="shared" si="70"/>
        <v/>
      </c>
      <c r="B550" s="12" t="str">
        <f t="shared" si="71"/>
        <v/>
      </c>
      <c r="C550" s="16" t="str">
        <f t="shared" si="72"/>
        <v/>
      </c>
      <c r="D550" s="13" t="str">
        <f>IF(A550="","",IF(A550=1,start_rate,IF(variable,IF(OR(A550=1,A550&lt;$J$23*periods_per_year),D549,MIN($J$24,IF(MOD(A550-1,$J$26)=0,MAX($J$25,D549+$J$27),D549))),D549)))</f>
        <v/>
      </c>
      <c r="E550" s="14" t="str">
        <f t="shared" si="73"/>
        <v/>
      </c>
      <c r="F550" s="14" t="str">
        <f>IF(A550="","",IF(A550=nper,J549+E550,MIN(J549+E550,IF(D550=D549,F549,IF($E$13="Acc Bi-Weekly",ROUND((-PMT(((1+D550/CP)^(CP/12))-1,(nper-A550+1)*12/26,J549))/2,2),IF($E$13="Acc Weekly",ROUND((-PMT(((1+D550/CP)^(CP/12))-1,(nper-A550+1)*12/52,J549))/4,2),ROUND(-PMT(((1+D550/CP)^(CP/periods_per_year))-1,nper-A550+1,J549),2)))))))</f>
        <v/>
      </c>
      <c r="G550" s="14" t="str">
        <f>IF(OR(A550="",A550&lt;$E$23),"",IF(J549&lt;=F550,0,IF(IF(AND(A550&gt;=$E$23,MOD(A550-$E$23,int)=0),$E$24,0)+F550&gt;=J549+E550,J549+E550-F550,IF(AND(A550&gt;=$E$23,MOD(A550-$E$23,int)=0),$E$24,0)+IF(IF(AND(A550&gt;=$E$23,MOD(A550-$E$23,int)=0),$E$24,0)+IF(MOD(A550-$E$27,periods_per_year)=0,$E$26,0)+F550&lt;J549+E550,IF(MOD(A550-$E$27,periods_per_year)=0,$E$26,0),J549+E550-IF(AND(A550&gt;=$E$23,MOD(A550-$E$23,int)=0),$E$24,0)-F550))))</f>
        <v/>
      </c>
      <c r="H550" s="15"/>
      <c r="I550" s="14" t="str">
        <f t="shared" si="74"/>
        <v/>
      </c>
      <c r="J550" s="14" t="str">
        <f t="shared" si="75"/>
        <v/>
      </c>
      <c r="K550" s="14" t="str">
        <f t="shared" si="76"/>
        <v/>
      </c>
      <c r="L550" s="14" t="str">
        <f>IF(A550="","",SUM($K$49:K550))</f>
        <v/>
      </c>
      <c r="O550" s="18" t="str">
        <f t="shared" si="77"/>
        <v/>
      </c>
      <c r="P550" s="19" t="str">
        <f>IF(O550="","",IF(OR(periods_per_year=26,periods_per_year=52),IF(periods_per_year=26,IF(O550=1,fpdate,P549+14),IF(periods_per_year=52,IF(O550=1,fpdate,P549+7),"n/a")),IF(periods_per_year=24,DATE(YEAR(fpdate),MONTH(fpdate)+(O550-1)/2+IF(AND(DAY(fpdate)&gt;=15,MOD(O550,2)=0),1,0),IF(MOD(O550,2)=0,IF(DAY(fpdate)&gt;=15,DAY(fpdate)-14,DAY(fpdate)+14),DAY(fpdate))),IF(DAY(DATE(YEAR(fpdate),MONTH(fpdate)+O550-1,DAY(fpdate)))&lt;&gt;DAY(fpdate),DATE(YEAR(fpdate),MONTH(fpdate)+O550,0),DATE(YEAR(fpdate),MONTH(fpdate)+O550-1,DAY(fpdate))))))</f>
        <v/>
      </c>
      <c r="Q550" s="20" t="str">
        <f>IF(O550="","",IF(D550&lt;&gt;"",D550,IF(O550=1,start_rate,IF(variable,IF(OR(O550=1,O550&lt;$J$23*periods_per_year),Q549,MIN($J$24,IF(MOD(O550-1,$J$26)=0,MAX($J$25,Q549+$J$27),Q549))),Q549))))</f>
        <v/>
      </c>
      <c r="R550" s="21" t="str">
        <f>IF(O550="","",ROUND((((1+Q550/CP)^(CP/periods_per_year))-1)*U549,2))</f>
        <v/>
      </c>
      <c r="S550" s="21" t="str">
        <f>IF(O550="","",IF(O550=nper,U549+R550,MIN(U549+R550,IF(Q550=Q549,S549,ROUND(-PMT(((1+Q550/CP)^(CP/periods_per_year))-1,nper-O550+1,U549),2)))))</f>
        <v/>
      </c>
      <c r="T550" s="21" t="str">
        <f t="shared" si="78"/>
        <v/>
      </c>
      <c r="U550" s="21" t="str">
        <f t="shared" si="79"/>
        <v/>
      </c>
    </row>
    <row r="551" spans="1:21" x14ac:dyDescent="0.2">
      <c r="A551" s="11" t="str">
        <f t="shared" si="70"/>
        <v/>
      </c>
      <c r="B551" s="12" t="str">
        <f t="shared" si="71"/>
        <v/>
      </c>
      <c r="C551" s="16" t="str">
        <f t="shared" si="72"/>
        <v/>
      </c>
      <c r="D551" s="13" t="str">
        <f>IF(A551="","",IF(A551=1,start_rate,IF(variable,IF(OR(A551=1,A551&lt;$J$23*periods_per_year),D550,MIN($J$24,IF(MOD(A551-1,$J$26)=0,MAX($J$25,D550+$J$27),D550))),D550)))</f>
        <v/>
      </c>
      <c r="E551" s="14" t="str">
        <f t="shared" si="73"/>
        <v/>
      </c>
      <c r="F551" s="14" t="str">
        <f>IF(A551="","",IF(A551=nper,J550+E551,MIN(J550+E551,IF(D551=D550,F550,IF($E$13="Acc Bi-Weekly",ROUND((-PMT(((1+D551/CP)^(CP/12))-1,(nper-A551+1)*12/26,J550))/2,2),IF($E$13="Acc Weekly",ROUND((-PMT(((1+D551/CP)^(CP/12))-1,(nper-A551+1)*12/52,J550))/4,2),ROUND(-PMT(((1+D551/CP)^(CP/periods_per_year))-1,nper-A551+1,J550),2)))))))</f>
        <v/>
      </c>
      <c r="G551" s="14" t="str">
        <f>IF(OR(A551="",A551&lt;$E$23),"",IF(J550&lt;=F551,0,IF(IF(AND(A551&gt;=$E$23,MOD(A551-$E$23,int)=0),$E$24,0)+F551&gt;=J550+E551,J550+E551-F551,IF(AND(A551&gt;=$E$23,MOD(A551-$E$23,int)=0),$E$24,0)+IF(IF(AND(A551&gt;=$E$23,MOD(A551-$E$23,int)=0),$E$24,0)+IF(MOD(A551-$E$27,periods_per_year)=0,$E$26,0)+F551&lt;J550+E551,IF(MOD(A551-$E$27,periods_per_year)=0,$E$26,0),J550+E551-IF(AND(A551&gt;=$E$23,MOD(A551-$E$23,int)=0),$E$24,0)-F551))))</f>
        <v/>
      </c>
      <c r="H551" s="15"/>
      <c r="I551" s="14" t="str">
        <f t="shared" si="74"/>
        <v/>
      </c>
      <c r="J551" s="14" t="str">
        <f t="shared" si="75"/>
        <v/>
      </c>
      <c r="K551" s="14" t="str">
        <f t="shared" si="76"/>
        <v/>
      </c>
      <c r="L551" s="14" t="str">
        <f>IF(A551="","",SUM($K$49:K551))</f>
        <v/>
      </c>
      <c r="O551" s="18" t="str">
        <f t="shared" si="77"/>
        <v/>
      </c>
      <c r="P551" s="19" t="str">
        <f>IF(O551="","",IF(OR(periods_per_year=26,periods_per_year=52),IF(periods_per_year=26,IF(O551=1,fpdate,P550+14),IF(periods_per_year=52,IF(O551=1,fpdate,P550+7),"n/a")),IF(periods_per_year=24,DATE(YEAR(fpdate),MONTH(fpdate)+(O551-1)/2+IF(AND(DAY(fpdate)&gt;=15,MOD(O551,2)=0),1,0),IF(MOD(O551,2)=0,IF(DAY(fpdate)&gt;=15,DAY(fpdate)-14,DAY(fpdate)+14),DAY(fpdate))),IF(DAY(DATE(YEAR(fpdate),MONTH(fpdate)+O551-1,DAY(fpdate)))&lt;&gt;DAY(fpdate),DATE(YEAR(fpdate),MONTH(fpdate)+O551,0),DATE(YEAR(fpdate),MONTH(fpdate)+O551-1,DAY(fpdate))))))</f>
        <v/>
      </c>
      <c r="Q551" s="20" t="str">
        <f>IF(O551="","",IF(D551&lt;&gt;"",D551,IF(O551=1,start_rate,IF(variable,IF(OR(O551=1,O551&lt;$J$23*periods_per_year),Q550,MIN($J$24,IF(MOD(O551-1,$J$26)=0,MAX($J$25,Q550+$J$27),Q550))),Q550))))</f>
        <v/>
      </c>
      <c r="R551" s="21" t="str">
        <f>IF(O551="","",ROUND((((1+Q551/CP)^(CP/periods_per_year))-1)*U550,2))</f>
        <v/>
      </c>
      <c r="S551" s="21" t="str">
        <f>IF(O551="","",IF(O551=nper,U550+R551,MIN(U550+R551,IF(Q551=Q550,S550,ROUND(-PMT(((1+Q551/CP)^(CP/periods_per_year))-1,nper-O551+1,U550),2)))))</f>
        <v/>
      </c>
      <c r="T551" s="21" t="str">
        <f t="shared" si="78"/>
        <v/>
      </c>
      <c r="U551" s="21" t="str">
        <f t="shared" si="79"/>
        <v/>
      </c>
    </row>
    <row r="552" spans="1:21" x14ac:dyDescent="0.2">
      <c r="A552" s="11" t="str">
        <f t="shared" si="70"/>
        <v/>
      </c>
      <c r="B552" s="12" t="str">
        <f t="shared" si="71"/>
        <v/>
      </c>
      <c r="C552" s="16" t="str">
        <f t="shared" si="72"/>
        <v/>
      </c>
      <c r="D552" s="13" t="str">
        <f>IF(A552="","",IF(A552=1,start_rate,IF(variable,IF(OR(A552=1,A552&lt;$J$23*periods_per_year),D551,MIN($J$24,IF(MOD(A552-1,$J$26)=0,MAX($J$25,D551+$J$27),D551))),D551)))</f>
        <v/>
      </c>
      <c r="E552" s="14" t="str">
        <f t="shared" si="73"/>
        <v/>
      </c>
      <c r="F552" s="14" t="str">
        <f>IF(A552="","",IF(A552=nper,J551+E552,MIN(J551+E552,IF(D552=D551,F551,IF($E$13="Acc Bi-Weekly",ROUND((-PMT(((1+D552/CP)^(CP/12))-1,(nper-A552+1)*12/26,J551))/2,2),IF($E$13="Acc Weekly",ROUND((-PMT(((1+D552/CP)^(CP/12))-1,(nper-A552+1)*12/52,J551))/4,2),ROUND(-PMT(((1+D552/CP)^(CP/periods_per_year))-1,nper-A552+1,J551),2)))))))</f>
        <v/>
      </c>
      <c r="G552" s="14" t="str">
        <f>IF(OR(A552="",A552&lt;$E$23),"",IF(J551&lt;=F552,0,IF(IF(AND(A552&gt;=$E$23,MOD(A552-$E$23,int)=0),$E$24,0)+F552&gt;=J551+E552,J551+E552-F552,IF(AND(A552&gt;=$E$23,MOD(A552-$E$23,int)=0),$E$24,0)+IF(IF(AND(A552&gt;=$E$23,MOD(A552-$E$23,int)=0),$E$24,0)+IF(MOD(A552-$E$27,periods_per_year)=0,$E$26,0)+F552&lt;J551+E552,IF(MOD(A552-$E$27,periods_per_year)=0,$E$26,0),J551+E552-IF(AND(A552&gt;=$E$23,MOD(A552-$E$23,int)=0),$E$24,0)-F552))))</f>
        <v/>
      </c>
      <c r="H552" s="15"/>
      <c r="I552" s="14" t="str">
        <f t="shared" si="74"/>
        <v/>
      </c>
      <c r="J552" s="14" t="str">
        <f t="shared" si="75"/>
        <v/>
      </c>
      <c r="K552" s="14" t="str">
        <f t="shared" si="76"/>
        <v/>
      </c>
      <c r="L552" s="14" t="str">
        <f>IF(A552="","",SUM($K$49:K552))</f>
        <v/>
      </c>
      <c r="O552" s="18" t="str">
        <f t="shared" si="77"/>
        <v/>
      </c>
      <c r="P552" s="19" t="str">
        <f>IF(O552="","",IF(OR(periods_per_year=26,periods_per_year=52),IF(periods_per_year=26,IF(O552=1,fpdate,P551+14),IF(periods_per_year=52,IF(O552=1,fpdate,P551+7),"n/a")),IF(periods_per_year=24,DATE(YEAR(fpdate),MONTH(fpdate)+(O552-1)/2+IF(AND(DAY(fpdate)&gt;=15,MOD(O552,2)=0),1,0),IF(MOD(O552,2)=0,IF(DAY(fpdate)&gt;=15,DAY(fpdate)-14,DAY(fpdate)+14),DAY(fpdate))),IF(DAY(DATE(YEAR(fpdate),MONTH(fpdate)+O552-1,DAY(fpdate)))&lt;&gt;DAY(fpdate),DATE(YEAR(fpdate),MONTH(fpdate)+O552,0),DATE(YEAR(fpdate),MONTH(fpdate)+O552-1,DAY(fpdate))))))</f>
        <v/>
      </c>
      <c r="Q552" s="20" t="str">
        <f>IF(O552="","",IF(D552&lt;&gt;"",D552,IF(O552=1,start_rate,IF(variable,IF(OR(O552=1,O552&lt;$J$23*periods_per_year),Q551,MIN($J$24,IF(MOD(O552-1,$J$26)=0,MAX($J$25,Q551+$J$27),Q551))),Q551))))</f>
        <v/>
      </c>
      <c r="R552" s="21" t="str">
        <f>IF(O552="","",ROUND((((1+Q552/CP)^(CP/periods_per_year))-1)*U551,2))</f>
        <v/>
      </c>
      <c r="S552" s="21" t="str">
        <f>IF(O552="","",IF(O552=nper,U551+R552,MIN(U551+R552,IF(Q552=Q551,S551,ROUND(-PMT(((1+Q552/CP)^(CP/periods_per_year))-1,nper-O552+1,U551),2)))))</f>
        <v/>
      </c>
      <c r="T552" s="21" t="str">
        <f t="shared" si="78"/>
        <v/>
      </c>
      <c r="U552" s="21" t="str">
        <f t="shared" si="79"/>
        <v/>
      </c>
    </row>
    <row r="553" spans="1:21" x14ac:dyDescent="0.2">
      <c r="A553" s="11" t="str">
        <f t="shared" si="70"/>
        <v/>
      </c>
      <c r="B553" s="12" t="str">
        <f t="shared" si="71"/>
        <v/>
      </c>
      <c r="C553" s="16" t="str">
        <f t="shared" si="72"/>
        <v/>
      </c>
      <c r="D553" s="13" t="str">
        <f>IF(A553="","",IF(A553=1,start_rate,IF(variable,IF(OR(A553=1,A553&lt;$J$23*periods_per_year),D552,MIN($J$24,IF(MOD(A553-1,$J$26)=0,MAX($J$25,D552+$J$27),D552))),D552)))</f>
        <v/>
      </c>
      <c r="E553" s="14" t="str">
        <f t="shared" si="73"/>
        <v/>
      </c>
      <c r="F553" s="14" t="str">
        <f>IF(A553="","",IF(A553=nper,J552+E553,MIN(J552+E553,IF(D553=D552,F552,IF($E$13="Acc Bi-Weekly",ROUND((-PMT(((1+D553/CP)^(CP/12))-1,(nper-A553+1)*12/26,J552))/2,2),IF($E$13="Acc Weekly",ROUND((-PMT(((1+D553/CP)^(CP/12))-1,(nper-A553+1)*12/52,J552))/4,2),ROUND(-PMT(((1+D553/CP)^(CP/periods_per_year))-1,nper-A553+1,J552),2)))))))</f>
        <v/>
      </c>
      <c r="G553" s="14" t="str">
        <f>IF(OR(A553="",A553&lt;$E$23),"",IF(J552&lt;=F553,0,IF(IF(AND(A553&gt;=$E$23,MOD(A553-$E$23,int)=0),$E$24,0)+F553&gt;=J552+E553,J552+E553-F553,IF(AND(A553&gt;=$E$23,MOD(A553-$E$23,int)=0),$E$24,0)+IF(IF(AND(A553&gt;=$E$23,MOD(A553-$E$23,int)=0),$E$24,0)+IF(MOD(A553-$E$27,periods_per_year)=0,$E$26,0)+F553&lt;J552+E553,IF(MOD(A553-$E$27,periods_per_year)=0,$E$26,0),J552+E553-IF(AND(A553&gt;=$E$23,MOD(A553-$E$23,int)=0),$E$24,0)-F553))))</f>
        <v/>
      </c>
      <c r="H553" s="15"/>
      <c r="I553" s="14" t="str">
        <f t="shared" si="74"/>
        <v/>
      </c>
      <c r="J553" s="14" t="str">
        <f t="shared" si="75"/>
        <v/>
      </c>
      <c r="K553" s="14" t="str">
        <f t="shared" si="76"/>
        <v/>
      </c>
      <c r="L553" s="14" t="str">
        <f>IF(A553="","",SUM($K$49:K553))</f>
        <v/>
      </c>
      <c r="O553" s="18" t="str">
        <f t="shared" si="77"/>
        <v/>
      </c>
      <c r="P553" s="19" t="str">
        <f>IF(O553="","",IF(OR(periods_per_year=26,periods_per_year=52),IF(periods_per_year=26,IF(O553=1,fpdate,P552+14),IF(periods_per_year=52,IF(O553=1,fpdate,P552+7),"n/a")),IF(periods_per_year=24,DATE(YEAR(fpdate),MONTH(fpdate)+(O553-1)/2+IF(AND(DAY(fpdate)&gt;=15,MOD(O553,2)=0),1,0),IF(MOD(O553,2)=0,IF(DAY(fpdate)&gt;=15,DAY(fpdate)-14,DAY(fpdate)+14),DAY(fpdate))),IF(DAY(DATE(YEAR(fpdate),MONTH(fpdate)+O553-1,DAY(fpdate)))&lt;&gt;DAY(fpdate),DATE(YEAR(fpdate),MONTH(fpdate)+O553,0),DATE(YEAR(fpdate),MONTH(fpdate)+O553-1,DAY(fpdate))))))</f>
        <v/>
      </c>
      <c r="Q553" s="20" t="str">
        <f>IF(O553="","",IF(D553&lt;&gt;"",D553,IF(O553=1,start_rate,IF(variable,IF(OR(O553=1,O553&lt;$J$23*periods_per_year),Q552,MIN($J$24,IF(MOD(O553-1,$J$26)=0,MAX($J$25,Q552+$J$27),Q552))),Q552))))</f>
        <v/>
      </c>
      <c r="R553" s="21" t="str">
        <f>IF(O553="","",ROUND((((1+Q553/CP)^(CP/periods_per_year))-1)*U552,2))</f>
        <v/>
      </c>
      <c r="S553" s="21" t="str">
        <f>IF(O553="","",IF(O553=nper,U552+R553,MIN(U552+R553,IF(Q553=Q552,S552,ROUND(-PMT(((1+Q553/CP)^(CP/periods_per_year))-1,nper-O553+1,U552),2)))))</f>
        <v/>
      </c>
      <c r="T553" s="21" t="str">
        <f t="shared" si="78"/>
        <v/>
      </c>
      <c r="U553" s="21" t="str">
        <f t="shared" si="79"/>
        <v/>
      </c>
    </row>
    <row r="554" spans="1:21" x14ac:dyDescent="0.2">
      <c r="A554" s="11" t="str">
        <f t="shared" si="70"/>
        <v/>
      </c>
      <c r="B554" s="12" t="str">
        <f t="shared" si="71"/>
        <v/>
      </c>
      <c r="C554" s="16" t="str">
        <f t="shared" si="72"/>
        <v/>
      </c>
      <c r="D554" s="13" t="str">
        <f>IF(A554="","",IF(A554=1,start_rate,IF(variable,IF(OR(A554=1,A554&lt;$J$23*periods_per_year),D553,MIN($J$24,IF(MOD(A554-1,$J$26)=0,MAX($J$25,D553+$J$27),D553))),D553)))</f>
        <v/>
      </c>
      <c r="E554" s="14" t="str">
        <f t="shared" si="73"/>
        <v/>
      </c>
      <c r="F554" s="14" t="str">
        <f>IF(A554="","",IF(A554=nper,J553+E554,MIN(J553+E554,IF(D554=D553,F553,IF($E$13="Acc Bi-Weekly",ROUND((-PMT(((1+D554/CP)^(CP/12))-1,(nper-A554+1)*12/26,J553))/2,2),IF($E$13="Acc Weekly",ROUND((-PMT(((1+D554/CP)^(CP/12))-1,(nper-A554+1)*12/52,J553))/4,2),ROUND(-PMT(((1+D554/CP)^(CP/periods_per_year))-1,nper-A554+1,J553),2)))))))</f>
        <v/>
      </c>
      <c r="G554" s="14" t="str">
        <f>IF(OR(A554="",A554&lt;$E$23),"",IF(J553&lt;=F554,0,IF(IF(AND(A554&gt;=$E$23,MOD(A554-$E$23,int)=0),$E$24,0)+F554&gt;=J553+E554,J553+E554-F554,IF(AND(A554&gt;=$E$23,MOD(A554-$E$23,int)=0),$E$24,0)+IF(IF(AND(A554&gt;=$E$23,MOD(A554-$E$23,int)=0),$E$24,0)+IF(MOD(A554-$E$27,periods_per_year)=0,$E$26,0)+F554&lt;J553+E554,IF(MOD(A554-$E$27,periods_per_year)=0,$E$26,0),J553+E554-IF(AND(A554&gt;=$E$23,MOD(A554-$E$23,int)=0),$E$24,0)-F554))))</f>
        <v/>
      </c>
      <c r="H554" s="15"/>
      <c r="I554" s="14" t="str">
        <f t="shared" si="74"/>
        <v/>
      </c>
      <c r="J554" s="14" t="str">
        <f t="shared" si="75"/>
        <v/>
      </c>
      <c r="K554" s="14" t="str">
        <f t="shared" si="76"/>
        <v/>
      </c>
      <c r="L554" s="14" t="str">
        <f>IF(A554="","",SUM($K$49:K554))</f>
        <v/>
      </c>
      <c r="O554" s="18" t="str">
        <f t="shared" si="77"/>
        <v/>
      </c>
      <c r="P554" s="19" t="str">
        <f>IF(O554="","",IF(OR(periods_per_year=26,periods_per_year=52),IF(periods_per_year=26,IF(O554=1,fpdate,P553+14),IF(periods_per_year=52,IF(O554=1,fpdate,P553+7),"n/a")),IF(periods_per_year=24,DATE(YEAR(fpdate),MONTH(fpdate)+(O554-1)/2+IF(AND(DAY(fpdate)&gt;=15,MOD(O554,2)=0),1,0),IF(MOD(O554,2)=0,IF(DAY(fpdate)&gt;=15,DAY(fpdate)-14,DAY(fpdate)+14),DAY(fpdate))),IF(DAY(DATE(YEAR(fpdate),MONTH(fpdate)+O554-1,DAY(fpdate)))&lt;&gt;DAY(fpdate),DATE(YEAR(fpdate),MONTH(fpdate)+O554,0),DATE(YEAR(fpdate),MONTH(fpdate)+O554-1,DAY(fpdate))))))</f>
        <v/>
      </c>
      <c r="Q554" s="20" t="str">
        <f>IF(O554="","",IF(D554&lt;&gt;"",D554,IF(O554=1,start_rate,IF(variable,IF(OR(O554=1,O554&lt;$J$23*periods_per_year),Q553,MIN($J$24,IF(MOD(O554-1,$J$26)=0,MAX($J$25,Q553+$J$27),Q553))),Q553))))</f>
        <v/>
      </c>
      <c r="R554" s="21" t="str">
        <f>IF(O554="","",ROUND((((1+Q554/CP)^(CP/periods_per_year))-1)*U553,2))</f>
        <v/>
      </c>
      <c r="S554" s="21" t="str">
        <f>IF(O554="","",IF(O554=nper,U553+R554,MIN(U553+R554,IF(Q554=Q553,S553,ROUND(-PMT(((1+Q554/CP)^(CP/periods_per_year))-1,nper-O554+1,U553),2)))))</f>
        <v/>
      </c>
      <c r="T554" s="21" t="str">
        <f t="shared" si="78"/>
        <v/>
      </c>
      <c r="U554" s="21" t="str">
        <f t="shared" si="79"/>
        <v/>
      </c>
    </row>
    <row r="555" spans="1:21" x14ac:dyDescent="0.2">
      <c r="A555" s="11" t="str">
        <f t="shared" si="70"/>
        <v/>
      </c>
      <c r="B555" s="12" t="str">
        <f t="shared" si="71"/>
        <v/>
      </c>
      <c r="C555" s="16" t="str">
        <f t="shared" si="72"/>
        <v/>
      </c>
      <c r="D555" s="13" t="str">
        <f>IF(A555="","",IF(A555=1,start_rate,IF(variable,IF(OR(A555=1,A555&lt;$J$23*periods_per_year),D554,MIN($J$24,IF(MOD(A555-1,$J$26)=0,MAX($J$25,D554+$J$27),D554))),D554)))</f>
        <v/>
      </c>
      <c r="E555" s="14" t="str">
        <f t="shared" si="73"/>
        <v/>
      </c>
      <c r="F555" s="14" t="str">
        <f>IF(A555="","",IF(A555=nper,J554+E555,MIN(J554+E555,IF(D555=D554,F554,IF($E$13="Acc Bi-Weekly",ROUND((-PMT(((1+D555/CP)^(CP/12))-1,(nper-A555+1)*12/26,J554))/2,2),IF($E$13="Acc Weekly",ROUND((-PMT(((1+D555/CP)^(CP/12))-1,(nper-A555+1)*12/52,J554))/4,2),ROUND(-PMT(((1+D555/CP)^(CP/periods_per_year))-1,nper-A555+1,J554),2)))))))</f>
        <v/>
      </c>
      <c r="G555" s="14" t="str">
        <f>IF(OR(A555="",A555&lt;$E$23),"",IF(J554&lt;=F555,0,IF(IF(AND(A555&gt;=$E$23,MOD(A555-$E$23,int)=0),$E$24,0)+F555&gt;=J554+E555,J554+E555-F555,IF(AND(A555&gt;=$E$23,MOD(A555-$E$23,int)=0),$E$24,0)+IF(IF(AND(A555&gt;=$E$23,MOD(A555-$E$23,int)=0),$E$24,0)+IF(MOD(A555-$E$27,periods_per_year)=0,$E$26,0)+F555&lt;J554+E555,IF(MOD(A555-$E$27,periods_per_year)=0,$E$26,0),J554+E555-IF(AND(A555&gt;=$E$23,MOD(A555-$E$23,int)=0),$E$24,0)-F555))))</f>
        <v/>
      </c>
      <c r="H555" s="15"/>
      <c r="I555" s="14" t="str">
        <f t="shared" si="74"/>
        <v/>
      </c>
      <c r="J555" s="14" t="str">
        <f t="shared" si="75"/>
        <v/>
      </c>
      <c r="K555" s="14" t="str">
        <f t="shared" si="76"/>
        <v/>
      </c>
      <c r="L555" s="14" t="str">
        <f>IF(A555="","",SUM($K$49:K555))</f>
        <v/>
      </c>
      <c r="O555" s="18" t="str">
        <f t="shared" si="77"/>
        <v/>
      </c>
      <c r="P555" s="19" t="str">
        <f>IF(O555="","",IF(OR(periods_per_year=26,periods_per_year=52),IF(periods_per_year=26,IF(O555=1,fpdate,P554+14),IF(periods_per_year=52,IF(O555=1,fpdate,P554+7),"n/a")),IF(periods_per_year=24,DATE(YEAR(fpdate),MONTH(fpdate)+(O555-1)/2+IF(AND(DAY(fpdate)&gt;=15,MOD(O555,2)=0),1,0),IF(MOD(O555,2)=0,IF(DAY(fpdate)&gt;=15,DAY(fpdate)-14,DAY(fpdate)+14),DAY(fpdate))),IF(DAY(DATE(YEAR(fpdate),MONTH(fpdate)+O555-1,DAY(fpdate)))&lt;&gt;DAY(fpdate),DATE(YEAR(fpdate),MONTH(fpdate)+O555,0),DATE(YEAR(fpdate),MONTH(fpdate)+O555-1,DAY(fpdate))))))</f>
        <v/>
      </c>
      <c r="Q555" s="20" t="str">
        <f>IF(O555="","",IF(D555&lt;&gt;"",D555,IF(O555=1,start_rate,IF(variable,IF(OR(O555=1,O555&lt;$J$23*periods_per_year),Q554,MIN($J$24,IF(MOD(O555-1,$J$26)=0,MAX($J$25,Q554+$J$27),Q554))),Q554))))</f>
        <v/>
      </c>
      <c r="R555" s="21" t="str">
        <f>IF(O555="","",ROUND((((1+Q555/CP)^(CP/periods_per_year))-1)*U554,2))</f>
        <v/>
      </c>
      <c r="S555" s="21" t="str">
        <f>IF(O555="","",IF(O555=nper,U554+R555,MIN(U554+R555,IF(Q555=Q554,S554,ROUND(-PMT(((1+Q555/CP)^(CP/periods_per_year))-1,nper-O555+1,U554),2)))))</f>
        <v/>
      </c>
      <c r="T555" s="21" t="str">
        <f t="shared" si="78"/>
        <v/>
      </c>
      <c r="U555" s="21" t="str">
        <f t="shared" si="79"/>
        <v/>
      </c>
    </row>
    <row r="556" spans="1:21" x14ac:dyDescent="0.2">
      <c r="A556" s="11" t="str">
        <f t="shared" si="70"/>
        <v/>
      </c>
      <c r="B556" s="12" t="str">
        <f t="shared" si="71"/>
        <v/>
      </c>
      <c r="C556" s="16" t="str">
        <f t="shared" si="72"/>
        <v/>
      </c>
      <c r="D556" s="13" t="str">
        <f>IF(A556="","",IF(A556=1,start_rate,IF(variable,IF(OR(A556=1,A556&lt;$J$23*periods_per_year),D555,MIN($J$24,IF(MOD(A556-1,$J$26)=0,MAX($J$25,D555+$J$27),D555))),D555)))</f>
        <v/>
      </c>
      <c r="E556" s="14" t="str">
        <f t="shared" si="73"/>
        <v/>
      </c>
      <c r="F556" s="14" t="str">
        <f>IF(A556="","",IF(A556=nper,J555+E556,MIN(J555+E556,IF(D556=D555,F555,IF($E$13="Acc Bi-Weekly",ROUND((-PMT(((1+D556/CP)^(CP/12))-1,(nper-A556+1)*12/26,J555))/2,2),IF($E$13="Acc Weekly",ROUND((-PMT(((1+D556/CP)^(CP/12))-1,(nper-A556+1)*12/52,J555))/4,2),ROUND(-PMT(((1+D556/CP)^(CP/periods_per_year))-1,nper-A556+1,J555),2)))))))</f>
        <v/>
      </c>
      <c r="G556" s="14" t="str">
        <f>IF(OR(A556="",A556&lt;$E$23),"",IF(J555&lt;=F556,0,IF(IF(AND(A556&gt;=$E$23,MOD(A556-$E$23,int)=0),$E$24,0)+F556&gt;=J555+E556,J555+E556-F556,IF(AND(A556&gt;=$E$23,MOD(A556-$E$23,int)=0),$E$24,0)+IF(IF(AND(A556&gt;=$E$23,MOD(A556-$E$23,int)=0),$E$24,0)+IF(MOD(A556-$E$27,periods_per_year)=0,$E$26,0)+F556&lt;J555+E556,IF(MOD(A556-$E$27,periods_per_year)=0,$E$26,0),J555+E556-IF(AND(A556&gt;=$E$23,MOD(A556-$E$23,int)=0),$E$24,0)-F556))))</f>
        <v/>
      </c>
      <c r="H556" s="15"/>
      <c r="I556" s="14" t="str">
        <f t="shared" si="74"/>
        <v/>
      </c>
      <c r="J556" s="14" t="str">
        <f t="shared" si="75"/>
        <v/>
      </c>
      <c r="K556" s="14" t="str">
        <f t="shared" si="76"/>
        <v/>
      </c>
      <c r="L556" s="14" t="str">
        <f>IF(A556="","",SUM($K$49:K556))</f>
        <v/>
      </c>
      <c r="O556" s="18" t="str">
        <f t="shared" si="77"/>
        <v/>
      </c>
      <c r="P556" s="19" t="str">
        <f>IF(O556="","",IF(OR(periods_per_year=26,periods_per_year=52),IF(periods_per_year=26,IF(O556=1,fpdate,P555+14),IF(periods_per_year=52,IF(O556=1,fpdate,P555+7),"n/a")),IF(periods_per_year=24,DATE(YEAR(fpdate),MONTH(fpdate)+(O556-1)/2+IF(AND(DAY(fpdate)&gt;=15,MOD(O556,2)=0),1,0),IF(MOD(O556,2)=0,IF(DAY(fpdate)&gt;=15,DAY(fpdate)-14,DAY(fpdate)+14),DAY(fpdate))),IF(DAY(DATE(YEAR(fpdate),MONTH(fpdate)+O556-1,DAY(fpdate)))&lt;&gt;DAY(fpdate),DATE(YEAR(fpdate),MONTH(fpdate)+O556,0),DATE(YEAR(fpdate),MONTH(fpdate)+O556-1,DAY(fpdate))))))</f>
        <v/>
      </c>
      <c r="Q556" s="20" t="str">
        <f>IF(O556="","",IF(D556&lt;&gt;"",D556,IF(O556=1,start_rate,IF(variable,IF(OR(O556=1,O556&lt;$J$23*periods_per_year),Q555,MIN($J$24,IF(MOD(O556-1,$J$26)=0,MAX($J$25,Q555+$J$27),Q555))),Q555))))</f>
        <v/>
      </c>
      <c r="R556" s="21" t="str">
        <f>IF(O556="","",ROUND((((1+Q556/CP)^(CP/periods_per_year))-1)*U555,2))</f>
        <v/>
      </c>
      <c r="S556" s="21" t="str">
        <f>IF(O556="","",IF(O556=nper,U555+R556,MIN(U555+R556,IF(Q556=Q555,S555,ROUND(-PMT(((1+Q556/CP)^(CP/periods_per_year))-1,nper-O556+1,U555),2)))))</f>
        <v/>
      </c>
      <c r="T556" s="21" t="str">
        <f t="shared" si="78"/>
        <v/>
      </c>
      <c r="U556" s="21" t="str">
        <f t="shared" si="79"/>
        <v/>
      </c>
    </row>
    <row r="557" spans="1:21" x14ac:dyDescent="0.2">
      <c r="A557" s="11" t="str">
        <f t="shared" si="70"/>
        <v/>
      </c>
      <c r="B557" s="12" t="str">
        <f t="shared" si="71"/>
        <v/>
      </c>
      <c r="C557" s="16" t="str">
        <f t="shared" si="72"/>
        <v/>
      </c>
      <c r="D557" s="13" t="str">
        <f>IF(A557="","",IF(A557=1,start_rate,IF(variable,IF(OR(A557=1,A557&lt;$J$23*periods_per_year),D556,MIN($J$24,IF(MOD(A557-1,$J$26)=0,MAX($J$25,D556+$J$27),D556))),D556)))</f>
        <v/>
      </c>
      <c r="E557" s="14" t="str">
        <f t="shared" si="73"/>
        <v/>
      </c>
      <c r="F557" s="14" t="str">
        <f>IF(A557="","",IF(A557=nper,J556+E557,MIN(J556+E557,IF(D557=D556,F556,IF($E$13="Acc Bi-Weekly",ROUND((-PMT(((1+D557/CP)^(CP/12))-1,(nper-A557+1)*12/26,J556))/2,2),IF($E$13="Acc Weekly",ROUND((-PMT(((1+D557/CP)^(CP/12))-1,(nper-A557+1)*12/52,J556))/4,2),ROUND(-PMT(((1+D557/CP)^(CP/periods_per_year))-1,nper-A557+1,J556),2)))))))</f>
        <v/>
      </c>
      <c r="G557" s="14" t="str">
        <f>IF(OR(A557="",A557&lt;$E$23),"",IF(J556&lt;=F557,0,IF(IF(AND(A557&gt;=$E$23,MOD(A557-$E$23,int)=0),$E$24,0)+F557&gt;=J556+E557,J556+E557-F557,IF(AND(A557&gt;=$E$23,MOD(A557-$E$23,int)=0),$E$24,0)+IF(IF(AND(A557&gt;=$E$23,MOD(A557-$E$23,int)=0),$E$24,0)+IF(MOD(A557-$E$27,periods_per_year)=0,$E$26,0)+F557&lt;J556+E557,IF(MOD(A557-$E$27,periods_per_year)=0,$E$26,0),J556+E557-IF(AND(A557&gt;=$E$23,MOD(A557-$E$23,int)=0),$E$24,0)-F557))))</f>
        <v/>
      </c>
      <c r="H557" s="15"/>
      <c r="I557" s="14" t="str">
        <f t="shared" si="74"/>
        <v/>
      </c>
      <c r="J557" s="14" t="str">
        <f t="shared" si="75"/>
        <v/>
      </c>
      <c r="K557" s="14" t="str">
        <f t="shared" si="76"/>
        <v/>
      </c>
      <c r="L557" s="14" t="str">
        <f>IF(A557="","",SUM($K$49:K557))</f>
        <v/>
      </c>
      <c r="O557" s="18" t="str">
        <f t="shared" si="77"/>
        <v/>
      </c>
      <c r="P557" s="19" t="str">
        <f>IF(O557="","",IF(OR(periods_per_year=26,periods_per_year=52),IF(periods_per_year=26,IF(O557=1,fpdate,P556+14),IF(periods_per_year=52,IF(O557=1,fpdate,P556+7),"n/a")),IF(periods_per_year=24,DATE(YEAR(fpdate),MONTH(fpdate)+(O557-1)/2+IF(AND(DAY(fpdate)&gt;=15,MOD(O557,2)=0),1,0),IF(MOD(O557,2)=0,IF(DAY(fpdate)&gt;=15,DAY(fpdate)-14,DAY(fpdate)+14),DAY(fpdate))),IF(DAY(DATE(YEAR(fpdate),MONTH(fpdate)+O557-1,DAY(fpdate)))&lt;&gt;DAY(fpdate),DATE(YEAR(fpdate),MONTH(fpdate)+O557,0),DATE(YEAR(fpdate),MONTH(fpdate)+O557-1,DAY(fpdate))))))</f>
        <v/>
      </c>
      <c r="Q557" s="20" t="str">
        <f>IF(O557="","",IF(D557&lt;&gt;"",D557,IF(O557=1,start_rate,IF(variable,IF(OR(O557=1,O557&lt;$J$23*periods_per_year),Q556,MIN($J$24,IF(MOD(O557-1,$J$26)=0,MAX($J$25,Q556+$J$27),Q556))),Q556))))</f>
        <v/>
      </c>
      <c r="R557" s="21" t="str">
        <f>IF(O557="","",ROUND((((1+Q557/CP)^(CP/periods_per_year))-1)*U556,2))</f>
        <v/>
      </c>
      <c r="S557" s="21" t="str">
        <f>IF(O557="","",IF(O557=nper,U556+R557,MIN(U556+R557,IF(Q557=Q556,S556,ROUND(-PMT(((1+Q557/CP)^(CP/periods_per_year))-1,nper-O557+1,U556),2)))))</f>
        <v/>
      </c>
      <c r="T557" s="21" t="str">
        <f t="shared" si="78"/>
        <v/>
      </c>
      <c r="U557" s="21" t="str">
        <f t="shared" si="79"/>
        <v/>
      </c>
    </row>
    <row r="558" spans="1:21" x14ac:dyDescent="0.2">
      <c r="A558" s="11" t="str">
        <f t="shared" si="70"/>
        <v/>
      </c>
      <c r="B558" s="12" t="str">
        <f t="shared" si="71"/>
        <v/>
      </c>
      <c r="C558" s="16" t="str">
        <f t="shared" si="72"/>
        <v/>
      </c>
      <c r="D558" s="13" t="str">
        <f>IF(A558="","",IF(A558=1,start_rate,IF(variable,IF(OR(A558=1,A558&lt;$J$23*periods_per_year),D557,MIN($J$24,IF(MOD(A558-1,$J$26)=0,MAX($J$25,D557+$J$27),D557))),D557)))</f>
        <v/>
      </c>
      <c r="E558" s="14" t="str">
        <f t="shared" si="73"/>
        <v/>
      </c>
      <c r="F558" s="14" t="str">
        <f>IF(A558="","",IF(A558=nper,J557+E558,MIN(J557+E558,IF(D558=D557,F557,IF($E$13="Acc Bi-Weekly",ROUND((-PMT(((1+D558/CP)^(CP/12))-1,(nper-A558+1)*12/26,J557))/2,2),IF($E$13="Acc Weekly",ROUND((-PMT(((1+D558/CP)^(CP/12))-1,(nper-A558+1)*12/52,J557))/4,2),ROUND(-PMT(((1+D558/CP)^(CP/periods_per_year))-1,nper-A558+1,J557),2)))))))</f>
        <v/>
      </c>
      <c r="G558" s="14" t="str">
        <f>IF(OR(A558="",A558&lt;$E$23),"",IF(J557&lt;=F558,0,IF(IF(AND(A558&gt;=$E$23,MOD(A558-$E$23,int)=0),$E$24,0)+F558&gt;=J557+E558,J557+E558-F558,IF(AND(A558&gt;=$E$23,MOD(A558-$E$23,int)=0),$E$24,0)+IF(IF(AND(A558&gt;=$E$23,MOD(A558-$E$23,int)=0),$E$24,0)+IF(MOD(A558-$E$27,periods_per_year)=0,$E$26,0)+F558&lt;J557+E558,IF(MOD(A558-$E$27,periods_per_year)=0,$E$26,0),J557+E558-IF(AND(A558&gt;=$E$23,MOD(A558-$E$23,int)=0),$E$24,0)-F558))))</f>
        <v/>
      </c>
      <c r="H558" s="15"/>
      <c r="I558" s="14" t="str">
        <f t="shared" si="74"/>
        <v/>
      </c>
      <c r="J558" s="14" t="str">
        <f t="shared" si="75"/>
        <v/>
      </c>
      <c r="K558" s="14" t="str">
        <f t="shared" si="76"/>
        <v/>
      </c>
      <c r="L558" s="14" t="str">
        <f>IF(A558="","",SUM($K$49:K558))</f>
        <v/>
      </c>
      <c r="O558" s="18" t="str">
        <f t="shared" si="77"/>
        <v/>
      </c>
      <c r="P558" s="19" t="str">
        <f>IF(O558="","",IF(OR(periods_per_year=26,periods_per_year=52),IF(periods_per_year=26,IF(O558=1,fpdate,P557+14),IF(periods_per_year=52,IF(O558=1,fpdate,P557+7),"n/a")),IF(periods_per_year=24,DATE(YEAR(fpdate),MONTH(fpdate)+(O558-1)/2+IF(AND(DAY(fpdate)&gt;=15,MOD(O558,2)=0),1,0),IF(MOD(O558,2)=0,IF(DAY(fpdate)&gt;=15,DAY(fpdate)-14,DAY(fpdate)+14),DAY(fpdate))),IF(DAY(DATE(YEAR(fpdate),MONTH(fpdate)+O558-1,DAY(fpdate)))&lt;&gt;DAY(fpdate),DATE(YEAR(fpdate),MONTH(fpdate)+O558,0),DATE(YEAR(fpdate),MONTH(fpdate)+O558-1,DAY(fpdate))))))</f>
        <v/>
      </c>
      <c r="Q558" s="20" t="str">
        <f>IF(O558="","",IF(D558&lt;&gt;"",D558,IF(O558=1,start_rate,IF(variable,IF(OR(O558=1,O558&lt;$J$23*periods_per_year),Q557,MIN($J$24,IF(MOD(O558-1,$J$26)=0,MAX($J$25,Q557+$J$27),Q557))),Q557))))</f>
        <v/>
      </c>
      <c r="R558" s="21" t="str">
        <f>IF(O558="","",ROUND((((1+Q558/CP)^(CP/periods_per_year))-1)*U557,2))</f>
        <v/>
      </c>
      <c r="S558" s="21" t="str">
        <f>IF(O558="","",IF(O558=nper,U557+R558,MIN(U557+R558,IF(Q558=Q557,S557,ROUND(-PMT(((1+Q558/CP)^(CP/periods_per_year))-1,nper-O558+1,U557),2)))))</f>
        <v/>
      </c>
      <c r="T558" s="21" t="str">
        <f t="shared" si="78"/>
        <v/>
      </c>
      <c r="U558" s="21" t="str">
        <f t="shared" si="79"/>
        <v/>
      </c>
    </row>
    <row r="559" spans="1:21" x14ac:dyDescent="0.2">
      <c r="A559" s="11" t="str">
        <f t="shared" si="70"/>
        <v/>
      </c>
      <c r="B559" s="12" t="str">
        <f t="shared" si="71"/>
        <v/>
      </c>
      <c r="C559" s="16" t="str">
        <f t="shared" si="72"/>
        <v/>
      </c>
      <c r="D559" s="13" t="str">
        <f>IF(A559="","",IF(A559=1,start_rate,IF(variable,IF(OR(A559=1,A559&lt;$J$23*periods_per_year),D558,MIN($J$24,IF(MOD(A559-1,$J$26)=0,MAX($J$25,D558+$J$27),D558))),D558)))</f>
        <v/>
      </c>
      <c r="E559" s="14" t="str">
        <f t="shared" si="73"/>
        <v/>
      </c>
      <c r="F559" s="14" t="str">
        <f>IF(A559="","",IF(A559=nper,J558+E559,MIN(J558+E559,IF(D559=D558,F558,IF($E$13="Acc Bi-Weekly",ROUND((-PMT(((1+D559/CP)^(CP/12))-1,(nper-A559+1)*12/26,J558))/2,2),IF($E$13="Acc Weekly",ROUND((-PMT(((1+D559/CP)^(CP/12))-1,(nper-A559+1)*12/52,J558))/4,2),ROUND(-PMT(((1+D559/CP)^(CP/periods_per_year))-1,nper-A559+1,J558),2)))))))</f>
        <v/>
      </c>
      <c r="G559" s="14" t="str">
        <f>IF(OR(A559="",A559&lt;$E$23),"",IF(J558&lt;=F559,0,IF(IF(AND(A559&gt;=$E$23,MOD(A559-$E$23,int)=0),$E$24,0)+F559&gt;=J558+E559,J558+E559-F559,IF(AND(A559&gt;=$E$23,MOD(A559-$E$23,int)=0),$E$24,0)+IF(IF(AND(A559&gt;=$E$23,MOD(A559-$E$23,int)=0),$E$24,0)+IF(MOD(A559-$E$27,periods_per_year)=0,$E$26,0)+F559&lt;J558+E559,IF(MOD(A559-$E$27,periods_per_year)=0,$E$26,0),J558+E559-IF(AND(A559&gt;=$E$23,MOD(A559-$E$23,int)=0),$E$24,0)-F559))))</f>
        <v/>
      </c>
      <c r="H559" s="15"/>
      <c r="I559" s="14" t="str">
        <f t="shared" si="74"/>
        <v/>
      </c>
      <c r="J559" s="14" t="str">
        <f t="shared" si="75"/>
        <v/>
      </c>
      <c r="K559" s="14" t="str">
        <f t="shared" si="76"/>
        <v/>
      </c>
      <c r="L559" s="14" t="str">
        <f>IF(A559="","",SUM($K$49:K559))</f>
        <v/>
      </c>
      <c r="O559" s="18" t="str">
        <f t="shared" si="77"/>
        <v/>
      </c>
      <c r="P559" s="19" t="str">
        <f>IF(O559="","",IF(OR(periods_per_year=26,periods_per_year=52),IF(periods_per_year=26,IF(O559=1,fpdate,P558+14),IF(periods_per_year=52,IF(O559=1,fpdate,P558+7),"n/a")),IF(periods_per_year=24,DATE(YEAR(fpdate),MONTH(fpdate)+(O559-1)/2+IF(AND(DAY(fpdate)&gt;=15,MOD(O559,2)=0),1,0),IF(MOD(O559,2)=0,IF(DAY(fpdate)&gt;=15,DAY(fpdate)-14,DAY(fpdate)+14),DAY(fpdate))),IF(DAY(DATE(YEAR(fpdate),MONTH(fpdate)+O559-1,DAY(fpdate)))&lt;&gt;DAY(fpdate),DATE(YEAR(fpdate),MONTH(fpdate)+O559,0),DATE(YEAR(fpdate),MONTH(fpdate)+O559-1,DAY(fpdate))))))</f>
        <v/>
      </c>
      <c r="Q559" s="20" t="str">
        <f>IF(O559="","",IF(D559&lt;&gt;"",D559,IF(O559=1,start_rate,IF(variable,IF(OR(O559=1,O559&lt;$J$23*periods_per_year),Q558,MIN($J$24,IF(MOD(O559-1,$J$26)=0,MAX($J$25,Q558+$J$27),Q558))),Q558))))</f>
        <v/>
      </c>
      <c r="R559" s="21" t="str">
        <f>IF(O559="","",ROUND((((1+Q559/CP)^(CP/periods_per_year))-1)*U558,2))</f>
        <v/>
      </c>
      <c r="S559" s="21" t="str">
        <f>IF(O559="","",IF(O559=nper,U558+R559,MIN(U558+R559,IF(Q559=Q558,S558,ROUND(-PMT(((1+Q559/CP)^(CP/periods_per_year))-1,nper-O559+1,U558),2)))))</f>
        <v/>
      </c>
      <c r="T559" s="21" t="str">
        <f t="shared" si="78"/>
        <v/>
      </c>
      <c r="U559" s="21" t="str">
        <f t="shared" si="79"/>
        <v/>
      </c>
    </row>
    <row r="560" spans="1:21" x14ac:dyDescent="0.2">
      <c r="A560" s="11" t="str">
        <f t="shared" si="70"/>
        <v/>
      </c>
      <c r="B560" s="12" t="str">
        <f t="shared" si="71"/>
        <v/>
      </c>
      <c r="C560" s="16" t="str">
        <f t="shared" si="72"/>
        <v/>
      </c>
      <c r="D560" s="13" t="str">
        <f>IF(A560="","",IF(A560=1,start_rate,IF(variable,IF(OR(A560=1,A560&lt;$J$23*periods_per_year),D559,MIN($J$24,IF(MOD(A560-1,$J$26)=0,MAX($J$25,D559+$J$27),D559))),D559)))</f>
        <v/>
      </c>
      <c r="E560" s="14" t="str">
        <f t="shared" si="73"/>
        <v/>
      </c>
      <c r="F560" s="14" t="str">
        <f>IF(A560="","",IF(A560=nper,J559+E560,MIN(J559+E560,IF(D560=D559,F559,IF($E$13="Acc Bi-Weekly",ROUND((-PMT(((1+D560/CP)^(CP/12))-1,(nper-A560+1)*12/26,J559))/2,2),IF($E$13="Acc Weekly",ROUND((-PMT(((1+D560/CP)^(CP/12))-1,(nper-A560+1)*12/52,J559))/4,2),ROUND(-PMT(((1+D560/CP)^(CP/periods_per_year))-1,nper-A560+1,J559),2)))))))</f>
        <v/>
      </c>
      <c r="G560" s="14" t="str">
        <f>IF(OR(A560="",A560&lt;$E$23),"",IF(J559&lt;=F560,0,IF(IF(AND(A560&gt;=$E$23,MOD(A560-$E$23,int)=0),$E$24,0)+F560&gt;=J559+E560,J559+E560-F560,IF(AND(A560&gt;=$E$23,MOD(A560-$E$23,int)=0),$E$24,0)+IF(IF(AND(A560&gt;=$E$23,MOD(A560-$E$23,int)=0),$E$24,0)+IF(MOD(A560-$E$27,periods_per_year)=0,$E$26,0)+F560&lt;J559+E560,IF(MOD(A560-$E$27,periods_per_year)=0,$E$26,0),J559+E560-IF(AND(A560&gt;=$E$23,MOD(A560-$E$23,int)=0),$E$24,0)-F560))))</f>
        <v/>
      </c>
      <c r="H560" s="15"/>
      <c r="I560" s="14" t="str">
        <f t="shared" si="74"/>
        <v/>
      </c>
      <c r="J560" s="14" t="str">
        <f t="shared" si="75"/>
        <v/>
      </c>
      <c r="K560" s="14" t="str">
        <f t="shared" si="76"/>
        <v/>
      </c>
      <c r="L560" s="14" t="str">
        <f>IF(A560="","",SUM($K$49:K560))</f>
        <v/>
      </c>
      <c r="O560" s="18" t="str">
        <f t="shared" si="77"/>
        <v/>
      </c>
      <c r="P560" s="19" t="str">
        <f>IF(O560="","",IF(OR(periods_per_year=26,periods_per_year=52),IF(periods_per_year=26,IF(O560=1,fpdate,P559+14),IF(periods_per_year=52,IF(O560=1,fpdate,P559+7),"n/a")),IF(periods_per_year=24,DATE(YEAR(fpdate),MONTH(fpdate)+(O560-1)/2+IF(AND(DAY(fpdate)&gt;=15,MOD(O560,2)=0),1,0),IF(MOD(O560,2)=0,IF(DAY(fpdate)&gt;=15,DAY(fpdate)-14,DAY(fpdate)+14),DAY(fpdate))),IF(DAY(DATE(YEAR(fpdate),MONTH(fpdate)+O560-1,DAY(fpdate)))&lt;&gt;DAY(fpdate),DATE(YEAR(fpdate),MONTH(fpdate)+O560,0),DATE(YEAR(fpdate),MONTH(fpdate)+O560-1,DAY(fpdate))))))</f>
        <v/>
      </c>
      <c r="Q560" s="20" t="str">
        <f>IF(O560="","",IF(D560&lt;&gt;"",D560,IF(O560=1,start_rate,IF(variable,IF(OR(O560=1,O560&lt;$J$23*periods_per_year),Q559,MIN($J$24,IF(MOD(O560-1,$J$26)=0,MAX($J$25,Q559+$J$27),Q559))),Q559))))</f>
        <v/>
      </c>
      <c r="R560" s="21" t="str">
        <f>IF(O560="","",ROUND((((1+Q560/CP)^(CP/periods_per_year))-1)*U559,2))</f>
        <v/>
      </c>
      <c r="S560" s="21" t="str">
        <f>IF(O560="","",IF(O560=nper,U559+R560,MIN(U559+R560,IF(Q560=Q559,S559,ROUND(-PMT(((1+Q560/CP)^(CP/periods_per_year))-1,nper-O560+1,U559),2)))))</f>
        <v/>
      </c>
      <c r="T560" s="21" t="str">
        <f t="shared" si="78"/>
        <v/>
      </c>
      <c r="U560" s="21" t="str">
        <f t="shared" si="79"/>
        <v/>
      </c>
    </row>
    <row r="561" spans="1:21" x14ac:dyDescent="0.2">
      <c r="A561" s="11" t="str">
        <f t="shared" ref="A561:A624" si="80">IF(J560="","",IF(OR(A560&gt;=nper,ROUND(J560,2)&lt;=0),"",A560+1))</f>
        <v/>
      </c>
      <c r="B561" s="12" t="str">
        <f t="shared" ref="B561:B624" si="81">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DAY(fpdate)))&lt;&gt;DAY(fpdate),DATE(YEAR(fpdate),MONTH(fpdate)+A561,0),DATE(YEAR(fpdate),MONTH(fpdate)+A561-1,DAY(fpdate))))))</f>
        <v/>
      </c>
      <c r="C561" s="16" t="str">
        <f t="shared" ref="C561:C624" si="82">IF(A561="","",IF(MOD(A561,periods_per_year)=0,A561/periods_per_year,""))</f>
        <v/>
      </c>
      <c r="D561" s="13" t="str">
        <f>IF(A561="","",IF(A561=1,start_rate,IF(variable,IF(OR(A561=1,A561&lt;$J$23*periods_per_year),D560,MIN($J$24,IF(MOD(A561-1,$J$26)=0,MAX($J$25,D560+$J$27),D560))),D560)))</f>
        <v/>
      </c>
      <c r="E561" s="14" t="str">
        <f t="shared" ref="E561:E624" si="83">IF(A561="","",ROUND((((1+D561/CP)^(CP/periods_per_year))-1)*J560,2))</f>
        <v/>
      </c>
      <c r="F561" s="14" t="str">
        <f>IF(A561="","",IF(A561=nper,J560+E561,MIN(J560+E561,IF(D561=D560,F560,IF($E$13="Acc Bi-Weekly",ROUND((-PMT(((1+D561/CP)^(CP/12))-1,(nper-A561+1)*12/26,J560))/2,2),IF($E$13="Acc Weekly",ROUND((-PMT(((1+D561/CP)^(CP/12))-1,(nper-A561+1)*12/52,J560))/4,2),ROUND(-PMT(((1+D561/CP)^(CP/periods_per_year))-1,nper-A561+1,J560),2)))))))</f>
        <v/>
      </c>
      <c r="G561" s="14" t="str">
        <f>IF(OR(A561="",A561&lt;$E$23),"",IF(J560&lt;=F561,0,IF(IF(AND(A561&gt;=$E$23,MOD(A561-$E$23,int)=0),$E$24,0)+F561&gt;=J560+E561,J560+E561-F561,IF(AND(A561&gt;=$E$23,MOD(A561-$E$23,int)=0),$E$24,0)+IF(IF(AND(A561&gt;=$E$23,MOD(A561-$E$23,int)=0),$E$24,0)+IF(MOD(A561-$E$27,periods_per_year)=0,$E$26,0)+F561&lt;J560+E561,IF(MOD(A561-$E$27,periods_per_year)=0,$E$26,0),J560+E561-IF(AND(A561&gt;=$E$23,MOD(A561-$E$23,int)=0),$E$24,0)-F561))))</f>
        <v/>
      </c>
      <c r="H561" s="15"/>
      <c r="I561" s="14" t="str">
        <f t="shared" ref="I561:I624" si="84">IF(A561="","",F561-E561+H561+IF(G561="",0,G561))</f>
        <v/>
      </c>
      <c r="J561" s="14" t="str">
        <f t="shared" ref="J561:J624" si="85">IF(A561="","",J560-I561)</f>
        <v/>
      </c>
      <c r="K561" s="14" t="str">
        <f t="shared" ref="K561:K624" si="86">IF(A561="","",$L$42*E561)</f>
        <v/>
      </c>
      <c r="L561" s="14" t="str">
        <f>IF(A561="","",SUM($K$49:K561))</f>
        <v/>
      </c>
      <c r="O561" s="18" t="str">
        <f t="shared" ref="O561:O624" si="87">IF(U560="","",IF(OR(O560&gt;=nper,ROUND(U560,2)&lt;=0),"",O560+1))</f>
        <v/>
      </c>
      <c r="P561" s="19" t="str">
        <f>IF(O561="","",IF(OR(periods_per_year=26,periods_per_year=52),IF(periods_per_year=26,IF(O561=1,fpdate,P560+14),IF(periods_per_year=52,IF(O561=1,fpdate,P560+7),"n/a")),IF(periods_per_year=24,DATE(YEAR(fpdate),MONTH(fpdate)+(O561-1)/2+IF(AND(DAY(fpdate)&gt;=15,MOD(O561,2)=0),1,0),IF(MOD(O561,2)=0,IF(DAY(fpdate)&gt;=15,DAY(fpdate)-14,DAY(fpdate)+14),DAY(fpdate))),IF(DAY(DATE(YEAR(fpdate),MONTH(fpdate)+O561-1,DAY(fpdate)))&lt;&gt;DAY(fpdate),DATE(YEAR(fpdate),MONTH(fpdate)+O561,0),DATE(YEAR(fpdate),MONTH(fpdate)+O561-1,DAY(fpdate))))))</f>
        <v/>
      </c>
      <c r="Q561" s="20" t="str">
        <f>IF(O561="","",IF(D561&lt;&gt;"",D561,IF(O561=1,start_rate,IF(variable,IF(OR(O561=1,O561&lt;$J$23*periods_per_year),Q560,MIN($J$24,IF(MOD(O561-1,$J$26)=0,MAX($J$25,Q560+$J$27),Q560))),Q560))))</f>
        <v/>
      </c>
      <c r="R561" s="21" t="str">
        <f>IF(O561="","",ROUND((((1+Q561/CP)^(CP/periods_per_year))-1)*U560,2))</f>
        <v/>
      </c>
      <c r="S561" s="21" t="str">
        <f>IF(O561="","",IF(O561=nper,U560+R561,MIN(U560+R561,IF(Q561=Q560,S560,ROUND(-PMT(((1+Q561/CP)^(CP/periods_per_year))-1,nper-O561+1,U560),2)))))</f>
        <v/>
      </c>
      <c r="T561" s="21" t="str">
        <f t="shared" ref="T561:T624" si="88">IF(O561="","",S561-R561)</f>
        <v/>
      </c>
      <c r="U561" s="21" t="str">
        <f t="shared" ref="U561:U624" si="89">IF(O561="","",U560-T561)</f>
        <v/>
      </c>
    </row>
    <row r="562" spans="1:21" x14ac:dyDescent="0.2">
      <c r="A562" s="11" t="str">
        <f t="shared" si="80"/>
        <v/>
      </c>
      <c r="B562" s="12" t="str">
        <f t="shared" si="81"/>
        <v/>
      </c>
      <c r="C562" s="16" t="str">
        <f t="shared" si="82"/>
        <v/>
      </c>
      <c r="D562" s="13" t="str">
        <f>IF(A562="","",IF(A562=1,start_rate,IF(variable,IF(OR(A562=1,A562&lt;$J$23*periods_per_year),D561,MIN($J$24,IF(MOD(A562-1,$J$26)=0,MAX($J$25,D561+$J$27),D561))),D561)))</f>
        <v/>
      </c>
      <c r="E562" s="14" t="str">
        <f t="shared" si="83"/>
        <v/>
      </c>
      <c r="F562" s="14" t="str">
        <f>IF(A562="","",IF(A562=nper,J561+E562,MIN(J561+E562,IF(D562=D561,F561,IF($E$13="Acc Bi-Weekly",ROUND((-PMT(((1+D562/CP)^(CP/12))-1,(nper-A562+1)*12/26,J561))/2,2),IF($E$13="Acc Weekly",ROUND((-PMT(((1+D562/CP)^(CP/12))-1,(nper-A562+1)*12/52,J561))/4,2),ROUND(-PMT(((1+D562/CP)^(CP/periods_per_year))-1,nper-A562+1,J561),2)))))))</f>
        <v/>
      </c>
      <c r="G562" s="14" t="str">
        <f>IF(OR(A562="",A562&lt;$E$23),"",IF(J561&lt;=F562,0,IF(IF(AND(A562&gt;=$E$23,MOD(A562-$E$23,int)=0),$E$24,0)+F562&gt;=J561+E562,J561+E562-F562,IF(AND(A562&gt;=$E$23,MOD(A562-$E$23,int)=0),$E$24,0)+IF(IF(AND(A562&gt;=$E$23,MOD(A562-$E$23,int)=0),$E$24,0)+IF(MOD(A562-$E$27,periods_per_year)=0,$E$26,0)+F562&lt;J561+E562,IF(MOD(A562-$E$27,periods_per_year)=0,$E$26,0),J561+E562-IF(AND(A562&gt;=$E$23,MOD(A562-$E$23,int)=0),$E$24,0)-F562))))</f>
        <v/>
      </c>
      <c r="H562" s="15"/>
      <c r="I562" s="14" t="str">
        <f t="shared" si="84"/>
        <v/>
      </c>
      <c r="J562" s="14" t="str">
        <f t="shared" si="85"/>
        <v/>
      </c>
      <c r="K562" s="14" t="str">
        <f t="shared" si="86"/>
        <v/>
      </c>
      <c r="L562" s="14" t="str">
        <f>IF(A562="","",SUM($K$49:K562))</f>
        <v/>
      </c>
      <c r="O562" s="18" t="str">
        <f t="shared" si="87"/>
        <v/>
      </c>
      <c r="P562" s="19" t="str">
        <f>IF(O562="","",IF(OR(periods_per_year=26,periods_per_year=52),IF(periods_per_year=26,IF(O562=1,fpdate,P561+14),IF(periods_per_year=52,IF(O562=1,fpdate,P561+7),"n/a")),IF(periods_per_year=24,DATE(YEAR(fpdate),MONTH(fpdate)+(O562-1)/2+IF(AND(DAY(fpdate)&gt;=15,MOD(O562,2)=0),1,0),IF(MOD(O562,2)=0,IF(DAY(fpdate)&gt;=15,DAY(fpdate)-14,DAY(fpdate)+14),DAY(fpdate))),IF(DAY(DATE(YEAR(fpdate),MONTH(fpdate)+O562-1,DAY(fpdate)))&lt;&gt;DAY(fpdate),DATE(YEAR(fpdate),MONTH(fpdate)+O562,0),DATE(YEAR(fpdate),MONTH(fpdate)+O562-1,DAY(fpdate))))))</f>
        <v/>
      </c>
      <c r="Q562" s="20" t="str">
        <f>IF(O562="","",IF(D562&lt;&gt;"",D562,IF(O562=1,start_rate,IF(variable,IF(OR(O562=1,O562&lt;$J$23*periods_per_year),Q561,MIN($J$24,IF(MOD(O562-1,$J$26)=0,MAX($J$25,Q561+$J$27),Q561))),Q561))))</f>
        <v/>
      </c>
      <c r="R562" s="21" t="str">
        <f>IF(O562="","",ROUND((((1+Q562/CP)^(CP/periods_per_year))-1)*U561,2))</f>
        <v/>
      </c>
      <c r="S562" s="21" t="str">
        <f>IF(O562="","",IF(O562=nper,U561+R562,MIN(U561+R562,IF(Q562=Q561,S561,ROUND(-PMT(((1+Q562/CP)^(CP/periods_per_year))-1,nper-O562+1,U561),2)))))</f>
        <v/>
      </c>
      <c r="T562" s="21" t="str">
        <f t="shared" si="88"/>
        <v/>
      </c>
      <c r="U562" s="21" t="str">
        <f t="shared" si="89"/>
        <v/>
      </c>
    </row>
    <row r="563" spans="1:21" x14ac:dyDescent="0.2">
      <c r="A563" s="11" t="str">
        <f t="shared" si="80"/>
        <v/>
      </c>
      <c r="B563" s="12" t="str">
        <f t="shared" si="81"/>
        <v/>
      </c>
      <c r="C563" s="16" t="str">
        <f t="shared" si="82"/>
        <v/>
      </c>
      <c r="D563" s="13" t="str">
        <f>IF(A563="","",IF(A563=1,start_rate,IF(variable,IF(OR(A563=1,A563&lt;$J$23*periods_per_year),D562,MIN($J$24,IF(MOD(A563-1,$J$26)=0,MAX($J$25,D562+$J$27),D562))),D562)))</f>
        <v/>
      </c>
      <c r="E563" s="14" t="str">
        <f t="shared" si="83"/>
        <v/>
      </c>
      <c r="F563" s="14" t="str">
        <f>IF(A563="","",IF(A563=nper,J562+E563,MIN(J562+E563,IF(D563=D562,F562,IF($E$13="Acc Bi-Weekly",ROUND((-PMT(((1+D563/CP)^(CP/12))-1,(nper-A563+1)*12/26,J562))/2,2),IF($E$13="Acc Weekly",ROUND((-PMT(((1+D563/CP)^(CP/12))-1,(nper-A563+1)*12/52,J562))/4,2),ROUND(-PMT(((1+D563/CP)^(CP/periods_per_year))-1,nper-A563+1,J562),2)))))))</f>
        <v/>
      </c>
      <c r="G563" s="14" t="str">
        <f>IF(OR(A563="",A563&lt;$E$23),"",IF(J562&lt;=F563,0,IF(IF(AND(A563&gt;=$E$23,MOD(A563-$E$23,int)=0),$E$24,0)+F563&gt;=J562+E563,J562+E563-F563,IF(AND(A563&gt;=$E$23,MOD(A563-$E$23,int)=0),$E$24,0)+IF(IF(AND(A563&gt;=$E$23,MOD(A563-$E$23,int)=0),$E$24,0)+IF(MOD(A563-$E$27,periods_per_year)=0,$E$26,0)+F563&lt;J562+E563,IF(MOD(A563-$E$27,periods_per_year)=0,$E$26,0),J562+E563-IF(AND(A563&gt;=$E$23,MOD(A563-$E$23,int)=0),$E$24,0)-F563))))</f>
        <v/>
      </c>
      <c r="H563" s="15"/>
      <c r="I563" s="14" t="str">
        <f t="shared" si="84"/>
        <v/>
      </c>
      <c r="J563" s="14" t="str">
        <f t="shared" si="85"/>
        <v/>
      </c>
      <c r="K563" s="14" t="str">
        <f t="shared" si="86"/>
        <v/>
      </c>
      <c r="L563" s="14" t="str">
        <f>IF(A563="","",SUM($K$49:K563))</f>
        <v/>
      </c>
      <c r="O563" s="18" t="str">
        <f t="shared" si="87"/>
        <v/>
      </c>
      <c r="P563" s="19" t="str">
        <f>IF(O563="","",IF(OR(periods_per_year=26,periods_per_year=52),IF(periods_per_year=26,IF(O563=1,fpdate,P562+14),IF(periods_per_year=52,IF(O563=1,fpdate,P562+7),"n/a")),IF(periods_per_year=24,DATE(YEAR(fpdate),MONTH(fpdate)+(O563-1)/2+IF(AND(DAY(fpdate)&gt;=15,MOD(O563,2)=0),1,0),IF(MOD(O563,2)=0,IF(DAY(fpdate)&gt;=15,DAY(fpdate)-14,DAY(fpdate)+14),DAY(fpdate))),IF(DAY(DATE(YEAR(fpdate),MONTH(fpdate)+O563-1,DAY(fpdate)))&lt;&gt;DAY(fpdate),DATE(YEAR(fpdate),MONTH(fpdate)+O563,0),DATE(YEAR(fpdate),MONTH(fpdate)+O563-1,DAY(fpdate))))))</f>
        <v/>
      </c>
      <c r="Q563" s="20" t="str">
        <f>IF(O563="","",IF(D563&lt;&gt;"",D563,IF(O563=1,start_rate,IF(variable,IF(OR(O563=1,O563&lt;$J$23*periods_per_year),Q562,MIN($J$24,IF(MOD(O563-1,$J$26)=0,MAX($J$25,Q562+$J$27),Q562))),Q562))))</f>
        <v/>
      </c>
      <c r="R563" s="21" t="str">
        <f>IF(O563="","",ROUND((((1+Q563/CP)^(CP/periods_per_year))-1)*U562,2))</f>
        <v/>
      </c>
      <c r="S563" s="21" t="str">
        <f>IF(O563="","",IF(O563=nper,U562+R563,MIN(U562+R563,IF(Q563=Q562,S562,ROUND(-PMT(((1+Q563/CP)^(CP/periods_per_year))-1,nper-O563+1,U562),2)))))</f>
        <v/>
      </c>
      <c r="T563" s="21" t="str">
        <f t="shared" si="88"/>
        <v/>
      </c>
      <c r="U563" s="21" t="str">
        <f t="shared" si="89"/>
        <v/>
      </c>
    </row>
    <row r="564" spans="1:21" x14ac:dyDescent="0.2">
      <c r="A564" s="11" t="str">
        <f t="shared" si="80"/>
        <v/>
      </c>
      <c r="B564" s="12" t="str">
        <f t="shared" si="81"/>
        <v/>
      </c>
      <c r="C564" s="16" t="str">
        <f t="shared" si="82"/>
        <v/>
      </c>
      <c r="D564" s="13" t="str">
        <f>IF(A564="","",IF(A564=1,start_rate,IF(variable,IF(OR(A564=1,A564&lt;$J$23*periods_per_year),D563,MIN($J$24,IF(MOD(A564-1,$J$26)=0,MAX($J$25,D563+$J$27),D563))),D563)))</f>
        <v/>
      </c>
      <c r="E564" s="14" t="str">
        <f t="shared" si="83"/>
        <v/>
      </c>
      <c r="F564" s="14" t="str">
        <f>IF(A564="","",IF(A564=nper,J563+E564,MIN(J563+E564,IF(D564=D563,F563,IF($E$13="Acc Bi-Weekly",ROUND((-PMT(((1+D564/CP)^(CP/12))-1,(nper-A564+1)*12/26,J563))/2,2),IF($E$13="Acc Weekly",ROUND((-PMT(((1+D564/CP)^(CP/12))-1,(nper-A564+1)*12/52,J563))/4,2),ROUND(-PMT(((1+D564/CP)^(CP/periods_per_year))-1,nper-A564+1,J563),2)))))))</f>
        <v/>
      </c>
      <c r="G564" s="14" t="str">
        <f>IF(OR(A564="",A564&lt;$E$23),"",IF(J563&lt;=F564,0,IF(IF(AND(A564&gt;=$E$23,MOD(A564-$E$23,int)=0),$E$24,0)+F564&gt;=J563+E564,J563+E564-F564,IF(AND(A564&gt;=$E$23,MOD(A564-$E$23,int)=0),$E$24,0)+IF(IF(AND(A564&gt;=$E$23,MOD(A564-$E$23,int)=0),$E$24,0)+IF(MOD(A564-$E$27,periods_per_year)=0,$E$26,0)+F564&lt;J563+E564,IF(MOD(A564-$E$27,periods_per_year)=0,$E$26,0),J563+E564-IF(AND(A564&gt;=$E$23,MOD(A564-$E$23,int)=0),$E$24,0)-F564))))</f>
        <v/>
      </c>
      <c r="H564" s="15"/>
      <c r="I564" s="14" t="str">
        <f t="shared" si="84"/>
        <v/>
      </c>
      <c r="J564" s="14" t="str">
        <f t="shared" si="85"/>
        <v/>
      </c>
      <c r="K564" s="14" t="str">
        <f t="shared" si="86"/>
        <v/>
      </c>
      <c r="L564" s="14" t="str">
        <f>IF(A564="","",SUM($K$49:K564))</f>
        <v/>
      </c>
      <c r="O564" s="18" t="str">
        <f t="shared" si="87"/>
        <v/>
      </c>
      <c r="P564" s="19" t="str">
        <f>IF(O564="","",IF(OR(periods_per_year=26,periods_per_year=52),IF(periods_per_year=26,IF(O564=1,fpdate,P563+14),IF(periods_per_year=52,IF(O564=1,fpdate,P563+7),"n/a")),IF(periods_per_year=24,DATE(YEAR(fpdate),MONTH(fpdate)+(O564-1)/2+IF(AND(DAY(fpdate)&gt;=15,MOD(O564,2)=0),1,0),IF(MOD(O564,2)=0,IF(DAY(fpdate)&gt;=15,DAY(fpdate)-14,DAY(fpdate)+14),DAY(fpdate))),IF(DAY(DATE(YEAR(fpdate),MONTH(fpdate)+O564-1,DAY(fpdate)))&lt;&gt;DAY(fpdate),DATE(YEAR(fpdate),MONTH(fpdate)+O564,0),DATE(YEAR(fpdate),MONTH(fpdate)+O564-1,DAY(fpdate))))))</f>
        <v/>
      </c>
      <c r="Q564" s="20" t="str">
        <f>IF(O564="","",IF(D564&lt;&gt;"",D564,IF(O564=1,start_rate,IF(variable,IF(OR(O564=1,O564&lt;$J$23*periods_per_year),Q563,MIN($J$24,IF(MOD(O564-1,$J$26)=0,MAX($J$25,Q563+$J$27),Q563))),Q563))))</f>
        <v/>
      </c>
      <c r="R564" s="21" t="str">
        <f>IF(O564="","",ROUND((((1+Q564/CP)^(CP/periods_per_year))-1)*U563,2))</f>
        <v/>
      </c>
      <c r="S564" s="21" t="str">
        <f>IF(O564="","",IF(O564=nper,U563+R564,MIN(U563+R564,IF(Q564=Q563,S563,ROUND(-PMT(((1+Q564/CP)^(CP/periods_per_year))-1,nper-O564+1,U563),2)))))</f>
        <v/>
      </c>
      <c r="T564" s="21" t="str">
        <f t="shared" si="88"/>
        <v/>
      </c>
      <c r="U564" s="21" t="str">
        <f t="shared" si="89"/>
        <v/>
      </c>
    </row>
    <row r="565" spans="1:21" x14ac:dyDescent="0.2">
      <c r="A565" s="11" t="str">
        <f t="shared" si="80"/>
        <v/>
      </c>
      <c r="B565" s="12" t="str">
        <f t="shared" si="81"/>
        <v/>
      </c>
      <c r="C565" s="16" t="str">
        <f t="shared" si="82"/>
        <v/>
      </c>
      <c r="D565" s="13" t="str">
        <f>IF(A565="","",IF(A565=1,start_rate,IF(variable,IF(OR(A565=1,A565&lt;$J$23*periods_per_year),D564,MIN($J$24,IF(MOD(A565-1,$J$26)=0,MAX($J$25,D564+$J$27),D564))),D564)))</f>
        <v/>
      </c>
      <c r="E565" s="14" t="str">
        <f t="shared" si="83"/>
        <v/>
      </c>
      <c r="F565" s="14" t="str">
        <f>IF(A565="","",IF(A565=nper,J564+E565,MIN(J564+E565,IF(D565=D564,F564,IF($E$13="Acc Bi-Weekly",ROUND((-PMT(((1+D565/CP)^(CP/12))-1,(nper-A565+1)*12/26,J564))/2,2),IF($E$13="Acc Weekly",ROUND((-PMT(((1+D565/CP)^(CP/12))-1,(nper-A565+1)*12/52,J564))/4,2),ROUND(-PMT(((1+D565/CP)^(CP/periods_per_year))-1,nper-A565+1,J564),2)))))))</f>
        <v/>
      </c>
      <c r="G565" s="14" t="str">
        <f>IF(OR(A565="",A565&lt;$E$23),"",IF(J564&lt;=F565,0,IF(IF(AND(A565&gt;=$E$23,MOD(A565-$E$23,int)=0),$E$24,0)+F565&gt;=J564+E565,J564+E565-F565,IF(AND(A565&gt;=$E$23,MOD(A565-$E$23,int)=0),$E$24,0)+IF(IF(AND(A565&gt;=$E$23,MOD(A565-$E$23,int)=0),$E$24,0)+IF(MOD(A565-$E$27,periods_per_year)=0,$E$26,0)+F565&lt;J564+E565,IF(MOD(A565-$E$27,periods_per_year)=0,$E$26,0),J564+E565-IF(AND(A565&gt;=$E$23,MOD(A565-$E$23,int)=0),$E$24,0)-F565))))</f>
        <v/>
      </c>
      <c r="H565" s="15"/>
      <c r="I565" s="14" t="str">
        <f t="shared" si="84"/>
        <v/>
      </c>
      <c r="J565" s="14" t="str">
        <f t="shared" si="85"/>
        <v/>
      </c>
      <c r="K565" s="14" t="str">
        <f t="shared" si="86"/>
        <v/>
      </c>
      <c r="L565" s="14" t="str">
        <f>IF(A565="","",SUM($K$49:K565))</f>
        <v/>
      </c>
      <c r="O565" s="18" t="str">
        <f t="shared" si="87"/>
        <v/>
      </c>
      <c r="P565" s="19" t="str">
        <f>IF(O565="","",IF(OR(periods_per_year=26,periods_per_year=52),IF(periods_per_year=26,IF(O565=1,fpdate,P564+14),IF(periods_per_year=52,IF(O565=1,fpdate,P564+7),"n/a")),IF(periods_per_year=24,DATE(YEAR(fpdate),MONTH(fpdate)+(O565-1)/2+IF(AND(DAY(fpdate)&gt;=15,MOD(O565,2)=0),1,0),IF(MOD(O565,2)=0,IF(DAY(fpdate)&gt;=15,DAY(fpdate)-14,DAY(fpdate)+14),DAY(fpdate))),IF(DAY(DATE(YEAR(fpdate),MONTH(fpdate)+O565-1,DAY(fpdate)))&lt;&gt;DAY(fpdate),DATE(YEAR(fpdate),MONTH(fpdate)+O565,0),DATE(YEAR(fpdate),MONTH(fpdate)+O565-1,DAY(fpdate))))))</f>
        <v/>
      </c>
      <c r="Q565" s="20" t="str">
        <f>IF(O565="","",IF(D565&lt;&gt;"",D565,IF(O565=1,start_rate,IF(variable,IF(OR(O565=1,O565&lt;$J$23*periods_per_year),Q564,MIN($J$24,IF(MOD(O565-1,$J$26)=0,MAX($J$25,Q564+$J$27),Q564))),Q564))))</f>
        <v/>
      </c>
      <c r="R565" s="21" t="str">
        <f>IF(O565="","",ROUND((((1+Q565/CP)^(CP/periods_per_year))-1)*U564,2))</f>
        <v/>
      </c>
      <c r="S565" s="21" t="str">
        <f>IF(O565="","",IF(O565=nper,U564+R565,MIN(U564+R565,IF(Q565=Q564,S564,ROUND(-PMT(((1+Q565/CP)^(CP/periods_per_year))-1,nper-O565+1,U564),2)))))</f>
        <v/>
      </c>
      <c r="T565" s="21" t="str">
        <f t="shared" si="88"/>
        <v/>
      </c>
      <c r="U565" s="21" t="str">
        <f t="shared" si="89"/>
        <v/>
      </c>
    </row>
    <row r="566" spans="1:21" x14ac:dyDescent="0.2">
      <c r="A566" s="11" t="str">
        <f t="shared" si="80"/>
        <v/>
      </c>
      <c r="B566" s="12" t="str">
        <f t="shared" si="81"/>
        <v/>
      </c>
      <c r="C566" s="16" t="str">
        <f t="shared" si="82"/>
        <v/>
      </c>
      <c r="D566" s="13" t="str">
        <f>IF(A566="","",IF(A566=1,start_rate,IF(variable,IF(OR(A566=1,A566&lt;$J$23*periods_per_year),D565,MIN($J$24,IF(MOD(A566-1,$J$26)=0,MAX($J$25,D565+$J$27),D565))),D565)))</f>
        <v/>
      </c>
      <c r="E566" s="14" t="str">
        <f t="shared" si="83"/>
        <v/>
      </c>
      <c r="F566" s="14" t="str">
        <f>IF(A566="","",IF(A566=nper,J565+E566,MIN(J565+E566,IF(D566=D565,F565,IF($E$13="Acc Bi-Weekly",ROUND((-PMT(((1+D566/CP)^(CP/12))-1,(nper-A566+1)*12/26,J565))/2,2),IF($E$13="Acc Weekly",ROUND((-PMT(((1+D566/CP)^(CP/12))-1,(nper-A566+1)*12/52,J565))/4,2),ROUND(-PMT(((1+D566/CP)^(CP/periods_per_year))-1,nper-A566+1,J565),2)))))))</f>
        <v/>
      </c>
      <c r="G566" s="14" t="str">
        <f>IF(OR(A566="",A566&lt;$E$23),"",IF(J565&lt;=F566,0,IF(IF(AND(A566&gt;=$E$23,MOD(A566-$E$23,int)=0),$E$24,0)+F566&gt;=J565+E566,J565+E566-F566,IF(AND(A566&gt;=$E$23,MOD(A566-$E$23,int)=0),$E$24,0)+IF(IF(AND(A566&gt;=$E$23,MOD(A566-$E$23,int)=0),$E$24,0)+IF(MOD(A566-$E$27,periods_per_year)=0,$E$26,0)+F566&lt;J565+E566,IF(MOD(A566-$E$27,periods_per_year)=0,$E$26,0),J565+E566-IF(AND(A566&gt;=$E$23,MOD(A566-$E$23,int)=0),$E$24,0)-F566))))</f>
        <v/>
      </c>
      <c r="H566" s="15"/>
      <c r="I566" s="14" t="str">
        <f t="shared" si="84"/>
        <v/>
      </c>
      <c r="J566" s="14" t="str">
        <f t="shared" si="85"/>
        <v/>
      </c>
      <c r="K566" s="14" t="str">
        <f t="shared" si="86"/>
        <v/>
      </c>
      <c r="L566" s="14" t="str">
        <f>IF(A566="","",SUM($K$49:K566))</f>
        <v/>
      </c>
      <c r="O566" s="18" t="str">
        <f t="shared" si="87"/>
        <v/>
      </c>
      <c r="P566" s="19" t="str">
        <f>IF(O566="","",IF(OR(periods_per_year=26,periods_per_year=52),IF(periods_per_year=26,IF(O566=1,fpdate,P565+14),IF(periods_per_year=52,IF(O566=1,fpdate,P565+7),"n/a")),IF(periods_per_year=24,DATE(YEAR(fpdate),MONTH(fpdate)+(O566-1)/2+IF(AND(DAY(fpdate)&gt;=15,MOD(O566,2)=0),1,0),IF(MOD(O566,2)=0,IF(DAY(fpdate)&gt;=15,DAY(fpdate)-14,DAY(fpdate)+14),DAY(fpdate))),IF(DAY(DATE(YEAR(fpdate),MONTH(fpdate)+O566-1,DAY(fpdate)))&lt;&gt;DAY(fpdate),DATE(YEAR(fpdate),MONTH(fpdate)+O566,0),DATE(YEAR(fpdate),MONTH(fpdate)+O566-1,DAY(fpdate))))))</f>
        <v/>
      </c>
      <c r="Q566" s="20" t="str">
        <f>IF(O566="","",IF(D566&lt;&gt;"",D566,IF(O566=1,start_rate,IF(variable,IF(OR(O566=1,O566&lt;$J$23*periods_per_year),Q565,MIN($J$24,IF(MOD(O566-1,$J$26)=0,MAX($J$25,Q565+$J$27),Q565))),Q565))))</f>
        <v/>
      </c>
      <c r="R566" s="21" t="str">
        <f>IF(O566="","",ROUND((((1+Q566/CP)^(CP/periods_per_year))-1)*U565,2))</f>
        <v/>
      </c>
      <c r="S566" s="21" t="str">
        <f>IF(O566="","",IF(O566=nper,U565+R566,MIN(U565+R566,IF(Q566=Q565,S565,ROUND(-PMT(((1+Q566/CP)^(CP/periods_per_year))-1,nper-O566+1,U565),2)))))</f>
        <v/>
      </c>
      <c r="T566" s="21" t="str">
        <f t="shared" si="88"/>
        <v/>
      </c>
      <c r="U566" s="21" t="str">
        <f t="shared" si="89"/>
        <v/>
      </c>
    </row>
    <row r="567" spans="1:21" x14ac:dyDescent="0.2">
      <c r="A567" s="11" t="str">
        <f t="shared" si="80"/>
        <v/>
      </c>
      <c r="B567" s="12" t="str">
        <f t="shared" si="81"/>
        <v/>
      </c>
      <c r="C567" s="16" t="str">
        <f t="shared" si="82"/>
        <v/>
      </c>
      <c r="D567" s="13" t="str">
        <f>IF(A567="","",IF(A567=1,start_rate,IF(variable,IF(OR(A567=1,A567&lt;$J$23*periods_per_year),D566,MIN($J$24,IF(MOD(A567-1,$J$26)=0,MAX($J$25,D566+$J$27),D566))),D566)))</f>
        <v/>
      </c>
      <c r="E567" s="14" t="str">
        <f t="shared" si="83"/>
        <v/>
      </c>
      <c r="F567" s="14" t="str">
        <f>IF(A567="","",IF(A567=nper,J566+E567,MIN(J566+E567,IF(D567=D566,F566,IF($E$13="Acc Bi-Weekly",ROUND((-PMT(((1+D567/CP)^(CP/12))-1,(nper-A567+1)*12/26,J566))/2,2),IF($E$13="Acc Weekly",ROUND((-PMT(((1+D567/CP)^(CP/12))-1,(nper-A567+1)*12/52,J566))/4,2),ROUND(-PMT(((1+D567/CP)^(CP/periods_per_year))-1,nper-A567+1,J566),2)))))))</f>
        <v/>
      </c>
      <c r="G567" s="14" t="str">
        <f>IF(OR(A567="",A567&lt;$E$23),"",IF(J566&lt;=F567,0,IF(IF(AND(A567&gt;=$E$23,MOD(A567-$E$23,int)=0),$E$24,0)+F567&gt;=J566+E567,J566+E567-F567,IF(AND(A567&gt;=$E$23,MOD(A567-$E$23,int)=0),$E$24,0)+IF(IF(AND(A567&gt;=$E$23,MOD(A567-$E$23,int)=0),$E$24,0)+IF(MOD(A567-$E$27,periods_per_year)=0,$E$26,0)+F567&lt;J566+E567,IF(MOD(A567-$E$27,periods_per_year)=0,$E$26,0),J566+E567-IF(AND(A567&gt;=$E$23,MOD(A567-$E$23,int)=0),$E$24,0)-F567))))</f>
        <v/>
      </c>
      <c r="H567" s="15"/>
      <c r="I567" s="14" t="str">
        <f t="shared" si="84"/>
        <v/>
      </c>
      <c r="J567" s="14" t="str">
        <f t="shared" si="85"/>
        <v/>
      </c>
      <c r="K567" s="14" t="str">
        <f t="shared" si="86"/>
        <v/>
      </c>
      <c r="L567" s="14" t="str">
        <f>IF(A567="","",SUM($K$49:K567))</f>
        <v/>
      </c>
      <c r="O567" s="18" t="str">
        <f t="shared" si="87"/>
        <v/>
      </c>
      <c r="P567" s="19" t="str">
        <f>IF(O567="","",IF(OR(periods_per_year=26,periods_per_year=52),IF(periods_per_year=26,IF(O567=1,fpdate,P566+14),IF(periods_per_year=52,IF(O567=1,fpdate,P566+7),"n/a")),IF(periods_per_year=24,DATE(YEAR(fpdate),MONTH(fpdate)+(O567-1)/2+IF(AND(DAY(fpdate)&gt;=15,MOD(O567,2)=0),1,0),IF(MOD(O567,2)=0,IF(DAY(fpdate)&gt;=15,DAY(fpdate)-14,DAY(fpdate)+14),DAY(fpdate))),IF(DAY(DATE(YEAR(fpdate),MONTH(fpdate)+O567-1,DAY(fpdate)))&lt;&gt;DAY(fpdate),DATE(YEAR(fpdate),MONTH(fpdate)+O567,0),DATE(YEAR(fpdate),MONTH(fpdate)+O567-1,DAY(fpdate))))))</f>
        <v/>
      </c>
      <c r="Q567" s="20" t="str">
        <f>IF(O567="","",IF(D567&lt;&gt;"",D567,IF(O567=1,start_rate,IF(variable,IF(OR(O567=1,O567&lt;$J$23*periods_per_year),Q566,MIN($J$24,IF(MOD(O567-1,$J$26)=0,MAX($J$25,Q566+$J$27),Q566))),Q566))))</f>
        <v/>
      </c>
      <c r="R567" s="21" t="str">
        <f>IF(O567="","",ROUND((((1+Q567/CP)^(CP/periods_per_year))-1)*U566,2))</f>
        <v/>
      </c>
      <c r="S567" s="21" t="str">
        <f>IF(O567="","",IF(O567=nper,U566+R567,MIN(U566+R567,IF(Q567=Q566,S566,ROUND(-PMT(((1+Q567/CP)^(CP/periods_per_year))-1,nper-O567+1,U566),2)))))</f>
        <v/>
      </c>
      <c r="T567" s="21" t="str">
        <f t="shared" si="88"/>
        <v/>
      </c>
      <c r="U567" s="21" t="str">
        <f t="shared" si="89"/>
        <v/>
      </c>
    </row>
    <row r="568" spans="1:21" x14ac:dyDescent="0.2">
      <c r="A568" s="11" t="str">
        <f t="shared" si="80"/>
        <v/>
      </c>
      <c r="B568" s="12" t="str">
        <f t="shared" si="81"/>
        <v/>
      </c>
      <c r="C568" s="16" t="str">
        <f t="shared" si="82"/>
        <v/>
      </c>
      <c r="D568" s="13" t="str">
        <f>IF(A568="","",IF(A568=1,start_rate,IF(variable,IF(OR(A568=1,A568&lt;$J$23*periods_per_year),D567,MIN($J$24,IF(MOD(A568-1,$J$26)=0,MAX($J$25,D567+$J$27),D567))),D567)))</f>
        <v/>
      </c>
      <c r="E568" s="14" t="str">
        <f t="shared" si="83"/>
        <v/>
      </c>
      <c r="F568" s="14" t="str">
        <f>IF(A568="","",IF(A568=nper,J567+E568,MIN(J567+E568,IF(D568=D567,F567,IF($E$13="Acc Bi-Weekly",ROUND((-PMT(((1+D568/CP)^(CP/12))-1,(nper-A568+1)*12/26,J567))/2,2),IF($E$13="Acc Weekly",ROUND((-PMT(((1+D568/CP)^(CP/12))-1,(nper-A568+1)*12/52,J567))/4,2),ROUND(-PMT(((1+D568/CP)^(CP/periods_per_year))-1,nper-A568+1,J567),2)))))))</f>
        <v/>
      </c>
      <c r="G568" s="14" t="str">
        <f>IF(OR(A568="",A568&lt;$E$23),"",IF(J567&lt;=F568,0,IF(IF(AND(A568&gt;=$E$23,MOD(A568-$E$23,int)=0),$E$24,0)+F568&gt;=J567+E568,J567+E568-F568,IF(AND(A568&gt;=$E$23,MOD(A568-$E$23,int)=0),$E$24,0)+IF(IF(AND(A568&gt;=$E$23,MOD(A568-$E$23,int)=0),$E$24,0)+IF(MOD(A568-$E$27,periods_per_year)=0,$E$26,0)+F568&lt;J567+E568,IF(MOD(A568-$E$27,periods_per_year)=0,$E$26,0),J567+E568-IF(AND(A568&gt;=$E$23,MOD(A568-$E$23,int)=0),$E$24,0)-F568))))</f>
        <v/>
      </c>
      <c r="H568" s="15"/>
      <c r="I568" s="14" t="str">
        <f t="shared" si="84"/>
        <v/>
      </c>
      <c r="J568" s="14" t="str">
        <f t="shared" si="85"/>
        <v/>
      </c>
      <c r="K568" s="14" t="str">
        <f t="shared" si="86"/>
        <v/>
      </c>
      <c r="L568" s="14" t="str">
        <f>IF(A568="","",SUM($K$49:K568))</f>
        <v/>
      </c>
      <c r="O568" s="18" t="str">
        <f t="shared" si="87"/>
        <v/>
      </c>
      <c r="P568" s="19" t="str">
        <f>IF(O568="","",IF(OR(periods_per_year=26,periods_per_year=52),IF(periods_per_year=26,IF(O568=1,fpdate,P567+14),IF(periods_per_year=52,IF(O568=1,fpdate,P567+7),"n/a")),IF(periods_per_year=24,DATE(YEAR(fpdate),MONTH(fpdate)+(O568-1)/2+IF(AND(DAY(fpdate)&gt;=15,MOD(O568,2)=0),1,0),IF(MOD(O568,2)=0,IF(DAY(fpdate)&gt;=15,DAY(fpdate)-14,DAY(fpdate)+14),DAY(fpdate))),IF(DAY(DATE(YEAR(fpdate),MONTH(fpdate)+O568-1,DAY(fpdate)))&lt;&gt;DAY(fpdate),DATE(YEAR(fpdate),MONTH(fpdate)+O568,0),DATE(YEAR(fpdate),MONTH(fpdate)+O568-1,DAY(fpdate))))))</f>
        <v/>
      </c>
      <c r="Q568" s="20" t="str">
        <f>IF(O568="","",IF(D568&lt;&gt;"",D568,IF(O568=1,start_rate,IF(variable,IF(OR(O568=1,O568&lt;$J$23*periods_per_year),Q567,MIN($J$24,IF(MOD(O568-1,$J$26)=0,MAX($J$25,Q567+$J$27),Q567))),Q567))))</f>
        <v/>
      </c>
      <c r="R568" s="21" t="str">
        <f>IF(O568="","",ROUND((((1+Q568/CP)^(CP/periods_per_year))-1)*U567,2))</f>
        <v/>
      </c>
      <c r="S568" s="21" t="str">
        <f>IF(O568="","",IF(O568=nper,U567+R568,MIN(U567+R568,IF(Q568=Q567,S567,ROUND(-PMT(((1+Q568/CP)^(CP/periods_per_year))-1,nper-O568+1,U567),2)))))</f>
        <v/>
      </c>
      <c r="T568" s="21" t="str">
        <f t="shared" si="88"/>
        <v/>
      </c>
      <c r="U568" s="21" t="str">
        <f t="shared" si="89"/>
        <v/>
      </c>
    </row>
    <row r="569" spans="1:21" x14ac:dyDescent="0.2">
      <c r="A569" s="11" t="str">
        <f t="shared" si="80"/>
        <v/>
      </c>
      <c r="B569" s="12" t="str">
        <f t="shared" si="81"/>
        <v/>
      </c>
      <c r="C569" s="16" t="str">
        <f t="shared" si="82"/>
        <v/>
      </c>
      <c r="D569" s="13" t="str">
        <f>IF(A569="","",IF(A569=1,start_rate,IF(variable,IF(OR(A569=1,A569&lt;$J$23*periods_per_year),D568,MIN($J$24,IF(MOD(A569-1,$J$26)=0,MAX($J$25,D568+$J$27),D568))),D568)))</f>
        <v/>
      </c>
      <c r="E569" s="14" t="str">
        <f t="shared" si="83"/>
        <v/>
      </c>
      <c r="F569" s="14" t="str">
        <f>IF(A569="","",IF(A569=nper,J568+E569,MIN(J568+E569,IF(D569=D568,F568,IF($E$13="Acc Bi-Weekly",ROUND((-PMT(((1+D569/CP)^(CP/12))-1,(nper-A569+1)*12/26,J568))/2,2),IF($E$13="Acc Weekly",ROUND((-PMT(((1+D569/CP)^(CP/12))-1,(nper-A569+1)*12/52,J568))/4,2),ROUND(-PMT(((1+D569/CP)^(CP/periods_per_year))-1,nper-A569+1,J568),2)))))))</f>
        <v/>
      </c>
      <c r="G569" s="14" t="str">
        <f>IF(OR(A569="",A569&lt;$E$23),"",IF(J568&lt;=F569,0,IF(IF(AND(A569&gt;=$E$23,MOD(A569-$E$23,int)=0),$E$24,0)+F569&gt;=J568+E569,J568+E569-F569,IF(AND(A569&gt;=$E$23,MOD(A569-$E$23,int)=0),$E$24,0)+IF(IF(AND(A569&gt;=$E$23,MOD(A569-$E$23,int)=0),$E$24,0)+IF(MOD(A569-$E$27,periods_per_year)=0,$E$26,0)+F569&lt;J568+E569,IF(MOD(A569-$E$27,periods_per_year)=0,$E$26,0),J568+E569-IF(AND(A569&gt;=$E$23,MOD(A569-$E$23,int)=0),$E$24,0)-F569))))</f>
        <v/>
      </c>
      <c r="H569" s="15"/>
      <c r="I569" s="14" t="str">
        <f t="shared" si="84"/>
        <v/>
      </c>
      <c r="J569" s="14" t="str">
        <f t="shared" si="85"/>
        <v/>
      </c>
      <c r="K569" s="14" t="str">
        <f t="shared" si="86"/>
        <v/>
      </c>
      <c r="L569" s="14" t="str">
        <f>IF(A569="","",SUM($K$49:K569))</f>
        <v/>
      </c>
      <c r="O569" s="18" t="str">
        <f t="shared" si="87"/>
        <v/>
      </c>
      <c r="P569" s="19" t="str">
        <f>IF(O569="","",IF(OR(periods_per_year=26,periods_per_year=52),IF(periods_per_year=26,IF(O569=1,fpdate,P568+14),IF(periods_per_year=52,IF(O569=1,fpdate,P568+7),"n/a")),IF(periods_per_year=24,DATE(YEAR(fpdate),MONTH(fpdate)+(O569-1)/2+IF(AND(DAY(fpdate)&gt;=15,MOD(O569,2)=0),1,0),IF(MOD(O569,2)=0,IF(DAY(fpdate)&gt;=15,DAY(fpdate)-14,DAY(fpdate)+14),DAY(fpdate))),IF(DAY(DATE(YEAR(fpdate),MONTH(fpdate)+O569-1,DAY(fpdate)))&lt;&gt;DAY(fpdate),DATE(YEAR(fpdate),MONTH(fpdate)+O569,0),DATE(YEAR(fpdate),MONTH(fpdate)+O569-1,DAY(fpdate))))))</f>
        <v/>
      </c>
      <c r="Q569" s="20" t="str">
        <f>IF(O569="","",IF(D569&lt;&gt;"",D569,IF(O569=1,start_rate,IF(variable,IF(OR(O569=1,O569&lt;$J$23*periods_per_year),Q568,MIN($J$24,IF(MOD(O569-1,$J$26)=0,MAX($J$25,Q568+$J$27),Q568))),Q568))))</f>
        <v/>
      </c>
      <c r="R569" s="21" t="str">
        <f>IF(O569="","",ROUND((((1+Q569/CP)^(CP/periods_per_year))-1)*U568,2))</f>
        <v/>
      </c>
      <c r="S569" s="21" t="str">
        <f>IF(O569="","",IF(O569=nper,U568+R569,MIN(U568+R569,IF(Q569=Q568,S568,ROUND(-PMT(((1+Q569/CP)^(CP/periods_per_year))-1,nper-O569+1,U568),2)))))</f>
        <v/>
      </c>
      <c r="T569" s="21" t="str">
        <f t="shared" si="88"/>
        <v/>
      </c>
      <c r="U569" s="21" t="str">
        <f t="shared" si="89"/>
        <v/>
      </c>
    </row>
    <row r="570" spans="1:21" x14ac:dyDescent="0.2">
      <c r="A570" s="11" t="str">
        <f t="shared" si="80"/>
        <v/>
      </c>
      <c r="B570" s="12" t="str">
        <f t="shared" si="81"/>
        <v/>
      </c>
      <c r="C570" s="16" t="str">
        <f t="shared" si="82"/>
        <v/>
      </c>
      <c r="D570" s="13" t="str">
        <f>IF(A570="","",IF(A570=1,start_rate,IF(variable,IF(OR(A570=1,A570&lt;$J$23*periods_per_year),D569,MIN($J$24,IF(MOD(A570-1,$J$26)=0,MAX($J$25,D569+$J$27),D569))),D569)))</f>
        <v/>
      </c>
      <c r="E570" s="14" t="str">
        <f t="shared" si="83"/>
        <v/>
      </c>
      <c r="F570" s="14" t="str">
        <f>IF(A570="","",IF(A570=nper,J569+E570,MIN(J569+E570,IF(D570=D569,F569,IF($E$13="Acc Bi-Weekly",ROUND((-PMT(((1+D570/CP)^(CP/12))-1,(nper-A570+1)*12/26,J569))/2,2),IF($E$13="Acc Weekly",ROUND((-PMT(((1+D570/CP)^(CP/12))-1,(nper-A570+1)*12/52,J569))/4,2),ROUND(-PMT(((1+D570/CP)^(CP/periods_per_year))-1,nper-A570+1,J569),2)))))))</f>
        <v/>
      </c>
      <c r="G570" s="14" t="str">
        <f>IF(OR(A570="",A570&lt;$E$23),"",IF(J569&lt;=F570,0,IF(IF(AND(A570&gt;=$E$23,MOD(A570-$E$23,int)=0),$E$24,0)+F570&gt;=J569+E570,J569+E570-F570,IF(AND(A570&gt;=$E$23,MOD(A570-$E$23,int)=0),$E$24,0)+IF(IF(AND(A570&gt;=$E$23,MOD(A570-$E$23,int)=0),$E$24,0)+IF(MOD(A570-$E$27,periods_per_year)=0,$E$26,0)+F570&lt;J569+E570,IF(MOD(A570-$E$27,periods_per_year)=0,$E$26,0),J569+E570-IF(AND(A570&gt;=$E$23,MOD(A570-$E$23,int)=0),$E$24,0)-F570))))</f>
        <v/>
      </c>
      <c r="H570" s="15"/>
      <c r="I570" s="14" t="str">
        <f t="shared" si="84"/>
        <v/>
      </c>
      <c r="J570" s="14" t="str">
        <f t="shared" si="85"/>
        <v/>
      </c>
      <c r="K570" s="14" t="str">
        <f t="shared" si="86"/>
        <v/>
      </c>
      <c r="L570" s="14" t="str">
        <f>IF(A570="","",SUM($K$49:K570))</f>
        <v/>
      </c>
      <c r="O570" s="18" t="str">
        <f t="shared" si="87"/>
        <v/>
      </c>
      <c r="P570" s="19" t="str">
        <f>IF(O570="","",IF(OR(periods_per_year=26,periods_per_year=52),IF(periods_per_year=26,IF(O570=1,fpdate,P569+14),IF(periods_per_year=52,IF(O570=1,fpdate,P569+7),"n/a")),IF(periods_per_year=24,DATE(YEAR(fpdate),MONTH(fpdate)+(O570-1)/2+IF(AND(DAY(fpdate)&gt;=15,MOD(O570,2)=0),1,0),IF(MOD(O570,2)=0,IF(DAY(fpdate)&gt;=15,DAY(fpdate)-14,DAY(fpdate)+14),DAY(fpdate))),IF(DAY(DATE(YEAR(fpdate),MONTH(fpdate)+O570-1,DAY(fpdate)))&lt;&gt;DAY(fpdate),DATE(YEAR(fpdate),MONTH(fpdate)+O570,0),DATE(YEAR(fpdate),MONTH(fpdate)+O570-1,DAY(fpdate))))))</f>
        <v/>
      </c>
      <c r="Q570" s="20" t="str">
        <f>IF(O570="","",IF(D570&lt;&gt;"",D570,IF(O570=1,start_rate,IF(variable,IF(OR(O570=1,O570&lt;$J$23*periods_per_year),Q569,MIN($J$24,IF(MOD(O570-1,$J$26)=0,MAX($J$25,Q569+$J$27),Q569))),Q569))))</f>
        <v/>
      </c>
      <c r="R570" s="21" t="str">
        <f>IF(O570="","",ROUND((((1+Q570/CP)^(CP/periods_per_year))-1)*U569,2))</f>
        <v/>
      </c>
      <c r="S570" s="21" t="str">
        <f>IF(O570="","",IF(O570=nper,U569+R570,MIN(U569+R570,IF(Q570=Q569,S569,ROUND(-PMT(((1+Q570/CP)^(CP/periods_per_year))-1,nper-O570+1,U569),2)))))</f>
        <v/>
      </c>
      <c r="T570" s="21" t="str">
        <f t="shared" si="88"/>
        <v/>
      </c>
      <c r="U570" s="21" t="str">
        <f t="shared" si="89"/>
        <v/>
      </c>
    </row>
    <row r="571" spans="1:21" x14ac:dyDescent="0.2">
      <c r="A571" s="11" t="str">
        <f t="shared" si="80"/>
        <v/>
      </c>
      <c r="B571" s="12" t="str">
        <f t="shared" si="81"/>
        <v/>
      </c>
      <c r="C571" s="16" t="str">
        <f t="shared" si="82"/>
        <v/>
      </c>
      <c r="D571" s="13" t="str">
        <f>IF(A571="","",IF(A571=1,start_rate,IF(variable,IF(OR(A571=1,A571&lt;$J$23*periods_per_year),D570,MIN($J$24,IF(MOD(A571-1,$J$26)=0,MAX($J$25,D570+$J$27),D570))),D570)))</f>
        <v/>
      </c>
      <c r="E571" s="14" t="str">
        <f t="shared" si="83"/>
        <v/>
      </c>
      <c r="F571" s="14" t="str">
        <f>IF(A571="","",IF(A571=nper,J570+E571,MIN(J570+E571,IF(D571=D570,F570,IF($E$13="Acc Bi-Weekly",ROUND((-PMT(((1+D571/CP)^(CP/12))-1,(nper-A571+1)*12/26,J570))/2,2),IF($E$13="Acc Weekly",ROUND((-PMT(((1+D571/CP)^(CP/12))-1,(nper-A571+1)*12/52,J570))/4,2),ROUND(-PMT(((1+D571/CP)^(CP/periods_per_year))-1,nper-A571+1,J570),2)))))))</f>
        <v/>
      </c>
      <c r="G571" s="14" t="str">
        <f>IF(OR(A571="",A571&lt;$E$23),"",IF(J570&lt;=F571,0,IF(IF(AND(A571&gt;=$E$23,MOD(A571-$E$23,int)=0),$E$24,0)+F571&gt;=J570+E571,J570+E571-F571,IF(AND(A571&gt;=$E$23,MOD(A571-$E$23,int)=0),$E$24,0)+IF(IF(AND(A571&gt;=$E$23,MOD(A571-$E$23,int)=0),$E$24,0)+IF(MOD(A571-$E$27,periods_per_year)=0,$E$26,0)+F571&lt;J570+E571,IF(MOD(A571-$E$27,periods_per_year)=0,$E$26,0),J570+E571-IF(AND(A571&gt;=$E$23,MOD(A571-$E$23,int)=0),$E$24,0)-F571))))</f>
        <v/>
      </c>
      <c r="H571" s="15"/>
      <c r="I571" s="14" t="str">
        <f t="shared" si="84"/>
        <v/>
      </c>
      <c r="J571" s="14" t="str">
        <f t="shared" si="85"/>
        <v/>
      </c>
      <c r="K571" s="14" t="str">
        <f t="shared" si="86"/>
        <v/>
      </c>
      <c r="L571" s="14" t="str">
        <f>IF(A571="","",SUM($K$49:K571))</f>
        <v/>
      </c>
      <c r="O571" s="18" t="str">
        <f t="shared" si="87"/>
        <v/>
      </c>
      <c r="P571" s="19" t="str">
        <f>IF(O571="","",IF(OR(periods_per_year=26,periods_per_year=52),IF(periods_per_year=26,IF(O571=1,fpdate,P570+14),IF(periods_per_year=52,IF(O571=1,fpdate,P570+7),"n/a")),IF(periods_per_year=24,DATE(YEAR(fpdate),MONTH(fpdate)+(O571-1)/2+IF(AND(DAY(fpdate)&gt;=15,MOD(O571,2)=0),1,0),IF(MOD(O571,2)=0,IF(DAY(fpdate)&gt;=15,DAY(fpdate)-14,DAY(fpdate)+14),DAY(fpdate))),IF(DAY(DATE(YEAR(fpdate),MONTH(fpdate)+O571-1,DAY(fpdate)))&lt;&gt;DAY(fpdate),DATE(YEAR(fpdate),MONTH(fpdate)+O571,0),DATE(YEAR(fpdate),MONTH(fpdate)+O571-1,DAY(fpdate))))))</f>
        <v/>
      </c>
      <c r="Q571" s="20" t="str">
        <f>IF(O571="","",IF(D571&lt;&gt;"",D571,IF(O571=1,start_rate,IF(variable,IF(OR(O571=1,O571&lt;$J$23*periods_per_year),Q570,MIN($J$24,IF(MOD(O571-1,$J$26)=0,MAX($J$25,Q570+$J$27),Q570))),Q570))))</f>
        <v/>
      </c>
      <c r="R571" s="21" t="str">
        <f>IF(O571="","",ROUND((((1+Q571/CP)^(CP/periods_per_year))-1)*U570,2))</f>
        <v/>
      </c>
      <c r="S571" s="21" t="str">
        <f>IF(O571="","",IF(O571=nper,U570+R571,MIN(U570+R571,IF(Q571=Q570,S570,ROUND(-PMT(((1+Q571/CP)^(CP/periods_per_year))-1,nper-O571+1,U570),2)))))</f>
        <v/>
      </c>
      <c r="T571" s="21" t="str">
        <f t="shared" si="88"/>
        <v/>
      </c>
      <c r="U571" s="21" t="str">
        <f t="shared" si="89"/>
        <v/>
      </c>
    </row>
    <row r="572" spans="1:21" x14ac:dyDescent="0.2">
      <c r="A572" s="11" t="str">
        <f t="shared" si="80"/>
        <v/>
      </c>
      <c r="B572" s="12" t="str">
        <f t="shared" si="81"/>
        <v/>
      </c>
      <c r="C572" s="16" t="str">
        <f t="shared" si="82"/>
        <v/>
      </c>
      <c r="D572" s="13" t="str">
        <f>IF(A572="","",IF(A572=1,start_rate,IF(variable,IF(OR(A572=1,A572&lt;$J$23*periods_per_year),D571,MIN($J$24,IF(MOD(A572-1,$J$26)=0,MAX($J$25,D571+$J$27),D571))),D571)))</f>
        <v/>
      </c>
      <c r="E572" s="14" t="str">
        <f t="shared" si="83"/>
        <v/>
      </c>
      <c r="F572" s="14" t="str">
        <f>IF(A572="","",IF(A572=nper,J571+E572,MIN(J571+E572,IF(D572=D571,F571,IF($E$13="Acc Bi-Weekly",ROUND((-PMT(((1+D572/CP)^(CP/12))-1,(nper-A572+1)*12/26,J571))/2,2),IF($E$13="Acc Weekly",ROUND((-PMT(((1+D572/CP)^(CP/12))-1,(nper-A572+1)*12/52,J571))/4,2),ROUND(-PMT(((1+D572/CP)^(CP/periods_per_year))-1,nper-A572+1,J571),2)))))))</f>
        <v/>
      </c>
      <c r="G572" s="14" t="str">
        <f>IF(OR(A572="",A572&lt;$E$23),"",IF(J571&lt;=F572,0,IF(IF(AND(A572&gt;=$E$23,MOD(A572-$E$23,int)=0),$E$24,0)+F572&gt;=J571+E572,J571+E572-F572,IF(AND(A572&gt;=$E$23,MOD(A572-$E$23,int)=0),$E$24,0)+IF(IF(AND(A572&gt;=$E$23,MOD(A572-$E$23,int)=0),$E$24,0)+IF(MOD(A572-$E$27,periods_per_year)=0,$E$26,0)+F572&lt;J571+E572,IF(MOD(A572-$E$27,periods_per_year)=0,$E$26,0),J571+E572-IF(AND(A572&gt;=$E$23,MOD(A572-$E$23,int)=0),$E$24,0)-F572))))</f>
        <v/>
      </c>
      <c r="H572" s="15"/>
      <c r="I572" s="14" t="str">
        <f t="shared" si="84"/>
        <v/>
      </c>
      <c r="J572" s="14" t="str">
        <f t="shared" si="85"/>
        <v/>
      </c>
      <c r="K572" s="14" t="str">
        <f t="shared" si="86"/>
        <v/>
      </c>
      <c r="L572" s="14" t="str">
        <f>IF(A572="","",SUM($K$49:K572))</f>
        <v/>
      </c>
      <c r="O572" s="18" t="str">
        <f t="shared" si="87"/>
        <v/>
      </c>
      <c r="P572" s="19" t="str">
        <f>IF(O572="","",IF(OR(periods_per_year=26,periods_per_year=52),IF(periods_per_year=26,IF(O572=1,fpdate,P571+14),IF(periods_per_year=52,IF(O572=1,fpdate,P571+7),"n/a")),IF(periods_per_year=24,DATE(YEAR(fpdate),MONTH(fpdate)+(O572-1)/2+IF(AND(DAY(fpdate)&gt;=15,MOD(O572,2)=0),1,0),IF(MOD(O572,2)=0,IF(DAY(fpdate)&gt;=15,DAY(fpdate)-14,DAY(fpdate)+14),DAY(fpdate))),IF(DAY(DATE(YEAR(fpdate),MONTH(fpdate)+O572-1,DAY(fpdate)))&lt;&gt;DAY(fpdate),DATE(YEAR(fpdate),MONTH(fpdate)+O572,0),DATE(YEAR(fpdate),MONTH(fpdate)+O572-1,DAY(fpdate))))))</f>
        <v/>
      </c>
      <c r="Q572" s="20" t="str">
        <f>IF(O572="","",IF(D572&lt;&gt;"",D572,IF(O572=1,start_rate,IF(variable,IF(OR(O572=1,O572&lt;$J$23*periods_per_year),Q571,MIN($J$24,IF(MOD(O572-1,$J$26)=0,MAX($J$25,Q571+$J$27),Q571))),Q571))))</f>
        <v/>
      </c>
      <c r="R572" s="21" t="str">
        <f>IF(O572="","",ROUND((((1+Q572/CP)^(CP/periods_per_year))-1)*U571,2))</f>
        <v/>
      </c>
      <c r="S572" s="21" t="str">
        <f>IF(O572="","",IF(O572=nper,U571+R572,MIN(U571+R572,IF(Q572=Q571,S571,ROUND(-PMT(((1+Q572/CP)^(CP/periods_per_year))-1,nper-O572+1,U571),2)))))</f>
        <v/>
      </c>
      <c r="T572" s="21" t="str">
        <f t="shared" si="88"/>
        <v/>
      </c>
      <c r="U572" s="21" t="str">
        <f t="shared" si="89"/>
        <v/>
      </c>
    </row>
    <row r="573" spans="1:21" x14ac:dyDescent="0.2">
      <c r="A573" s="11" t="str">
        <f t="shared" si="80"/>
        <v/>
      </c>
      <c r="B573" s="12" t="str">
        <f t="shared" si="81"/>
        <v/>
      </c>
      <c r="C573" s="16" t="str">
        <f t="shared" si="82"/>
        <v/>
      </c>
      <c r="D573" s="13" t="str">
        <f>IF(A573="","",IF(A573=1,start_rate,IF(variable,IF(OR(A573=1,A573&lt;$J$23*periods_per_year),D572,MIN($J$24,IF(MOD(A573-1,$J$26)=0,MAX($J$25,D572+$J$27),D572))),D572)))</f>
        <v/>
      </c>
      <c r="E573" s="14" t="str">
        <f t="shared" si="83"/>
        <v/>
      </c>
      <c r="F573" s="14" t="str">
        <f>IF(A573="","",IF(A573=nper,J572+E573,MIN(J572+E573,IF(D573=D572,F572,IF($E$13="Acc Bi-Weekly",ROUND((-PMT(((1+D573/CP)^(CP/12))-1,(nper-A573+1)*12/26,J572))/2,2),IF($E$13="Acc Weekly",ROUND((-PMT(((1+D573/CP)^(CP/12))-1,(nper-A573+1)*12/52,J572))/4,2),ROUND(-PMT(((1+D573/CP)^(CP/periods_per_year))-1,nper-A573+1,J572),2)))))))</f>
        <v/>
      </c>
      <c r="G573" s="14" t="str">
        <f>IF(OR(A573="",A573&lt;$E$23),"",IF(J572&lt;=F573,0,IF(IF(AND(A573&gt;=$E$23,MOD(A573-$E$23,int)=0),$E$24,0)+F573&gt;=J572+E573,J572+E573-F573,IF(AND(A573&gt;=$E$23,MOD(A573-$E$23,int)=0),$E$24,0)+IF(IF(AND(A573&gt;=$E$23,MOD(A573-$E$23,int)=0),$E$24,0)+IF(MOD(A573-$E$27,periods_per_year)=0,$E$26,0)+F573&lt;J572+E573,IF(MOD(A573-$E$27,periods_per_year)=0,$E$26,0),J572+E573-IF(AND(A573&gt;=$E$23,MOD(A573-$E$23,int)=0),$E$24,0)-F573))))</f>
        <v/>
      </c>
      <c r="H573" s="15"/>
      <c r="I573" s="14" t="str">
        <f t="shared" si="84"/>
        <v/>
      </c>
      <c r="J573" s="14" t="str">
        <f t="shared" si="85"/>
        <v/>
      </c>
      <c r="K573" s="14" t="str">
        <f t="shared" si="86"/>
        <v/>
      </c>
      <c r="L573" s="14" t="str">
        <f>IF(A573="","",SUM($K$49:K573))</f>
        <v/>
      </c>
      <c r="O573" s="18" t="str">
        <f t="shared" si="87"/>
        <v/>
      </c>
      <c r="P573" s="19" t="str">
        <f>IF(O573="","",IF(OR(periods_per_year=26,periods_per_year=52),IF(periods_per_year=26,IF(O573=1,fpdate,P572+14),IF(periods_per_year=52,IF(O573=1,fpdate,P572+7),"n/a")),IF(periods_per_year=24,DATE(YEAR(fpdate),MONTH(fpdate)+(O573-1)/2+IF(AND(DAY(fpdate)&gt;=15,MOD(O573,2)=0),1,0),IF(MOD(O573,2)=0,IF(DAY(fpdate)&gt;=15,DAY(fpdate)-14,DAY(fpdate)+14),DAY(fpdate))),IF(DAY(DATE(YEAR(fpdate),MONTH(fpdate)+O573-1,DAY(fpdate)))&lt;&gt;DAY(fpdate),DATE(YEAR(fpdate),MONTH(fpdate)+O573,0),DATE(YEAR(fpdate),MONTH(fpdate)+O573-1,DAY(fpdate))))))</f>
        <v/>
      </c>
      <c r="Q573" s="20" t="str">
        <f>IF(O573="","",IF(D573&lt;&gt;"",D573,IF(O573=1,start_rate,IF(variable,IF(OR(O573=1,O573&lt;$J$23*periods_per_year),Q572,MIN($J$24,IF(MOD(O573-1,$J$26)=0,MAX($J$25,Q572+$J$27),Q572))),Q572))))</f>
        <v/>
      </c>
      <c r="R573" s="21" t="str">
        <f>IF(O573="","",ROUND((((1+Q573/CP)^(CP/periods_per_year))-1)*U572,2))</f>
        <v/>
      </c>
      <c r="S573" s="21" t="str">
        <f>IF(O573="","",IF(O573=nper,U572+R573,MIN(U572+R573,IF(Q573=Q572,S572,ROUND(-PMT(((1+Q573/CP)^(CP/periods_per_year))-1,nper-O573+1,U572),2)))))</f>
        <v/>
      </c>
      <c r="T573" s="21" t="str">
        <f t="shared" si="88"/>
        <v/>
      </c>
      <c r="U573" s="21" t="str">
        <f t="shared" si="89"/>
        <v/>
      </c>
    </row>
    <row r="574" spans="1:21" x14ac:dyDescent="0.2">
      <c r="A574" s="11" t="str">
        <f t="shared" si="80"/>
        <v/>
      </c>
      <c r="B574" s="12" t="str">
        <f t="shared" si="81"/>
        <v/>
      </c>
      <c r="C574" s="16" t="str">
        <f t="shared" si="82"/>
        <v/>
      </c>
      <c r="D574" s="13" t="str">
        <f>IF(A574="","",IF(A574=1,start_rate,IF(variable,IF(OR(A574=1,A574&lt;$J$23*periods_per_year),D573,MIN($J$24,IF(MOD(A574-1,$J$26)=0,MAX($J$25,D573+$J$27),D573))),D573)))</f>
        <v/>
      </c>
      <c r="E574" s="14" t="str">
        <f t="shared" si="83"/>
        <v/>
      </c>
      <c r="F574" s="14" t="str">
        <f>IF(A574="","",IF(A574=nper,J573+E574,MIN(J573+E574,IF(D574=D573,F573,IF($E$13="Acc Bi-Weekly",ROUND((-PMT(((1+D574/CP)^(CP/12))-1,(nper-A574+1)*12/26,J573))/2,2),IF($E$13="Acc Weekly",ROUND((-PMT(((1+D574/CP)^(CP/12))-1,(nper-A574+1)*12/52,J573))/4,2),ROUND(-PMT(((1+D574/CP)^(CP/periods_per_year))-1,nper-A574+1,J573),2)))))))</f>
        <v/>
      </c>
      <c r="G574" s="14" t="str">
        <f>IF(OR(A574="",A574&lt;$E$23),"",IF(J573&lt;=F574,0,IF(IF(AND(A574&gt;=$E$23,MOD(A574-$E$23,int)=0),$E$24,0)+F574&gt;=J573+E574,J573+E574-F574,IF(AND(A574&gt;=$E$23,MOD(A574-$E$23,int)=0),$E$24,0)+IF(IF(AND(A574&gt;=$E$23,MOD(A574-$E$23,int)=0),$E$24,0)+IF(MOD(A574-$E$27,periods_per_year)=0,$E$26,0)+F574&lt;J573+E574,IF(MOD(A574-$E$27,periods_per_year)=0,$E$26,0),J573+E574-IF(AND(A574&gt;=$E$23,MOD(A574-$E$23,int)=0),$E$24,0)-F574))))</f>
        <v/>
      </c>
      <c r="H574" s="15"/>
      <c r="I574" s="14" t="str">
        <f t="shared" si="84"/>
        <v/>
      </c>
      <c r="J574" s="14" t="str">
        <f t="shared" si="85"/>
        <v/>
      </c>
      <c r="K574" s="14" t="str">
        <f t="shared" si="86"/>
        <v/>
      </c>
      <c r="L574" s="14" t="str">
        <f>IF(A574="","",SUM($K$49:K574))</f>
        <v/>
      </c>
      <c r="O574" s="18" t="str">
        <f t="shared" si="87"/>
        <v/>
      </c>
      <c r="P574" s="19" t="str">
        <f>IF(O574="","",IF(OR(periods_per_year=26,periods_per_year=52),IF(periods_per_year=26,IF(O574=1,fpdate,P573+14),IF(periods_per_year=52,IF(O574=1,fpdate,P573+7),"n/a")),IF(periods_per_year=24,DATE(YEAR(fpdate),MONTH(fpdate)+(O574-1)/2+IF(AND(DAY(fpdate)&gt;=15,MOD(O574,2)=0),1,0),IF(MOD(O574,2)=0,IF(DAY(fpdate)&gt;=15,DAY(fpdate)-14,DAY(fpdate)+14),DAY(fpdate))),IF(DAY(DATE(YEAR(fpdate),MONTH(fpdate)+O574-1,DAY(fpdate)))&lt;&gt;DAY(fpdate),DATE(YEAR(fpdate),MONTH(fpdate)+O574,0),DATE(YEAR(fpdate),MONTH(fpdate)+O574-1,DAY(fpdate))))))</f>
        <v/>
      </c>
      <c r="Q574" s="20" t="str">
        <f>IF(O574="","",IF(D574&lt;&gt;"",D574,IF(O574=1,start_rate,IF(variable,IF(OR(O574=1,O574&lt;$J$23*periods_per_year),Q573,MIN($J$24,IF(MOD(O574-1,$J$26)=0,MAX($J$25,Q573+$J$27),Q573))),Q573))))</f>
        <v/>
      </c>
      <c r="R574" s="21" t="str">
        <f>IF(O574="","",ROUND((((1+Q574/CP)^(CP/periods_per_year))-1)*U573,2))</f>
        <v/>
      </c>
      <c r="S574" s="21" t="str">
        <f>IF(O574="","",IF(O574=nper,U573+R574,MIN(U573+R574,IF(Q574=Q573,S573,ROUND(-PMT(((1+Q574/CP)^(CP/periods_per_year))-1,nper-O574+1,U573),2)))))</f>
        <v/>
      </c>
      <c r="T574" s="21" t="str">
        <f t="shared" si="88"/>
        <v/>
      </c>
      <c r="U574" s="21" t="str">
        <f t="shared" si="89"/>
        <v/>
      </c>
    </row>
    <row r="575" spans="1:21" x14ac:dyDescent="0.2">
      <c r="A575" s="11" t="str">
        <f t="shared" si="80"/>
        <v/>
      </c>
      <c r="B575" s="12" t="str">
        <f t="shared" si="81"/>
        <v/>
      </c>
      <c r="C575" s="16" t="str">
        <f t="shared" si="82"/>
        <v/>
      </c>
      <c r="D575" s="13" t="str">
        <f>IF(A575="","",IF(A575=1,start_rate,IF(variable,IF(OR(A575=1,A575&lt;$J$23*periods_per_year),D574,MIN($J$24,IF(MOD(A575-1,$J$26)=0,MAX($J$25,D574+$J$27),D574))),D574)))</f>
        <v/>
      </c>
      <c r="E575" s="14" t="str">
        <f t="shared" si="83"/>
        <v/>
      </c>
      <c r="F575" s="14" t="str">
        <f>IF(A575="","",IF(A575=nper,J574+E575,MIN(J574+E575,IF(D575=D574,F574,IF($E$13="Acc Bi-Weekly",ROUND((-PMT(((1+D575/CP)^(CP/12))-1,(nper-A575+1)*12/26,J574))/2,2),IF($E$13="Acc Weekly",ROUND((-PMT(((1+D575/CP)^(CP/12))-1,(nper-A575+1)*12/52,J574))/4,2),ROUND(-PMT(((1+D575/CP)^(CP/periods_per_year))-1,nper-A575+1,J574),2)))))))</f>
        <v/>
      </c>
      <c r="G575" s="14" t="str">
        <f>IF(OR(A575="",A575&lt;$E$23),"",IF(J574&lt;=F575,0,IF(IF(AND(A575&gt;=$E$23,MOD(A575-$E$23,int)=0),$E$24,0)+F575&gt;=J574+E575,J574+E575-F575,IF(AND(A575&gt;=$E$23,MOD(A575-$E$23,int)=0),$E$24,0)+IF(IF(AND(A575&gt;=$E$23,MOD(A575-$E$23,int)=0),$E$24,0)+IF(MOD(A575-$E$27,periods_per_year)=0,$E$26,0)+F575&lt;J574+E575,IF(MOD(A575-$E$27,periods_per_year)=0,$E$26,0),J574+E575-IF(AND(A575&gt;=$E$23,MOD(A575-$E$23,int)=0),$E$24,0)-F575))))</f>
        <v/>
      </c>
      <c r="H575" s="15"/>
      <c r="I575" s="14" t="str">
        <f t="shared" si="84"/>
        <v/>
      </c>
      <c r="J575" s="14" t="str">
        <f t="shared" si="85"/>
        <v/>
      </c>
      <c r="K575" s="14" t="str">
        <f t="shared" si="86"/>
        <v/>
      </c>
      <c r="L575" s="14" t="str">
        <f>IF(A575="","",SUM($K$49:K575))</f>
        <v/>
      </c>
      <c r="O575" s="18" t="str">
        <f t="shared" si="87"/>
        <v/>
      </c>
      <c r="P575" s="19" t="str">
        <f>IF(O575="","",IF(OR(periods_per_year=26,periods_per_year=52),IF(periods_per_year=26,IF(O575=1,fpdate,P574+14),IF(periods_per_year=52,IF(O575=1,fpdate,P574+7),"n/a")),IF(periods_per_year=24,DATE(YEAR(fpdate),MONTH(fpdate)+(O575-1)/2+IF(AND(DAY(fpdate)&gt;=15,MOD(O575,2)=0),1,0),IF(MOD(O575,2)=0,IF(DAY(fpdate)&gt;=15,DAY(fpdate)-14,DAY(fpdate)+14),DAY(fpdate))),IF(DAY(DATE(YEAR(fpdate),MONTH(fpdate)+O575-1,DAY(fpdate)))&lt;&gt;DAY(fpdate),DATE(YEAR(fpdate),MONTH(fpdate)+O575,0),DATE(YEAR(fpdate),MONTH(fpdate)+O575-1,DAY(fpdate))))))</f>
        <v/>
      </c>
      <c r="Q575" s="20" t="str">
        <f>IF(O575="","",IF(D575&lt;&gt;"",D575,IF(O575=1,start_rate,IF(variable,IF(OR(O575=1,O575&lt;$J$23*periods_per_year),Q574,MIN($J$24,IF(MOD(O575-1,$J$26)=0,MAX($J$25,Q574+$J$27),Q574))),Q574))))</f>
        <v/>
      </c>
      <c r="R575" s="21" t="str">
        <f>IF(O575="","",ROUND((((1+Q575/CP)^(CP/periods_per_year))-1)*U574,2))</f>
        <v/>
      </c>
      <c r="S575" s="21" t="str">
        <f>IF(O575="","",IF(O575=nper,U574+R575,MIN(U574+R575,IF(Q575=Q574,S574,ROUND(-PMT(((1+Q575/CP)^(CP/periods_per_year))-1,nper-O575+1,U574),2)))))</f>
        <v/>
      </c>
      <c r="T575" s="21" t="str">
        <f t="shared" si="88"/>
        <v/>
      </c>
      <c r="U575" s="21" t="str">
        <f t="shared" si="89"/>
        <v/>
      </c>
    </row>
    <row r="576" spans="1:21" x14ac:dyDescent="0.2">
      <c r="A576" s="11" t="str">
        <f t="shared" si="80"/>
        <v/>
      </c>
      <c r="B576" s="12" t="str">
        <f t="shared" si="81"/>
        <v/>
      </c>
      <c r="C576" s="16" t="str">
        <f t="shared" si="82"/>
        <v/>
      </c>
      <c r="D576" s="13" t="str">
        <f>IF(A576="","",IF(A576=1,start_rate,IF(variable,IF(OR(A576=1,A576&lt;$J$23*periods_per_year),D575,MIN($J$24,IF(MOD(A576-1,$J$26)=0,MAX($J$25,D575+$J$27),D575))),D575)))</f>
        <v/>
      </c>
      <c r="E576" s="14" t="str">
        <f t="shared" si="83"/>
        <v/>
      </c>
      <c r="F576" s="14" t="str">
        <f>IF(A576="","",IF(A576=nper,J575+E576,MIN(J575+E576,IF(D576=D575,F575,IF($E$13="Acc Bi-Weekly",ROUND((-PMT(((1+D576/CP)^(CP/12))-1,(nper-A576+1)*12/26,J575))/2,2),IF($E$13="Acc Weekly",ROUND((-PMT(((1+D576/CP)^(CP/12))-1,(nper-A576+1)*12/52,J575))/4,2),ROUND(-PMT(((1+D576/CP)^(CP/periods_per_year))-1,nper-A576+1,J575),2)))))))</f>
        <v/>
      </c>
      <c r="G576" s="14" t="str">
        <f>IF(OR(A576="",A576&lt;$E$23),"",IF(J575&lt;=F576,0,IF(IF(AND(A576&gt;=$E$23,MOD(A576-$E$23,int)=0),$E$24,0)+F576&gt;=J575+E576,J575+E576-F576,IF(AND(A576&gt;=$E$23,MOD(A576-$E$23,int)=0),$E$24,0)+IF(IF(AND(A576&gt;=$E$23,MOD(A576-$E$23,int)=0),$E$24,0)+IF(MOD(A576-$E$27,periods_per_year)=0,$E$26,0)+F576&lt;J575+E576,IF(MOD(A576-$E$27,periods_per_year)=0,$E$26,0),J575+E576-IF(AND(A576&gt;=$E$23,MOD(A576-$E$23,int)=0),$E$24,0)-F576))))</f>
        <v/>
      </c>
      <c r="H576" s="15"/>
      <c r="I576" s="14" t="str">
        <f t="shared" si="84"/>
        <v/>
      </c>
      <c r="J576" s="14" t="str">
        <f t="shared" si="85"/>
        <v/>
      </c>
      <c r="K576" s="14" t="str">
        <f t="shared" si="86"/>
        <v/>
      </c>
      <c r="L576" s="14" t="str">
        <f>IF(A576="","",SUM($K$49:K576))</f>
        <v/>
      </c>
      <c r="O576" s="18" t="str">
        <f t="shared" si="87"/>
        <v/>
      </c>
      <c r="P576" s="19" t="str">
        <f>IF(O576="","",IF(OR(periods_per_year=26,periods_per_year=52),IF(periods_per_year=26,IF(O576=1,fpdate,P575+14),IF(periods_per_year=52,IF(O576=1,fpdate,P575+7),"n/a")),IF(periods_per_year=24,DATE(YEAR(fpdate),MONTH(fpdate)+(O576-1)/2+IF(AND(DAY(fpdate)&gt;=15,MOD(O576,2)=0),1,0),IF(MOD(O576,2)=0,IF(DAY(fpdate)&gt;=15,DAY(fpdate)-14,DAY(fpdate)+14),DAY(fpdate))),IF(DAY(DATE(YEAR(fpdate),MONTH(fpdate)+O576-1,DAY(fpdate)))&lt;&gt;DAY(fpdate),DATE(YEAR(fpdate),MONTH(fpdate)+O576,0),DATE(YEAR(fpdate),MONTH(fpdate)+O576-1,DAY(fpdate))))))</f>
        <v/>
      </c>
      <c r="Q576" s="20" t="str">
        <f>IF(O576="","",IF(D576&lt;&gt;"",D576,IF(O576=1,start_rate,IF(variable,IF(OR(O576=1,O576&lt;$J$23*periods_per_year),Q575,MIN($J$24,IF(MOD(O576-1,$J$26)=0,MAX($J$25,Q575+$J$27),Q575))),Q575))))</f>
        <v/>
      </c>
      <c r="R576" s="21" t="str">
        <f>IF(O576="","",ROUND((((1+Q576/CP)^(CP/periods_per_year))-1)*U575,2))</f>
        <v/>
      </c>
      <c r="S576" s="21" t="str">
        <f>IF(O576="","",IF(O576=nper,U575+R576,MIN(U575+R576,IF(Q576=Q575,S575,ROUND(-PMT(((1+Q576/CP)^(CP/periods_per_year))-1,nper-O576+1,U575),2)))))</f>
        <v/>
      </c>
      <c r="T576" s="21" t="str">
        <f t="shared" si="88"/>
        <v/>
      </c>
      <c r="U576" s="21" t="str">
        <f t="shared" si="89"/>
        <v/>
      </c>
    </row>
    <row r="577" spans="1:21" x14ac:dyDescent="0.2">
      <c r="A577" s="11" t="str">
        <f t="shared" si="80"/>
        <v/>
      </c>
      <c r="B577" s="12" t="str">
        <f t="shared" si="81"/>
        <v/>
      </c>
      <c r="C577" s="16" t="str">
        <f t="shared" si="82"/>
        <v/>
      </c>
      <c r="D577" s="13" t="str">
        <f>IF(A577="","",IF(A577=1,start_rate,IF(variable,IF(OR(A577=1,A577&lt;$J$23*periods_per_year),D576,MIN($J$24,IF(MOD(A577-1,$J$26)=0,MAX($J$25,D576+$J$27),D576))),D576)))</f>
        <v/>
      </c>
      <c r="E577" s="14" t="str">
        <f t="shared" si="83"/>
        <v/>
      </c>
      <c r="F577" s="14" t="str">
        <f>IF(A577="","",IF(A577=nper,J576+E577,MIN(J576+E577,IF(D577=D576,F576,IF($E$13="Acc Bi-Weekly",ROUND((-PMT(((1+D577/CP)^(CP/12))-1,(nper-A577+1)*12/26,J576))/2,2),IF($E$13="Acc Weekly",ROUND((-PMT(((1+D577/CP)^(CP/12))-1,(nper-A577+1)*12/52,J576))/4,2),ROUND(-PMT(((1+D577/CP)^(CP/periods_per_year))-1,nper-A577+1,J576),2)))))))</f>
        <v/>
      </c>
      <c r="G577" s="14" t="str">
        <f>IF(OR(A577="",A577&lt;$E$23),"",IF(J576&lt;=F577,0,IF(IF(AND(A577&gt;=$E$23,MOD(A577-$E$23,int)=0),$E$24,0)+F577&gt;=J576+E577,J576+E577-F577,IF(AND(A577&gt;=$E$23,MOD(A577-$E$23,int)=0),$E$24,0)+IF(IF(AND(A577&gt;=$E$23,MOD(A577-$E$23,int)=0),$E$24,0)+IF(MOD(A577-$E$27,periods_per_year)=0,$E$26,0)+F577&lt;J576+E577,IF(MOD(A577-$E$27,periods_per_year)=0,$E$26,0),J576+E577-IF(AND(A577&gt;=$E$23,MOD(A577-$E$23,int)=0),$E$24,0)-F577))))</f>
        <v/>
      </c>
      <c r="H577" s="15"/>
      <c r="I577" s="14" t="str">
        <f t="shared" si="84"/>
        <v/>
      </c>
      <c r="J577" s="14" t="str">
        <f t="shared" si="85"/>
        <v/>
      </c>
      <c r="K577" s="14" t="str">
        <f t="shared" si="86"/>
        <v/>
      </c>
      <c r="L577" s="14" t="str">
        <f>IF(A577="","",SUM($K$49:K577))</f>
        <v/>
      </c>
      <c r="O577" s="18" t="str">
        <f t="shared" si="87"/>
        <v/>
      </c>
      <c r="P577" s="19" t="str">
        <f>IF(O577="","",IF(OR(periods_per_year=26,periods_per_year=52),IF(periods_per_year=26,IF(O577=1,fpdate,P576+14),IF(periods_per_year=52,IF(O577=1,fpdate,P576+7),"n/a")),IF(periods_per_year=24,DATE(YEAR(fpdate),MONTH(fpdate)+(O577-1)/2+IF(AND(DAY(fpdate)&gt;=15,MOD(O577,2)=0),1,0),IF(MOD(O577,2)=0,IF(DAY(fpdate)&gt;=15,DAY(fpdate)-14,DAY(fpdate)+14),DAY(fpdate))),IF(DAY(DATE(YEAR(fpdate),MONTH(fpdate)+O577-1,DAY(fpdate)))&lt;&gt;DAY(fpdate),DATE(YEAR(fpdate),MONTH(fpdate)+O577,0),DATE(YEAR(fpdate),MONTH(fpdate)+O577-1,DAY(fpdate))))))</f>
        <v/>
      </c>
      <c r="Q577" s="20" t="str">
        <f>IF(O577="","",IF(D577&lt;&gt;"",D577,IF(O577=1,start_rate,IF(variable,IF(OR(O577=1,O577&lt;$J$23*periods_per_year),Q576,MIN($J$24,IF(MOD(O577-1,$J$26)=0,MAX($J$25,Q576+$J$27),Q576))),Q576))))</f>
        <v/>
      </c>
      <c r="R577" s="21" t="str">
        <f>IF(O577="","",ROUND((((1+Q577/CP)^(CP/periods_per_year))-1)*U576,2))</f>
        <v/>
      </c>
      <c r="S577" s="21" t="str">
        <f>IF(O577="","",IF(O577=nper,U576+R577,MIN(U576+R577,IF(Q577=Q576,S576,ROUND(-PMT(((1+Q577/CP)^(CP/periods_per_year))-1,nper-O577+1,U576),2)))))</f>
        <v/>
      </c>
      <c r="T577" s="21" t="str">
        <f t="shared" si="88"/>
        <v/>
      </c>
      <c r="U577" s="21" t="str">
        <f t="shared" si="89"/>
        <v/>
      </c>
    </row>
    <row r="578" spans="1:21" x14ac:dyDescent="0.2">
      <c r="A578" s="11" t="str">
        <f t="shared" si="80"/>
        <v/>
      </c>
      <c r="B578" s="12" t="str">
        <f t="shared" si="81"/>
        <v/>
      </c>
      <c r="C578" s="16" t="str">
        <f t="shared" si="82"/>
        <v/>
      </c>
      <c r="D578" s="13" t="str">
        <f>IF(A578="","",IF(A578=1,start_rate,IF(variable,IF(OR(A578=1,A578&lt;$J$23*periods_per_year),D577,MIN($J$24,IF(MOD(A578-1,$J$26)=0,MAX($J$25,D577+$J$27),D577))),D577)))</f>
        <v/>
      </c>
      <c r="E578" s="14" t="str">
        <f t="shared" si="83"/>
        <v/>
      </c>
      <c r="F578" s="14" t="str">
        <f>IF(A578="","",IF(A578=nper,J577+E578,MIN(J577+E578,IF(D578=D577,F577,IF($E$13="Acc Bi-Weekly",ROUND((-PMT(((1+D578/CP)^(CP/12))-1,(nper-A578+1)*12/26,J577))/2,2),IF($E$13="Acc Weekly",ROUND((-PMT(((1+D578/CP)^(CP/12))-1,(nper-A578+1)*12/52,J577))/4,2),ROUND(-PMT(((1+D578/CP)^(CP/periods_per_year))-1,nper-A578+1,J577),2)))))))</f>
        <v/>
      </c>
      <c r="G578" s="14" t="str">
        <f>IF(OR(A578="",A578&lt;$E$23),"",IF(J577&lt;=F578,0,IF(IF(AND(A578&gt;=$E$23,MOD(A578-$E$23,int)=0),$E$24,0)+F578&gt;=J577+E578,J577+E578-F578,IF(AND(A578&gt;=$E$23,MOD(A578-$E$23,int)=0),$E$24,0)+IF(IF(AND(A578&gt;=$E$23,MOD(A578-$E$23,int)=0),$E$24,0)+IF(MOD(A578-$E$27,periods_per_year)=0,$E$26,0)+F578&lt;J577+E578,IF(MOD(A578-$E$27,periods_per_year)=0,$E$26,0),J577+E578-IF(AND(A578&gt;=$E$23,MOD(A578-$E$23,int)=0),$E$24,0)-F578))))</f>
        <v/>
      </c>
      <c r="H578" s="15"/>
      <c r="I578" s="14" t="str">
        <f t="shared" si="84"/>
        <v/>
      </c>
      <c r="J578" s="14" t="str">
        <f t="shared" si="85"/>
        <v/>
      </c>
      <c r="K578" s="14" t="str">
        <f t="shared" si="86"/>
        <v/>
      </c>
      <c r="L578" s="14" t="str">
        <f>IF(A578="","",SUM($K$49:K578))</f>
        <v/>
      </c>
      <c r="O578" s="18" t="str">
        <f t="shared" si="87"/>
        <v/>
      </c>
      <c r="P578" s="19" t="str">
        <f>IF(O578="","",IF(OR(periods_per_year=26,periods_per_year=52),IF(periods_per_year=26,IF(O578=1,fpdate,P577+14),IF(periods_per_year=52,IF(O578=1,fpdate,P577+7),"n/a")),IF(periods_per_year=24,DATE(YEAR(fpdate),MONTH(fpdate)+(O578-1)/2+IF(AND(DAY(fpdate)&gt;=15,MOD(O578,2)=0),1,0),IF(MOD(O578,2)=0,IF(DAY(fpdate)&gt;=15,DAY(fpdate)-14,DAY(fpdate)+14),DAY(fpdate))),IF(DAY(DATE(YEAR(fpdate),MONTH(fpdate)+O578-1,DAY(fpdate)))&lt;&gt;DAY(fpdate),DATE(YEAR(fpdate),MONTH(fpdate)+O578,0),DATE(YEAR(fpdate),MONTH(fpdate)+O578-1,DAY(fpdate))))))</f>
        <v/>
      </c>
      <c r="Q578" s="20" t="str">
        <f>IF(O578="","",IF(D578&lt;&gt;"",D578,IF(O578=1,start_rate,IF(variable,IF(OR(O578=1,O578&lt;$J$23*periods_per_year),Q577,MIN($J$24,IF(MOD(O578-1,$J$26)=0,MAX($J$25,Q577+$J$27),Q577))),Q577))))</f>
        <v/>
      </c>
      <c r="R578" s="21" t="str">
        <f>IF(O578="","",ROUND((((1+Q578/CP)^(CP/periods_per_year))-1)*U577,2))</f>
        <v/>
      </c>
      <c r="S578" s="21" t="str">
        <f>IF(O578="","",IF(O578=nper,U577+R578,MIN(U577+R578,IF(Q578=Q577,S577,ROUND(-PMT(((1+Q578/CP)^(CP/periods_per_year))-1,nper-O578+1,U577),2)))))</f>
        <v/>
      </c>
      <c r="T578" s="21" t="str">
        <f t="shared" si="88"/>
        <v/>
      </c>
      <c r="U578" s="21" t="str">
        <f t="shared" si="89"/>
        <v/>
      </c>
    </row>
    <row r="579" spans="1:21" x14ac:dyDescent="0.2">
      <c r="A579" s="11" t="str">
        <f t="shared" si="80"/>
        <v/>
      </c>
      <c r="B579" s="12" t="str">
        <f t="shared" si="81"/>
        <v/>
      </c>
      <c r="C579" s="16" t="str">
        <f t="shared" si="82"/>
        <v/>
      </c>
      <c r="D579" s="13" t="str">
        <f>IF(A579="","",IF(A579=1,start_rate,IF(variable,IF(OR(A579=1,A579&lt;$J$23*periods_per_year),D578,MIN($J$24,IF(MOD(A579-1,$J$26)=0,MAX($J$25,D578+$J$27),D578))),D578)))</f>
        <v/>
      </c>
      <c r="E579" s="14" t="str">
        <f t="shared" si="83"/>
        <v/>
      </c>
      <c r="F579" s="14" t="str">
        <f>IF(A579="","",IF(A579=nper,J578+E579,MIN(J578+E579,IF(D579=D578,F578,IF($E$13="Acc Bi-Weekly",ROUND((-PMT(((1+D579/CP)^(CP/12))-1,(nper-A579+1)*12/26,J578))/2,2),IF($E$13="Acc Weekly",ROUND((-PMT(((1+D579/CP)^(CP/12))-1,(nper-A579+1)*12/52,J578))/4,2),ROUND(-PMT(((1+D579/CP)^(CP/periods_per_year))-1,nper-A579+1,J578),2)))))))</f>
        <v/>
      </c>
      <c r="G579" s="14" t="str">
        <f>IF(OR(A579="",A579&lt;$E$23),"",IF(J578&lt;=F579,0,IF(IF(AND(A579&gt;=$E$23,MOD(A579-$E$23,int)=0),$E$24,0)+F579&gt;=J578+E579,J578+E579-F579,IF(AND(A579&gt;=$E$23,MOD(A579-$E$23,int)=0),$E$24,0)+IF(IF(AND(A579&gt;=$E$23,MOD(A579-$E$23,int)=0),$E$24,0)+IF(MOD(A579-$E$27,periods_per_year)=0,$E$26,0)+F579&lt;J578+E579,IF(MOD(A579-$E$27,periods_per_year)=0,$E$26,0),J578+E579-IF(AND(A579&gt;=$E$23,MOD(A579-$E$23,int)=0),$E$24,0)-F579))))</f>
        <v/>
      </c>
      <c r="H579" s="15"/>
      <c r="I579" s="14" t="str">
        <f t="shared" si="84"/>
        <v/>
      </c>
      <c r="J579" s="14" t="str">
        <f t="shared" si="85"/>
        <v/>
      </c>
      <c r="K579" s="14" t="str">
        <f t="shared" si="86"/>
        <v/>
      </c>
      <c r="L579" s="14" t="str">
        <f>IF(A579="","",SUM($K$49:K579))</f>
        <v/>
      </c>
      <c r="O579" s="18" t="str">
        <f t="shared" si="87"/>
        <v/>
      </c>
      <c r="P579" s="19" t="str">
        <f>IF(O579="","",IF(OR(periods_per_year=26,periods_per_year=52),IF(periods_per_year=26,IF(O579=1,fpdate,P578+14),IF(periods_per_year=52,IF(O579=1,fpdate,P578+7),"n/a")),IF(periods_per_year=24,DATE(YEAR(fpdate),MONTH(fpdate)+(O579-1)/2+IF(AND(DAY(fpdate)&gt;=15,MOD(O579,2)=0),1,0),IF(MOD(O579,2)=0,IF(DAY(fpdate)&gt;=15,DAY(fpdate)-14,DAY(fpdate)+14),DAY(fpdate))),IF(DAY(DATE(YEAR(fpdate),MONTH(fpdate)+O579-1,DAY(fpdate)))&lt;&gt;DAY(fpdate),DATE(YEAR(fpdate),MONTH(fpdate)+O579,0),DATE(YEAR(fpdate),MONTH(fpdate)+O579-1,DAY(fpdate))))))</f>
        <v/>
      </c>
      <c r="Q579" s="20" t="str">
        <f>IF(O579="","",IF(D579&lt;&gt;"",D579,IF(O579=1,start_rate,IF(variable,IF(OR(O579=1,O579&lt;$J$23*periods_per_year),Q578,MIN($J$24,IF(MOD(O579-1,$J$26)=0,MAX($J$25,Q578+$J$27),Q578))),Q578))))</f>
        <v/>
      </c>
      <c r="R579" s="21" t="str">
        <f>IF(O579="","",ROUND((((1+Q579/CP)^(CP/periods_per_year))-1)*U578,2))</f>
        <v/>
      </c>
      <c r="S579" s="21" t="str">
        <f>IF(O579="","",IF(O579=nper,U578+R579,MIN(U578+R579,IF(Q579=Q578,S578,ROUND(-PMT(((1+Q579/CP)^(CP/periods_per_year))-1,nper-O579+1,U578),2)))))</f>
        <v/>
      </c>
      <c r="T579" s="21" t="str">
        <f t="shared" si="88"/>
        <v/>
      </c>
      <c r="U579" s="21" t="str">
        <f t="shared" si="89"/>
        <v/>
      </c>
    </row>
    <row r="580" spans="1:21" x14ac:dyDescent="0.2">
      <c r="A580" s="11" t="str">
        <f t="shared" si="80"/>
        <v/>
      </c>
      <c r="B580" s="12" t="str">
        <f t="shared" si="81"/>
        <v/>
      </c>
      <c r="C580" s="16" t="str">
        <f t="shared" si="82"/>
        <v/>
      </c>
      <c r="D580" s="13" t="str">
        <f>IF(A580="","",IF(A580=1,start_rate,IF(variable,IF(OR(A580=1,A580&lt;$J$23*periods_per_year),D579,MIN($J$24,IF(MOD(A580-1,$J$26)=0,MAX($J$25,D579+$J$27),D579))),D579)))</f>
        <v/>
      </c>
      <c r="E580" s="14" t="str">
        <f t="shared" si="83"/>
        <v/>
      </c>
      <c r="F580" s="14" t="str">
        <f>IF(A580="","",IF(A580=nper,J579+E580,MIN(J579+E580,IF(D580=D579,F579,IF($E$13="Acc Bi-Weekly",ROUND((-PMT(((1+D580/CP)^(CP/12))-1,(nper-A580+1)*12/26,J579))/2,2),IF($E$13="Acc Weekly",ROUND((-PMT(((1+D580/CP)^(CP/12))-1,(nper-A580+1)*12/52,J579))/4,2),ROUND(-PMT(((1+D580/CP)^(CP/periods_per_year))-1,nper-A580+1,J579),2)))))))</f>
        <v/>
      </c>
      <c r="G580" s="14" t="str">
        <f>IF(OR(A580="",A580&lt;$E$23),"",IF(J579&lt;=F580,0,IF(IF(AND(A580&gt;=$E$23,MOD(A580-$E$23,int)=0),$E$24,0)+F580&gt;=J579+E580,J579+E580-F580,IF(AND(A580&gt;=$E$23,MOD(A580-$E$23,int)=0),$E$24,0)+IF(IF(AND(A580&gt;=$E$23,MOD(A580-$E$23,int)=0),$E$24,0)+IF(MOD(A580-$E$27,periods_per_year)=0,$E$26,0)+F580&lt;J579+E580,IF(MOD(A580-$E$27,periods_per_year)=0,$E$26,0),J579+E580-IF(AND(A580&gt;=$E$23,MOD(A580-$E$23,int)=0),$E$24,0)-F580))))</f>
        <v/>
      </c>
      <c r="H580" s="15"/>
      <c r="I580" s="14" t="str">
        <f t="shared" si="84"/>
        <v/>
      </c>
      <c r="J580" s="14" t="str">
        <f t="shared" si="85"/>
        <v/>
      </c>
      <c r="K580" s="14" t="str">
        <f t="shared" si="86"/>
        <v/>
      </c>
      <c r="L580" s="14" t="str">
        <f>IF(A580="","",SUM($K$49:K580))</f>
        <v/>
      </c>
      <c r="O580" s="18" t="str">
        <f t="shared" si="87"/>
        <v/>
      </c>
      <c r="P580" s="19" t="str">
        <f>IF(O580="","",IF(OR(periods_per_year=26,periods_per_year=52),IF(periods_per_year=26,IF(O580=1,fpdate,P579+14),IF(periods_per_year=52,IF(O580=1,fpdate,P579+7),"n/a")),IF(periods_per_year=24,DATE(YEAR(fpdate),MONTH(fpdate)+(O580-1)/2+IF(AND(DAY(fpdate)&gt;=15,MOD(O580,2)=0),1,0),IF(MOD(O580,2)=0,IF(DAY(fpdate)&gt;=15,DAY(fpdate)-14,DAY(fpdate)+14),DAY(fpdate))),IF(DAY(DATE(YEAR(fpdate),MONTH(fpdate)+O580-1,DAY(fpdate)))&lt;&gt;DAY(fpdate),DATE(YEAR(fpdate),MONTH(fpdate)+O580,0),DATE(YEAR(fpdate),MONTH(fpdate)+O580-1,DAY(fpdate))))))</f>
        <v/>
      </c>
      <c r="Q580" s="20" t="str">
        <f>IF(O580="","",IF(D580&lt;&gt;"",D580,IF(O580=1,start_rate,IF(variable,IF(OR(O580=1,O580&lt;$J$23*periods_per_year),Q579,MIN($J$24,IF(MOD(O580-1,$J$26)=0,MAX($J$25,Q579+$J$27),Q579))),Q579))))</f>
        <v/>
      </c>
      <c r="R580" s="21" t="str">
        <f>IF(O580="","",ROUND((((1+Q580/CP)^(CP/periods_per_year))-1)*U579,2))</f>
        <v/>
      </c>
      <c r="S580" s="21" t="str">
        <f>IF(O580="","",IF(O580=nper,U579+R580,MIN(U579+R580,IF(Q580=Q579,S579,ROUND(-PMT(((1+Q580/CP)^(CP/periods_per_year))-1,nper-O580+1,U579),2)))))</f>
        <v/>
      </c>
      <c r="T580" s="21" t="str">
        <f t="shared" si="88"/>
        <v/>
      </c>
      <c r="U580" s="21" t="str">
        <f t="shared" si="89"/>
        <v/>
      </c>
    </row>
    <row r="581" spans="1:21" x14ac:dyDescent="0.2">
      <c r="A581" s="11" t="str">
        <f t="shared" si="80"/>
        <v/>
      </c>
      <c r="B581" s="12" t="str">
        <f t="shared" si="81"/>
        <v/>
      </c>
      <c r="C581" s="16" t="str">
        <f t="shared" si="82"/>
        <v/>
      </c>
      <c r="D581" s="13" t="str">
        <f>IF(A581="","",IF(A581=1,start_rate,IF(variable,IF(OR(A581=1,A581&lt;$J$23*periods_per_year),D580,MIN($J$24,IF(MOD(A581-1,$J$26)=0,MAX($J$25,D580+$J$27),D580))),D580)))</f>
        <v/>
      </c>
      <c r="E581" s="14" t="str">
        <f t="shared" si="83"/>
        <v/>
      </c>
      <c r="F581" s="14" t="str">
        <f>IF(A581="","",IF(A581=nper,J580+E581,MIN(J580+E581,IF(D581=D580,F580,IF($E$13="Acc Bi-Weekly",ROUND((-PMT(((1+D581/CP)^(CP/12))-1,(nper-A581+1)*12/26,J580))/2,2),IF($E$13="Acc Weekly",ROUND((-PMT(((1+D581/CP)^(CP/12))-1,(nper-A581+1)*12/52,J580))/4,2),ROUND(-PMT(((1+D581/CP)^(CP/periods_per_year))-1,nper-A581+1,J580),2)))))))</f>
        <v/>
      </c>
      <c r="G581" s="14" t="str">
        <f>IF(OR(A581="",A581&lt;$E$23),"",IF(J580&lt;=F581,0,IF(IF(AND(A581&gt;=$E$23,MOD(A581-$E$23,int)=0),$E$24,0)+F581&gt;=J580+E581,J580+E581-F581,IF(AND(A581&gt;=$E$23,MOD(A581-$E$23,int)=0),$E$24,0)+IF(IF(AND(A581&gt;=$E$23,MOD(A581-$E$23,int)=0),$E$24,0)+IF(MOD(A581-$E$27,periods_per_year)=0,$E$26,0)+F581&lt;J580+E581,IF(MOD(A581-$E$27,periods_per_year)=0,$E$26,0),J580+E581-IF(AND(A581&gt;=$E$23,MOD(A581-$E$23,int)=0),$E$24,0)-F581))))</f>
        <v/>
      </c>
      <c r="H581" s="15"/>
      <c r="I581" s="14" t="str">
        <f t="shared" si="84"/>
        <v/>
      </c>
      <c r="J581" s="14" t="str">
        <f t="shared" si="85"/>
        <v/>
      </c>
      <c r="K581" s="14" t="str">
        <f t="shared" si="86"/>
        <v/>
      </c>
      <c r="L581" s="14" t="str">
        <f>IF(A581="","",SUM($K$49:K581))</f>
        <v/>
      </c>
      <c r="O581" s="18" t="str">
        <f t="shared" si="87"/>
        <v/>
      </c>
      <c r="P581" s="19" t="str">
        <f>IF(O581="","",IF(OR(periods_per_year=26,periods_per_year=52),IF(periods_per_year=26,IF(O581=1,fpdate,P580+14),IF(periods_per_year=52,IF(O581=1,fpdate,P580+7),"n/a")),IF(periods_per_year=24,DATE(YEAR(fpdate),MONTH(fpdate)+(O581-1)/2+IF(AND(DAY(fpdate)&gt;=15,MOD(O581,2)=0),1,0),IF(MOD(O581,2)=0,IF(DAY(fpdate)&gt;=15,DAY(fpdate)-14,DAY(fpdate)+14),DAY(fpdate))),IF(DAY(DATE(YEAR(fpdate),MONTH(fpdate)+O581-1,DAY(fpdate)))&lt;&gt;DAY(fpdate),DATE(YEAR(fpdate),MONTH(fpdate)+O581,0),DATE(YEAR(fpdate),MONTH(fpdate)+O581-1,DAY(fpdate))))))</f>
        <v/>
      </c>
      <c r="Q581" s="20" t="str">
        <f>IF(O581="","",IF(D581&lt;&gt;"",D581,IF(O581=1,start_rate,IF(variable,IF(OR(O581=1,O581&lt;$J$23*periods_per_year),Q580,MIN($J$24,IF(MOD(O581-1,$J$26)=0,MAX($J$25,Q580+$J$27),Q580))),Q580))))</f>
        <v/>
      </c>
      <c r="R581" s="21" t="str">
        <f>IF(O581="","",ROUND((((1+Q581/CP)^(CP/periods_per_year))-1)*U580,2))</f>
        <v/>
      </c>
      <c r="S581" s="21" t="str">
        <f>IF(O581="","",IF(O581=nper,U580+R581,MIN(U580+R581,IF(Q581=Q580,S580,ROUND(-PMT(((1+Q581/CP)^(CP/periods_per_year))-1,nper-O581+1,U580),2)))))</f>
        <v/>
      </c>
      <c r="T581" s="21" t="str">
        <f t="shared" si="88"/>
        <v/>
      </c>
      <c r="U581" s="21" t="str">
        <f t="shared" si="89"/>
        <v/>
      </c>
    </row>
    <row r="582" spans="1:21" x14ac:dyDescent="0.2">
      <c r="A582" s="11" t="str">
        <f t="shared" si="80"/>
        <v/>
      </c>
      <c r="B582" s="12" t="str">
        <f t="shared" si="81"/>
        <v/>
      </c>
      <c r="C582" s="16" t="str">
        <f t="shared" si="82"/>
        <v/>
      </c>
      <c r="D582" s="13" t="str">
        <f>IF(A582="","",IF(A582=1,start_rate,IF(variable,IF(OR(A582=1,A582&lt;$J$23*periods_per_year),D581,MIN($J$24,IF(MOD(A582-1,$J$26)=0,MAX($J$25,D581+$J$27),D581))),D581)))</f>
        <v/>
      </c>
      <c r="E582" s="14" t="str">
        <f t="shared" si="83"/>
        <v/>
      </c>
      <c r="F582" s="14" t="str">
        <f>IF(A582="","",IF(A582=nper,J581+E582,MIN(J581+E582,IF(D582=D581,F581,IF($E$13="Acc Bi-Weekly",ROUND((-PMT(((1+D582/CP)^(CP/12))-1,(nper-A582+1)*12/26,J581))/2,2),IF($E$13="Acc Weekly",ROUND((-PMT(((1+D582/CP)^(CP/12))-1,(nper-A582+1)*12/52,J581))/4,2),ROUND(-PMT(((1+D582/CP)^(CP/periods_per_year))-1,nper-A582+1,J581),2)))))))</f>
        <v/>
      </c>
      <c r="G582" s="14" t="str">
        <f>IF(OR(A582="",A582&lt;$E$23),"",IF(J581&lt;=F582,0,IF(IF(AND(A582&gt;=$E$23,MOD(A582-$E$23,int)=0),$E$24,0)+F582&gt;=J581+E582,J581+E582-F582,IF(AND(A582&gt;=$E$23,MOD(A582-$E$23,int)=0),$E$24,0)+IF(IF(AND(A582&gt;=$E$23,MOD(A582-$E$23,int)=0),$E$24,0)+IF(MOD(A582-$E$27,periods_per_year)=0,$E$26,0)+F582&lt;J581+E582,IF(MOD(A582-$E$27,periods_per_year)=0,$E$26,0),J581+E582-IF(AND(A582&gt;=$E$23,MOD(A582-$E$23,int)=0),$E$24,0)-F582))))</f>
        <v/>
      </c>
      <c r="H582" s="15"/>
      <c r="I582" s="14" t="str">
        <f t="shared" si="84"/>
        <v/>
      </c>
      <c r="J582" s="14" t="str">
        <f t="shared" si="85"/>
        <v/>
      </c>
      <c r="K582" s="14" t="str">
        <f t="shared" si="86"/>
        <v/>
      </c>
      <c r="L582" s="14" t="str">
        <f>IF(A582="","",SUM($K$49:K582))</f>
        <v/>
      </c>
      <c r="O582" s="18" t="str">
        <f t="shared" si="87"/>
        <v/>
      </c>
      <c r="P582" s="19" t="str">
        <f>IF(O582="","",IF(OR(periods_per_year=26,periods_per_year=52),IF(periods_per_year=26,IF(O582=1,fpdate,P581+14),IF(periods_per_year=52,IF(O582=1,fpdate,P581+7),"n/a")),IF(periods_per_year=24,DATE(YEAR(fpdate),MONTH(fpdate)+(O582-1)/2+IF(AND(DAY(fpdate)&gt;=15,MOD(O582,2)=0),1,0),IF(MOD(O582,2)=0,IF(DAY(fpdate)&gt;=15,DAY(fpdate)-14,DAY(fpdate)+14),DAY(fpdate))),IF(DAY(DATE(YEAR(fpdate),MONTH(fpdate)+O582-1,DAY(fpdate)))&lt;&gt;DAY(fpdate),DATE(YEAR(fpdate),MONTH(fpdate)+O582,0),DATE(YEAR(fpdate),MONTH(fpdate)+O582-1,DAY(fpdate))))))</f>
        <v/>
      </c>
      <c r="Q582" s="20" t="str">
        <f>IF(O582="","",IF(D582&lt;&gt;"",D582,IF(O582=1,start_rate,IF(variable,IF(OR(O582=1,O582&lt;$J$23*periods_per_year),Q581,MIN($J$24,IF(MOD(O582-1,$J$26)=0,MAX($J$25,Q581+$J$27),Q581))),Q581))))</f>
        <v/>
      </c>
      <c r="R582" s="21" t="str">
        <f>IF(O582="","",ROUND((((1+Q582/CP)^(CP/periods_per_year))-1)*U581,2))</f>
        <v/>
      </c>
      <c r="S582" s="21" t="str">
        <f>IF(O582="","",IF(O582=nper,U581+R582,MIN(U581+R582,IF(Q582=Q581,S581,ROUND(-PMT(((1+Q582/CP)^(CP/periods_per_year))-1,nper-O582+1,U581),2)))))</f>
        <v/>
      </c>
      <c r="T582" s="21" t="str">
        <f t="shared" si="88"/>
        <v/>
      </c>
      <c r="U582" s="21" t="str">
        <f t="shared" si="89"/>
        <v/>
      </c>
    </row>
    <row r="583" spans="1:21" x14ac:dyDescent="0.2">
      <c r="A583" s="11" t="str">
        <f t="shared" si="80"/>
        <v/>
      </c>
      <c r="B583" s="12" t="str">
        <f t="shared" si="81"/>
        <v/>
      </c>
      <c r="C583" s="16" t="str">
        <f t="shared" si="82"/>
        <v/>
      </c>
      <c r="D583" s="13" t="str">
        <f>IF(A583="","",IF(A583=1,start_rate,IF(variable,IF(OR(A583=1,A583&lt;$J$23*periods_per_year),D582,MIN($J$24,IF(MOD(A583-1,$J$26)=0,MAX($J$25,D582+$J$27),D582))),D582)))</f>
        <v/>
      </c>
      <c r="E583" s="14" t="str">
        <f t="shared" si="83"/>
        <v/>
      </c>
      <c r="F583" s="14" t="str">
        <f>IF(A583="","",IF(A583=nper,J582+E583,MIN(J582+E583,IF(D583=D582,F582,IF($E$13="Acc Bi-Weekly",ROUND((-PMT(((1+D583/CP)^(CP/12))-1,(nper-A583+1)*12/26,J582))/2,2),IF($E$13="Acc Weekly",ROUND((-PMT(((1+D583/CP)^(CP/12))-1,(nper-A583+1)*12/52,J582))/4,2),ROUND(-PMT(((1+D583/CP)^(CP/periods_per_year))-1,nper-A583+1,J582),2)))))))</f>
        <v/>
      </c>
      <c r="G583" s="14" t="str">
        <f>IF(OR(A583="",A583&lt;$E$23),"",IF(J582&lt;=F583,0,IF(IF(AND(A583&gt;=$E$23,MOD(A583-$E$23,int)=0),$E$24,0)+F583&gt;=J582+E583,J582+E583-F583,IF(AND(A583&gt;=$E$23,MOD(A583-$E$23,int)=0),$E$24,0)+IF(IF(AND(A583&gt;=$E$23,MOD(A583-$E$23,int)=0),$E$24,0)+IF(MOD(A583-$E$27,periods_per_year)=0,$E$26,0)+F583&lt;J582+E583,IF(MOD(A583-$E$27,periods_per_year)=0,$E$26,0),J582+E583-IF(AND(A583&gt;=$E$23,MOD(A583-$E$23,int)=0),$E$24,0)-F583))))</f>
        <v/>
      </c>
      <c r="H583" s="15"/>
      <c r="I583" s="14" t="str">
        <f t="shared" si="84"/>
        <v/>
      </c>
      <c r="J583" s="14" t="str">
        <f t="shared" si="85"/>
        <v/>
      </c>
      <c r="K583" s="14" t="str">
        <f t="shared" si="86"/>
        <v/>
      </c>
      <c r="L583" s="14" t="str">
        <f>IF(A583="","",SUM($K$49:K583))</f>
        <v/>
      </c>
      <c r="O583" s="18" t="str">
        <f t="shared" si="87"/>
        <v/>
      </c>
      <c r="P583" s="19" t="str">
        <f>IF(O583="","",IF(OR(periods_per_year=26,periods_per_year=52),IF(periods_per_year=26,IF(O583=1,fpdate,P582+14),IF(periods_per_year=52,IF(O583=1,fpdate,P582+7),"n/a")),IF(periods_per_year=24,DATE(YEAR(fpdate),MONTH(fpdate)+(O583-1)/2+IF(AND(DAY(fpdate)&gt;=15,MOD(O583,2)=0),1,0),IF(MOD(O583,2)=0,IF(DAY(fpdate)&gt;=15,DAY(fpdate)-14,DAY(fpdate)+14),DAY(fpdate))),IF(DAY(DATE(YEAR(fpdate),MONTH(fpdate)+O583-1,DAY(fpdate)))&lt;&gt;DAY(fpdate),DATE(YEAR(fpdate),MONTH(fpdate)+O583,0),DATE(YEAR(fpdate),MONTH(fpdate)+O583-1,DAY(fpdate))))))</f>
        <v/>
      </c>
      <c r="Q583" s="20" t="str">
        <f>IF(O583="","",IF(D583&lt;&gt;"",D583,IF(O583=1,start_rate,IF(variable,IF(OR(O583=1,O583&lt;$J$23*periods_per_year),Q582,MIN($J$24,IF(MOD(O583-1,$J$26)=0,MAX($J$25,Q582+$J$27),Q582))),Q582))))</f>
        <v/>
      </c>
      <c r="R583" s="21" t="str">
        <f>IF(O583="","",ROUND((((1+Q583/CP)^(CP/periods_per_year))-1)*U582,2))</f>
        <v/>
      </c>
      <c r="S583" s="21" t="str">
        <f>IF(O583="","",IF(O583=nper,U582+R583,MIN(U582+R583,IF(Q583=Q582,S582,ROUND(-PMT(((1+Q583/CP)^(CP/periods_per_year))-1,nper-O583+1,U582),2)))))</f>
        <v/>
      </c>
      <c r="T583" s="21" t="str">
        <f t="shared" si="88"/>
        <v/>
      </c>
      <c r="U583" s="21" t="str">
        <f t="shared" si="89"/>
        <v/>
      </c>
    </row>
    <row r="584" spans="1:21" x14ac:dyDescent="0.2">
      <c r="A584" s="11" t="str">
        <f t="shared" si="80"/>
        <v/>
      </c>
      <c r="B584" s="12" t="str">
        <f t="shared" si="81"/>
        <v/>
      </c>
      <c r="C584" s="16" t="str">
        <f t="shared" si="82"/>
        <v/>
      </c>
      <c r="D584" s="13" t="str">
        <f>IF(A584="","",IF(A584=1,start_rate,IF(variable,IF(OR(A584=1,A584&lt;$J$23*periods_per_year),D583,MIN($J$24,IF(MOD(A584-1,$J$26)=0,MAX($J$25,D583+$J$27),D583))),D583)))</f>
        <v/>
      </c>
      <c r="E584" s="14" t="str">
        <f t="shared" si="83"/>
        <v/>
      </c>
      <c r="F584" s="14" t="str">
        <f>IF(A584="","",IF(A584=nper,J583+E584,MIN(J583+E584,IF(D584=D583,F583,IF($E$13="Acc Bi-Weekly",ROUND((-PMT(((1+D584/CP)^(CP/12))-1,(nper-A584+1)*12/26,J583))/2,2),IF($E$13="Acc Weekly",ROUND((-PMT(((1+D584/CP)^(CP/12))-1,(nper-A584+1)*12/52,J583))/4,2),ROUND(-PMT(((1+D584/CP)^(CP/periods_per_year))-1,nper-A584+1,J583),2)))))))</f>
        <v/>
      </c>
      <c r="G584" s="14" t="str">
        <f>IF(OR(A584="",A584&lt;$E$23),"",IF(J583&lt;=F584,0,IF(IF(AND(A584&gt;=$E$23,MOD(A584-$E$23,int)=0),$E$24,0)+F584&gt;=J583+E584,J583+E584-F584,IF(AND(A584&gt;=$E$23,MOD(A584-$E$23,int)=0),$E$24,0)+IF(IF(AND(A584&gt;=$E$23,MOD(A584-$E$23,int)=0),$E$24,0)+IF(MOD(A584-$E$27,periods_per_year)=0,$E$26,0)+F584&lt;J583+E584,IF(MOD(A584-$E$27,periods_per_year)=0,$E$26,0),J583+E584-IF(AND(A584&gt;=$E$23,MOD(A584-$E$23,int)=0),$E$24,0)-F584))))</f>
        <v/>
      </c>
      <c r="H584" s="15"/>
      <c r="I584" s="14" t="str">
        <f t="shared" si="84"/>
        <v/>
      </c>
      <c r="J584" s="14" t="str">
        <f t="shared" si="85"/>
        <v/>
      </c>
      <c r="K584" s="14" t="str">
        <f t="shared" si="86"/>
        <v/>
      </c>
      <c r="L584" s="14" t="str">
        <f>IF(A584="","",SUM($K$49:K584))</f>
        <v/>
      </c>
      <c r="O584" s="18" t="str">
        <f t="shared" si="87"/>
        <v/>
      </c>
      <c r="P584" s="19" t="str">
        <f>IF(O584="","",IF(OR(periods_per_year=26,periods_per_year=52),IF(periods_per_year=26,IF(O584=1,fpdate,P583+14),IF(periods_per_year=52,IF(O584=1,fpdate,P583+7),"n/a")),IF(periods_per_year=24,DATE(YEAR(fpdate),MONTH(fpdate)+(O584-1)/2+IF(AND(DAY(fpdate)&gt;=15,MOD(O584,2)=0),1,0),IF(MOD(O584,2)=0,IF(DAY(fpdate)&gt;=15,DAY(fpdate)-14,DAY(fpdate)+14),DAY(fpdate))),IF(DAY(DATE(YEAR(fpdate),MONTH(fpdate)+O584-1,DAY(fpdate)))&lt;&gt;DAY(fpdate),DATE(YEAR(fpdate),MONTH(fpdate)+O584,0),DATE(YEAR(fpdate),MONTH(fpdate)+O584-1,DAY(fpdate))))))</f>
        <v/>
      </c>
      <c r="Q584" s="20" t="str">
        <f>IF(O584="","",IF(D584&lt;&gt;"",D584,IF(O584=1,start_rate,IF(variable,IF(OR(O584=1,O584&lt;$J$23*periods_per_year),Q583,MIN($J$24,IF(MOD(O584-1,$J$26)=0,MAX($J$25,Q583+$J$27),Q583))),Q583))))</f>
        <v/>
      </c>
      <c r="R584" s="21" t="str">
        <f>IF(O584="","",ROUND((((1+Q584/CP)^(CP/periods_per_year))-1)*U583,2))</f>
        <v/>
      </c>
      <c r="S584" s="21" t="str">
        <f>IF(O584="","",IF(O584=nper,U583+R584,MIN(U583+R584,IF(Q584=Q583,S583,ROUND(-PMT(((1+Q584/CP)^(CP/periods_per_year))-1,nper-O584+1,U583),2)))))</f>
        <v/>
      </c>
      <c r="T584" s="21" t="str">
        <f t="shared" si="88"/>
        <v/>
      </c>
      <c r="U584" s="21" t="str">
        <f t="shared" si="89"/>
        <v/>
      </c>
    </row>
    <row r="585" spans="1:21" x14ac:dyDescent="0.2">
      <c r="A585" s="11" t="str">
        <f t="shared" si="80"/>
        <v/>
      </c>
      <c r="B585" s="12" t="str">
        <f t="shared" si="81"/>
        <v/>
      </c>
      <c r="C585" s="16" t="str">
        <f t="shared" si="82"/>
        <v/>
      </c>
      <c r="D585" s="13" t="str">
        <f>IF(A585="","",IF(A585=1,start_rate,IF(variable,IF(OR(A585=1,A585&lt;$J$23*periods_per_year),D584,MIN($J$24,IF(MOD(A585-1,$J$26)=0,MAX($J$25,D584+$J$27),D584))),D584)))</f>
        <v/>
      </c>
      <c r="E585" s="14" t="str">
        <f t="shared" si="83"/>
        <v/>
      </c>
      <c r="F585" s="14" t="str">
        <f>IF(A585="","",IF(A585=nper,J584+E585,MIN(J584+E585,IF(D585=D584,F584,IF($E$13="Acc Bi-Weekly",ROUND((-PMT(((1+D585/CP)^(CP/12))-1,(nper-A585+1)*12/26,J584))/2,2),IF($E$13="Acc Weekly",ROUND((-PMT(((1+D585/CP)^(CP/12))-1,(nper-A585+1)*12/52,J584))/4,2),ROUND(-PMT(((1+D585/CP)^(CP/periods_per_year))-1,nper-A585+1,J584),2)))))))</f>
        <v/>
      </c>
      <c r="G585" s="14" t="str">
        <f>IF(OR(A585="",A585&lt;$E$23),"",IF(J584&lt;=F585,0,IF(IF(AND(A585&gt;=$E$23,MOD(A585-$E$23,int)=0),$E$24,0)+F585&gt;=J584+E585,J584+E585-F585,IF(AND(A585&gt;=$E$23,MOD(A585-$E$23,int)=0),$E$24,0)+IF(IF(AND(A585&gt;=$E$23,MOD(A585-$E$23,int)=0),$E$24,0)+IF(MOD(A585-$E$27,periods_per_year)=0,$E$26,0)+F585&lt;J584+E585,IF(MOD(A585-$E$27,periods_per_year)=0,$E$26,0),J584+E585-IF(AND(A585&gt;=$E$23,MOD(A585-$E$23,int)=0),$E$24,0)-F585))))</f>
        <v/>
      </c>
      <c r="H585" s="15"/>
      <c r="I585" s="14" t="str">
        <f t="shared" si="84"/>
        <v/>
      </c>
      <c r="J585" s="14" t="str">
        <f t="shared" si="85"/>
        <v/>
      </c>
      <c r="K585" s="14" t="str">
        <f t="shared" si="86"/>
        <v/>
      </c>
      <c r="L585" s="14" t="str">
        <f>IF(A585="","",SUM($K$49:K585))</f>
        <v/>
      </c>
      <c r="O585" s="18" t="str">
        <f t="shared" si="87"/>
        <v/>
      </c>
      <c r="P585" s="19" t="str">
        <f>IF(O585="","",IF(OR(periods_per_year=26,periods_per_year=52),IF(periods_per_year=26,IF(O585=1,fpdate,P584+14),IF(periods_per_year=52,IF(O585=1,fpdate,P584+7),"n/a")),IF(periods_per_year=24,DATE(YEAR(fpdate),MONTH(fpdate)+(O585-1)/2+IF(AND(DAY(fpdate)&gt;=15,MOD(O585,2)=0),1,0),IF(MOD(O585,2)=0,IF(DAY(fpdate)&gt;=15,DAY(fpdate)-14,DAY(fpdate)+14),DAY(fpdate))),IF(DAY(DATE(YEAR(fpdate),MONTH(fpdate)+O585-1,DAY(fpdate)))&lt;&gt;DAY(fpdate),DATE(YEAR(fpdate),MONTH(fpdate)+O585,0),DATE(YEAR(fpdate),MONTH(fpdate)+O585-1,DAY(fpdate))))))</f>
        <v/>
      </c>
      <c r="Q585" s="20" t="str">
        <f>IF(O585="","",IF(D585&lt;&gt;"",D585,IF(O585=1,start_rate,IF(variable,IF(OR(O585=1,O585&lt;$J$23*periods_per_year),Q584,MIN($J$24,IF(MOD(O585-1,$J$26)=0,MAX($J$25,Q584+$J$27),Q584))),Q584))))</f>
        <v/>
      </c>
      <c r="R585" s="21" t="str">
        <f>IF(O585="","",ROUND((((1+Q585/CP)^(CP/periods_per_year))-1)*U584,2))</f>
        <v/>
      </c>
      <c r="S585" s="21" t="str">
        <f>IF(O585="","",IF(O585=nper,U584+R585,MIN(U584+R585,IF(Q585=Q584,S584,ROUND(-PMT(((1+Q585/CP)^(CP/periods_per_year))-1,nper-O585+1,U584),2)))))</f>
        <v/>
      </c>
      <c r="T585" s="21" t="str">
        <f t="shared" si="88"/>
        <v/>
      </c>
      <c r="U585" s="21" t="str">
        <f t="shared" si="89"/>
        <v/>
      </c>
    </row>
    <row r="586" spans="1:21" x14ac:dyDescent="0.2">
      <c r="A586" s="11" t="str">
        <f t="shared" si="80"/>
        <v/>
      </c>
      <c r="B586" s="12" t="str">
        <f t="shared" si="81"/>
        <v/>
      </c>
      <c r="C586" s="16" t="str">
        <f t="shared" si="82"/>
        <v/>
      </c>
      <c r="D586" s="13" t="str">
        <f>IF(A586="","",IF(A586=1,start_rate,IF(variable,IF(OR(A586=1,A586&lt;$J$23*periods_per_year),D585,MIN($J$24,IF(MOD(A586-1,$J$26)=0,MAX($J$25,D585+$J$27),D585))),D585)))</f>
        <v/>
      </c>
      <c r="E586" s="14" t="str">
        <f t="shared" si="83"/>
        <v/>
      </c>
      <c r="F586" s="14" t="str">
        <f>IF(A586="","",IF(A586=nper,J585+E586,MIN(J585+E586,IF(D586=D585,F585,IF($E$13="Acc Bi-Weekly",ROUND((-PMT(((1+D586/CP)^(CP/12))-1,(nper-A586+1)*12/26,J585))/2,2),IF($E$13="Acc Weekly",ROUND((-PMT(((1+D586/CP)^(CP/12))-1,(nper-A586+1)*12/52,J585))/4,2),ROUND(-PMT(((1+D586/CP)^(CP/periods_per_year))-1,nper-A586+1,J585),2)))))))</f>
        <v/>
      </c>
      <c r="G586" s="14" t="str">
        <f>IF(OR(A586="",A586&lt;$E$23),"",IF(J585&lt;=F586,0,IF(IF(AND(A586&gt;=$E$23,MOD(A586-$E$23,int)=0),$E$24,0)+F586&gt;=J585+E586,J585+E586-F586,IF(AND(A586&gt;=$E$23,MOD(A586-$E$23,int)=0),$E$24,0)+IF(IF(AND(A586&gt;=$E$23,MOD(A586-$E$23,int)=0),$E$24,0)+IF(MOD(A586-$E$27,periods_per_year)=0,$E$26,0)+F586&lt;J585+E586,IF(MOD(A586-$E$27,periods_per_year)=0,$E$26,0),J585+E586-IF(AND(A586&gt;=$E$23,MOD(A586-$E$23,int)=0),$E$24,0)-F586))))</f>
        <v/>
      </c>
      <c r="H586" s="15"/>
      <c r="I586" s="14" t="str">
        <f t="shared" si="84"/>
        <v/>
      </c>
      <c r="J586" s="14" t="str">
        <f t="shared" si="85"/>
        <v/>
      </c>
      <c r="K586" s="14" t="str">
        <f t="shared" si="86"/>
        <v/>
      </c>
      <c r="L586" s="14" t="str">
        <f>IF(A586="","",SUM($K$49:K586))</f>
        <v/>
      </c>
      <c r="O586" s="18" t="str">
        <f t="shared" si="87"/>
        <v/>
      </c>
      <c r="P586" s="19" t="str">
        <f>IF(O586="","",IF(OR(periods_per_year=26,periods_per_year=52),IF(periods_per_year=26,IF(O586=1,fpdate,P585+14),IF(periods_per_year=52,IF(O586=1,fpdate,P585+7),"n/a")),IF(periods_per_year=24,DATE(YEAR(fpdate),MONTH(fpdate)+(O586-1)/2+IF(AND(DAY(fpdate)&gt;=15,MOD(O586,2)=0),1,0),IF(MOD(O586,2)=0,IF(DAY(fpdate)&gt;=15,DAY(fpdate)-14,DAY(fpdate)+14),DAY(fpdate))),IF(DAY(DATE(YEAR(fpdate),MONTH(fpdate)+O586-1,DAY(fpdate)))&lt;&gt;DAY(fpdate),DATE(YEAR(fpdate),MONTH(fpdate)+O586,0),DATE(YEAR(fpdate),MONTH(fpdate)+O586-1,DAY(fpdate))))))</f>
        <v/>
      </c>
      <c r="Q586" s="20" t="str">
        <f>IF(O586="","",IF(D586&lt;&gt;"",D586,IF(O586=1,start_rate,IF(variable,IF(OR(O586=1,O586&lt;$J$23*periods_per_year),Q585,MIN($J$24,IF(MOD(O586-1,$J$26)=0,MAX($J$25,Q585+$J$27),Q585))),Q585))))</f>
        <v/>
      </c>
      <c r="R586" s="21" t="str">
        <f>IF(O586="","",ROUND((((1+Q586/CP)^(CP/periods_per_year))-1)*U585,2))</f>
        <v/>
      </c>
      <c r="S586" s="21" t="str">
        <f>IF(O586="","",IF(O586=nper,U585+R586,MIN(U585+R586,IF(Q586=Q585,S585,ROUND(-PMT(((1+Q586/CP)^(CP/periods_per_year))-1,nper-O586+1,U585),2)))))</f>
        <v/>
      </c>
      <c r="T586" s="21" t="str">
        <f t="shared" si="88"/>
        <v/>
      </c>
      <c r="U586" s="21" t="str">
        <f t="shared" si="89"/>
        <v/>
      </c>
    </row>
    <row r="587" spans="1:21" x14ac:dyDescent="0.2">
      <c r="A587" s="11" t="str">
        <f t="shared" si="80"/>
        <v/>
      </c>
      <c r="B587" s="12" t="str">
        <f t="shared" si="81"/>
        <v/>
      </c>
      <c r="C587" s="16" t="str">
        <f t="shared" si="82"/>
        <v/>
      </c>
      <c r="D587" s="13" t="str">
        <f>IF(A587="","",IF(A587=1,start_rate,IF(variable,IF(OR(A587=1,A587&lt;$J$23*periods_per_year),D586,MIN($J$24,IF(MOD(A587-1,$J$26)=0,MAX($J$25,D586+$J$27),D586))),D586)))</f>
        <v/>
      </c>
      <c r="E587" s="14" t="str">
        <f t="shared" si="83"/>
        <v/>
      </c>
      <c r="F587" s="14" t="str">
        <f>IF(A587="","",IF(A587=nper,J586+E587,MIN(J586+E587,IF(D587=D586,F586,IF($E$13="Acc Bi-Weekly",ROUND((-PMT(((1+D587/CP)^(CP/12))-1,(nper-A587+1)*12/26,J586))/2,2),IF($E$13="Acc Weekly",ROUND((-PMT(((1+D587/CP)^(CP/12))-1,(nper-A587+1)*12/52,J586))/4,2),ROUND(-PMT(((1+D587/CP)^(CP/periods_per_year))-1,nper-A587+1,J586),2)))))))</f>
        <v/>
      </c>
      <c r="G587" s="14" t="str">
        <f>IF(OR(A587="",A587&lt;$E$23),"",IF(J586&lt;=F587,0,IF(IF(AND(A587&gt;=$E$23,MOD(A587-$E$23,int)=0),$E$24,0)+F587&gt;=J586+E587,J586+E587-F587,IF(AND(A587&gt;=$E$23,MOD(A587-$E$23,int)=0),$E$24,0)+IF(IF(AND(A587&gt;=$E$23,MOD(A587-$E$23,int)=0),$E$24,0)+IF(MOD(A587-$E$27,periods_per_year)=0,$E$26,0)+F587&lt;J586+E587,IF(MOD(A587-$E$27,periods_per_year)=0,$E$26,0),J586+E587-IF(AND(A587&gt;=$E$23,MOD(A587-$E$23,int)=0),$E$24,0)-F587))))</f>
        <v/>
      </c>
      <c r="H587" s="15"/>
      <c r="I587" s="14" t="str">
        <f t="shared" si="84"/>
        <v/>
      </c>
      <c r="J587" s="14" t="str">
        <f t="shared" si="85"/>
        <v/>
      </c>
      <c r="K587" s="14" t="str">
        <f t="shared" si="86"/>
        <v/>
      </c>
      <c r="L587" s="14" t="str">
        <f>IF(A587="","",SUM($K$49:K587))</f>
        <v/>
      </c>
      <c r="O587" s="18" t="str">
        <f t="shared" si="87"/>
        <v/>
      </c>
      <c r="P587" s="19" t="str">
        <f>IF(O587="","",IF(OR(periods_per_year=26,periods_per_year=52),IF(periods_per_year=26,IF(O587=1,fpdate,P586+14),IF(periods_per_year=52,IF(O587=1,fpdate,P586+7),"n/a")),IF(periods_per_year=24,DATE(YEAR(fpdate),MONTH(fpdate)+(O587-1)/2+IF(AND(DAY(fpdate)&gt;=15,MOD(O587,2)=0),1,0),IF(MOD(O587,2)=0,IF(DAY(fpdate)&gt;=15,DAY(fpdate)-14,DAY(fpdate)+14),DAY(fpdate))),IF(DAY(DATE(YEAR(fpdate),MONTH(fpdate)+O587-1,DAY(fpdate)))&lt;&gt;DAY(fpdate),DATE(YEAR(fpdate),MONTH(fpdate)+O587,0),DATE(YEAR(fpdate),MONTH(fpdate)+O587-1,DAY(fpdate))))))</f>
        <v/>
      </c>
      <c r="Q587" s="20" t="str">
        <f>IF(O587="","",IF(D587&lt;&gt;"",D587,IF(O587=1,start_rate,IF(variable,IF(OR(O587=1,O587&lt;$J$23*periods_per_year),Q586,MIN($J$24,IF(MOD(O587-1,$J$26)=0,MAX($J$25,Q586+$J$27),Q586))),Q586))))</f>
        <v/>
      </c>
      <c r="R587" s="21" t="str">
        <f>IF(O587="","",ROUND((((1+Q587/CP)^(CP/periods_per_year))-1)*U586,2))</f>
        <v/>
      </c>
      <c r="S587" s="21" t="str">
        <f>IF(O587="","",IF(O587=nper,U586+R587,MIN(U586+R587,IF(Q587=Q586,S586,ROUND(-PMT(((1+Q587/CP)^(CP/periods_per_year))-1,nper-O587+1,U586),2)))))</f>
        <v/>
      </c>
      <c r="T587" s="21" t="str">
        <f t="shared" si="88"/>
        <v/>
      </c>
      <c r="U587" s="21" t="str">
        <f t="shared" si="89"/>
        <v/>
      </c>
    </row>
    <row r="588" spans="1:21" x14ac:dyDescent="0.2">
      <c r="A588" s="11" t="str">
        <f t="shared" si="80"/>
        <v/>
      </c>
      <c r="B588" s="12" t="str">
        <f t="shared" si="81"/>
        <v/>
      </c>
      <c r="C588" s="16" t="str">
        <f t="shared" si="82"/>
        <v/>
      </c>
      <c r="D588" s="13" t="str">
        <f>IF(A588="","",IF(A588=1,start_rate,IF(variable,IF(OR(A588=1,A588&lt;$J$23*periods_per_year),D587,MIN($J$24,IF(MOD(A588-1,$J$26)=0,MAX($J$25,D587+$J$27),D587))),D587)))</f>
        <v/>
      </c>
      <c r="E588" s="14" t="str">
        <f t="shared" si="83"/>
        <v/>
      </c>
      <c r="F588" s="14" t="str">
        <f>IF(A588="","",IF(A588=nper,J587+E588,MIN(J587+E588,IF(D588=D587,F587,IF($E$13="Acc Bi-Weekly",ROUND((-PMT(((1+D588/CP)^(CP/12))-1,(nper-A588+1)*12/26,J587))/2,2),IF($E$13="Acc Weekly",ROUND((-PMT(((1+D588/CP)^(CP/12))-1,(nper-A588+1)*12/52,J587))/4,2),ROUND(-PMT(((1+D588/CP)^(CP/periods_per_year))-1,nper-A588+1,J587),2)))))))</f>
        <v/>
      </c>
      <c r="G588" s="14" t="str">
        <f>IF(OR(A588="",A588&lt;$E$23),"",IF(J587&lt;=F588,0,IF(IF(AND(A588&gt;=$E$23,MOD(A588-$E$23,int)=0),$E$24,0)+F588&gt;=J587+E588,J587+E588-F588,IF(AND(A588&gt;=$E$23,MOD(A588-$E$23,int)=0),$E$24,0)+IF(IF(AND(A588&gt;=$E$23,MOD(A588-$E$23,int)=0),$E$24,0)+IF(MOD(A588-$E$27,periods_per_year)=0,$E$26,0)+F588&lt;J587+E588,IF(MOD(A588-$E$27,periods_per_year)=0,$E$26,0),J587+E588-IF(AND(A588&gt;=$E$23,MOD(A588-$E$23,int)=0),$E$24,0)-F588))))</f>
        <v/>
      </c>
      <c r="H588" s="15"/>
      <c r="I588" s="14" t="str">
        <f t="shared" si="84"/>
        <v/>
      </c>
      <c r="J588" s="14" t="str">
        <f t="shared" si="85"/>
        <v/>
      </c>
      <c r="K588" s="14" t="str">
        <f t="shared" si="86"/>
        <v/>
      </c>
      <c r="L588" s="14" t="str">
        <f>IF(A588="","",SUM($K$49:K588))</f>
        <v/>
      </c>
      <c r="O588" s="18" t="str">
        <f t="shared" si="87"/>
        <v/>
      </c>
      <c r="P588" s="19" t="str">
        <f>IF(O588="","",IF(OR(periods_per_year=26,periods_per_year=52),IF(periods_per_year=26,IF(O588=1,fpdate,P587+14),IF(periods_per_year=52,IF(O588=1,fpdate,P587+7),"n/a")),IF(periods_per_year=24,DATE(YEAR(fpdate),MONTH(fpdate)+(O588-1)/2+IF(AND(DAY(fpdate)&gt;=15,MOD(O588,2)=0),1,0),IF(MOD(O588,2)=0,IF(DAY(fpdate)&gt;=15,DAY(fpdate)-14,DAY(fpdate)+14),DAY(fpdate))),IF(DAY(DATE(YEAR(fpdate),MONTH(fpdate)+O588-1,DAY(fpdate)))&lt;&gt;DAY(fpdate),DATE(YEAR(fpdate),MONTH(fpdate)+O588,0),DATE(YEAR(fpdate),MONTH(fpdate)+O588-1,DAY(fpdate))))))</f>
        <v/>
      </c>
      <c r="Q588" s="20" t="str">
        <f>IF(O588="","",IF(D588&lt;&gt;"",D588,IF(O588=1,start_rate,IF(variable,IF(OR(O588=1,O588&lt;$J$23*periods_per_year),Q587,MIN($J$24,IF(MOD(O588-1,$J$26)=0,MAX($J$25,Q587+$J$27),Q587))),Q587))))</f>
        <v/>
      </c>
      <c r="R588" s="21" t="str">
        <f>IF(O588="","",ROUND((((1+Q588/CP)^(CP/periods_per_year))-1)*U587,2))</f>
        <v/>
      </c>
      <c r="S588" s="21" t="str">
        <f>IF(O588="","",IF(O588=nper,U587+R588,MIN(U587+R588,IF(Q588=Q587,S587,ROUND(-PMT(((1+Q588/CP)^(CP/periods_per_year))-1,nper-O588+1,U587),2)))))</f>
        <v/>
      </c>
      <c r="T588" s="21" t="str">
        <f t="shared" si="88"/>
        <v/>
      </c>
      <c r="U588" s="21" t="str">
        <f t="shared" si="89"/>
        <v/>
      </c>
    </row>
    <row r="589" spans="1:21" x14ac:dyDescent="0.2">
      <c r="A589" s="11" t="str">
        <f t="shared" si="80"/>
        <v/>
      </c>
      <c r="B589" s="12" t="str">
        <f t="shared" si="81"/>
        <v/>
      </c>
      <c r="C589" s="16" t="str">
        <f t="shared" si="82"/>
        <v/>
      </c>
      <c r="D589" s="13" t="str">
        <f>IF(A589="","",IF(A589=1,start_rate,IF(variable,IF(OR(A589=1,A589&lt;$J$23*periods_per_year),D588,MIN($J$24,IF(MOD(A589-1,$J$26)=0,MAX($J$25,D588+$J$27),D588))),D588)))</f>
        <v/>
      </c>
      <c r="E589" s="14" t="str">
        <f t="shared" si="83"/>
        <v/>
      </c>
      <c r="F589" s="14" t="str">
        <f>IF(A589="","",IF(A589=nper,J588+E589,MIN(J588+E589,IF(D589=D588,F588,IF($E$13="Acc Bi-Weekly",ROUND((-PMT(((1+D589/CP)^(CP/12))-1,(nper-A589+1)*12/26,J588))/2,2),IF($E$13="Acc Weekly",ROUND((-PMT(((1+D589/CP)^(CP/12))-1,(nper-A589+1)*12/52,J588))/4,2),ROUND(-PMT(((1+D589/CP)^(CP/periods_per_year))-1,nper-A589+1,J588),2)))))))</f>
        <v/>
      </c>
      <c r="G589" s="14" t="str">
        <f>IF(OR(A589="",A589&lt;$E$23),"",IF(J588&lt;=F589,0,IF(IF(AND(A589&gt;=$E$23,MOD(A589-$E$23,int)=0),$E$24,0)+F589&gt;=J588+E589,J588+E589-F589,IF(AND(A589&gt;=$E$23,MOD(A589-$E$23,int)=0),$E$24,0)+IF(IF(AND(A589&gt;=$E$23,MOD(A589-$E$23,int)=0),$E$24,0)+IF(MOD(A589-$E$27,periods_per_year)=0,$E$26,0)+F589&lt;J588+E589,IF(MOD(A589-$E$27,periods_per_year)=0,$E$26,0),J588+E589-IF(AND(A589&gt;=$E$23,MOD(A589-$E$23,int)=0),$E$24,0)-F589))))</f>
        <v/>
      </c>
      <c r="H589" s="15"/>
      <c r="I589" s="14" t="str">
        <f t="shared" si="84"/>
        <v/>
      </c>
      <c r="J589" s="14" t="str">
        <f t="shared" si="85"/>
        <v/>
      </c>
      <c r="K589" s="14" t="str">
        <f t="shared" si="86"/>
        <v/>
      </c>
      <c r="L589" s="14" t="str">
        <f>IF(A589="","",SUM($K$49:K589))</f>
        <v/>
      </c>
      <c r="O589" s="18" t="str">
        <f t="shared" si="87"/>
        <v/>
      </c>
      <c r="P589" s="19" t="str">
        <f>IF(O589="","",IF(OR(periods_per_year=26,periods_per_year=52),IF(periods_per_year=26,IF(O589=1,fpdate,P588+14),IF(periods_per_year=52,IF(O589=1,fpdate,P588+7),"n/a")),IF(periods_per_year=24,DATE(YEAR(fpdate),MONTH(fpdate)+(O589-1)/2+IF(AND(DAY(fpdate)&gt;=15,MOD(O589,2)=0),1,0),IF(MOD(O589,2)=0,IF(DAY(fpdate)&gt;=15,DAY(fpdate)-14,DAY(fpdate)+14),DAY(fpdate))),IF(DAY(DATE(YEAR(fpdate),MONTH(fpdate)+O589-1,DAY(fpdate)))&lt;&gt;DAY(fpdate),DATE(YEAR(fpdate),MONTH(fpdate)+O589,0),DATE(YEAR(fpdate),MONTH(fpdate)+O589-1,DAY(fpdate))))))</f>
        <v/>
      </c>
      <c r="Q589" s="20" t="str">
        <f>IF(O589="","",IF(D589&lt;&gt;"",D589,IF(O589=1,start_rate,IF(variable,IF(OR(O589=1,O589&lt;$J$23*periods_per_year),Q588,MIN($J$24,IF(MOD(O589-1,$J$26)=0,MAX($J$25,Q588+$J$27),Q588))),Q588))))</f>
        <v/>
      </c>
      <c r="R589" s="21" t="str">
        <f>IF(O589="","",ROUND((((1+Q589/CP)^(CP/periods_per_year))-1)*U588,2))</f>
        <v/>
      </c>
      <c r="S589" s="21" t="str">
        <f>IF(O589="","",IF(O589=nper,U588+R589,MIN(U588+R589,IF(Q589=Q588,S588,ROUND(-PMT(((1+Q589/CP)^(CP/periods_per_year))-1,nper-O589+1,U588),2)))))</f>
        <v/>
      </c>
      <c r="T589" s="21" t="str">
        <f t="shared" si="88"/>
        <v/>
      </c>
      <c r="U589" s="21" t="str">
        <f t="shared" si="89"/>
        <v/>
      </c>
    </row>
    <row r="590" spans="1:21" x14ac:dyDescent="0.2">
      <c r="A590" s="11" t="str">
        <f t="shared" si="80"/>
        <v/>
      </c>
      <c r="B590" s="12" t="str">
        <f t="shared" si="81"/>
        <v/>
      </c>
      <c r="C590" s="16" t="str">
        <f t="shared" si="82"/>
        <v/>
      </c>
      <c r="D590" s="13" t="str">
        <f>IF(A590="","",IF(A590=1,start_rate,IF(variable,IF(OR(A590=1,A590&lt;$J$23*periods_per_year),D589,MIN($J$24,IF(MOD(A590-1,$J$26)=0,MAX($J$25,D589+$J$27),D589))),D589)))</f>
        <v/>
      </c>
      <c r="E590" s="14" t="str">
        <f t="shared" si="83"/>
        <v/>
      </c>
      <c r="F590" s="14" t="str">
        <f>IF(A590="","",IF(A590=nper,J589+E590,MIN(J589+E590,IF(D590=D589,F589,IF($E$13="Acc Bi-Weekly",ROUND((-PMT(((1+D590/CP)^(CP/12))-1,(nper-A590+1)*12/26,J589))/2,2),IF($E$13="Acc Weekly",ROUND((-PMT(((1+D590/CP)^(CP/12))-1,(nper-A590+1)*12/52,J589))/4,2),ROUND(-PMT(((1+D590/CP)^(CP/periods_per_year))-1,nper-A590+1,J589),2)))))))</f>
        <v/>
      </c>
      <c r="G590" s="14" t="str">
        <f>IF(OR(A590="",A590&lt;$E$23),"",IF(J589&lt;=F590,0,IF(IF(AND(A590&gt;=$E$23,MOD(A590-$E$23,int)=0),$E$24,0)+F590&gt;=J589+E590,J589+E590-F590,IF(AND(A590&gt;=$E$23,MOD(A590-$E$23,int)=0),$E$24,0)+IF(IF(AND(A590&gt;=$E$23,MOD(A590-$E$23,int)=0),$E$24,0)+IF(MOD(A590-$E$27,periods_per_year)=0,$E$26,0)+F590&lt;J589+E590,IF(MOD(A590-$E$27,periods_per_year)=0,$E$26,0),J589+E590-IF(AND(A590&gt;=$E$23,MOD(A590-$E$23,int)=0),$E$24,0)-F590))))</f>
        <v/>
      </c>
      <c r="H590" s="15"/>
      <c r="I590" s="14" t="str">
        <f t="shared" si="84"/>
        <v/>
      </c>
      <c r="J590" s="14" t="str">
        <f t="shared" si="85"/>
        <v/>
      </c>
      <c r="K590" s="14" t="str">
        <f t="shared" si="86"/>
        <v/>
      </c>
      <c r="L590" s="14" t="str">
        <f>IF(A590="","",SUM($K$49:K590))</f>
        <v/>
      </c>
      <c r="O590" s="18" t="str">
        <f t="shared" si="87"/>
        <v/>
      </c>
      <c r="P590" s="19" t="str">
        <f>IF(O590="","",IF(OR(periods_per_year=26,periods_per_year=52),IF(periods_per_year=26,IF(O590=1,fpdate,P589+14),IF(periods_per_year=52,IF(O590=1,fpdate,P589+7),"n/a")),IF(periods_per_year=24,DATE(YEAR(fpdate),MONTH(fpdate)+(O590-1)/2+IF(AND(DAY(fpdate)&gt;=15,MOD(O590,2)=0),1,0),IF(MOD(O590,2)=0,IF(DAY(fpdate)&gt;=15,DAY(fpdate)-14,DAY(fpdate)+14),DAY(fpdate))),IF(DAY(DATE(YEAR(fpdate),MONTH(fpdate)+O590-1,DAY(fpdate)))&lt;&gt;DAY(fpdate),DATE(YEAR(fpdate),MONTH(fpdate)+O590,0),DATE(YEAR(fpdate),MONTH(fpdate)+O590-1,DAY(fpdate))))))</f>
        <v/>
      </c>
      <c r="Q590" s="20" t="str">
        <f>IF(O590="","",IF(D590&lt;&gt;"",D590,IF(O590=1,start_rate,IF(variable,IF(OR(O590=1,O590&lt;$J$23*periods_per_year),Q589,MIN($J$24,IF(MOD(O590-1,$J$26)=0,MAX($J$25,Q589+$J$27),Q589))),Q589))))</f>
        <v/>
      </c>
      <c r="R590" s="21" t="str">
        <f>IF(O590="","",ROUND((((1+Q590/CP)^(CP/periods_per_year))-1)*U589,2))</f>
        <v/>
      </c>
      <c r="S590" s="21" t="str">
        <f>IF(O590="","",IF(O590=nper,U589+R590,MIN(U589+R590,IF(Q590=Q589,S589,ROUND(-PMT(((1+Q590/CP)^(CP/periods_per_year))-1,nper-O590+1,U589),2)))))</f>
        <v/>
      </c>
      <c r="T590" s="21" t="str">
        <f t="shared" si="88"/>
        <v/>
      </c>
      <c r="U590" s="21" t="str">
        <f t="shared" si="89"/>
        <v/>
      </c>
    </row>
    <row r="591" spans="1:21" x14ac:dyDescent="0.2">
      <c r="A591" s="11" t="str">
        <f t="shared" si="80"/>
        <v/>
      </c>
      <c r="B591" s="12" t="str">
        <f t="shared" si="81"/>
        <v/>
      </c>
      <c r="C591" s="16" t="str">
        <f t="shared" si="82"/>
        <v/>
      </c>
      <c r="D591" s="13" t="str">
        <f>IF(A591="","",IF(A591=1,start_rate,IF(variable,IF(OR(A591=1,A591&lt;$J$23*periods_per_year),D590,MIN($J$24,IF(MOD(A591-1,$J$26)=0,MAX($J$25,D590+$J$27),D590))),D590)))</f>
        <v/>
      </c>
      <c r="E591" s="14" t="str">
        <f t="shared" si="83"/>
        <v/>
      </c>
      <c r="F591" s="14" t="str">
        <f>IF(A591="","",IF(A591=nper,J590+E591,MIN(J590+E591,IF(D591=D590,F590,IF($E$13="Acc Bi-Weekly",ROUND((-PMT(((1+D591/CP)^(CP/12))-1,(nper-A591+1)*12/26,J590))/2,2),IF($E$13="Acc Weekly",ROUND((-PMT(((1+D591/CP)^(CP/12))-1,(nper-A591+1)*12/52,J590))/4,2),ROUND(-PMT(((1+D591/CP)^(CP/periods_per_year))-1,nper-A591+1,J590),2)))))))</f>
        <v/>
      </c>
      <c r="G591" s="14" t="str">
        <f>IF(OR(A591="",A591&lt;$E$23),"",IF(J590&lt;=F591,0,IF(IF(AND(A591&gt;=$E$23,MOD(A591-$E$23,int)=0),$E$24,0)+F591&gt;=J590+E591,J590+E591-F591,IF(AND(A591&gt;=$E$23,MOD(A591-$E$23,int)=0),$E$24,0)+IF(IF(AND(A591&gt;=$E$23,MOD(A591-$E$23,int)=0),$E$24,0)+IF(MOD(A591-$E$27,periods_per_year)=0,$E$26,0)+F591&lt;J590+E591,IF(MOD(A591-$E$27,periods_per_year)=0,$E$26,0),J590+E591-IF(AND(A591&gt;=$E$23,MOD(A591-$E$23,int)=0),$E$24,0)-F591))))</f>
        <v/>
      </c>
      <c r="H591" s="15"/>
      <c r="I591" s="14" t="str">
        <f t="shared" si="84"/>
        <v/>
      </c>
      <c r="J591" s="14" t="str">
        <f t="shared" si="85"/>
        <v/>
      </c>
      <c r="K591" s="14" t="str">
        <f t="shared" si="86"/>
        <v/>
      </c>
      <c r="L591" s="14" t="str">
        <f>IF(A591="","",SUM($K$49:K591))</f>
        <v/>
      </c>
      <c r="O591" s="18" t="str">
        <f t="shared" si="87"/>
        <v/>
      </c>
      <c r="P591" s="19" t="str">
        <f>IF(O591="","",IF(OR(periods_per_year=26,periods_per_year=52),IF(periods_per_year=26,IF(O591=1,fpdate,P590+14),IF(periods_per_year=52,IF(O591=1,fpdate,P590+7),"n/a")),IF(periods_per_year=24,DATE(YEAR(fpdate),MONTH(fpdate)+(O591-1)/2+IF(AND(DAY(fpdate)&gt;=15,MOD(O591,2)=0),1,0),IF(MOD(O591,2)=0,IF(DAY(fpdate)&gt;=15,DAY(fpdate)-14,DAY(fpdate)+14),DAY(fpdate))),IF(DAY(DATE(YEAR(fpdate),MONTH(fpdate)+O591-1,DAY(fpdate)))&lt;&gt;DAY(fpdate),DATE(YEAR(fpdate),MONTH(fpdate)+O591,0),DATE(YEAR(fpdate),MONTH(fpdate)+O591-1,DAY(fpdate))))))</f>
        <v/>
      </c>
      <c r="Q591" s="20" t="str">
        <f>IF(O591="","",IF(D591&lt;&gt;"",D591,IF(O591=1,start_rate,IF(variable,IF(OR(O591=1,O591&lt;$J$23*periods_per_year),Q590,MIN($J$24,IF(MOD(O591-1,$J$26)=0,MAX($J$25,Q590+$J$27),Q590))),Q590))))</f>
        <v/>
      </c>
      <c r="R591" s="21" t="str">
        <f>IF(O591="","",ROUND((((1+Q591/CP)^(CP/periods_per_year))-1)*U590,2))</f>
        <v/>
      </c>
      <c r="S591" s="21" t="str">
        <f>IF(O591="","",IF(O591=nper,U590+R591,MIN(U590+R591,IF(Q591=Q590,S590,ROUND(-PMT(((1+Q591/CP)^(CP/periods_per_year))-1,nper-O591+1,U590),2)))))</f>
        <v/>
      </c>
      <c r="T591" s="21" t="str">
        <f t="shared" si="88"/>
        <v/>
      </c>
      <c r="U591" s="21" t="str">
        <f t="shared" si="89"/>
        <v/>
      </c>
    </row>
    <row r="592" spans="1:21" x14ac:dyDescent="0.2">
      <c r="A592" s="11" t="str">
        <f t="shared" si="80"/>
        <v/>
      </c>
      <c r="B592" s="12" t="str">
        <f t="shared" si="81"/>
        <v/>
      </c>
      <c r="C592" s="16" t="str">
        <f t="shared" si="82"/>
        <v/>
      </c>
      <c r="D592" s="13" t="str">
        <f>IF(A592="","",IF(A592=1,start_rate,IF(variable,IF(OR(A592=1,A592&lt;$J$23*periods_per_year),D591,MIN($J$24,IF(MOD(A592-1,$J$26)=0,MAX($J$25,D591+$J$27),D591))),D591)))</f>
        <v/>
      </c>
      <c r="E592" s="14" t="str">
        <f t="shared" si="83"/>
        <v/>
      </c>
      <c r="F592" s="14" t="str">
        <f>IF(A592="","",IF(A592=nper,J591+E592,MIN(J591+E592,IF(D592=D591,F591,IF($E$13="Acc Bi-Weekly",ROUND((-PMT(((1+D592/CP)^(CP/12))-1,(nper-A592+1)*12/26,J591))/2,2),IF($E$13="Acc Weekly",ROUND((-PMT(((1+D592/CP)^(CP/12))-1,(nper-A592+1)*12/52,J591))/4,2),ROUND(-PMT(((1+D592/CP)^(CP/periods_per_year))-1,nper-A592+1,J591),2)))))))</f>
        <v/>
      </c>
      <c r="G592" s="14" t="str">
        <f>IF(OR(A592="",A592&lt;$E$23),"",IF(J591&lt;=F592,0,IF(IF(AND(A592&gt;=$E$23,MOD(A592-$E$23,int)=0),$E$24,0)+F592&gt;=J591+E592,J591+E592-F592,IF(AND(A592&gt;=$E$23,MOD(A592-$E$23,int)=0),$E$24,0)+IF(IF(AND(A592&gt;=$E$23,MOD(A592-$E$23,int)=0),$E$24,0)+IF(MOD(A592-$E$27,periods_per_year)=0,$E$26,0)+F592&lt;J591+E592,IF(MOD(A592-$E$27,periods_per_year)=0,$E$26,0),J591+E592-IF(AND(A592&gt;=$E$23,MOD(A592-$E$23,int)=0),$E$24,0)-F592))))</f>
        <v/>
      </c>
      <c r="H592" s="15"/>
      <c r="I592" s="14" t="str">
        <f t="shared" si="84"/>
        <v/>
      </c>
      <c r="J592" s="14" t="str">
        <f t="shared" si="85"/>
        <v/>
      </c>
      <c r="K592" s="14" t="str">
        <f t="shared" si="86"/>
        <v/>
      </c>
      <c r="L592" s="14" t="str">
        <f>IF(A592="","",SUM($K$49:K592))</f>
        <v/>
      </c>
      <c r="O592" s="18" t="str">
        <f t="shared" si="87"/>
        <v/>
      </c>
      <c r="P592" s="19" t="str">
        <f>IF(O592="","",IF(OR(periods_per_year=26,periods_per_year=52),IF(periods_per_year=26,IF(O592=1,fpdate,P591+14),IF(periods_per_year=52,IF(O592=1,fpdate,P591+7),"n/a")),IF(periods_per_year=24,DATE(YEAR(fpdate),MONTH(fpdate)+(O592-1)/2+IF(AND(DAY(fpdate)&gt;=15,MOD(O592,2)=0),1,0),IF(MOD(O592,2)=0,IF(DAY(fpdate)&gt;=15,DAY(fpdate)-14,DAY(fpdate)+14),DAY(fpdate))),IF(DAY(DATE(YEAR(fpdate),MONTH(fpdate)+O592-1,DAY(fpdate)))&lt;&gt;DAY(fpdate),DATE(YEAR(fpdate),MONTH(fpdate)+O592,0),DATE(YEAR(fpdate),MONTH(fpdate)+O592-1,DAY(fpdate))))))</f>
        <v/>
      </c>
      <c r="Q592" s="20" t="str">
        <f>IF(O592="","",IF(D592&lt;&gt;"",D592,IF(O592=1,start_rate,IF(variable,IF(OR(O592=1,O592&lt;$J$23*periods_per_year),Q591,MIN($J$24,IF(MOD(O592-1,$J$26)=0,MAX($J$25,Q591+$J$27),Q591))),Q591))))</f>
        <v/>
      </c>
      <c r="R592" s="21" t="str">
        <f>IF(O592="","",ROUND((((1+Q592/CP)^(CP/periods_per_year))-1)*U591,2))</f>
        <v/>
      </c>
      <c r="S592" s="21" t="str">
        <f>IF(O592="","",IF(O592=nper,U591+R592,MIN(U591+R592,IF(Q592=Q591,S591,ROUND(-PMT(((1+Q592/CP)^(CP/periods_per_year))-1,nper-O592+1,U591),2)))))</f>
        <v/>
      </c>
      <c r="T592" s="21" t="str">
        <f t="shared" si="88"/>
        <v/>
      </c>
      <c r="U592" s="21" t="str">
        <f t="shared" si="89"/>
        <v/>
      </c>
    </row>
    <row r="593" spans="1:21" x14ac:dyDescent="0.2">
      <c r="A593" s="11" t="str">
        <f t="shared" si="80"/>
        <v/>
      </c>
      <c r="B593" s="12" t="str">
        <f t="shared" si="81"/>
        <v/>
      </c>
      <c r="C593" s="16" t="str">
        <f t="shared" si="82"/>
        <v/>
      </c>
      <c r="D593" s="13" t="str">
        <f>IF(A593="","",IF(A593=1,start_rate,IF(variable,IF(OR(A593=1,A593&lt;$J$23*periods_per_year),D592,MIN($J$24,IF(MOD(A593-1,$J$26)=0,MAX($J$25,D592+$J$27),D592))),D592)))</f>
        <v/>
      </c>
      <c r="E593" s="14" t="str">
        <f t="shared" si="83"/>
        <v/>
      </c>
      <c r="F593" s="14" t="str">
        <f>IF(A593="","",IF(A593=nper,J592+E593,MIN(J592+E593,IF(D593=D592,F592,IF($E$13="Acc Bi-Weekly",ROUND((-PMT(((1+D593/CP)^(CP/12))-1,(nper-A593+1)*12/26,J592))/2,2),IF($E$13="Acc Weekly",ROUND((-PMT(((1+D593/CP)^(CP/12))-1,(nper-A593+1)*12/52,J592))/4,2),ROUND(-PMT(((1+D593/CP)^(CP/periods_per_year))-1,nper-A593+1,J592),2)))))))</f>
        <v/>
      </c>
      <c r="G593" s="14" t="str">
        <f>IF(OR(A593="",A593&lt;$E$23),"",IF(J592&lt;=F593,0,IF(IF(AND(A593&gt;=$E$23,MOD(A593-$E$23,int)=0),$E$24,0)+F593&gt;=J592+E593,J592+E593-F593,IF(AND(A593&gt;=$E$23,MOD(A593-$E$23,int)=0),$E$24,0)+IF(IF(AND(A593&gt;=$E$23,MOD(A593-$E$23,int)=0),$E$24,0)+IF(MOD(A593-$E$27,periods_per_year)=0,$E$26,0)+F593&lt;J592+E593,IF(MOD(A593-$E$27,periods_per_year)=0,$E$26,0),J592+E593-IF(AND(A593&gt;=$E$23,MOD(A593-$E$23,int)=0),$E$24,0)-F593))))</f>
        <v/>
      </c>
      <c r="H593" s="15"/>
      <c r="I593" s="14" t="str">
        <f t="shared" si="84"/>
        <v/>
      </c>
      <c r="J593" s="14" t="str">
        <f t="shared" si="85"/>
        <v/>
      </c>
      <c r="K593" s="14" t="str">
        <f t="shared" si="86"/>
        <v/>
      </c>
      <c r="L593" s="14" t="str">
        <f>IF(A593="","",SUM($K$49:K593))</f>
        <v/>
      </c>
      <c r="O593" s="18" t="str">
        <f t="shared" si="87"/>
        <v/>
      </c>
      <c r="P593" s="19" t="str">
        <f>IF(O593="","",IF(OR(periods_per_year=26,periods_per_year=52),IF(periods_per_year=26,IF(O593=1,fpdate,P592+14),IF(periods_per_year=52,IF(O593=1,fpdate,P592+7),"n/a")),IF(periods_per_year=24,DATE(YEAR(fpdate),MONTH(fpdate)+(O593-1)/2+IF(AND(DAY(fpdate)&gt;=15,MOD(O593,2)=0),1,0),IF(MOD(O593,2)=0,IF(DAY(fpdate)&gt;=15,DAY(fpdate)-14,DAY(fpdate)+14),DAY(fpdate))),IF(DAY(DATE(YEAR(fpdate),MONTH(fpdate)+O593-1,DAY(fpdate)))&lt;&gt;DAY(fpdate),DATE(YEAR(fpdate),MONTH(fpdate)+O593,0),DATE(YEAR(fpdate),MONTH(fpdate)+O593-1,DAY(fpdate))))))</f>
        <v/>
      </c>
      <c r="Q593" s="20" t="str">
        <f>IF(O593="","",IF(D593&lt;&gt;"",D593,IF(O593=1,start_rate,IF(variable,IF(OR(O593=1,O593&lt;$J$23*periods_per_year),Q592,MIN($J$24,IF(MOD(O593-1,$J$26)=0,MAX($J$25,Q592+$J$27),Q592))),Q592))))</f>
        <v/>
      </c>
      <c r="R593" s="21" t="str">
        <f>IF(O593="","",ROUND((((1+Q593/CP)^(CP/periods_per_year))-1)*U592,2))</f>
        <v/>
      </c>
      <c r="S593" s="21" t="str">
        <f>IF(O593="","",IF(O593=nper,U592+R593,MIN(U592+R593,IF(Q593=Q592,S592,ROUND(-PMT(((1+Q593/CP)^(CP/periods_per_year))-1,nper-O593+1,U592),2)))))</f>
        <v/>
      </c>
      <c r="T593" s="21" t="str">
        <f t="shared" si="88"/>
        <v/>
      </c>
      <c r="U593" s="21" t="str">
        <f t="shared" si="89"/>
        <v/>
      </c>
    </row>
    <row r="594" spans="1:21" x14ac:dyDescent="0.2">
      <c r="A594" s="11" t="str">
        <f t="shared" si="80"/>
        <v/>
      </c>
      <c r="B594" s="12" t="str">
        <f t="shared" si="81"/>
        <v/>
      </c>
      <c r="C594" s="16" t="str">
        <f t="shared" si="82"/>
        <v/>
      </c>
      <c r="D594" s="13" t="str">
        <f>IF(A594="","",IF(A594=1,start_rate,IF(variable,IF(OR(A594=1,A594&lt;$J$23*periods_per_year),D593,MIN($J$24,IF(MOD(A594-1,$J$26)=0,MAX($J$25,D593+$J$27),D593))),D593)))</f>
        <v/>
      </c>
      <c r="E594" s="14" t="str">
        <f t="shared" si="83"/>
        <v/>
      </c>
      <c r="F594" s="14" t="str">
        <f>IF(A594="","",IF(A594=nper,J593+E594,MIN(J593+E594,IF(D594=D593,F593,IF($E$13="Acc Bi-Weekly",ROUND((-PMT(((1+D594/CP)^(CP/12))-1,(nper-A594+1)*12/26,J593))/2,2),IF($E$13="Acc Weekly",ROUND((-PMT(((1+D594/CP)^(CP/12))-1,(nper-A594+1)*12/52,J593))/4,2),ROUND(-PMT(((1+D594/CP)^(CP/periods_per_year))-1,nper-A594+1,J593),2)))))))</f>
        <v/>
      </c>
      <c r="G594" s="14" t="str">
        <f>IF(OR(A594="",A594&lt;$E$23),"",IF(J593&lt;=F594,0,IF(IF(AND(A594&gt;=$E$23,MOD(A594-$E$23,int)=0),$E$24,0)+F594&gt;=J593+E594,J593+E594-F594,IF(AND(A594&gt;=$E$23,MOD(A594-$E$23,int)=0),$E$24,0)+IF(IF(AND(A594&gt;=$E$23,MOD(A594-$E$23,int)=0),$E$24,0)+IF(MOD(A594-$E$27,periods_per_year)=0,$E$26,0)+F594&lt;J593+E594,IF(MOD(A594-$E$27,periods_per_year)=0,$E$26,0),J593+E594-IF(AND(A594&gt;=$E$23,MOD(A594-$E$23,int)=0),$E$24,0)-F594))))</f>
        <v/>
      </c>
      <c r="H594" s="15"/>
      <c r="I594" s="14" t="str">
        <f t="shared" si="84"/>
        <v/>
      </c>
      <c r="J594" s="14" t="str">
        <f t="shared" si="85"/>
        <v/>
      </c>
      <c r="K594" s="14" t="str">
        <f t="shared" si="86"/>
        <v/>
      </c>
      <c r="L594" s="14" t="str">
        <f>IF(A594="","",SUM($K$49:K594))</f>
        <v/>
      </c>
      <c r="O594" s="18" t="str">
        <f t="shared" si="87"/>
        <v/>
      </c>
      <c r="P594" s="19" t="str">
        <f>IF(O594="","",IF(OR(periods_per_year=26,periods_per_year=52),IF(periods_per_year=26,IF(O594=1,fpdate,P593+14),IF(periods_per_year=52,IF(O594=1,fpdate,P593+7),"n/a")),IF(periods_per_year=24,DATE(YEAR(fpdate),MONTH(fpdate)+(O594-1)/2+IF(AND(DAY(fpdate)&gt;=15,MOD(O594,2)=0),1,0),IF(MOD(O594,2)=0,IF(DAY(fpdate)&gt;=15,DAY(fpdate)-14,DAY(fpdate)+14),DAY(fpdate))),IF(DAY(DATE(YEAR(fpdate),MONTH(fpdate)+O594-1,DAY(fpdate)))&lt;&gt;DAY(fpdate),DATE(YEAR(fpdate),MONTH(fpdate)+O594,0),DATE(YEAR(fpdate),MONTH(fpdate)+O594-1,DAY(fpdate))))))</f>
        <v/>
      </c>
      <c r="Q594" s="20" t="str">
        <f>IF(O594="","",IF(D594&lt;&gt;"",D594,IF(O594=1,start_rate,IF(variable,IF(OR(O594=1,O594&lt;$J$23*periods_per_year),Q593,MIN($J$24,IF(MOD(O594-1,$J$26)=0,MAX($J$25,Q593+$J$27),Q593))),Q593))))</f>
        <v/>
      </c>
      <c r="R594" s="21" t="str">
        <f>IF(O594="","",ROUND((((1+Q594/CP)^(CP/periods_per_year))-1)*U593,2))</f>
        <v/>
      </c>
      <c r="S594" s="21" t="str">
        <f>IF(O594="","",IF(O594=nper,U593+R594,MIN(U593+R594,IF(Q594=Q593,S593,ROUND(-PMT(((1+Q594/CP)^(CP/periods_per_year))-1,nper-O594+1,U593),2)))))</f>
        <v/>
      </c>
      <c r="T594" s="21" t="str">
        <f t="shared" si="88"/>
        <v/>
      </c>
      <c r="U594" s="21" t="str">
        <f t="shared" si="89"/>
        <v/>
      </c>
    </row>
    <row r="595" spans="1:21" x14ac:dyDescent="0.2">
      <c r="A595" s="11" t="str">
        <f t="shared" si="80"/>
        <v/>
      </c>
      <c r="B595" s="12" t="str">
        <f t="shared" si="81"/>
        <v/>
      </c>
      <c r="C595" s="16" t="str">
        <f t="shared" si="82"/>
        <v/>
      </c>
      <c r="D595" s="13" t="str">
        <f>IF(A595="","",IF(A595=1,start_rate,IF(variable,IF(OR(A595=1,A595&lt;$J$23*periods_per_year),D594,MIN($J$24,IF(MOD(A595-1,$J$26)=0,MAX($J$25,D594+$J$27),D594))),D594)))</f>
        <v/>
      </c>
      <c r="E595" s="14" t="str">
        <f t="shared" si="83"/>
        <v/>
      </c>
      <c r="F595" s="14" t="str">
        <f>IF(A595="","",IF(A595=nper,J594+E595,MIN(J594+E595,IF(D595=D594,F594,IF($E$13="Acc Bi-Weekly",ROUND((-PMT(((1+D595/CP)^(CP/12))-1,(nper-A595+1)*12/26,J594))/2,2),IF($E$13="Acc Weekly",ROUND((-PMT(((1+D595/CP)^(CP/12))-1,(nper-A595+1)*12/52,J594))/4,2),ROUND(-PMT(((1+D595/CP)^(CP/periods_per_year))-1,nper-A595+1,J594),2)))))))</f>
        <v/>
      </c>
      <c r="G595" s="14" t="str">
        <f>IF(OR(A595="",A595&lt;$E$23),"",IF(J594&lt;=F595,0,IF(IF(AND(A595&gt;=$E$23,MOD(A595-$E$23,int)=0),$E$24,0)+F595&gt;=J594+E595,J594+E595-F595,IF(AND(A595&gt;=$E$23,MOD(A595-$E$23,int)=0),$E$24,0)+IF(IF(AND(A595&gt;=$E$23,MOD(A595-$E$23,int)=0),$E$24,0)+IF(MOD(A595-$E$27,periods_per_year)=0,$E$26,0)+F595&lt;J594+E595,IF(MOD(A595-$E$27,periods_per_year)=0,$E$26,0),J594+E595-IF(AND(A595&gt;=$E$23,MOD(A595-$E$23,int)=0),$E$24,0)-F595))))</f>
        <v/>
      </c>
      <c r="H595" s="15"/>
      <c r="I595" s="14" t="str">
        <f t="shared" si="84"/>
        <v/>
      </c>
      <c r="J595" s="14" t="str">
        <f t="shared" si="85"/>
        <v/>
      </c>
      <c r="K595" s="14" t="str">
        <f t="shared" si="86"/>
        <v/>
      </c>
      <c r="L595" s="14" t="str">
        <f>IF(A595="","",SUM($K$49:K595))</f>
        <v/>
      </c>
      <c r="O595" s="18" t="str">
        <f t="shared" si="87"/>
        <v/>
      </c>
      <c r="P595" s="19" t="str">
        <f>IF(O595="","",IF(OR(periods_per_year=26,periods_per_year=52),IF(periods_per_year=26,IF(O595=1,fpdate,P594+14),IF(periods_per_year=52,IF(O595=1,fpdate,P594+7),"n/a")),IF(periods_per_year=24,DATE(YEAR(fpdate),MONTH(fpdate)+(O595-1)/2+IF(AND(DAY(fpdate)&gt;=15,MOD(O595,2)=0),1,0),IF(MOD(O595,2)=0,IF(DAY(fpdate)&gt;=15,DAY(fpdate)-14,DAY(fpdate)+14),DAY(fpdate))),IF(DAY(DATE(YEAR(fpdate),MONTH(fpdate)+O595-1,DAY(fpdate)))&lt;&gt;DAY(fpdate),DATE(YEAR(fpdate),MONTH(fpdate)+O595,0),DATE(YEAR(fpdate),MONTH(fpdate)+O595-1,DAY(fpdate))))))</f>
        <v/>
      </c>
      <c r="Q595" s="20" t="str">
        <f>IF(O595="","",IF(D595&lt;&gt;"",D595,IF(O595=1,start_rate,IF(variable,IF(OR(O595=1,O595&lt;$J$23*periods_per_year),Q594,MIN($J$24,IF(MOD(O595-1,$J$26)=0,MAX($J$25,Q594+$J$27),Q594))),Q594))))</f>
        <v/>
      </c>
      <c r="R595" s="21" t="str">
        <f>IF(O595="","",ROUND((((1+Q595/CP)^(CP/periods_per_year))-1)*U594,2))</f>
        <v/>
      </c>
      <c r="S595" s="21" t="str">
        <f>IF(O595="","",IF(O595=nper,U594+R595,MIN(U594+R595,IF(Q595=Q594,S594,ROUND(-PMT(((1+Q595/CP)^(CP/periods_per_year))-1,nper-O595+1,U594),2)))))</f>
        <v/>
      </c>
      <c r="T595" s="21" t="str">
        <f t="shared" si="88"/>
        <v/>
      </c>
      <c r="U595" s="21" t="str">
        <f t="shared" si="89"/>
        <v/>
      </c>
    </row>
    <row r="596" spans="1:21" x14ac:dyDescent="0.2">
      <c r="A596" s="11" t="str">
        <f t="shared" si="80"/>
        <v/>
      </c>
      <c r="B596" s="12" t="str">
        <f t="shared" si="81"/>
        <v/>
      </c>
      <c r="C596" s="16" t="str">
        <f t="shared" si="82"/>
        <v/>
      </c>
      <c r="D596" s="13" t="str">
        <f>IF(A596="","",IF(A596=1,start_rate,IF(variable,IF(OR(A596=1,A596&lt;$J$23*periods_per_year),D595,MIN($J$24,IF(MOD(A596-1,$J$26)=0,MAX($J$25,D595+$J$27),D595))),D595)))</f>
        <v/>
      </c>
      <c r="E596" s="14" t="str">
        <f t="shared" si="83"/>
        <v/>
      </c>
      <c r="F596" s="14" t="str">
        <f>IF(A596="","",IF(A596=nper,J595+E596,MIN(J595+E596,IF(D596=D595,F595,IF($E$13="Acc Bi-Weekly",ROUND((-PMT(((1+D596/CP)^(CP/12))-1,(nper-A596+1)*12/26,J595))/2,2),IF($E$13="Acc Weekly",ROUND((-PMT(((1+D596/CP)^(CP/12))-1,(nper-A596+1)*12/52,J595))/4,2),ROUND(-PMT(((1+D596/CP)^(CP/periods_per_year))-1,nper-A596+1,J595),2)))))))</f>
        <v/>
      </c>
      <c r="G596" s="14" t="str">
        <f>IF(OR(A596="",A596&lt;$E$23),"",IF(J595&lt;=F596,0,IF(IF(AND(A596&gt;=$E$23,MOD(A596-$E$23,int)=0),$E$24,0)+F596&gt;=J595+E596,J595+E596-F596,IF(AND(A596&gt;=$E$23,MOD(A596-$E$23,int)=0),$E$24,0)+IF(IF(AND(A596&gt;=$E$23,MOD(A596-$E$23,int)=0),$E$24,0)+IF(MOD(A596-$E$27,periods_per_year)=0,$E$26,0)+F596&lt;J595+E596,IF(MOD(A596-$E$27,periods_per_year)=0,$E$26,0),J595+E596-IF(AND(A596&gt;=$E$23,MOD(A596-$E$23,int)=0),$E$24,0)-F596))))</f>
        <v/>
      </c>
      <c r="H596" s="15"/>
      <c r="I596" s="14" t="str">
        <f t="shared" si="84"/>
        <v/>
      </c>
      <c r="J596" s="14" t="str">
        <f t="shared" si="85"/>
        <v/>
      </c>
      <c r="K596" s="14" t="str">
        <f t="shared" si="86"/>
        <v/>
      </c>
      <c r="L596" s="14" t="str">
        <f>IF(A596="","",SUM($K$49:K596))</f>
        <v/>
      </c>
      <c r="O596" s="18" t="str">
        <f t="shared" si="87"/>
        <v/>
      </c>
      <c r="P596" s="19" t="str">
        <f>IF(O596="","",IF(OR(periods_per_year=26,periods_per_year=52),IF(periods_per_year=26,IF(O596=1,fpdate,P595+14),IF(periods_per_year=52,IF(O596=1,fpdate,P595+7),"n/a")),IF(periods_per_year=24,DATE(YEAR(fpdate),MONTH(fpdate)+(O596-1)/2+IF(AND(DAY(fpdate)&gt;=15,MOD(O596,2)=0),1,0),IF(MOD(O596,2)=0,IF(DAY(fpdate)&gt;=15,DAY(fpdate)-14,DAY(fpdate)+14),DAY(fpdate))),IF(DAY(DATE(YEAR(fpdate),MONTH(fpdate)+O596-1,DAY(fpdate)))&lt;&gt;DAY(fpdate),DATE(YEAR(fpdate),MONTH(fpdate)+O596,0),DATE(YEAR(fpdate),MONTH(fpdate)+O596-1,DAY(fpdate))))))</f>
        <v/>
      </c>
      <c r="Q596" s="20" t="str">
        <f>IF(O596="","",IF(D596&lt;&gt;"",D596,IF(O596=1,start_rate,IF(variable,IF(OR(O596=1,O596&lt;$J$23*periods_per_year),Q595,MIN($J$24,IF(MOD(O596-1,$J$26)=0,MAX($J$25,Q595+$J$27),Q595))),Q595))))</f>
        <v/>
      </c>
      <c r="R596" s="21" t="str">
        <f>IF(O596="","",ROUND((((1+Q596/CP)^(CP/periods_per_year))-1)*U595,2))</f>
        <v/>
      </c>
      <c r="S596" s="21" t="str">
        <f>IF(O596="","",IF(O596=nper,U595+R596,MIN(U595+R596,IF(Q596=Q595,S595,ROUND(-PMT(((1+Q596/CP)^(CP/periods_per_year))-1,nper-O596+1,U595),2)))))</f>
        <v/>
      </c>
      <c r="T596" s="21" t="str">
        <f t="shared" si="88"/>
        <v/>
      </c>
      <c r="U596" s="21" t="str">
        <f t="shared" si="89"/>
        <v/>
      </c>
    </row>
    <row r="597" spans="1:21" x14ac:dyDescent="0.2">
      <c r="A597" s="11" t="str">
        <f t="shared" si="80"/>
        <v/>
      </c>
      <c r="B597" s="12" t="str">
        <f t="shared" si="81"/>
        <v/>
      </c>
      <c r="C597" s="16" t="str">
        <f t="shared" si="82"/>
        <v/>
      </c>
      <c r="D597" s="13" t="str">
        <f>IF(A597="","",IF(A597=1,start_rate,IF(variable,IF(OR(A597=1,A597&lt;$J$23*periods_per_year),D596,MIN($J$24,IF(MOD(A597-1,$J$26)=0,MAX($J$25,D596+$J$27),D596))),D596)))</f>
        <v/>
      </c>
      <c r="E597" s="14" t="str">
        <f t="shared" si="83"/>
        <v/>
      </c>
      <c r="F597" s="14" t="str">
        <f>IF(A597="","",IF(A597=nper,J596+E597,MIN(J596+E597,IF(D597=D596,F596,IF($E$13="Acc Bi-Weekly",ROUND((-PMT(((1+D597/CP)^(CP/12))-1,(nper-A597+1)*12/26,J596))/2,2),IF($E$13="Acc Weekly",ROUND((-PMT(((1+D597/CP)^(CP/12))-1,(nper-A597+1)*12/52,J596))/4,2),ROUND(-PMT(((1+D597/CP)^(CP/periods_per_year))-1,nper-A597+1,J596),2)))))))</f>
        <v/>
      </c>
      <c r="G597" s="14" t="str">
        <f>IF(OR(A597="",A597&lt;$E$23),"",IF(J596&lt;=F597,0,IF(IF(AND(A597&gt;=$E$23,MOD(A597-$E$23,int)=0),$E$24,0)+F597&gt;=J596+E597,J596+E597-F597,IF(AND(A597&gt;=$E$23,MOD(A597-$E$23,int)=0),$E$24,0)+IF(IF(AND(A597&gt;=$E$23,MOD(A597-$E$23,int)=0),$E$24,0)+IF(MOD(A597-$E$27,periods_per_year)=0,$E$26,0)+F597&lt;J596+E597,IF(MOD(A597-$E$27,periods_per_year)=0,$E$26,0),J596+E597-IF(AND(A597&gt;=$E$23,MOD(A597-$E$23,int)=0),$E$24,0)-F597))))</f>
        <v/>
      </c>
      <c r="H597" s="15"/>
      <c r="I597" s="14" t="str">
        <f t="shared" si="84"/>
        <v/>
      </c>
      <c r="J597" s="14" t="str">
        <f t="shared" si="85"/>
        <v/>
      </c>
      <c r="K597" s="14" t="str">
        <f t="shared" si="86"/>
        <v/>
      </c>
      <c r="L597" s="14" t="str">
        <f>IF(A597="","",SUM($K$49:K597))</f>
        <v/>
      </c>
      <c r="O597" s="18" t="str">
        <f t="shared" si="87"/>
        <v/>
      </c>
      <c r="P597" s="19" t="str">
        <f>IF(O597="","",IF(OR(periods_per_year=26,periods_per_year=52),IF(periods_per_year=26,IF(O597=1,fpdate,P596+14),IF(periods_per_year=52,IF(O597=1,fpdate,P596+7),"n/a")),IF(periods_per_year=24,DATE(YEAR(fpdate),MONTH(fpdate)+(O597-1)/2+IF(AND(DAY(fpdate)&gt;=15,MOD(O597,2)=0),1,0),IF(MOD(O597,2)=0,IF(DAY(fpdate)&gt;=15,DAY(fpdate)-14,DAY(fpdate)+14),DAY(fpdate))),IF(DAY(DATE(YEAR(fpdate),MONTH(fpdate)+O597-1,DAY(fpdate)))&lt;&gt;DAY(fpdate),DATE(YEAR(fpdate),MONTH(fpdate)+O597,0),DATE(YEAR(fpdate),MONTH(fpdate)+O597-1,DAY(fpdate))))))</f>
        <v/>
      </c>
      <c r="Q597" s="20" t="str">
        <f>IF(O597="","",IF(D597&lt;&gt;"",D597,IF(O597=1,start_rate,IF(variable,IF(OR(O597=1,O597&lt;$J$23*periods_per_year),Q596,MIN($J$24,IF(MOD(O597-1,$J$26)=0,MAX($J$25,Q596+$J$27),Q596))),Q596))))</f>
        <v/>
      </c>
      <c r="R597" s="21" t="str">
        <f>IF(O597="","",ROUND((((1+Q597/CP)^(CP/periods_per_year))-1)*U596,2))</f>
        <v/>
      </c>
      <c r="S597" s="21" t="str">
        <f>IF(O597="","",IF(O597=nper,U596+R597,MIN(U596+R597,IF(Q597=Q596,S596,ROUND(-PMT(((1+Q597/CP)^(CP/periods_per_year))-1,nper-O597+1,U596),2)))))</f>
        <v/>
      </c>
      <c r="T597" s="21" t="str">
        <f t="shared" si="88"/>
        <v/>
      </c>
      <c r="U597" s="21" t="str">
        <f t="shared" si="89"/>
        <v/>
      </c>
    </row>
    <row r="598" spans="1:21" x14ac:dyDescent="0.2">
      <c r="A598" s="11" t="str">
        <f t="shared" si="80"/>
        <v/>
      </c>
      <c r="B598" s="12" t="str">
        <f t="shared" si="81"/>
        <v/>
      </c>
      <c r="C598" s="16" t="str">
        <f t="shared" si="82"/>
        <v/>
      </c>
      <c r="D598" s="13" t="str">
        <f>IF(A598="","",IF(A598=1,start_rate,IF(variable,IF(OR(A598=1,A598&lt;$J$23*periods_per_year),D597,MIN($J$24,IF(MOD(A598-1,$J$26)=0,MAX($J$25,D597+$J$27),D597))),D597)))</f>
        <v/>
      </c>
      <c r="E598" s="14" t="str">
        <f t="shared" si="83"/>
        <v/>
      </c>
      <c r="F598" s="14" t="str">
        <f>IF(A598="","",IF(A598=nper,J597+E598,MIN(J597+E598,IF(D598=D597,F597,IF($E$13="Acc Bi-Weekly",ROUND((-PMT(((1+D598/CP)^(CP/12))-1,(nper-A598+1)*12/26,J597))/2,2),IF($E$13="Acc Weekly",ROUND((-PMT(((1+D598/CP)^(CP/12))-1,(nper-A598+1)*12/52,J597))/4,2),ROUND(-PMT(((1+D598/CP)^(CP/periods_per_year))-1,nper-A598+1,J597),2)))))))</f>
        <v/>
      </c>
      <c r="G598" s="14" t="str">
        <f>IF(OR(A598="",A598&lt;$E$23),"",IF(J597&lt;=F598,0,IF(IF(AND(A598&gt;=$E$23,MOD(A598-$E$23,int)=0),$E$24,0)+F598&gt;=J597+E598,J597+E598-F598,IF(AND(A598&gt;=$E$23,MOD(A598-$E$23,int)=0),$E$24,0)+IF(IF(AND(A598&gt;=$E$23,MOD(A598-$E$23,int)=0),$E$24,0)+IF(MOD(A598-$E$27,periods_per_year)=0,$E$26,0)+F598&lt;J597+E598,IF(MOD(A598-$E$27,periods_per_year)=0,$E$26,0),J597+E598-IF(AND(A598&gt;=$E$23,MOD(A598-$E$23,int)=0),$E$24,0)-F598))))</f>
        <v/>
      </c>
      <c r="H598" s="15"/>
      <c r="I598" s="14" t="str">
        <f t="shared" si="84"/>
        <v/>
      </c>
      <c r="J598" s="14" t="str">
        <f t="shared" si="85"/>
        <v/>
      </c>
      <c r="K598" s="14" t="str">
        <f t="shared" si="86"/>
        <v/>
      </c>
      <c r="L598" s="14" t="str">
        <f>IF(A598="","",SUM($K$49:K598))</f>
        <v/>
      </c>
      <c r="O598" s="18" t="str">
        <f t="shared" si="87"/>
        <v/>
      </c>
      <c r="P598" s="19" t="str">
        <f>IF(O598="","",IF(OR(periods_per_year=26,periods_per_year=52),IF(periods_per_year=26,IF(O598=1,fpdate,P597+14),IF(periods_per_year=52,IF(O598=1,fpdate,P597+7),"n/a")),IF(periods_per_year=24,DATE(YEAR(fpdate),MONTH(fpdate)+(O598-1)/2+IF(AND(DAY(fpdate)&gt;=15,MOD(O598,2)=0),1,0),IF(MOD(O598,2)=0,IF(DAY(fpdate)&gt;=15,DAY(fpdate)-14,DAY(fpdate)+14),DAY(fpdate))),IF(DAY(DATE(YEAR(fpdate),MONTH(fpdate)+O598-1,DAY(fpdate)))&lt;&gt;DAY(fpdate),DATE(YEAR(fpdate),MONTH(fpdate)+O598,0),DATE(YEAR(fpdate),MONTH(fpdate)+O598-1,DAY(fpdate))))))</f>
        <v/>
      </c>
      <c r="Q598" s="20" t="str">
        <f>IF(O598="","",IF(D598&lt;&gt;"",D598,IF(O598=1,start_rate,IF(variable,IF(OR(O598=1,O598&lt;$J$23*periods_per_year),Q597,MIN($J$24,IF(MOD(O598-1,$J$26)=0,MAX($J$25,Q597+$J$27),Q597))),Q597))))</f>
        <v/>
      </c>
      <c r="R598" s="21" t="str">
        <f>IF(O598="","",ROUND((((1+Q598/CP)^(CP/periods_per_year))-1)*U597,2))</f>
        <v/>
      </c>
      <c r="S598" s="21" t="str">
        <f>IF(O598="","",IF(O598=nper,U597+R598,MIN(U597+R598,IF(Q598=Q597,S597,ROUND(-PMT(((1+Q598/CP)^(CP/periods_per_year))-1,nper-O598+1,U597),2)))))</f>
        <v/>
      </c>
      <c r="T598" s="21" t="str">
        <f t="shared" si="88"/>
        <v/>
      </c>
      <c r="U598" s="21" t="str">
        <f t="shared" si="89"/>
        <v/>
      </c>
    </row>
    <row r="599" spans="1:21" x14ac:dyDescent="0.2">
      <c r="A599" s="11" t="str">
        <f t="shared" si="80"/>
        <v/>
      </c>
      <c r="B599" s="12" t="str">
        <f t="shared" si="81"/>
        <v/>
      </c>
      <c r="C599" s="16" t="str">
        <f t="shared" si="82"/>
        <v/>
      </c>
      <c r="D599" s="13" t="str">
        <f>IF(A599="","",IF(A599=1,start_rate,IF(variable,IF(OR(A599=1,A599&lt;$J$23*periods_per_year),D598,MIN($J$24,IF(MOD(A599-1,$J$26)=0,MAX($J$25,D598+$J$27),D598))),D598)))</f>
        <v/>
      </c>
      <c r="E599" s="14" t="str">
        <f t="shared" si="83"/>
        <v/>
      </c>
      <c r="F599" s="14" t="str">
        <f>IF(A599="","",IF(A599=nper,J598+E599,MIN(J598+E599,IF(D599=D598,F598,IF($E$13="Acc Bi-Weekly",ROUND((-PMT(((1+D599/CP)^(CP/12))-1,(nper-A599+1)*12/26,J598))/2,2),IF($E$13="Acc Weekly",ROUND((-PMT(((1+D599/CP)^(CP/12))-1,(nper-A599+1)*12/52,J598))/4,2),ROUND(-PMT(((1+D599/CP)^(CP/periods_per_year))-1,nper-A599+1,J598),2)))))))</f>
        <v/>
      </c>
      <c r="G599" s="14" t="str">
        <f>IF(OR(A599="",A599&lt;$E$23),"",IF(J598&lt;=F599,0,IF(IF(AND(A599&gt;=$E$23,MOD(A599-$E$23,int)=0),$E$24,0)+F599&gt;=J598+E599,J598+E599-F599,IF(AND(A599&gt;=$E$23,MOD(A599-$E$23,int)=0),$E$24,0)+IF(IF(AND(A599&gt;=$E$23,MOD(A599-$E$23,int)=0),$E$24,0)+IF(MOD(A599-$E$27,periods_per_year)=0,$E$26,0)+F599&lt;J598+E599,IF(MOD(A599-$E$27,periods_per_year)=0,$E$26,0),J598+E599-IF(AND(A599&gt;=$E$23,MOD(A599-$E$23,int)=0),$E$24,0)-F599))))</f>
        <v/>
      </c>
      <c r="H599" s="15"/>
      <c r="I599" s="14" t="str">
        <f t="shared" si="84"/>
        <v/>
      </c>
      <c r="J599" s="14" t="str">
        <f t="shared" si="85"/>
        <v/>
      </c>
      <c r="K599" s="14" t="str">
        <f t="shared" si="86"/>
        <v/>
      </c>
      <c r="L599" s="14" t="str">
        <f>IF(A599="","",SUM($K$49:K599))</f>
        <v/>
      </c>
      <c r="O599" s="18" t="str">
        <f t="shared" si="87"/>
        <v/>
      </c>
      <c r="P599" s="19" t="str">
        <f>IF(O599="","",IF(OR(periods_per_year=26,periods_per_year=52),IF(periods_per_year=26,IF(O599=1,fpdate,P598+14),IF(periods_per_year=52,IF(O599=1,fpdate,P598+7),"n/a")),IF(periods_per_year=24,DATE(YEAR(fpdate),MONTH(fpdate)+(O599-1)/2+IF(AND(DAY(fpdate)&gt;=15,MOD(O599,2)=0),1,0),IF(MOD(O599,2)=0,IF(DAY(fpdate)&gt;=15,DAY(fpdate)-14,DAY(fpdate)+14),DAY(fpdate))),IF(DAY(DATE(YEAR(fpdate),MONTH(fpdate)+O599-1,DAY(fpdate)))&lt;&gt;DAY(fpdate),DATE(YEAR(fpdate),MONTH(fpdate)+O599,0),DATE(YEAR(fpdate),MONTH(fpdate)+O599-1,DAY(fpdate))))))</f>
        <v/>
      </c>
      <c r="Q599" s="20" t="str">
        <f>IF(O599="","",IF(D599&lt;&gt;"",D599,IF(O599=1,start_rate,IF(variable,IF(OR(O599=1,O599&lt;$J$23*periods_per_year),Q598,MIN($J$24,IF(MOD(O599-1,$J$26)=0,MAX($J$25,Q598+$J$27),Q598))),Q598))))</f>
        <v/>
      </c>
      <c r="R599" s="21" t="str">
        <f>IF(O599="","",ROUND((((1+Q599/CP)^(CP/periods_per_year))-1)*U598,2))</f>
        <v/>
      </c>
      <c r="S599" s="21" t="str">
        <f>IF(O599="","",IF(O599=nper,U598+R599,MIN(U598+R599,IF(Q599=Q598,S598,ROUND(-PMT(((1+Q599/CP)^(CP/periods_per_year))-1,nper-O599+1,U598),2)))))</f>
        <v/>
      </c>
      <c r="T599" s="21" t="str">
        <f t="shared" si="88"/>
        <v/>
      </c>
      <c r="U599" s="21" t="str">
        <f t="shared" si="89"/>
        <v/>
      </c>
    </row>
    <row r="600" spans="1:21" x14ac:dyDescent="0.2">
      <c r="A600" s="11" t="str">
        <f t="shared" si="80"/>
        <v/>
      </c>
      <c r="B600" s="12" t="str">
        <f t="shared" si="81"/>
        <v/>
      </c>
      <c r="C600" s="16" t="str">
        <f t="shared" si="82"/>
        <v/>
      </c>
      <c r="D600" s="13" t="str">
        <f>IF(A600="","",IF(A600=1,start_rate,IF(variable,IF(OR(A600=1,A600&lt;$J$23*periods_per_year),D599,MIN($J$24,IF(MOD(A600-1,$J$26)=0,MAX($J$25,D599+$J$27),D599))),D599)))</f>
        <v/>
      </c>
      <c r="E600" s="14" t="str">
        <f t="shared" si="83"/>
        <v/>
      </c>
      <c r="F600" s="14" t="str">
        <f>IF(A600="","",IF(A600=nper,J599+E600,MIN(J599+E600,IF(D600=D599,F599,IF($E$13="Acc Bi-Weekly",ROUND((-PMT(((1+D600/CP)^(CP/12))-1,(nper-A600+1)*12/26,J599))/2,2),IF($E$13="Acc Weekly",ROUND((-PMT(((1+D600/CP)^(CP/12))-1,(nper-A600+1)*12/52,J599))/4,2),ROUND(-PMT(((1+D600/CP)^(CP/periods_per_year))-1,nper-A600+1,J599),2)))))))</f>
        <v/>
      </c>
      <c r="G600" s="14" t="str">
        <f>IF(OR(A600="",A600&lt;$E$23),"",IF(J599&lt;=F600,0,IF(IF(AND(A600&gt;=$E$23,MOD(A600-$E$23,int)=0),$E$24,0)+F600&gt;=J599+E600,J599+E600-F600,IF(AND(A600&gt;=$E$23,MOD(A600-$E$23,int)=0),$E$24,0)+IF(IF(AND(A600&gt;=$E$23,MOD(A600-$E$23,int)=0),$E$24,0)+IF(MOD(A600-$E$27,periods_per_year)=0,$E$26,0)+F600&lt;J599+E600,IF(MOD(A600-$E$27,periods_per_year)=0,$E$26,0),J599+E600-IF(AND(A600&gt;=$E$23,MOD(A600-$E$23,int)=0),$E$24,0)-F600))))</f>
        <v/>
      </c>
      <c r="H600" s="15"/>
      <c r="I600" s="14" t="str">
        <f t="shared" si="84"/>
        <v/>
      </c>
      <c r="J600" s="14" t="str">
        <f t="shared" si="85"/>
        <v/>
      </c>
      <c r="K600" s="14" t="str">
        <f t="shared" si="86"/>
        <v/>
      </c>
      <c r="L600" s="14" t="str">
        <f>IF(A600="","",SUM($K$49:K600))</f>
        <v/>
      </c>
      <c r="O600" s="18" t="str">
        <f t="shared" si="87"/>
        <v/>
      </c>
      <c r="P600" s="19" t="str">
        <f>IF(O600="","",IF(OR(periods_per_year=26,periods_per_year=52),IF(periods_per_year=26,IF(O600=1,fpdate,P599+14),IF(periods_per_year=52,IF(O600=1,fpdate,P599+7),"n/a")),IF(periods_per_year=24,DATE(YEAR(fpdate),MONTH(fpdate)+(O600-1)/2+IF(AND(DAY(fpdate)&gt;=15,MOD(O600,2)=0),1,0),IF(MOD(O600,2)=0,IF(DAY(fpdate)&gt;=15,DAY(fpdate)-14,DAY(fpdate)+14),DAY(fpdate))),IF(DAY(DATE(YEAR(fpdate),MONTH(fpdate)+O600-1,DAY(fpdate)))&lt;&gt;DAY(fpdate),DATE(YEAR(fpdate),MONTH(fpdate)+O600,0),DATE(YEAR(fpdate),MONTH(fpdate)+O600-1,DAY(fpdate))))))</f>
        <v/>
      </c>
      <c r="Q600" s="20" t="str">
        <f>IF(O600="","",IF(D600&lt;&gt;"",D600,IF(O600=1,start_rate,IF(variable,IF(OR(O600=1,O600&lt;$J$23*periods_per_year),Q599,MIN($J$24,IF(MOD(O600-1,$J$26)=0,MAX($J$25,Q599+$J$27),Q599))),Q599))))</f>
        <v/>
      </c>
      <c r="R600" s="21" t="str">
        <f>IF(O600="","",ROUND((((1+Q600/CP)^(CP/periods_per_year))-1)*U599,2))</f>
        <v/>
      </c>
      <c r="S600" s="21" t="str">
        <f>IF(O600="","",IF(O600=nper,U599+R600,MIN(U599+R600,IF(Q600=Q599,S599,ROUND(-PMT(((1+Q600/CP)^(CP/periods_per_year))-1,nper-O600+1,U599),2)))))</f>
        <v/>
      </c>
      <c r="T600" s="21" t="str">
        <f t="shared" si="88"/>
        <v/>
      </c>
      <c r="U600" s="21" t="str">
        <f t="shared" si="89"/>
        <v/>
      </c>
    </row>
    <row r="601" spans="1:21" x14ac:dyDescent="0.2">
      <c r="A601" s="11" t="str">
        <f t="shared" si="80"/>
        <v/>
      </c>
      <c r="B601" s="12" t="str">
        <f t="shared" si="81"/>
        <v/>
      </c>
      <c r="C601" s="16" t="str">
        <f t="shared" si="82"/>
        <v/>
      </c>
      <c r="D601" s="13" t="str">
        <f>IF(A601="","",IF(A601=1,start_rate,IF(variable,IF(OR(A601=1,A601&lt;$J$23*periods_per_year),D600,MIN($J$24,IF(MOD(A601-1,$J$26)=0,MAX($J$25,D600+$J$27),D600))),D600)))</f>
        <v/>
      </c>
      <c r="E601" s="14" t="str">
        <f t="shared" si="83"/>
        <v/>
      </c>
      <c r="F601" s="14" t="str">
        <f>IF(A601="","",IF(A601=nper,J600+E601,MIN(J600+E601,IF(D601=D600,F600,IF($E$13="Acc Bi-Weekly",ROUND((-PMT(((1+D601/CP)^(CP/12))-1,(nper-A601+1)*12/26,J600))/2,2),IF($E$13="Acc Weekly",ROUND((-PMT(((1+D601/CP)^(CP/12))-1,(nper-A601+1)*12/52,J600))/4,2),ROUND(-PMT(((1+D601/CP)^(CP/periods_per_year))-1,nper-A601+1,J600),2)))))))</f>
        <v/>
      </c>
      <c r="G601" s="14" t="str">
        <f>IF(OR(A601="",A601&lt;$E$23),"",IF(J600&lt;=F601,0,IF(IF(AND(A601&gt;=$E$23,MOD(A601-$E$23,int)=0),$E$24,0)+F601&gt;=J600+E601,J600+E601-F601,IF(AND(A601&gt;=$E$23,MOD(A601-$E$23,int)=0),$E$24,0)+IF(IF(AND(A601&gt;=$E$23,MOD(A601-$E$23,int)=0),$E$24,0)+IF(MOD(A601-$E$27,periods_per_year)=0,$E$26,0)+F601&lt;J600+E601,IF(MOD(A601-$E$27,periods_per_year)=0,$E$26,0),J600+E601-IF(AND(A601&gt;=$E$23,MOD(A601-$E$23,int)=0),$E$24,0)-F601))))</f>
        <v/>
      </c>
      <c r="H601" s="15"/>
      <c r="I601" s="14" t="str">
        <f t="shared" si="84"/>
        <v/>
      </c>
      <c r="J601" s="14" t="str">
        <f t="shared" si="85"/>
        <v/>
      </c>
      <c r="K601" s="14" t="str">
        <f t="shared" si="86"/>
        <v/>
      </c>
      <c r="L601" s="14" t="str">
        <f>IF(A601="","",SUM($K$49:K601))</f>
        <v/>
      </c>
      <c r="O601" s="18" t="str">
        <f t="shared" si="87"/>
        <v/>
      </c>
      <c r="P601" s="19" t="str">
        <f>IF(O601="","",IF(OR(periods_per_year=26,periods_per_year=52),IF(periods_per_year=26,IF(O601=1,fpdate,P600+14),IF(periods_per_year=52,IF(O601=1,fpdate,P600+7),"n/a")),IF(periods_per_year=24,DATE(YEAR(fpdate),MONTH(fpdate)+(O601-1)/2+IF(AND(DAY(fpdate)&gt;=15,MOD(O601,2)=0),1,0),IF(MOD(O601,2)=0,IF(DAY(fpdate)&gt;=15,DAY(fpdate)-14,DAY(fpdate)+14),DAY(fpdate))),IF(DAY(DATE(YEAR(fpdate),MONTH(fpdate)+O601-1,DAY(fpdate)))&lt;&gt;DAY(fpdate),DATE(YEAR(fpdate),MONTH(fpdate)+O601,0),DATE(YEAR(fpdate),MONTH(fpdate)+O601-1,DAY(fpdate))))))</f>
        <v/>
      </c>
      <c r="Q601" s="20" t="str">
        <f>IF(O601="","",IF(D601&lt;&gt;"",D601,IF(O601=1,start_rate,IF(variable,IF(OR(O601=1,O601&lt;$J$23*periods_per_year),Q600,MIN($J$24,IF(MOD(O601-1,$J$26)=0,MAX($J$25,Q600+$J$27),Q600))),Q600))))</f>
        <v/>
      </c>
      <c r="R601" s="21" t="str">
        <f>IF(O601="","",ROUND((((1+Q601/CP)^(CP/periods_per_year))-1)*U600,2))</f>
        <v/>
      </c>
      <c r="S601" s="21" t="str">
        <f>IF(O601="","",IF(O601=nper,U600+R601,MIN(U600+R601,IF(Q601=Q600,S600,ROUND(-PMT(((1+Q601/CP)^(CP/periods_per_year))-1,nper-O601+1,U600),2)))))</f>
        <v/>
      </c>
      <c r="T601" s="21" t="str">
        <f t="shared" si="88"/>
        <v/>
      </c>
      <c r="U601" s="21" t="str">
        <f t="shared" si="89"/>
        <v/>
      </c>
    </row>
    <row r="602" spans="1:21" x14ac:dyDescent="0.2">
      <c r="A602" s="11" t="str">
        <f t="shared" si="80"/>
        <v/>
      </c>
      <c r="B602" s="12" t="str">
        <f t="shared" si="81"/>
        <v/>
      </c>
      <c r="C602" s="16" t="str">
        <f t="shared" si="82"/>
        <v/>
      </c>
      <c r="D602" s="13" t="str">
        <f>IF(A602="","",IF(A602=1,start_rate,IF(variable,IF(OR(A602=1,A602&lt;$J$23*periods_per_year),D601,MIN($J$24,IF(MOD(A602-1,$J$26)=0,MAX($J$25,D601+$J$27),D601))),D601)))</f>
        <v/>
      </c>
      <c r="E602" s="14" t="str">
        <f t="shared" si="83"/>
        <v/>
      </c>
      <c r="F602" s="14" t="str">
        <f>IF(A602="","",IF(A602=nper,J601+E602,MIN(J601+E602,IF(D602=D601,F601,IF($E$13="Acc Bi-Weekly",ROUND((-PMT(((1+D602/CP)^(CP/12))-1,(nper-A602+1)*12/26,J601))/2,2),IF($E$13="Acc Weekly",ROUND((-PMT(((1+D602/CP)^(CP/12))-1,(nper-A602+1)*12/52,J601))/4,2),ROUND(-PMT(((1+D602/CP)^(CP/periods_per_year))-1,nper-A602+1,J601),2)))))))</f>
        <v/>
      </c>
      <c r="G602" s="14" t="str">
        <f>IF(OR(A602="",A602&lt;$E$23),"",IF(J601&lt;=F602,0,IF(IF(AND(A602&gt;=$E$23,MOD(A602-$E$23,int)=0),$E$24,0)+F602&gt;=J601+E602,J601+E602-F602,IF(AND(A602&gt;=$E$23,MOD(A602-$E$23,int)=0),$E$24,0)+IF(IF(AND(A602&gt;=$E$23,MOD(A602-$E$23,int)=0),$E$24,0)+IF(MOD(A602-$E$27,periods_per_year)=0,$E$26,0)+F602&lt;J601+E602,IF(MOD(A602-$E$27,periods_per_year)=0,$E$26,0),J601+E602-IF(AND(A602&gt;=$E$23,MOD(A602-$E$23,int)=0),$E$24,0)-F602))))</f>
        <v/>
      </c>
      <c r="H602" s="15"/>
      <c r="I602" s="14" t="str">
        <f t="shared" si="84"/>
        <v/>
      </c>
      <c r="J602" s="14" t="str">
        <f t="shared" si="85"/>
        <v/>
      </c>
      <c r="K602" s="14" t="str">
        <f t="shared" si="86"/>
        <v/>
      </c>
      <c r="L602" s="14" t="str">
        <f>IF(A602="","",SUM($K$49:K602))</f>
        <v/>
      </c>
      <c r="O602" s="18" t="str">
        <f t="shared" si="87"/>
        <v/>
      </c>
      <c r="P602" s="19" t="str">
        <f>IF(O602="","",IF(OR(periods_per_year=26,periods_per_year=52),IF(periods_per_year=26,IF(O602=1,fpdate,P601+14),IF(periods_per_year=52,IF(O602=1,fpdate,P601+7),"n/a")),IF(periods_per_year=24,DATE(YEAR(fpdate),MONTH(fpdate)+(O602-1)/2+IF(AND(DAY(fpdate)&gt;=15,MOD(O602,2)=0),1,0),IF(MOD(O602,2)=0,IF(DAY(fpdate)&gt;=15,DAY(fpdate)-14,DAY(fpdate)+14),DAY(fpdate))),IF(DAY(DATE(YEAR(fpdate),MONTH(fpdate)+O602-1,DAY(fpdate)))&lt;&gt;DAY(fpdate),DATE(YEAR(fpdate),MONTH(fpdate)+O602,0),DATE(YEAR(fpdate),MONTH(fpdate)+O602-1,DAY(fpdate))))))</f>
        <v/>
      </c>
      <c r="Q602" s="20" t="str">
        <f>IF(O602="","",IF(D602&lt;&gt;"",D602,IF(O602=1,start_rate,IF(variable,IF(OR(O602=1,O602&lt;$J$23*periods_per_year),Q601,MIN($J$24,IF(MOD(O602-1,$J$26)=0,MAX($J$25,Q601+$J$27),Q601))),Q601))))</f>
        <v/>
      </c>
      <c r="R602" s="21" t="str">
        <f>IF(O602="","",ROUND((((1+Q602/CP)^(CP/periods_per_year))-1)*U601,2))</f>
        <v/>
      </c>
      <c r="S602" s="21" t="str">
        <f>IF(O602="","",IF(O602=nper,U601+R602,MIN(U601+R602,IF(Q602=Q601,S601,ROUND(-PMT(((1+Q602/CP)^(CP/periods_per_year))-1,nper-O602+1,U601),2)))))</f>
        <v/>
      </c>
      <c r="T602" s="21" t="str">
        <f t="shared" si="88"/>
        <v/>
      </c>
      <c r="U602" s="21" t="str">
        <f t="shared" si="89"/>
        <v/>
      </c>
    </row>
    <row r="603" spans="1:21" x14ac:dyDescent="0.2">
      <c r="A603" s="11" t="str">
        <f t="shared" si="80"/>
        <v/>
      </c>
      <c r="B603" s="12" t="str">
        <f t="shared" si="81"/>
        <v/>
      </c>
      <c r="C603" s="16" t="str">
        <f t="shared" si="82"/>
        <v/>
      </c>
      <c r="D603" s="13" t="str">
        <f>IF(A603="","",IF(A603=1,start_rate,IF(variable,IF(OR(A603=1,A603&lt;$J$23*periods_per_year),D602,MIN($J$24,IF(MOD(A603-1,$J$26)=0,MAX($J$25,D602+$J$27),D602))),D602)))</f>
        <v/>
      </c>
      <c r="E603" s="14" t="str">
        <f t="shared" si="83"/>
        <v/>
      </c>
      <c r="F603" s="14" t="str">
        <f>IF(A603="","",IF(A603=nper,J602+E603,MIN(J602+E603,IF(D603=D602,F602,IF($E$13="Acc Bi-Weekly",ROUND((-PMT(((1+D603/CP)^(CP/12))-1,(nper-A603+1)*12/26,J602))/2,2),IF($E$13="Acc Weekly",ROUND((-PMT(((1+D603/CP)^(CP/12))-1,(nper-A603+1)*12/52,J602))/4,2),ROUND(-PMT(((1+D603/CP)^(CP/periods_per_year))-1,nper-A603+1,J602),2)))))))</f>
        <v/>
      </c>
      <c r="G603" s="14" t="str">
        <f>IF(OR(A603="",A603&lt;$E$23),"",IF(J602&lt;=F603,0,IF(IF(AND(A603&gt;=$E$23,MOD(A603-$E$23,int)=0),$E$24,0)+F603&gt;=J602+E603,J602+E603-F603,IF(AND(A603&gt;=$E$23,MOD(A603-$E$23,int)=0),$E$24,0)+IF(IF(AND(A603&gt;=$E$23,MOD(A603-$E$23,int)=0),$E$24,0)+IF(MOD(A603-$E$27,periods_per_year)=0,$E$26,0)+F603&lt;J602+E603,IF(MOD(A603-$E$27,periods_per_year)=0,$E$26,0),J602+E603-IF(AND(A603&gt;=$E$23,MOD(A603-$E$23,int)=0),$E$24,0)-F603))))</f>
        <v/>
      </c>
      <c r="H603" s="15"/>
      <c r="I603" s="14" t="str">
        <f t="shared" si="84"/>
        <v/>
      </c>
      <c r="J603" s="14" t="str">
        <f t="shared" si="85"/>
        <v/>
      </c>
      <c r="K603" s="14" t="str">
        <f t="shared" si="86"/>
        <v/>
      </c>
      <c r="L603" s="14" t="str">
        <f>IF(A603="","",SUM($K$49:K603))</f>
        <v/>
      </c>
      <c r="O603" s="18" t="str">
        <f t="shared" si="87"/>
        <v/>
      </c>
      <c r="P603" s="19" t="str">
        <f>IF(O603="","",IF(OR(periods_per_year=26,periods_per_year=52),IF(periods_per_year=26,IF(O603=1,fpdate,P602+14),IF(periods_per_year=52,IF(O603=1,fpdate,P602+7),"n/a")),IF(periods_per_year=24,DATE(YEAR(fpdate),MONTH(fpdate)+(O603-1)/2+IF(AND(DAY(fpdate)&gt;=15,MOD(O603,2)=0),1,0),IF(MOD(O603,2)=0,IF(DAY(fpdate)&gt;=15,DAY(fpdate)-14,DAY(fpdate)+14),DAY(fpdate))),IF(DAY(DATE(YEAR(fpdate),MONTH(fpdate)+O603-1,DAY(fpdate)))&lt;&gt;DAY(fpdate),DATE(YEAR(fpdate),MONTH(fpdate)+O603,0),DATE(YEAR(fpdate),MONTH(fpdate)+O603-1,DAY(fpdate))))))</f>
        <v/>
      </c>
      <c r="Q603" s="20" t="str">
        <f>IF(O603="","",IF(D603&lt;&gt;"",D603,IF(O603=1,start_rate,IF(variable,IF(OR(O603=1,O603&lt;$J$23*periods_per_year),Q602,MIN($J$24,IF(MOD(O603-1,$J$26)=0,MAX($J$25,Q602+$J$27),Q602))),Q602))))</f>
        <v/>
      </c>
      <c r="R603" s="21" t="str">
        <f>IF(O603="","",ROUND((((1+Q603/CP)^(CP/periods_per_year))-1)*U602,2))</f>
        <v/>
      </c>
      <c r="S603" s="21" t="str">
        <f>IF(O603="","",IF(O603=nper,U602+R603,MIN(U602+R603,IF(Q603=Q602,S602,ROUND(-PMT(((1+Q603/CP)^(CP/periods_per_year))-1,nper-O603+1,U602),2)))))</f>
        <v/>
      </c>
      <c r="T603" s="21" t="str">
        <f t="shared" si="88"/>
        <v/>
      </c>
      <c r="U603" s="21" t="str">
        <f t="shared" si="89"/>
        <v/>
      </c>
    </row>
    <row r="604" spans="1:21" x14ac:dyDescent="0.2">
      <c r="A604" s="11" t="str">
        <f t="shared" si="80"/>
        <v/>
      </c>
      <c r="B604" s="12" t="str">
        <f t="shared" si="81"/>
        <v/>
      </c>
      <c r="C604" s="16" t="str">
        <f t="shared" si="82"/>
        <v/>
      </c>
      <c r="D604" s="13" t="str">
        <f>IF(A604="","",IF(A604=1,start_rate,IF(variable,IF(OR(A604=1,A604&lt;$J$23*periods_per_year),D603,MIN($J$24,IF(MOD(A604-1,$J$26)=0,MAX($J$25,D603+$J$27),D603))),D603)))</f>
        <v/>
      </c>
      <c r="E604" s="14" t="str">
        <f t="shared" si="83"/>
        <v/>
      </c>
      <c r="F604" s="14" t="str">
        <f>IF(A604="","",IF(A604=nper,J603+E604,MIN(J603+E604,IF(D604=D603,F603,IF($E$13="Acc Bi-Weekly",ROUND((-PMT(((1+D604/CP)^(CP/12))-1,(nper-A604+1)*12/26,J603))/2,2),IF($E$13="Acc Weekly",ROUND((-PMT(((1+D604/CP)^(CP/12))-1,(nper-A604+1)*12/52,J603))/4,2),ROUND(-PMT(((1+D604/CP)^(CP/periods_per_year))-1,nper-A604+1,J603),2)))))))</f>
        <v/>
      </c>
      <c r="G604" s="14" t="str">
        <f>IF(OR(A604="",A604&lt;$E$23),"",IF(J603&lt;=F604,0,IF(IF(AND(A604&gt;=$E$23,MOD(A604-$E$23,int)=0),$E$24,0)+F604&gt;=J603+E604,J603+E604-F604,IF(AND(A604&gt;=$E$23,MOD(A604-$E$23,int)=0),$E$24,0)+IF(IF(AND(A604&gt;=$E$23,MOD(A604-$E$23,int)=0),$E$24,0)+IF(MOD(A604-$E$27,periods_per_year)=0,$E$26,0)+F604&lt;J603+E604,IF(MOD(A604-$E$27,periods_per_year)=0,$E$26,0),J603+E604-IF(AND(A604&gt;=$E$23,MOD(A604-$E$23,int)=0),$E$24,0)-F604))))</f>
        <v/>
      </c>
      <c r="H604" s="15"/>
      <c r="I604" s="14" t="str">
        <f t="shared" si="84"/>
        <v/>
      </c>
      <c r="J604" s="14" t="str">
        <f t="shared" si="85"/>
        <v/>
      </c>
      <c r="K604" s="14" t="str">
        <f t="shared" si="86"/>
        <v/>
      </c>
      <c r="L604" s="14" t="str">
        <f>IF(A604="","",SUM($K$49:K604))</f>
        <v/>
      </c>
      <c r="O604" s="18" t="str">
        <f t="shared" si="87"/>
        <v/>
      </c>
      <c r="P604" s="19" t="str">
        <f>IF(O604="","",IF(OR(periods_per_year=26,periods_per_year=52),IF(periods_per_year=26,IF(O604=1,fpdate,P603+14),IF(periods_per_year=52,IF(O604=1,fpdate,P603+7),"n/a")),IF(periods_per_year=24,DATE(YEAR(fpdate),MONTH(fpdate)+(O604-1)/2+IF(AND(DAY(fpdate)&gt;=15,MOD(O604,2)=0),1,0),IF(MOD(O604,2)=0,IF(DAY(fpdate)&gt;=15,DAY(fpdate)-14,DAY(fpdate)+14),DAY(fpdate))),IF(DAY(DATE(YEAR(fpdate),MONTH(fpdate)+O604-1,DAY(fpdate)))&lt;&gt;DAY(fpdate),DATE(YEAR(fpdate),MONTH(fpdate)+O604,0),DATE(YEAR(fpdate),MONTH(fpdate)+O604-1,DAY(fpdate))))))</f>
        <v/>
      </c>
      <c r="Q604" s="20" t="str">
        <f>IF(O604="","",IF(D604&lt;&gt;"",D604,IF(O604=1,start_rate,IF(variable,IF(OR(O604=1,O604&lt;$J$23*periods_per_year),Q603,MIN($J$24,IF(MOD(O604-1,$J$26)=0,MAX($J$25,Q603+$J$27),Q603))),Q603))))</f>
        <v/>
      </c>
      <c r="R604" s="21" t="str">
        <f>IF(O604="","",ROUND((((1+Q604/CP)^(CP/periods_per_year))-1)*U603,2))</f>
        <v/>
      </c>
      <c r="S604" s="21" t="str">
        <f>IF(O604="","",IF(O604=nper,U603+R604,MIN(U603+R604,IF(Q604=Q603,S603,ROUND(-PMT(((1+Q604/CP)^(CP/periods_per_year))-1,nper-O604+1,U603),2)))))</f>
        <v/>
      </c>
      <c r="T604" s="21" t="str">
        <f t="shared" si="88"/>
        <v/>
      </c>
      <c r="U604" s="21" t="str">
        <f t="shared" si="89"/>
        <v/>
      </c>
    </row>
    <row r="605" spans="1:21" x14ac:dyDescent="0.2">
      <c r="A605" s="11" t="str">
        <f t="shared" si="80"/>
        <v/>
      </c>
      <c r="B605" s="12" t="str">
        <f t="shared" si="81"/>
        <v/>
      </c>
      <c r="C605" s="16" t="str">
        <f t="shared" si="82"/>
        <v/>
      </c>
      <c r="D605" s="13" t="str">
        <f>IF(A605="","",IF(A605=1,start_rate,IF(variable,IF(OR(A605=1,A605&lt;$J$23*periods_per_year),D604,MIN($J$24,IF(MOD(A605-1,$J$26)=0,MAX($J$25,D604+$J$27),D604))),D604)))</f>
        <v/>
      </c>
      <c r="E605" s="14" t="str">
        <f t="shared" si="83"/>
        <v/>
      </c>
      <c r="F605" s="14" t="str">
        <f>IF(A605="","",IF(A605=nper,J604+E605,MIN(J604+E605,IF(D605=D604,F604,IF($E$13="Acc Bi-Weekly",ROUND((-PMT(((1+D605/CP)^(CP/12))-1,(nper-A605+1)*12/26,J604))/2,2),IF($E$13="Acc Weekly",ROUND((-PMT(((1+D605/CP)^(CP/12))-1,(nper-A605+1)*12/52,J604))/4,2),ROUND(-PMT(((1+D605/CP)^(CP/periods_per_year))-1,nper-A605+1,J604),2)))))))</f>
        <v/>
      </c>
      <c r="G605" s="14" t="str">
        <f>IF(OR(A605="",A605&lt;$E$23),"",IF(J604&lt;=F605,0,IF(IF(AND(A605&gt;=$E$23,MOD(A605-$E$23,int)=0),$E$24,0)+F605&gt;=J604+E605,J604+E605-F605,IF(AND(A605&gt;=$E$23,MOD(A605-$E$23,int)=0),$E$24,0)+IF(IF(AND(A605&gt;=$E$23,MOD(A605-$E$23,int)=0),$E$24,0)+IF(MOD(A605-$E$27,periods_per_year)=0,$E$26,0)+F605&lt;J604+E605,IF(MOD(A605-$E$27,periods_per_year)=0,$E$26,0),J604+E605-IF(AND(A605&gt;=$E$23,MOD(A605-$E$23,int)=0),$E$24,0)-F605))))</f>
        <v/>
      </c>
      <c r="H605" s="15"/>
      <c r="I605" s="14" t="str">
        <f t="shared" si="84"/>
        <v/>
      </c>
      <c r="J605" s="14" t="str">
        <f t="shared" si="85"/>
        <v/>
      </c>
      <c r="K605" s="14" t="str">
        <f t="shared" si="86"/>
        <v/>
      </c>
      <c r="L605" s="14" t="str">
        <f>IF(A605="","",SUM($K$49:K605))</f>
        <v/>
      </c>
      <c r="O605" s="18" t="str">
        <f t="shared" si="87"/>
        <v/>
      </c>
      <c r="P605" s="19" t="str">
        <f>IF(O605="","",IF(OR(periods_per_year=26,periods_per_year=52),IF(periods_per_year=26,IF(O605=1,fpdate,P604+14),IF(periods_per_year=52,IF(O605=1,fpdate,P604+7),"n/a")),IF(periods_per_year=24,DATE(YEAR(fpdate),MONTH(fpdate)+(O605-1)/2+IF(AND(DAY(fpdate)&gt;=15,MOD(O605,2)=0),1,0),IF(MOD(O605,2)=0,IF(DAY(fpdate)&gt;=15,DAY(fpdate)-14,DAY(fpdate)+14),DAY(fpdate))),IF(DAY(DATE(YEAR(fpdate),MONTH(fpdate)+O605-1,DAY(fpdate)))&lt;&gt;DAY(fpdate),DATE(YEAR(fpdate),MONTH(fpdate)+O605,0),DATE(YEAR(fpdate),MONTH(fpdate)+O605-1,DAY(fpdate))))))</f>
        <v/>
      </c>
      <c r="Q605" s="20" t="str">
        <f>IF(O605="","",IF(D605&lt;&gt;"",D605,IF(O605=1,start_rate,IF(variable,IF(OR(O605=1,O605&lt;$J$23*periods_per_year),Q604,MIN($J$24,IF(MOD(O605-1,$J$26)=0,MAX($J$25,Q604+$J$27),Q604))),Q604))))</f>
        <v/>
      </c>
      <c r="R605" s="21" t="str">
        <f>IF(O605="","",ROUND((((1+Q605/CP)^(CP/periods_per_year))-1)*U604,2))</f>
        <v/>
      </c>
      <c r="S605" s="21" t="str">
        <f>IF(O605="","",IF(O605=nper,U604+R605,MIN(U604+R605,IF(Q605=Q604,S604,ROUND(-PMT(((1+Q605/CP)^(CP/periods_per_year))-1,nper-O605+1,U604),2)))))</f>
        <v/>
      </c>
      <c r="T605" s="21" t="str">
        <f t="shared" si="88"/>
        <v/>
      </c>
      <c r="U605" s="21" t="str">
        <f t="shared" si="89"/>
        <v/>
      </c>
    </row>
    <row r="606" spans="1:21" x14ac:dyDescent="0.2">
      <c r="A606" s="11" t="str">
        <f t="shared" si="80"/>
        <v/>
      </c>
      <c r="B606" s="12" t="str">
        <f t="shared" si="81"/>
        <v/>
      </c>
      <c r="C606" s="16" t="str">
        <f t="shared" si="82"/>
        <v/>
      </c>
      <c r="D606" s="13" t="str">
        <f>IF(A606="","",IF(A606=1,start_rate,IF(variable,IF(OR(A606=1,A606&lt;$J$23*periods_per_year),D605,MIN($J$24,IF(MOD(A606-1,$J$26)=0,MAX($J$25,D605+$J$27),D605))),D605)))</f>
        <v/>
      </c>
      <c r="E606" s="14" t="str">
        <f t="shared" si="83"/>
        <v/>
      </c>
      <c r="F606" s="14" t="str">
        <f>IF(A606="","",IF(A606=nper,J605+E606,MIN(J605+E606,IF(D606=D605,F605,IF($E$13="Acc Bi-Weekly",ROUND((-PMT(((1+D606/CP)^(CP/12))-1,(nper-A606+1)*12/26,J605))/2,2),IF($E$13="Acc Weekly",ROUND((-PMT(((1+D606/CP)^(CP/12))-1,(nper-A606+1)*12/52,J605))/4,2),ROUND(-PMT(((1+D606/CP)^(CP/periods_per_year))-1,nper-A606+1,J605),2)))))))</f>
        <v/>
      </c>
      <c r="G606" s="14" t="str">
        <f>IF(OR(A606="",A606&lt;$E$23),"",IF(J605&lt;=F606,0,IF(IF(AND(A606&gt;=$E$23,MOD(A606-$E$23,int)=0),$E$24,0)+F606&gt;=J605+E606,J605+E606-F606,IF(AND(A606&gt;=$E$23,MOD(A606-$E$23,int)=0),$E$24,0)+IF(IF(AND(A606&gt;=$E$23,MOD(A606-$E$23,int)=0),$E$24,0)+IF(MOD(A606-$E$27,periods_per_year)=0,$E$26,0)+F606&lt;J605+E606,IF(MOD(A606-$E$27,periods_per_year)=0,$E$26,0),J605+E606-IF(AND(A606&gt;=$E$23,MOD(A606-$E$23,int)=0),$E$24,0)-F606))))</f>
        <v/>
      </c>
      <c r="H606" s="15"/>
      <c r="I606" s="14" t="str">
        <f t="shared" si="84"/>
        <v/>
      </c>
      <c r="J606" s="14" t="str">
        <f t="shared" si="85"/>
        <v/>
      </c>
      <c r="K606" s="14" t="str">
        <f t="shared" si="86"/>
        <v/>
      </c>
      <c r="L606" s="14" t="str">
        <f>IF(A606="","",SUM($K$49:K606))</f>
        <v/>
      </c>
      <c r="O606" s="18" t="str">
        <f t="shared" si="87"/>
        <v/>
      </c>
      <c r="P606" s="19" t="str">
        <f>IF(O606="","",IF(OR(periods_per_year=26,periods_per_year=52),IF(periods_per_year=26,IF(O606=1,fpdate,P605+14),IF(periods_per_year=52,IF(O606=1,fpdate,P605+7),"n/a")),IF(periods_per_year=24,DATE(YEAR(fpdate),MONTH(fpdate)+(O606-1)/2+IF(AND(DAY(fpdate)&gt;=15,MOD(O606,2)=0),1,0),IF(MOD(O606,2)=0,IF(DAY(fpdate)&gt;=15,DAY(fpdate)-14,DAY(fpdate)+14),DAY(fpdate))),IF(DAY(DATE(YEAR(fpdate),MONTH(fpdate)+O606-1,DAY(fpdate)))&lt;&gt;DAY(fpdate),DATE(YEAR(fpdate),MONTH(fpdate)+O606,0),DATE(YEAR(fpdate),MONTH(fpdate)+O606-1,DAY(fpdate))))))</f>
        <v/>
      </c>
      <c r="Q606" s="20" t="str">
        <f>IF(O606="","",IF(D606&lt;&gt;"",D606,IF(O606=1,start_rate,IF(variable,IF(OR(O606=1,O606&lt;$J$23*periods_per_year),Q605,MIN($J$24,IF(MOD(O606-1,$J$26)=0,MAX($J$25,Q605+$J$27),Q605))),Q605))))</f>
        <v/>
      </c>
      <c r="R606" s="21" t="str">
        <f>IF(O606="","",ROUND((((1+Q606/CP)^(CP/periods_per_year))-1)*U605,2))</f>
        <v/>
      </c>
      <c r="S606" s="21" t="str">
        <f>IF(O606="","",IF(O606=nper,U605+R606,MIN(U605+R606,IF(Q606=Q605,S605,ROUND(-PMT(((1+Q606/CP)^(CP/periods_per_year))-1,nper-O606+1,U605),2)))))</f>
        <v/>
      </c>
      <c r="T606" s="21" t="str">
        <f t="shared" si="88"/>
        <v/>
      </c>
      <c r="U606" s="21" t="str">
        <f t="shared" si="89"/>
        <v/>
      </c>
    </row>
    <row r="607" spans="1:21" x14ac:dyDescent="0.2">
      <c r="A607" s="11" t="str">
        <f t="shared" si="80"/>
        <v/>
      </c>
      <c r="B607" s="12" t="str">
        <f t="shared" si="81"/>
        <v/>
      </c>
      <c r="C607" s="16" t="str">
        <f t="shared" si="82"/>
        <v/>
      </c>
      <c r="D607" s="13" t="str">
        <f>IF(A607="","",IF(A607=1,start_rate,IF(variable,IF(OR(A607=1,A607&lt;$J$23*periods_per_year),D606,MIN($J$24,IF(MOD(A607-1,$J$26)=0,MAX($J$25,D606+$J$27),D606))),D606)))</f>
        <v/>
      </c>
      <c r="E607" s="14" t="str">
        <f t="shared" si="83"/>
        <v/>
      </c>
      <c r="F607" s="14" t="str">
        <f>IF(A607="","",IF(A607=nper,J606+E607,MIN(J606+E607,IF(D607=D606,F606,IF($E$13="Acc Bi-Weekly",ROUND((-PMT(((1+D607/CP)^(CP/12))-1,(nper-A607+1)*12/26,J606))/2,2),IF($E$13="Acc Weekly",ROUND((-PMT(((1+D607/CP)^(CP/12))-1,(nper-A607+1)*12/52,J606))/4,2),ROUND(-PMT(((1+D607/CP)^(CP/periods_per_year))-1,nper-A607+1,J606),2)))))))</f>
        <v/>
      </c>
      <c r="G607" s="14" t="str">
        <f>IF(OR(A607="",A607&lt;$E$23),"",IF(J606&lt;=F607,0,IF(IF(AND(A607&gt;=$E$23,MOD(A607-$E$23,int)=0),$E$24,0)+F607&gt;=J606+E607,J606+E607-F607,IF(AND(A607&gt;=$E$23,MOD(A607-$E$23,int)=0),$E$24,0)+IF(IF(AND(A607&gt;=$E$23,MOD(A607-$E$23,int)=0),$E$24,0)+IF(MOD(A607-$E$27,periods_per_year)=0,$E$26,0)+F607&lt;J606+E607,IF(MOD(A607-$E$27,periods_per_year)=0,$E$26,0),J606+E607-IF(AND(A607&gt;=$E$23,MOD(A607-$E$23,int)=0),$E$24,0)-F607))))</f>
        <v/>
      </c>
      <c r="H607" s="15"/>
      <c r="I607" s="14" t="str">
        <f t="shared" si="84"/>
        <v/>
      </c>
      <c r="J607" s="14" t="str">
        <f t="shared" si="85"/>
        <v/>
      </c>
      <c r="K607" s="14" t="str">
        <f t="shared" si="86"/>
        <v/>
      </c>
      <c r="L607" s="14" t="str">
        <f>IF(A607="","",SUM($K$49:K607))</f>
        <v/>
      </c>
      <c r="O607" s="18" t="str">
        <f t="shared" si="87"/>
        <v/>
      </c>
      <c r="P607" s="19" t="str">
        <f>IF(O607="","",IF(OR(periods_per_year=26,periods_per_year=52),IF(periods_per_year=26,IF(O607=1,fpdate,P606+14),IF(periods_per_year=52,IF(O607=1,fpdate,P606+7),"n/a")),IF(periods_per_year=24,DATE(YEAR(fpdate),MONTH(fpdate)+(O607-1)/2+IF(AND(DAY(fpdate)&gt;=15,MOD(O607,2)=0),1,0),IF(MOD(O607,2)=0,IF(DAY(fpdate)&gt;=15,DAY(fpdate)-14,DAY(fpdate)+14),DAY(fpdate))),IF(DAY(DATE(YEAR(fpdate),MONTH(fpdate)+O607-1,DAY(fpdate)))&lt;&gt;DAY(fpdate),DATE(YEAR(fpdate),MONTH(fpdate)+O607,0),DATE(YEAR(fpdate),MONTH(fpdate)+O607-1,DAY(fpdate))))))</f>
        <v/>
      </c>
      <c r="Q607" s="20" t="str">
        <f>IF(O607="","",IF(D607&lt;&gt;"",D607,IF(O607=1,start_rate,IF(variable,IF(OR(O607=1,O607&lt;$J$23*periods_per_year),Q606,MIN($J$24,IF(MOD(O607-1,$J$26)=0,MAX($J$25,Q606+$J$27),Q606))),Q606))))</f>
        <v/>
      </c>
      <c r="R607" s="21" t="str">
        <f>IF(O607="","",ROUND((((1+Q607/CP)^(CP/periods_per_year))-1)*U606,2))</f>
        <v/>
      </c>
      <c r="S607" s="21" t="str">
        <f>IF(O607="","",IF(O607=nper,U606+R607,MIN(U606+R607,IF(Q607=Q606,S606,ROUND(-PMT(((1+Q607/CP)^(CP/periods_per_year))-1,nper-O607+1,U606),2)))))</f>
        <v/>
      </c>
      <c r="T607" s="21" t="str">
        <f t="shared" si="88"/>
        <v/>
      </c>
      <c r="U607" s="21" t="str">
        <f t="shared" si="89"/>
        <v/>
      </c>
    </row>
    <row r="608" spans="1:21" x14ac:dyDescent="0.2">
      <c r="A608" s="11" t="str">
        <f t="shared" si="80"/>
        <v/>
      </c>
      <c r="B608" s="12" t="str">
        <f t="shared" si="81"/>
        <v/>
      </c>
      <c r="C608" s="16" t="str">
        <f t="shared" si="82"/>
        <v/>
      </c>
      <c r="D608" s="13" t="str">
        <f>IF(A608="","",IF(A608=1,start_rate,IF(variable,IF(OR(A608=1,A608&lt;$J$23*periods_per_year),D607,MIN($J$24,IF(MOD(A608-1,$J$26)=0,MAX($J$25,D607+$J$27),D607))),D607)))</f>
        <v/>
      </c>
      <c r="E608" s="14" t="str">
        <f t="shared" si="83"/>
        <v/>
      </c>
      <c r="F608" s="14" t="str">
        <f>IF(A608="","",IF(A608=nper,J607+E608,MIN(J607+E608,IF(D608=D607,F607,IF($E$13="Acc Bi-Weekly",ROUND((-PMT(((1+D608/CP)^(CP/12))-1,(nper-A608+1)*12/26,J607))/2,2),IF($E$13="Acc Weekly",ROUND((-PMT(((1+D608/CP)^(CP/12))-1,(nper-A608+1)*12/52,J607))/4,2),ROUND(-PMT(((1+D608/CP)^(CP/periods_per_year))-1,nper-A608+1,J607),2)))))))</f>
        <v/>
      </c>
      <c r="G608" s="14" t="str">
        <f>IF(OR(A608="",A608&lt;$E$23),"",IF(J607&lt;=F608,0,IF(IF(AND(A608&gt;=$E$23,MOD(A608-$E$23,int)=0),$E$24,0)+F608&gt;=J607+E608,J607+E608-F608,IF(AND(A608&gt;=$E$23,MOD(A608-$E$23,int)=0),$E$24,0)+IF(IF(AND(A608&gt;=$E$23,MOD(A608-$E$23,int)=0),$E$24,0)+IF(MOD(A608-$E$27,periods_per_year)=0,$E$26,0)+F608&lt;J607+E608,IF(MOD(A608-$E$27,periods_per_year)=0,$E$26,0),J607+E608-IF(AND(A608&gt;=$E$23,MOD(A608-$E$23,int)=0),$E$24,0)-F608))))</f>
        <v/>
      </c>
      <c r="H608" s="15"/>
      <c r="I608" s="14" t="str">
        <f t="shared" si="84"/>
        <v/>
      </c>
      <c r="J608" s="14" t="str">
        <f t="shared" si="85"/>
        <v/>
      </c>
      <c r="K608" s="14" t="str">
        <f t="shared" si="86"/>
        <v/>
      </c>
      <c r="L608" s="14" t="str">
        <f>IF(A608="","",SUM($K$49:K608))</f>
        <v/>
      </c>
      <c r="O608" s="18" t="str">
        <f t="shared" si="87"/>
        <v/>
      </c>
      <c r="P608" s="19" t="str">
        <f>IF(O608="","",IF(OR(periods_per_year=26,periods_per_year=52),IF(periods_per_year=26,IF(O608=1,fpdate,P607+14),IF(periods_per_year=52,IF(O608=1,fpdate,P607+7),"n/a")),IF(periods_per_year=24,DATE(YEAR(fpdate),MONTH(fpdate)+(O608-1)/2+IF(AND(DAY(fpdate)&gt;=15,MOD(O608,2)=0),1,0),IF(MOD(O608,2)=0,IF(DAY(fpdate)&gt;=15,DAY(fpdate)-14,DAY(fpdate)+14),DAY(fpdate))),IF(DAY(DATE(YEAR(fpdate),MONTH(fpdate)+O608-1,DAY(fpdate)))&lt;&gt;DAY(fpdate),DATE(YEAR(fpdate),MONTH(fpdate)+O608,0),DATE(YEAR(fpdate),MONTH(fpdate)+O608-1,DAY(fpdate))))))</f>
        <v/>
      </c>
      <c r="Q608" s="20" t="str">
        <f>IF(O608="","",IF(D608&lt;&gt;"",D608,IF(O608=1,start_rate,IF(variable,IF(OR(O608=1,O608&lt;$J$23*periods_per_year),Q607,MIN($J$24,IF(MOD(O608-1,$J$26)=0,MAX($J$25,Q607+$J$27),Q607))),Q607))))</f>
        <v/>
      </c>
      <c r="R608" s="21" t="str">
        <f>IF(O608="","",ROUND((((1+Q608/CP)^(CP/periods_per_year))-1)*U607,2))</f>
        <v/>
      </c>
      <c r="S608" s="21" t="str">
        <f>IF(O608="","",IF(O608=nper,U607+R608,MIN(U607+R608,IF(Q608=Q607,S607,ROUND(-PMT(((1+Q608/CP)^(CP/periods_per_year))-1,nper-O608+1,U607),2)))))</f>
        <v/>
      </c>
      <c r="T608" s="21" t="str">
        <f t="shared" si="88"/>
        <v/>
      </c>
      <c r="U608" s="21" t="str">
        <f t="shared" si="89"/>
        <v/>
      </c>
    </row>
    <row r="609" spans="1:21" x14ac:dyDescent="0.2">
      <c r="A609" s="11" t="str">
        <f t="shared" si="80"/>
        <v/>
      </c>
      <c r="B609" s="12" t="str">
        <f t="shared" si="81"/>
        <v/>
      </c>
      <c r="C609" s="16" t="str">
        <f t="shared" si="82"/>
        <v/>
      </c>
      <c r="D609" s="13" t="str">
        <f>IF(A609="","",IF(A609=1,start_rate,IF(variable,IF(OR(A609=1,A609&lt;$J$23*periods_per_year),D608,MIN($J$24,IF(MOD(A609-1,$J$26)=0,MAX($J$25,D608+$J$27),D608))),D608)))</f>
        <v/>
      </c>
      <c r="E609" s="14" t="str">
        <f t="shared" si="83"/>
        <v/>
      </c>
      <c r="F609" s="14" t="str">
        <f>IF(A609="","",IF(A609=nper,J608+E609,MIN(J608+E609,IF(D609=D608,F608,IF($E$13="Acc Bi-Weekly",ROUND((-PMT(((1+D609/CP)^(CP/12))-1,(nper-A609+1)*12/26,J608))/2,2),IF($E$13="Acc Weekly",ROUND((-PMT(((1+D609/CP)^(CP/12))-1,(nper-A609+1)*12/52,J608))/4,2),ROUND(-PMT(((1+D609/CP)^(CP/periods_per_year))-1,nper-A609+1,J608),2)))))))</f>
        <v/>
      </c>
      <c r="G609" s="14" t="str">
        <f>IF(OR(A609="",A609&lt;$E$23),"",IF(J608&lt;=F609,0,IF(IF(AND(A609&gt;=$E$23,MOD(A609-$E$23,int)=0),$E$24,0)+F609&gt;=J608+E609,J608+E609-F609,IF(AND(A609&gt;=$E$23,MOD(A609-$E$23,int)=0),$E$24,0)+IF(IF(AND(A609&gt;=$E$23,MOD(A609-$E$23,int)=0),$E$24,0)+IF(MOD(A609-$E$27,periods_per_year)=0,$E$26,0)+F609&lt;J608+E609,IF(MOD(A609-$E$27,periods_per_year)=0,$E$26,0),J608+E609-IF(AND(A609&gt;=$E$23,MOD(A609-$E$23,int)=0),$E$24,0)-F609))))</f>
        <v/>
      </c>
      <c r="H609" s="15"/>
      <c r="I609" s="14" t="str">
        <f t="shared" si="84"/>
        <v/>
      </c>
      <c r="J609" s="14" t="str">
        <f t="shared" si="85"/>
        <v/>
      </c>
      <c r="K609" s="14" t="str">
        <f t="shared" si="86"/>
        <v/>
      </c>
      <c r="L609" s="14" t="str">
        <f>IF(A609="","",SUM($K$49:K609))</f>
        <v/>
      </c>
      <c r="O609" s="18" t="str">
        <f t="shared" si="87"/>
        <v/>
      </c>
      <c r="P609" s="19" t="str">
        <f>IF(O609="","",IF(OR(periods_per_year=26,periods_per_year=52),IF(periods_per_year=26,IF(O609=1,fpdate,P608+14),IF(periods_per_year=52,IF(O609=1,fpdate,P608+7),"n/a")),IF(periods_per_year=24,DATE(YEAR(fpdate),MONTH(fpdate)+(O609-1)/2+IF(AND(DAY(fpdate)&gt;=15,MOD(O609,2)=0),1,0),IF(MOD(O609,2)=0,IF(DAY(fpdate)&gt;=15,DAY(fpdate)-14,DAY(fpdate)+14),DAY(fpdate))),IF(DAY(DATE(YEAR(fpdate),MONTH(fpdate)+O609-1,DAY(fpdate)))&lt;&gt;DAY(fpdate),DATE(YEAR(fpdate),MONTH(fpdate)+O609,0),DATE(YEAR(fpdate),MONTH(fpdate)+O609-1,DAY(fpdate))))))</f>
        <v/>
      </c>
      <c r="Q609" s="20" t="str">
        <f>IF(O609="","",IF(D609&lt;&gt;"",D609,IF(O609=1,start_rate,IF(variable,IF(OR(O609=1,O609&lt;$J$23*periods_per_year),Q608,MIN($J$24,IF(MOD(O609-1,$J$26)=0,MAX($J$25,Q608+$J$27),Q608))),Q608))))</f>
        <v/>
      </c>
      <c r="R609" s="21" t="str">
        <f>IF(O609="","",ROUND((((1+Q609/CP)^(CP/periods_per_year))-1)*U608,2))</f>
        <v/>
      </c>
      <c r="S609" s="21" t="str">
        <f>IF(O609="","",IF(O609=nper,U608+R609,MIN(U608+R609,IF(Q609=Q608,S608,ROUND(-PMT(((1+Q609/CP)^(CP/periods_per_year))-1,nper-O609+1,U608),2)))))</f>
        <v/>
      </c>
      <c r="T609" s="21" t="str">
        <f t="shared" si="88"/>
        <v/>
      </c>
      <c r="U609" s="21" t="str">
        <f t="shared" si="89"/>
        <v/>
      </c>
    </row>
    <row r="610" spans="1:21" x14ac:dyDescent="0.2">
      <c r="A610" s="11" t="str">
        <f t="shared" si="80"/>
        <v/>
      </c>
      <c r="B610" s="12" t="str">
        <f t="shared" si="81"/>
        <v/>
      </c>
      <c r="C610" s="16" t="str">
        <f t="shared" si="82"/>
        <v/>
      </c>
      <c r="D610" s="13" t="str">
        <f>IF(A610="","",IF(A610=1,start_rate,IF(variable,IF(OR(A610=1,A610&lt;$J$23*periods_per_year),D609,MIN($J$24,IF(MOD(A610-1,$J$26)=0,MAX($J$25,D609+$J$27),D609))),D609)))</f>
        <v/>
      </c>
      <c r="E610" s="14" t="str">
        <f t="shared" si="83"/>
        <v/>
      </c>
      <c r="F610" s="14" t="str">
        <f>IF(A610="","",IF(A610=nper,J609+E610,MIN(J609+E610,IF(D610=D609,F609,IF($E$13="Acc Bi-Weekly",ROUND((-PMT(((1+D610/CP)^(CP/12))-1,(nper-A610+1)*12/26,J609))/2,2),IF($E$13="Acc Weekly",ROUND((-PMT(((1+D610/CP)^(CP/12))-1,(nper-A610+1)*12/52,J609))/4,2),ROUND(-PMT(((1+D610/CP)^(CP/periods_per_year))-1,nper-A610+1,J609),2)))))))</f>
        <v/>
      </c>
      <c r="G610" s="14" t="str">
        <f>IF(OR(A610="",A610&lt;$E$23),"",IF(J609&lt;=F610,0,IF(IF(AND(A610&gt;=$E$23,MOD(A610-$E$23,int)=0),$E$24,0)+F610&gt;=J609+E610,J609+E610-F610,IF(AND(A610&gt;=$E$23,MOD(A610-$E$23,int)=0),$E$24,0)+IF(IF(AND(A610&gt;=$E$23,MOD(A610-$E$23,int)=0),$E$24,0)+IF(MOD(A610-$E$27,periods_per_year)=0,$E$26,0)+F610&lt;J609+E610,IF(MOD(A610-$E$27,periods_per_year)=0,$E$26,0),J609+E610-IF(AND(A610&gt;=$E$23,MOD(A610-$E$23,int)=0),$E$24,0)-F610))))</f>
        <v/>
      </c>
      <c r="H610" s="15"/>
      <c r="I610" s="14" t="str">
        <f t="shared" si="84"/>
        <v/>
      </c>
      <c r="J610" s="14" t="str">
        <f t="shared" si="85"/>
        <v/>
      </c>
      <c r="K610" s="14" t="str">
        <f t="shared" si="86"/>
        <v/>
      </c>
      <c r="L610" s="14" t="str">
        <f>IF(A610="","",SUM($K$49:K610))</f>
        <v/>
      </c>
      <c r="O610" s="18" t="str">
        <f t="shared" si="87"/>
        <v/>
      </c>
      <c r="P610" s="19" t="str">
        <f>IF(O610="","",IF(OR(periods_per_year=26,periods_per_year=52),IF(periods_per_year=26,IF(O610=1,fpdate,P609+14),IF(periods_per_year=52,IF(O610=1,fpdate,P609+7),"n/a")),IF(periods_per_year=24,DATE(YEAR(fpdate),MONTH(fpdate)+(O610-1)/2+IF(AND(DAY(fpdate)&gt;=15,MOD(O610,2)=0),1,0),IF(MOD(O610,2)=0,IF(DAY(fpdate)&gt;=15,DAY(fpdate)-14,DAY(fpdate)+14),DAY(fpdate))),IF(DAY(DATE(YEAR(fpdate),MONTH(fpdate)+O610-1,DAY(fpdate)))&lt;&gt;DAY(fpdate),DATE(YEAR(fpdate),MONTH(fpdate)+O610,0),DATE(YEAR(fpdate),MONTH(fpdate)+O610-1,DAY(fpdate))))))</f>
        <v/>
      </c>
      <c r="Q610" s="20" t="str">
        <f>IF(O610="","",IF(D610&lt;&gt;"",D610,IF(O610=1,start_rate,IF(variable,IF(OR(O610=1,O610&lt;$J$23*periods_per_year),Q609,MIN($J$24,IF(MOD(O610-1,$J$26)=0,MAX($J$25,Q609+$J$27),Q609))),Q609))))</f>
        <v/>
      </c>
      <c r="R610" s="21" t="str">
        <f>IF(O610="","",ROUND((((1+Q610/CP)^(CP/periods_per_year))-1)*U609,2))</f>
        <v/>
      </c>
      <c r="S610" s="21" t="str">
        <f>IF(O610="","",IF(O610=nper,U609+R610,MIN(U609+R610,IF(Q610=Q609,S609,ROUND(-PMT(((1+Q610/CP)^(CP/periods_per_year))-1,nper-O610+1,U609),2)))))</f>
        <v/>
      </c>
      <c r="T610" s="21" t="str">
        <f t="shared" si="88"/>
        <v/>
      </c>
      <c r="U610" s="21" t="str">
        <f t="shared" si="89"/>
        <v/>
      </c>
    </row>
    <row r="611" spans="1:21" x14ac:dyDescent="0.2">
      <c r="A611" s="11" t="str">
        <f t="shared" si="80"/>
        <v/>
      </c>
      <c r="B611" s="12" t="str">
        <f t="shared" si="81"/>
        <v/>
      </c>
      <c r="C611" s="16" t="str">
        <f t="shared" si="82"/>
        <v/>
      </c>
      <c r="D611" s="13" t="str">
        <f>IF(A611="","",IF(A611=1,start_rate,IF(variable,IF(OR(A611=1,A611&lt;$J$23*periods_per_year),D610,MIN($J$24,IF(MOD(A611-1,$J$26)=0,MAX($J$25,D610+$J$27),D610))),D610)))</f>
        <v/>
      </c>
      <c r="E611" s="14" t="str">
        <f t="shared" si="83"/>
        <v/>
      </c>
      <c r="F611" s="14" t="str">
        <f>IF(A611="","",IF(A611=nper,J610+E611,MIN(J610+E611,IF(D611=D610,F610,IF($E$13="Acc Bi-Weekly",ROUND((-PMT(((1+D611/CP)^(CP/12))-1,(nper-A611+1)*12/26,J610))/2,2),IF($E$13="Acc Weekly",ROUND((-PMT(((1+D611/CP)^(CP/12))-1,(nper-A611+1)*12/52,J610))/4,2),ROUND(-PMT(((1+D611/CP)^(CP/periods_per_year))-1,nper-A611+1,J610),2)))))))</f>
        <v/>
      </c>
      <c r="G611" s="14" t="str">
        <f>IF(OR(A611="",A611&lt;$E$23),"",IF(J610&lt;=F611,0,IF(IF(AND(A611&gt;=$E$23,MOD(A611-$E$23,int)=0),$E$24,0)+F611&gt;=J610+E611,J610+E611-F611,IF(AND(A611&gt;=$E$23,MOD(A611-$E$23,int)=0),$E$24,0)+IF(IF(AND(A611&gt;=$E$23,MOD(A611-$E$23,int)=0),$E$24,0)+IF(MOD(A611-$E$27,periods_per_year)=0,$E$26,0)+F611&lt;J610+E611,IF(MOD(A611-$E$27,periods_per_year)=0,$E$26,0),J610+E611-IF(AND(A611&gt;=$E$23,MOD(A611-$E$23,int)=0),$E$24,0)-F611))))</f>
        <v/>
      </c>
      <c r="H611" s="15"/>
      <c r="I611" s="14" t="str">
        <f t="shared" si="84"/>
        <v/>
      </c>
      <c r="J611" s="14" t="str">
        <f t="shared" si="85"/>
        <v/>
      </c>
      <c r="K611" s="14" t="str">
        <f t="shared" si="86"/>
        <v/>
      </c>
      <c r="L611" s="14" t="str">
        <f>IF(A611="","",SUM($K$49:K611))</f>
        <v/>
      </c>
      <c r="O611" s="18" t="str">
        <f t="shared" si="87"/>
        <v/>
      </c>
      <c r="P611" s="19" t="str">
        <f>IF(O611="","",IF(OR(periods_per_year=26,periods_per_year=52),IF(periods_per_year=26,IF(O611=1,fpdate,P610+14),IF(periods_per_year=52,IF(O611=1,fpdate,P610+7),"n/a")),IF(periods_per_year=24,DATE(YEAR(fpdate),MONTH(fpdate)+(O611-1)/2+IF(AND(DAY(fpdate)&gt;=15,MOD(O611,2)=0),1,0),IF(MOD(O611,2)=0,IF(DAY(fpdate)&gt;=15,DAY(fpdate)-14,DAY(fpdate)+14),DAY(fpdate))),IF(DAY(DATE(YEAR(fpdate),MONTH(fpdate)+O611-1,DAY(fpdate)))&lt;&gt;DAY(fpdate),DATE(YEAR(fpdate),MONTH(fpdate)+O611,0),DATE(YEAR(fpdate),MONTH(fpdate)+O611-1,DAY(fpdate))))))</f>
        <v/>
      </c>
      <c r="Q611" s="20" t="str">
        <f>IF(O611="","",IF(D611&lt;&gt;"",D611,IF(O611=1,start_rate,IF(variable,IF(OR(O611=1,O611&lt;$J$23*periods_per_year),Q610,MIN($J$24,IF(MOD(O611-1,$J$26)=0,MAX($J$25,Q610+$J$27),Q610))),Q610))))</f>
        <v/>
      </c>
      <c r="R611" s="21" t="str">
        <f>IF(O611="","",ROUND((((1+Q611/CP)^(CP/periods_per_year))-1)*U610,2))</f>
        <v/>
      </c>
      <c r="S611" s="21" t="str">
        <f>IF(O611="","",IF(O611=nper,U610+R611,MIN(U610+R611,IF(Q611=Q610,S610,ROUND(-PMT(((1+Q611/CP)^(CP/periods_per_year))-1,nper-O611+1,U610),2)))))</f>
        <v/>
      </c>
      <c r="T611" s="21" t="str">
        <f t="shared" si="88"/>
        <v/>
      </c>
      <c r="U611" s="21" t="str">
        <f t="shared" si="89"/>
        <v/>
      </c>
    </row>
    <row r="612" spans="1:21" x14ac:dyDescent="0.2">
      <c r="A612" s="11" t="str">
        <f t="shared" si="80"/>
        <v/>
      </c>
      <c r="B612" s="12" t="str">
        <f t="shared" si="81"/>
        <v/>
      </c>
      <c r="C612" s="16" t="str">
        <f t="shared" si="82"/>
        <v/>
      </c>
      <c r="D612" s="13" t="str">
        <f>IF(A612="","",IF(A612=1,start_rate,IF(variable,IF(OR(A612=1,A612&lt;$J$23*periods_per_year),D611,MIN($J$24,IF(MOD(A612-1,$J$26)=0,MAX($J$25,D611+$J$27),D611))),D611)))</f>
        <v/>
      </c>
      <c r="E612" s="14" t="str">
        <f t="shared" si="83"/>
        <v/>
      </c>
      <c r="F612" s="14" t="str">
        <f>IF(A612="","",IF(A612=nper,J611+E612,MIN(J611+E612,IF(D612=D611,F611,IF($E$13="Acc Bi-Weekly",ROUND((-PMT(((1+D612/CP)^(CP/12))-1,(nper-A612+1)*12/26,J611))/2,2),IF($E$13="Acc Weekly",ROUND((-PMT(((1+D612/CP)^(CP/12))-1,(nper-A612+1)*12/52,J611))/4,2),ROUND(-PMT(((1+D612/CP)^(CP/periods_per_year))-1,nper-A612+1,J611),2)))))))</f>
        <v/>
      </c>
      <c r="G612" s="14" t="str">
        <f>IF(OR(A612="",A612&lt;$E$23),"",IF(J611&lt;=F612,0,IF(IF(AND(A612&gt;=$E$23,MOD(A612-$E$23,int)=0),$E$24,0)+F612&gt;=J611+E612,J611+E612-F612,IF(AND(A612&gt;=$E$23,MOD(A612-$E$23,int)=0),$E$24,0)+IF(IF(AND(A612&gt;=$E$23,MOD(A612-$E$23,int)=0),$E$24,0)+IF(MOD(A612-$E$27,periods_per_year)=0,$E$26,0)+F612&lt;J611+E612,IF(MOD(A612-$E$27,periods_per_year)=0,$E$26,0),J611+E612-IF(AND(A612&gt;=$E$23,MOD(A612-$E$23,int)=0),$E$24,0)-F612))))</f>
        <v/>
      </c>
      <c r="H612" s="15"/>
      <c r="I612" s="14" t="str">
        <f t="shared" si="84"/>
        <v/>
      </c>
      <c r="J612" s="14" t="str">
        <f t="shared" si="85"/>
        <v/>
      </c>
      <c r="K612" s="14" t="str">
        <f t="shared" si="86"/>
        <v/>
      </c>
      <c r="L612" s="14" t="str">
        <f>IF(A612="","",SUM($K$49:K612))</f>
        <v/>
      </c>
      <c r="O612" s="18" t="str">
        <f t="shared" si="87"/>
        <v/>
      </c>
      <c r="P612" s="19" t="str">
        <f>IF(O612="","",IF(OR(periods_per_year=26,periods_per_year=52),IF(periods_per_year=26,IF(O612=1,fpdate,P611+14),IF(periods_per_year=52,IF(O612=1,fpdate,P611+7),"n/a")),IF(periods_per_year=24,DATE(YEAR(fpdate),MONTH(fpdate)+(O612-1)/2+IF(AND(DAY(fpdate)&gt;=15,MOD(O612,2)=0),1,0),IF(MOD(O612,2)=0,IF(DAY(fpdate)&gt;=15,DAY(fpdate)-14,DAY(fpdate)+14),DAY(fpdate))),IF(DAY(DATE(YEAR(fpdate),MONTH(fpdate)+O612-1,DAY(fpdate)))&lt;&gt;DAY(fpdate),DATE(YEAR(fpdate),MONTH(fpdate)+O612,0),DATE(YEAR(fpdate),MONTH(fpdate)+O612-1,DAY(fpdate))))))</f>
        <v/>
      </c>
      <c r="Q612" s="20" t="str">
        <f>IF(O612="","",IF(D612&lt;&gt;"",D612,IF(O612=1,start_rate,IF(variable,IF(OR(O612=1,O612&lt;$J$23*periods_per_year),Q611,MIN($J$24,IF(MOD(O612-1,$J$26)=0,MAX($J$25,Q611+$J$27),Q611))),Q611))))</f>
        <v/>
      </c>
      <c r="R612" s="21" t="str">
        <f>IF(O612="","",ROUND((((1+Q612/CP)^(CP/periods_per_year))-1)*U611,2))</f>
        <v/>
      </c>
      <c r="S612" s="21" t="str">
        <f>IF(O612="","",IF(O612=nper,U611+R612,MIN(U611+R612,IF(Q612=Q611,S611,ROUND(-PMT(((1+Q612/CP)^(CP/periods_per_year))-1,nper-O612+1,U611),2)))))</f>
        <v/>
      </c>
      <c r="T612" s="21" t="str">
        <f t="shared" si="88"/>
        <v/>
      </c>
      <c r="U612" s="21" t="str">
        <f t="shared" si="89"/>
        <v/>
      </c>
    </row>
    <row r="613" spans="1:21" x14ac:dyDescent="0.2">
      <c r="A613" s="11" t="str">
        <f t="shared" si="80"/>
        <v/>
      </c>
      <c r="B613" s="12" t="str">
        <f t="shared" si="81"/>
        <v/>
      </c>
      <c r="C613" s="16" t="str">
        <f t="shared" si="82"/>
        <v/>
      </c>
      <c r="D613" s="13" t="str">
        <f>IF(A613="","",IF(A613=1,start_rate,IF(variable,IF(OR(A613=1,A613&lt;$J$23*periods_per_year),D612,MIN($J$24,IF(MOD(A613-1,$J$26)=0,MAX($J$25,D612+$J$27),D612))),D612)))</f>
        <v/>
      </c>
      <c r="E613" s="14" t="str">
        <f t="shared" si="83"/>
        <v/>
      </c>
      <c r="F613" s="14" t="str">
        <f>IF(A613="","",IF(A613=nper,J612+E613,MIN(J612+E613,IF(D613=D612,F612,IF($E$13="Acc Bi-Weekly",ROUND((-PMT(((1+D613/CP)^(CP/12))-1,(nper-A613+1)*12/26,J612))/2,2),IF($E$13="Acc Weekly",ROUND((-PMT(((1+D613/CP)^(CP/12))-1,(nper-A613+1)*12/52,J612))/4,2),ROUND(-PMT(((1+D613/CP)^(CP/periods_per_year))-1,nper-A613+1,J612),2)))))))</f>
        <v/>
      </c>
      <c r="G613" s="14" t="str">
        <f>IF(OR(A613="",A613&lt;$E$23),"",IF(J612&lt;=F613,0,IF(IF(AND(A613&gt;=$E$23,MOD(A613-$E$23,int)=0),$E$24,0)+F613&gt;=J612+E613,J612+E613-F613,IF(AND(A613&gt;=$E$23,MOD(A613-$E$23,int)=0),$E$24,0)+IF(IF(AND(A613&gt;=$E$23,MOD(A613-$E$23,int)=0),$E$24,0)+IF(MOD(A613-$E$27,periods_per_year)=0,$E$26,0)+F613&lt;J612+E613,IF(MOD(A613-$E$27,periods_per_year)=0,$E$26,0),J612+E613-IF(AND(A613&gt;=$E$23,MOD(A613-$E$23,int)=0),$E$24,0)-F613))))</f>
        <v/>
      </c>
      <c r="H613" s="15"/>
      <c r="I613" s="14" t="str">
        <f t="shared" si="84"/>
        <v/>
      </c>
      <c r="J613" s="14" t="str">
        <f t="shared" si="85"/>
        <v/>
      </c>
      <c r="K613" s="14" t="str">
        <f t="shared" si="86"/>
        <v/>
      </c>
      <c r="L613" s="14" t="str">
        <f>IF(A613="","",SUM($K$49:K613))</f>
        <v/>
      </c>
      <c r="O613" s="18" t="str">
        <f t="shared" si="87"/>
        <v/>
      </c>
      <c r="P613" s="19" t="str">
        <f>IF(O613="","",IF(OR(periods_per_year=26,periods_per_year=52),IF(periods_per_year=26,IF(O613=1,fpdate,P612+14),IF(periods_per_year=52,IF(O613=1,fpdate,P612+7),"n/a")),IF(periods_per_year=24,DATE(YEAR(fpdate),MONTH(fpdate)+(O613-1)/2+IF(AND(DAY(fpdate)&gt;=15,MOD(O613,2)=0),1,0),IF(MOD(O613,2)=0,IF(DAY(fpdate)&gt;=15,DAY(fpdate)-14,DAY(fpdate)+14),DAY(fpdate))),IF(DAY(DATE(YEAR(fpdate),MONTH(fpdate)+O613-1,DAY(fpdate)))&lt;&gt;DAY(fpdate),DATE(YEAR(fpdate),MONTH(fpdate)+O613,0),DATE(YEAR(fpdate),MONTH(fpdate)+O613-1,DAY(fpdate))))))</f>
        <v/>
      </c>
      <c r="Q613" s="20" t="str">
        <f>IF(O613="","",IF(D613&lt;&gt;"",D613,IF(O613=1,start_rate,IF(variable,IF(OR(O613=1,O613&lt;$J$23*periods_per_year),Q612,MIN($J$24,IF(MOD(O613-1,$J$26)=0,MAX($J$25,Q612+$J$27),Q612))),Q612))))</f>
        <v/>
      </c>
      <c r="R613" s="21" t="str">
        <f>IF(O613="","",ROUND((((1+Q613/CP)^(CP/periods_per_year))-1)*U612,2))</f>
        <v/>
      </c>
      <c r="S613" s="21" t="str">
        <f>IF(O613="","",IF(O613=nper,U612+R613,MIN(U612+R613,IF(Q613=Q612,S612,ROUND(-PMT(((1+Q613/CP)^(CP/periods_per_year))-1,nper-O613+1,U612),2)))))</f>
        <v/>
      </c>
      <c r="T613" s="21" t="str">
        <f t="shared" si="88"/>
        <v/>
      </c>
      <c r="U613" s="21" t="str">
        <f t="shared" si="89"/>
        <v/>
      </c>
    </row>
    <row r="614" spans="1:21" x14ac:dyDescent="0.2">
      <c r="A614" s="11" t="str">
        <f t="shared" si="80"/>
        <v/>
      </c>
      <c r="B614" s="12" t="str">
        <f t="shared" si="81"/>
        <v/>
      </c>
      <c r="C614" s="16" t="str">
        <f t="shared" si="82"/>
        <v/>
      </c>
      <c r="D614" s="13" t="str">
        <f>IF(A614="","",IF(A614=1,start_rate,IF(variable,IF(OR(A614=1,A614&lt;$J$23*periods_per_year),D613,MIN($J$24,IF(MOD(A614-1,$J$26)=0,MAX($J$25,D613+$J$27),D613))),D613)))</f>
        <v/>
      </c>
      <c r="E614" s="14" t="str">
        <f t="shared" si="83"/>
        <v/>
      </c>
      <c r="F614" s="14" t="str">
        <f>IF(A614="","",IF(A614=nper,J613+E614,MIN(J613+E614,IF(D614=D613,F613,IF($E$13="Acc Bi-Weekly",ROUND((-PMT(((1+D614/CP)^(CP/12))-1,(nper-A614+1)*12/26,J613))/2,2),IF($E$13="Acc Weekly",ROUND((-PMT(((1+D614/CP)^(CP/12))-1,(nper-A614+1)*12/52,J613))/4,2),ROUND(-PMT(((1+D614/CP)^(CP/periods_per_year))-1,nper-A614+1,J613),2)))))))</f>
        <v/>
      </c>
      <c r="G614" s="14" t="str">
        <f>IF(OR(A614="",A614&lt;$E$23),"",IF(J613&lt;=F614,0,IF(IF(AND(A614&gt;=$E$23,MOD(A614-$E$23,int)=0),$E$24,0)+F614&gt;=J613+E614,J613+E614-F614,IF(AND(A614&gt;=$E$23,MOD(A614-$E$23,int)=0),$E$24,0)+IF(IF(AND(A614&gt;=$E$23,MOD(A614-$E$23,int)=0),$E$24,0)+IF(MOD(A614-$E$27,periods_per_year)=0,$E$26,0)+F614&lt;J613+E614,IF(MOD(A614-$E$27,periods_per_year)=0,$E$26,0),J613+E614-IF(AND(A614&gt;=$E$23,MOD(A614-$E$23,int)=0),$E$24,0)-F614))))</f>
        <v/>
      </c>
      <c r="H614" s="15"/>
      <c r="I614" s="14" t="str">
        <f t="shared" si="84"/>
        <v/>
      </c>
      <c r="J614" s="14" t="str">
        <f t="shared" si="85"/>
        <v/>
      </c>
      <c r="K614" s="14" t="str">
        <f t="shared" si="86"/>
        <v/>
      </c>
      <c r="L614" s="14" t="str">
        <f>IF(A614="","",SUM($K$49:K614))</f>
        <v/>
      </c>
      <c r="O614" s="18" t="str">
        <f t="shared" si="87"/>
        <v/>
      </c>
      <c r="P614" s="19" t="str">
        <f>IF(O614="","",IF(OR(periods_per_year=26,periods_per_year=52),IF(periods_per_year=26,IF(O614=1,fpdate,P613+14),IF(periods_per_year=52,IF(O614=1,fpdate,P613+7),"n/a")),IF(periods_per_year=24,DATE(YEAR(fpdate),MONTH(fpdate)+(O614-1)/2+IF(AND(DAY(fpdate)&gt;=15,MOD(O614,2)=0),1,0),IF(MOD(O614,2)=0,IF(DAY(fpdate)&gt;=15,DAY(fpdate)-14,DAY(fpdate)+14),DAY(fpdate))),IF(DAY(DATE(YEAR(fpdate),MONTH(fpdate)+O614-1,DAY(fpdate)))&lt;&gt;DAY(fpdate),DATE(YEAR(fpdate),MONTH(fpdate)+O614,0),DATE(YEAR(fpdate),MONTH(fpdate)+O614-1,DAY(fpdate))))))</f>
        <v/>
      </c>
      <c r="Q614" s="20" t="str">
        <f>IF(O614="","",IF(D614&lt;&gt;"",D614,IF(O614=1,start_rate,IF(variable,IF(OR(O614=1,O614&lt;$J$23*periods_per_year),Q613,MIN($J$24,IF(MOD(O614-1,$J$26)=0,MAX($J$25,Q613+$J$27),Q613))),Q613))))</f>
        <v/>
      </c>
      <c r="R614" s="21" t="str">
        <f>IF(O614="","",ROUND((((1+Q614/CP)^(CP/periods_per_year))-1)*U613,2))</f>
        <v/>
      </c>
      <c r="S614" s="21" t="str">
        <f>IF(O614="","",IF(O614=nper,U613+R614,MIN(U613+R614,IF(Q614=Q613,S613,ROUND(-PMT(((1+Q614/CP)^(CP/periods_per_year))-1,nper-O614+1,U613),2)))))</f>
        <v/>
      </c>
      <c r="T614" s="21" t="str">
        <f t="shared" si="88"/>
        <v/>
      </c>
      <c r="U614" s="21" t="str">
        <f t="shared" si="89"/>
        <v/>
      </c>
    </row>
    <row r="615" spans="1:21" x14ac:dyDescent="0.2">
      <c r="A615" s="11" t="str">
        <f t="shared" si="80"/>
        <v/>
      </c>
      <c r="B615" s="12" t="str">
        <f t="shared" si="81"/>
        <v/>
      </c>
      <c r="C615" s="16" t="str">
        <f t="shared" si="82"/>
        <v/>
      </c>
      <c r="D615" s="13" t="str">
        <f>IF(A615="","",IF(A615=1,start_rate,IF(variable,IF(OR(A615=1,A615&lt;$J$23*periods_per_year),D614,MIN($J$24,IF(MOD(A615-1,$J$26)=0,MAX($J$25,D614+$J$27),D614))),D614)))</f>
        <v/>
      </c>
      <c r="E615" s="14" t="str">
        <f t="shared" si="83"/>
        <v/>
      </c>
      <c r="F615" s="14" t="str">
        <f>IF(A615="","",IF(A615=nper,J614+E615,MIN(J614+E615,IF(D615=D614,F614,IF($E$13="Acc Bi-Weekly",ROUND((-PMT(((1+D615/CP)^(CP/12))-1,(nper-A615+1)*12/26,J614))/2,2),IF($E$13="Acc Weekly",ROUND((-PMT(((1+D615/CP)^(CP/12))-1,(nper-A615+1)*12/52,J614))/4,2),ROUND(-PMT(((1+D615/CP)^(CP/periods_per_year))-1,nper-A615+1,J614),2)))))))</f>
        <v/>
      </c>
      <c r="G615" s="14" t="str">
        <f>IF(OR(A615="",A615&lt;$E$23),"",IF(J614&lt;=F615,0,IF(IF(AND(A615&gt;=$E$23,MOD(A615-$E$23,int)=0),$E$24,0)+F615&gt;=J614+E615,J614+E615-F615,IF(AND(A615&gt;=$E$23,MOD(A615-$E$23,int)=0),$E$24,0)+IF(IF(AND(A615&gt;=$E$23,MOD(A615-$E$23,int)=0),$E$24,0)+IF(MOD(A615-$E$27,periods_per_year)=0,$E$26,0)+F615&lt;J614+E615,IF(MOD(A615-$E$27,periods_per_year)=0,$E$26,0),J614+E615-IF(AND(A615&gt;=$E$23,MOD(A615-$E$23,int)=0),$E$24,0)-F615))))</f>
        <v/>
      </c>
      <c r="H615" s="15"/>
      <c r="I615" s="14" t="str">
        <f t="shared" si="84"/>
        <v/>
      </c>
      <c r="J615" s="14" t="str">
        <f t="shared" si="85"/>
        <v/>
      </c>
      <c r="K615" s="14" t="str">
        <f t="shared" si="86"/>
        <v/>
      </c>
      <c r="L615" s="14" t="str">
        <f>IF(A615="","",SUM($K$49:K615))</f>
        <v/>
      </c>
      <c r="O615" s="18" t="str">
        <f t="shared" si="87"/>
        <v/>
      </c>
      <c r="P615" s="19" t="str">
        <f>IF(O615="","",IF(OR(periods_per_year=26,periods_per_year=52),IF(periods_per_year=26,IF(O615=1,fpdate,P614+14),IF(periods_per_year=52,IF(O615=1,fpdate,P614+7),"n/a")),IF(periods_per_year=24,DATE(YEAR(fpdate),MONTH(fpdate)+(O615-1)/2+IF(AND(DAY(fpdate)&gt;=15,MOD(O615,2)=0),1,0),IF(MOD(O615,2)=0,IF(DAY(fpdate)&gt;=15,DAY(fpdate)-14,DAY(fpdate)+14),DAY(fpdate))),IF(DAY(DATE(YEAR(fpdate),MONTH(fpdate)+O615-1,DAY(fpdate)))&lt;&gt;DAY(fpdate),DATE(YEAR(fpdate),MONTH(fpdate)+O615,0),DATE(YEAR(fpdate),MONTH(fpdate)+O615-1,DAY(fpdate))))))</f>
        <v/>
      </c>
      <c r="Q615" s="20" t="str">
        <f>IF(O615="","",IF(D615&lt;&gt;"",D615,IF(O615=1,start_rate,IF(variable,IF(OR(O615=1,O615&lt;$J$23*periods_per_year),Q614,MIN($J$24,IF(MOD(O615-1,$J$26)=0,MAX($J$25,Q614+$J$27),Q614))),Q614))))</f>
        <v/>
      </c>
      <c r="R615" s="21" t="str">
        <f>IF(O615="","",ROUND((((1+Q615/CP)^(CP/periods_per_year))-1)*U614,2))</f>
        <v/>
      </c>
      <c r="S615" s="21" t="str">
        <f>IF(O615="","",IF(O615=nper,U614+R615,MIN(U614+R615,IF(Q615=Q614,S614,ROUND(-PMT(((1+Q615/CP)^(CP/periods_per_year))-1,nper-O615+1,U614),2)))))</f>
        <v/>
      </c>
      <c r="T615" s="21" t="str">
        <f t="shared" si="88"/>
        <v/>
      </c>
      <c r="U615" s="21" t="str">
        <f t="shared" si="89"/>
        <v/>
      </c>
    </row>
    <row r="616" spans="1:21" x14ac:dyDescent="0.2">
      <c r="A616" s="11" t="str">
        <f t="shared" si="80"/>
        <v/>
      </c>
      <c r="B616" s="12" t="str">
        <f t="shared" si="81"/>
        <v/>
      </c>
      <c r="C616" s="16" t="str">
        <f t="shared" si="82"/>
        <v/>
      </c>
      <c r="D616" s="13" t="str">
        <f>IF(A616="","",IF(A616=1,start_rate,IF(variable,IF(OR(A616=1,A616&lt;$J$23*periods_per_year),D615,MIN($J$24,IF(MOD(A616-1,$J$26)=0,MAX($J$25,D615+$J$27),D615))),D615)))</f>
        <v/>
      </c>
      <c r="E616" s="14" t="str">
        <f t="shared" si="83"/>
        <v/>
      </c>
      <c r="F616" s="14" t="str">
        <f>IF(A616="","",IF(A616=nper,J615+E616,MIN(J615+E616,IF(D616=D615,F615,IF($E$13="Acc Bi-Weekly",ROUND((-PMT(((1+D616/CP)^(CP/12))-1,(nper-A616+1)*12/26,J615))/2,2),IF($E$13="Acc Weekly",ROUND((-PMT(((1+D616/CP)^(CP/12))-1,(nper-A616+1)*12/52,J615))/4,2),ROUND(-PMT(((1+D616/CP)^(CP/periods_per_year))-1,nper-A616+1,J615),2)))))))</f>
        <v/>
      </c>
      <c r="G616" s="14" t="str">
        <f>IF(OR(A616="",A616&lt;$E$23),"",IF(J615&lt;=F616,0,IF(IF(AND(A616&gt;=$E$23,MOD(A616-$E$23,int)=0),$E$24,0)+F616&gt;=J615+E616,J615+E616-F616,IF(AND(A616&gt;=$E$23,MOD(A616-$E$23,int)=0),$E$24,0)+IF(IF(AND(A616&gt;=$E$23,MOD(A616-$E$23,int)=0),$E$24,0)+IF(MOD(A616-$E$27,periods_per_year)=0,$E$26,0)+F616&lt;J615+E616,IF(MOD(A616-$E$27,periods_per_year)=0,$E$26,0),J615+E616-IF(AND(A616&gt;=$E$23,MOD(A616-$E$23,int)=0),$E$24,0)-F616))))</f>
        <v/>
      </c>
      <c r="H616" s="15"/>
      <c r="I616" s="14" t="str">
        <f t="shared" si="84"/>
        <v/>
      </c>
      <c r="J616" s="14" t="str">
        <f t="shared" si="85"/>
        <v/>
      </c>
      <c r="K616" s="14" t="str">
        <f t="shared" si="86"/>
        <v/>
      </c>
      <c r="L616" s="14" t="str">
        <f>IF(A616="","",SUM($K$49:K616))</f>
        <v/>
      </c>
      <c r="O616" s="18" t="str">
        <f t="shared" si="87"/>
        <v/>
      </c>
      <c r="P616" s="19" t="str">
        <f>IF(O616="","",IF(OR(periods_per_year=26,periods_per_year=52),IF(periods_per_year=26,IF(O616=1,fpdate,P615+14),IF(periods_per_year=52,IF(O616=1,fpdate,P615+7),"n/a")),IF(periods_per_year=24,DATE(YEAR(fpdate),MONTH(fpdate)+(O616-1)/2+IF(AND(DAY(fpdate)&gt;=15,MOD(O616,2)=0),1,0),IF(MOD(O616,2)=0,IF(DAY(fpdate)&gt;=15,DAY(fpdate)-14,DAY(fpdate)+14),DAY(fpdate))),IF(DAY(DATE(YEAR(fpdate),MONTH(fpdate)+O616-1,DAY(fpdate)))&lt;&gt;DAY(fpdate),DATE(YEAR(fpdate),MONTH(fpdate)+O616,0),DATE(YEAR(fpdate),MONTH(fpdate)+O616-1,DAY(fpdate))))))</f>
        <v/>
      </c>
      <c r="Q616" s="20" t="str">
        <f>IF(O616="","",IF(D616&lt;&gt;"",D616,IF(O616=1,start_rate,IF(variable,IF(OR(O616=1,O616&lt;$J$23*periods_per_year),Q615,MIN($J$24,IF(MOD(O616-1,$J$26)=0,MAX($J$25,Q615+$J$27),Q615))),Q615))))</f>
        <v/>
      </c>
      <c r="R616" s="21" t="str">
        <f>IF(O616="","",ROUND((((1+Q616/CP)^(CP/periods_per_year))-1)*U615,2))</f>
        <v/>
      </c>
      <c r="S616" s="21" t="str">
        <f>IF(O616="","",IF(O616=nper,U615+R616,MIN(U615+R616,IF(Q616=Q615,S615,ROUND(-PMT(((1+Q616/CP)^(CP/periods_per_year))-1,nper-O616+1,U615),2)))))</f>
        <v/>
      </c>
      <c r="T616" s="21" t="str">
        <f t="shared" si="88"/>
        <v/>
      </c>
      <c r="U616" s="21" t="str">
        <f t="shared" si="89"/>
        <v/>
      </c>
    </row>
    <row r="617" spans="1:21" x14ac:dyDescent="0.2">
      <c r="A617" s="11" t="str">
        <f t="shared" si="80"/>
        <v/>
      </c>
      <c r="B617" s="12" t="str">
        <f t="shared" si="81"/>
        <v/>
      </c>
      <c r="C617" s="16" t="str">
        <f t="shared" si="82"/>
        <v/>
      </c>
      <c r="D617" s="13" t="str">
        <f>IF(A617="","",IF(A617=1,start_rate,IF(variable,IF(OR(A617=1,A617&lt;$J$23*periods_per_year),D616,MIN($J$24,IF(MOD(A617-1,$J$26)=0,MAX($J$25,D616+$J$27),D616))),D616)))</f>
        <v/>
      </c>
      <c r="E617" s="14" t="str">
        <f t="shared" si="83"/>
        <v/>
      </c>
      <c r="F617" s="14" t="str">
        <f>IF(A617="","",IF(A617=nper,J616+E617,MIN(J616+E617,IF(D617=D616,F616,IF($E$13="Acc Bi-Weekly",ROUND((-PMT(((1+D617/CP)^(CP/12))-1,(nper-A617+1)*12/26,J616))/2,2),IF($E$13="Acc Weekly",ROUND((-PMT(((1+D617/CP)^(CP/12))-1,(nper-A617+1)*12/52,J616))/4,2),ROUND(-PMT(((1+D617/CP)^(CP/periods_per_year))-1,nper-A617+1,J616),2)))))))</f>
        <v/>
      </c>
      <c r="G617" s="14" t="str">
        <f>IF(OR(A617="",A617&lt;$E$23),"",IF(J616&lt;=F617,0,IF(IF(AND(A617&gt;=$E$23,MOD(A617-$E$23,int)=0),$E$24,0)+F617&gt;=J616+E617,J616+E617-F617,IF(AND(A617&gt;=$E$23,MOD(A617-$E$23,int)=0),$E$24,0)+IF(IF(AND(A617&gt;=$E$23,MOD(A617-$E$23,int)=0),$E$24,0)+IF(MOD(A617-$E$27,periods_per_year)=0,$E$26,0)+F617&lt;J616+E617,IF(MOD(A617-$E$27,periods_per_year)=0,$E$26,0),J616+E617-IF(AND(A617&gt;=$E$23,MOD(A617-$E$23,int)=0),$E$24,0)-F617))))</f>
        <v/>
      </c>
      <c r="H617" s="15"/>
      <c r="I617" s="14" t="str">
        <f t="shared" si="84"/>
        <v/>
      </c>
      <c r="J617" s="14" t="str">
        <f t="shared" si="85"/>
        <v/>
      </c>
      <c r="K617" s="14" t="str">
        <f t="shared" si="86"/>
        <v/>
      </c>
      <c r="L617" s="14" t="str">
        <f>IF(A617="","",SUM($K$49:K617))</f>
        <v/>
      </c>
      <c r="O617" s="18" t="str">
        <f t="shared" si="87"/>
        <v/>
      </c>
      <c r="P617" s="19" t="str">
        <f>IF(O617="","",IF(OR(periods_per_year=26,periods_per_year=52),IF(periods_per_year=26,IF(O617=1,fpdate,P616+14),IF(periods_per_year=52,IF(O617=1,fpdate,P616+7),"n/a")),IF(periods_per_year=24,DATE(YEAR(fpdate),MONTH(fpdate)+(O617-1)/2+IF(AND(DAY(fpdate)&gt;=15,MOD(O617,2)=0),1,0),IF(MOD(O617,2)=0,IF(DAY(fpdate)&gt;=15,DAY(fpdate)-14,DAY(fpdate)+14),DAY(fpdate))),IF(DAY(DATE(YEAR(fpdate),MONTH(fpdate)+O617-1,DAY(fpdate)))&lt;&gt;DAY(fpdate),DATE(YEAR(fpdate),MONTH(fpdate)+O617,0),DATE(YEAR(fpdate),MONTH(fpdate)+O617-1,DAY(fpdate))))))</f>
        <v/>
      </c>
      <c r="Q617" s="20" t="str">
        <f>IF(O617="","",IF(D617&lt;&gt;"",D617,IF(O617=1,start_rate,IF(variable,IF(OR(O617=1,O617&lt;$J$23*periods_per_year),Q616,MIN($J$24,IF(MOD(O617-1,$J$26)=0,MAX($J$25,Q616+$J$27),Q616))),Q616))))</f>
        <v/>
      </c>
      <c r="R617" s="21" t="str">
        <f>IF(O617="","",ROUND((((1+Q617/CP)^(CP/periods_per_year))-1)*U616,2))</f>
        <v/>
      </c>
      <c r="S617" s="21" t="str">
        <f>IF(O617="","",IF(O617=nper,U616+R617,MIN(U616+R617,IF(Q617=Q616,S616,ROUND(-PMT(((1+Q617/CP)^(CP/periods_per_year))-1,nper-O617+1,U616),2)))))</f>
        <v/>
      </c>
      <c r="T617" s="21" t="str">
        <f t="shared" si="88"/>
        <v/>
      </c>
      <c r="U617" s="21" t="str">
        <f t="shared" si="89"/>
        <v/>
      </c>
    </row>
    <row r="618" spans="1:21" x14ac:dyDescent="0.2">
      <c r="A618" s="11" t="str">
        <f t="shared" si="80"/>
        <v/>
      </c>
      <c r="B618" s="12" t="str">
        <f t="shared" si="81"/>
        <v/>
      </c>
      <c r="C618" s="16" t="str">
        <f t="shared" si="82"/>
        <v/>
      </c>
      <c r="D618" s="13" t="str">
        <f>IF(A618="","",IF(A618=1,start_rate,IF(variable,IF(OR(A618=1,A618&lt;$J$23*periods_per_year),D617,MIN($J$24,IF(MOD(A618-1,$J$26)=0,MAX($J$25,D617+$J$27),D617))),D617)))</f>
        <v/>
      </c>
      <c r="E618" s="14" t="str">
        <f t="shared" si="83"/>
        <v/>
      </c>
      <c r="F618" s="14" t="str">
        <f>IF(A618="","",IF(A618=nper,J617+E618,MIN(J617+E618,IF(D618=D617,F617,IF($E$13="Acc Bi-Weekly",ROUND((-PMT(((1+D618/CP)^(CP/12))-1,(nper-A618+1)*12/26,J617))/2,2),IF($E$13="Acc Weekly",ROUND((-PMT(((1+D618/CP)^(CP/12))-1,(nper-A618+1)*12/52,J617))/4,2),ROUND(-PMT(((1+D618/CP)^(CP/periods_per_year))-1,nper-A618+1,J617),2)))))))</f>
        <v/>
      </c>
      <c r="G618" s="14" t="str">
        <f>IF(OR(A618="",A618&lt;$E$23),"",IF(J617&lt;=F618,0,IF(IF(AND(A618&gt;=$E$23,MOD(A618-$E$23,int)=0),$E$24,0)+F618&gt;=J617+E618,J617+E618-F618,IF(AND(A618&gt;=$E$23,MOD(A618-$E$23,int)=0),$E$24,0)+IF(IF(AND(A618&gt;=$E$23,MOD(A618-$E$23,int)=0),$E$24,0)+IF(MOD(A618-$E$27,periods_per_year)=0,$E$26,0)+F618&lt;J617+E618,IF(MOD(A618-$E$27,periods_per_year)=0,$E$26,0),J617+E618-IF(AND(A618&gt;=$E$23,MOD(A618-$E$23,int)=0),$E$24,0)-F618))))</f>
        <v/>
      </c>
      <c r="H618" s="15"/>
      <c r="I618" s="14" t="str">
        <f t="shared" si="84"/>
        <v/>
      </c>
      <c r="J618" s="14" t="str">
        <f t="shared" si="85"/>
        <v/>
      </c>
      <c r="K618" s="14" t="str">
        <f t="shared" si="86"/>
        <v/>
      </c>
      <c r="L618" s="14" t="str">
        <f>IF(A618="","",SUM($K$49:K618))</f>
        <v/>
      </c>
      <c r="O618" s="18" t="str">
        <f t="shared" si="87"/>
        <v/>
      </c>
      <c r="P618" s="19" t="str">
        <f>IF(O618="","",IF(OR(periods_per_year=26,periods_per_year=52),IF(periods_per_year=26,IF(O618=1,fpdate,P617+14),IF(periods_per_year=52,IF(O618=1,fpdate,P617+7),"n/a")),IF(periods_per_year=24,DATE(YEAR(fpdate),MONTH(fpdate)+(O618-1)/2+IF(AND(DAY(fpdate)&gt;=15,MOD(O618,2)=0),1,0),IF(MOD(O618,2)=0,IF(DAY(fpdate)&gt;=15,DAY(fpdate)-14,DAY(fpdate)+14),DAY(fpdate))),IF(DAY(DATE(YEAR(fpdate),MONTH(fpdate)+O618-1,DAY(fpdate)))&lt;&gt;DAY(fpdate),DATE(YEAR(fpdate),MONTH(fpdate)+O618,0),DATE(YEAR(fpdate),MONTH(fpdate)+O618-1,DAY(fpdate))))))</f>
        <v/>
      </c>
      <c r="Q618" s="20" t="str">
        <f>IF(O618="","",IF(D618&lt;&gt;"",D618,IF(O618=1,start_rate,IF(variable,IF(OR(O618=1,O618&lt;$J$23*periods_per_year),Q617,MIN($J$24,IF(MOD(O618-1,$J$26)=0,MAX($J$25,Q617+$J$27),Q617))),Q617))))</f>
        <v/>
      </c>
      <c r="R618" s="21" t="str">
        <f>IF(O618="","",ROUND((((1+Q618/CP)^(CP/periods_per_year))-1)*U617,2))</f>
        <v/>
      </c>
      <c r="S618" s="21" t="str">
        <f>IF(O618="","",IF(O618=nper,U617+R618,MIN(U617+R618,IF(Q618=Q617,S617,ROUND(-PMT(((1+Q618/CP)^(CP/periods_per_year))-1,nper-O618+1,U617),2)))))</f>
        <v/>
      </c>
      <c r="T618" s="21" t="str">
        <f t="shared" si="88"/>
        <v/>
      </c>
      <c r="U618" s="21" t="str">
        <f t="shared" si="89"/>
        <v/>
      </c>
    </row>
    <row r="619" spans="1:21" x14ac:dyDescent="0.2">
      <c r="A619" s="11" t="str">
        <f t="shared" si="80"/>
        <v/>
      </c>
      <c r="B619" s="12" t="str">
        <f t="shared" si="81"/>
        <v/>
      </c>
      <c r="C619" s="16" t="str">
        <f t="shared" si="82"/>
        <v/>
      </c>
      <c r="D619" s="13" t="str">
        <f>IF(A619="","",IF(A619=1,start_rate,IF(variable,IF(OR(A619=1,A619&lt;$J$23*periods_per_year),D618,MIN($J$24,IF(MOD(A619-1,$J$26)=0,MAX($J$25,D618+$J$27),D618))),D618)))</f>
        <v/>
      </c>
      <c r="E619" s="14" t="str">
        <f t="shared" si="83"/>
        <v/>
      </c>
      <c r="F619" s="14" t="str">
        <f>IF(A619="","",IF(A619=nper,J618+E619,MIN(J618+E619,IF(D619=D618,F618,IF($E$13="Acc Bi-Weekly",ROUND((-PMT(((1+D619/CP)^(CP/12))-1,(nper-A619+1)*12/26,J618))/2,2),IF($E$13="Acc Weekly",ROUND((-PMT(((1+D619/CP)^(CP/12))-1,(nper-A619+1)*12/52,J618))/4,2),ROUND(-PMT(((1+D619/CP)^(CP/periods_per_year))-1,nper-A619+1,J618),2)))))))</f>
        <v/>
      </c>
      <c r="G619" s="14" t="str">
        <f>IF(OR(A619="",A619&lt;$E$23),"",IF(J618&lt;=F619,0,IF(IF(AND(A619&gt;=$E$23,MOD(A619-$E$23,int)=0),$E$24,0)+F619&gt;=J618+E619,J618+E619-F619,IF(AND(A619&gt;=$E$23,MOD(A619-$E$23,int)=0),$E$24,0)+IF(IF(AND(A619&gt;=$E$23,MOD(A619-$E$23,int)=0),$E$24,0)+IF(MOD(A619-$E$27,periods_per_year)=0,$E$26,0)+F619&lt;J618+E619,IF(MOD(A619-$E$27,periods_per_year)=0,$E$26,0),J618+E619-IF(AND(A619&gt;=$E$23,MOD(A619-$E$23,int)=0),$E$24,0)-F619))))</f>
        <v/>
      </c>
      <c r="H619" s="15"/>
      <c r="I619" s="14" t="str">
        <f t="shared" si="84"/>
        <v/>
      </c>
      <c r="J619" s="14" t="str">
        <f t="shared" si="85"/>
        <v/>
      </c>
      <c r="K619" s="14" t="str">
        <f t="shared" si="86"/>
        <v/>
      </c>
      <c r="L619" s="14" t="str">
        <f>IF(A619="","",SUM($K$49:K619))</f>
        <v/>
      </c>
      <c r="O619" s="18" t="str">
        <f t="shared" si="87"/>
        <v/>
      </c>
      <c r="P619" s="19" t="str">
        <f>IF(O619="","",IF(OR(periods_per_year=26,periods_per_year=52),IF(periods_per_year=26,IF(O619=1,fpdate,P618+14),IF(periods_per_year=52,IF(O619=1,fpdate,P618+7),"n/a")),IF(periods_per_year=24,DATE(YEAR(fpdate),MONTH(fpdate)+(O619-1)/2+IF(AND(DAY(fpdate)&gt;=15,MOD(O619,2)=0),1,0),IF(MOD(O619,2)=0,IF(DAY(fpdate)&gt;=15,DAY(fpdate)-14,DAY(fpdate)+14),DAY(fpdate))),IF(DAY(DATE(YEAR(fpdate),MONTH(fpdate)+O619-1,DAY(fpdate)))&lt;&gt;DAY(fpdate),DATE(YEAR(fpdate),MONTH(fpdate)+O619,0),DATE(YEAR(fpdate),MONTH(fpdate)+O619-1,DAY(fpdate))))))</f>
        <v/>
      </c>
      <c r="Q619" s="20" t="str">
        <f>IF(O619="","",IF(D619&lt;&gt;"",D619,IF(O619=1,start_rate,IF(variable,IF(OR(O619=1,O619&lt;$J$23*periods_per_year),Q618,MIN($J$24,IF(MOD(O619-1,$J$26)=0,MAX($J$25,Q618+$J$27),Q618))),Q618))))</f>
        <v/>
      </c>
      <c r="R619" s="21" t="str">
        <f>IF(O619="","",ROUND((((1+Q619/CP)^(CP/periods_per_year))-1)*U618,2))</f>
        <v/>
      </c>
      <c r="S619" s="21" t="str">
        <f>IF(O619="","",IF(O619=nper,U618+R619,MIN(U618+R619,IF(Q619=Q618,S618,ROUND(-PMT(((1+Q619/CP)^(CP/periods_per_year))-1,nper-O619+1,U618),2)))))</f>
        <v/>
      </c>
      <c r="T619" s="21" t="str">
        <f t="shared" si="88"/>
        <v/>
      </c>
      <c r="U619" s="21" t="str">
        <f t="shared" si="89"/>
        <v/>
      </c>
    </row>
    <row r="620" spans="1:21" x14ac:dyDescent="0.2">
      <c r="A620" s="11" t="str">
        <f t="shared" si="80"/>
        <v/>
      </c>
      <c r="B620" s="12" t="str">
        <f t="shared" si="81"/>
        <v/>
      </c>
      <c r="C620" s="16" t="str">
        <f t="shared" si="82"/>
        <v/>
      </c>
      <c r="D620" s="13" t="str">
        <f>IF(A620="","",IF(A620=1,start_rate,IF(variable,IF(OR(A620=1,A620&lt;$J$23*periods_per_year),D619,MIN($J$24,IF(MOD(A620-1,$J$26)=0,MAX($J$25,D619+$J$27),D619))),D619)))</f>
        <v/>
      </c>
      <c r="E620" s="14" t="str">
        <f t="shared" si="83"/>
        <v/>
      </c>
      <c r="F620" s="14" t="str">
        <f>IF(A620="","",IF(A620=nper,J619+E620,MIN(J619+E620,IF(D620=D619,F619,IF($E$13="Acc Bi-Weekly",ROUND((-PMT(((1+D620/CP)^(CP/12))-1,(nper-A620+1)*12/26,J619))/2,2),IF($E$13="Acc Weekly",ROUND((-PMT(((1+D620/CP)^(CP/12))-1,(nper-A620+1)*12/52,J619))/4,2),ROUND(-PMT(((1+D620/CP)^(CP/periods_per_year))-1,nper-A620+1,J619),2)))))))</f>
        <v/>
      </c>
      <c r="G620" s="14" t="str">
        <f>IF(OR(A620="",A620&lt;$E$23),"",IF(J619&lt;=F620,0,IF(IF(AND(A620&gt;=$E$23,MOD(A620-$E$23,int)=0),$E$24,0)+F620&gt;=J619+E620,J619+E620-F620,IF(AND(A620&gt;=$E$23,MOD(A620-$E$23,int)=0),$E$24,0)+IF(IF(AND(A620&gt;=$E$23,MOD(A620-$E$23,int)=0),$E$24,0)+IF(MOD(A620-$E$27,periods_per_year)=0,$E$26,0)+F620&lt;J619+E620,IF(MOD(A620-$E$27,periods_per_year)=0,$E$26,0),J619+E620-IF(AND(A620&gt;=$E$23,MOD(A620-$E$23,int)=0),$E$24,0)-F620))))</f>
        <v/>
      </c>
      <c r="H620" s="15"/>
      <c r="I620" s="14" t="str">
        <f t="shared" si="84"/>
        <v/>
      </c>
      <c r="J620" s="14" t="str">
        <f t="shared" si="85"/>
        <v/>
      </c>
      <c r="K620" s="14" t="str">
        <f t="shared" si="86"/>
        <v/>
      </c>
      <c r="L620" s="14" t="str">
        <f>IF(A620="","",SUM($K$49:K620))</f>
        <v/>
      </c>
      <c r="O620" s="18" t="str">
        <f t="shared" si="87"/>
        <v/>
      </c>
      <c r="P620" s="19" t="str">
        <f>IF(O620="","",IF(OR(periods_per_year=26,periods_per_year=52),IF(periods_per_year=26,IF(O620=1,fpdate,P619+14),IF(periods_per_year=52,IF(O620=1,fpdate,P619+7),"n/a")),IF(periods_per_year=24,DATE(YEAR(fpdate),MONTH(fpdate)+(O620-1)/2+IF(AND(DAY(fpdate)&gt;=15,MOD(O620,2)=0),1,0),IF(MOD(O620,2)=0,IF(DAY(fpdate)&gt;=15,DAY(fpdate)-14,DAY(fpdate)+14),DAY(fpdate))),IF(DAY(DATE(YEAR(fpdate),MONTH(fpdate)+O620-1,DAY(fpdate)))&lt;&gt;DAY(fpdate),DATE(YEAR(fpdate),MONTH(fpdate)+O620,0),DATE(YEAR(fpdate),MONTH(fpdate)+O620-1,DAY(fpdate))))))</f>
        <v/>
      </c>
      <c r="Q620" s="20" t="str">
        <f>IF(O620="","",IF(D620&lt;&gt;"",D620,IF(O620=1,start_rate,IF(variable,IF(OR(O620=1,O620&lt;$J$23*periods_per_year),Q619,MIN($J$24,IF(MOD(O620-1,$J$26)=0,MAX($J$25,Q619+$J$27),Q619))),Q619))))</f>
        <v/>
      </c>
      <c r="R620" s="21" t="str">
        <f>IF(O620="","",ROUND((((1+Q620/CP)^(CP/periods_per_year))-1)*U619,2))</f>
        <v/>
      </c>
      <c r="S620" s="21" t="str">
        <f>IF(O620="","",IF(O620=nper,U619+R620,MIN(U619+R620,IF(Q620=Q619,S619,ROUND(-PMT(((1+Q620/CP)^(CP/periods_per_year))-1,nper-O620+1,U619),2)))))</f>
        <v/>
      </c>
      <c r="T620" s="21" t="str">
        <f t="shared" si="88"/>
        <v/>
      </c>
      <c r="U620" s="21" t="str">
        <f t="shared" si="89"/>
        <v/>
      </c>
    </row>
    <row r="621" spans="1:21" x14ac:dyDescent="0.2">
      <c r="A621" s="11" t="str">
        <f t="shared" si="80"/>
        <v/>
      </c>
      <c r="B621" s="12" t="str">
        <f t="shared" si="81"/>
        <v/>
      </c>
      <c r="C621" s="16" t="str">
        <f t="shared" si="82"/>
        <v/>
      </c>
      <c r="D621" s="13" t="str">
        <f>IF(A621="","",IF(A621=1,start_rate,IF(variable,IF(OR(A621=1,A621&lt;$J$23*periods_per_year),D620,MIN($J$24,IF(MOD(A621-1,$J$26)=0,MAX($J$25,D620+$J$27),D620))),D620)))</f>
        <v/>
      </c>
      <c r="E621" s="14" t="str">
        <f t="shared" si="83"/>
        <v/>
      </c>
      <c r="F621" s="14" t="str">
        <f>IF(A621="","",IF(A621=nper,J620+E621,MIN(J620+E621,IF(D621=D620,F620,IF($E$13="Acc Bi-Weekly",ROUND((-PMT(((1+D621/CP)^(CP/12))-1,(nper-A621+1)*12/26,J620))/2,2),IF($E$13="Acc Weekly",ROUND((-PMT(((1+D621/CP)^(CP/12))-1,(nper-A621+1)*12/52,J620))/4,2),ROUND(-PMT(((1+D621/CP)^(CP/periods_per_year))-1,nper-A621+1,J620),2)))))))</f>
        <v/>
      </c>
      <c r="G621" s="14" t="str">
        <f>IF(OR(A621="",A621&lt;$E$23),"",IF(J620&lt;=F621,0,IF(IF(AND(A621&gt;=$E$23,MOD(A621-$E$23,int)=0),$E$24,0)+F621&gt;=J620+E621,J620+E621-F621,IF(AND(A621&gt;=$E$23,MOD(A621-$E$23,int)=0),$E$24,0)+IF(IF(AND(A621&gt;=$E$23,MOD(A621-$E$23,int)=0),$E$24,0)+IF(MOD(A621-$E$27,periods_per_year)=0,$E$26,0)+F621&lt;J620+E621,IF(MOD(A621-$E$27,periods_per_year)=0,$E$26,0),J620+E621-IF(AND(A621&gt;=$E$23,MOD(A621-$E$23,int)=0),$E$24,0)-F621))))</f>
        <v/>
      </c>
      <c r="H621" s="15"/>
      <c r="I621" s="14" t="str">
        <f t="shared" si="84"/>
        <v/>
      </c>
      <c r="J621" s="14" t="str">
        <f t="shared" si="85"/>
        <v/>
      </c>
      <c r="K621" s="14" t="str">
        <f t="shared" si="86"/>
        <v/>
      </c>
      <c r="L621" s="14" t="str">
        <f>IF(A621="","",SUM($K$49:K621))</f>
        <v/>
      </c>
      <c r="O621" s="18" t="str">
        <f t="shared" si="87"/>
        <v/>
      </c>
      <c r="P621" s="19" t="str">
        <f>IF(O621="","",IF(OR(periods_per_year=26,periods_per_year=52),IF(periods_per_year=26,IF(O621=1,fpdate,P620+14),IF(periods_per_year=52,IF(O621=1,fpdate,P620+7),"n/a")),IF(periods_per_year=24,DATE(YEAR(fpdate),MONTH(fpdate)+(O621-1)/2+IF(AND(DAY(fpdate)&gt;=15,MOD(O621,2)=0),1,0),IF(MOD(O621,2)=0,IF(DAY(fpdate)&gt;=15,DAY(fpdate)-14,DAY(fpdate)+14),DAY(fpdate))),IF(DAY(DATE(YEAR(fpdate),MONTH(fpdate)+O621-1,DAY(fpdate)))&lt;&gt;DAY(fpdate),DATE(YEAR(fpdate),MONTH(fpdate)+O621,0),DATE(YEAR(fpdate),MONTH(fpdate)+O621-1,DAY(fpdate))))))</f>
        <v/>
      </c>
      <c r="Q621" s="20" t="str">
        <f>IF(O621="","",IF(D621&lt;&gt;"",D621,IF(O621=1,start_rate,IF(variable,IF(OR(O621=1,O621&lt;$J$23*periods_per_year),Q620,MIN($J$24,IF(MOD(O621-1,$J$26)=0,MAX($J$25,Q620+$J$27),Q620))),Q620))))</f>
        <v/>
      </c>
      <c r="R621" s="21" t="str">
        <f>IF(O621="","",ROUND((((1+Q621/CP)^(CP/periods_per_year))-1)*U620,2))</f>
        <v/>
      </c>
      <c r="S621" s="21" t="str">
        <f>IF(O621="","",IF(O621=nper,U620+R621,MIN(U620+R621,IF(Q621=Q620,S620,ROUND(-PMT(((1+Q621/CP)^(CP/periods_per_year))-1,nper-O621+1,U620),2)))))</f>
        <v/>
      </c>
      <c r="T621" s="21" t="str">
        <f t="shared" si="88"/>
        <v/>
      </c>
      <c r="U621" s="21" t="str">
        <f t="shared" si="89"/>
        <v/>
      </c>
    </row>
    <row r="622" spans="1:21" x14ac:dyDescent="0.2">
      <c r="A622" s="11" t="str">
        <f t="shared" si="80"/>
        <v/>
      </c>
      <c r="B622" s="12" t="str">
        <f t="shared" si="81"/>
        <v/>
      </c>
      <c r="C622" s="16" t="str">
        <f t="shared" si="82"/>
        <v/>
      </c>
      <c r="D622" s="13" t="str">
        <f>IF(A622="","",IF(A622=1,start_rate,IF(variable,IF(OR(A622=1,A622&lt;$J$23*periods_per_year),D621,MIN($J$24,IF(MOD(A622-1,$J$26)=0,MAX($J$25,D621+$J$27),D621))),D621)))</f>
        <v/>
      </c>
      <c r="E622" s="14" t="str">
        <f t="shared" si="83"/>
        <v/>
      </c>
      <c r="F622" s="14" t="str">
        <f>IF(A622="","",IF(A622=nper,J621+E622,MIN(J621+E622,IF(D622=D621,F621,IF($E$13="Acc Bi-Weekly",ROUND((-PMT(((1+D622/CP)^(CP/12))-1,(nper-A622+1)*12/26,J621))/2,2),IF($E$13="Acc Weekly",ROUND((-PMT(((1+D622/CP)^(CP/12))-1,(nper-A622+1)*12/52,J621))/4,2),ROUND(-PMT(((1+D622/CP)^(CP/periods_per_year))-1,nper-A622+1,J621),2)))))))</f>
        <v/>
      </c>
      <c r="G622" s="14" t="str">
        <f>IF(OR(A622="",A622&lt;$E$23),"",IF(J621&lt;=F622,0,IF(IF(AND(A622&gt;=$E$23,MOD(A622-$E$23,int)=0),$E$24,0)+F622&gt;=J621+E622,J621+E622-F622,IF(AND(A622&gt;=$E$23,MOD(A622-$E$23,int)=0),$E$24,0)+IF(IF(AND(A622&gt;=$E$23,MOD(A622-$E$23,int)=0),$E$24,0)+IF(MOD(A622-$E$27,periods_per_year)=0,$E$26,0)+F622&lt;J621+E622,IF(MOD(A622-$E$27,periods_per_year)=0,$E$26,0),J621+E622-IF(AND(A622&gt;=$E$23,MOD(A622-$E$23,int)=0),$E$24,0)-F622))))</f>
        <v/>
      </c>
      <c r="H622" s="15"/>
      <c r="I622" s="14" t="str">
        <f t="shared" si="84"/>
        <v/>
      </c>
      <c r="J622" s="14" t="str">
        <f t="shared" si="85"/>
        <v/>
      </c>
      <c r="K622" s="14" t="str">
        <f t="shared" si="86"/>
        <v/>
      </c>
      <c r="L622" s="14" t="str">
        <f>IF(A622="","",SUM($K$49:K622))</f>
        <v/>
      </c>
      <c r="O622" s="18" t="str">
        <f t="shared" si="87"/>
        <v/>
      </c>
      <c r="P622" s="19" t="str">
        <f>IF(O622="","",IF(OR(periods_per_year=26,periods_per_year=52),IF(periods_per_year=26,IF(O622=1,fpdate,P621+14),IF(periods_per_year=52,IF(O622=1,fpdate,P621+7),"n/a")),IF(periods_per_year=24,DATE(YEAR(fpdate),MONTH(fpdate)+(O622-1)/2+IF(AND(DAY(fpdate)&gt;=15,MOD(O622,2)=0),1,0),IF(MOD(O622,2)=0,IF(DAY(fpdate)&gt;=15,DAY(fpdate)-14,DAY(fpdate)+14),DAY(fpdate))),IF(DAY(DATE(YEAR(fpdate),MONTH(fpdate)+O622-1,DAY(fpdate)))&lt;&gt;DAY(fpdate),DATE(YEAR(fpdate),MONTH(fpdate)+O622,0),DATE(YEAR(fpdate),MONTH(fpdate)+O622-1,DAY(fpdate))))))</f>
        <v/>
      </c>
      <c r="Q622" s="20" t="str">
        <f>IF(O622="","",IF(D622&lt;&gt;"",D622,IF(O622=1,start_rate,IF(variable,IF(OR(O622=1,O622&lt;$J$23*periods_per_year),Q621,MIN($J$24,IF(MOD(O622-1,$J$26)=0,MAX($J$25,Q621+$J$27),Q621))),Q621))))</f>
        <v/>
      </c>
      <c r="R622" s="21" t="str">
        <f>IF(O622="","",ROUND((((1+Q622/CP)^(CP/periods_per_year))-1)*U621,2))</f>
        <v/>
      </c>
      <c r="S622" s="21" t="str">
        <f>IF(O622="","",IF(O622=nper,U621+R622,MIN(U621+R622,IF(Q622=Q621,S621,ROUND(-PMT(((1+Q622/CP)^(CP/periods_per_year))-1,nper-O622+1,U621),2)))))</f>
        <v/>
      </c>
      <c r="T622" s="21" t="str">
        <f t="shared" si="88"/>
        <v/>
      </c>
      <c r="U622" s="21" t="str">
        <f t="shared" si="89"/>
        <v/>
      </c>
    </row>
    <row r="623" spans="1:21" x14ac:dyDescent="0.2">
      <c r="A623" s="11" t="str">
        <f t="shared" si="80"/>
        <v/>
      </c>
      <c r="B623" s="12" t="str">
        <f t="shared" si="81"/>
        <v/>
      </c>
      <c r="C623" s="16" t="str">
        <f t="shared" si="82"/>
        <v/>
      </c>
      <c r="D623" s="13" t="str">
        <f>IF(A623="","",IF(A623=1,start_rate,IF(variable,IF(OR(A623=1,A623&lt;$J$23*periods_per_year),D622,MIN($J$24,IF(MOD(A623-1,$J$26)=0,MAX($J$25,D622+$J$27),D622))),D622)))</f>
        <v/>
      </c>
      <c r="E623" s="14" t="str">
        <f t="shared" si="83"/>
        <v/>
      </c>
      <c r="F623" s="14" t="str">
        <f>IF(A623="","",IF(A623=nper,J622+E623,MIN(J622+E623,IF(D623=D622,F622,IF($E$13="Acc Bi-Weekly",ROUND((-PMT(((1+D623/CP)^(CP/12))-1,(nper-A623+1)*12/26,J622))/2,2),IF($E$13="Acc Weekly",ROUND((-PMT(((1+D623/CP)^(CP/12))-1,(nper-A623+1)*12/52,J622))/4,2),ROUND(-PMT(((1+D623/CP)^(CP/periods_per_year))-1,nper-A623+1,J622),2)))))))</f>
        <v/>
      </c>
      <c r="G623" s="14" t="str">
        <f>IF(OR(A623="",A623&lt;$E$23),"",IF(J622&lt;=F623,0,IF(IF(AND(A623&gt;=$E$23,MOD(A623-$E$23,int)=0),$E$24,0)+F623&gt;=J622+E623,J622+E623-F623,IF(AND(A623&gt;=$E$23,MOD(A623-$E$23,int)=0),$E$24,0)+IF(IF(AND(A623&gt;=$E$23,MOD(A623-$E$23,int)=0),$E$24,0)+IF(MOD(A623-$E$27,periods_per_year)=0,$E$26,0)+F623&lt;J622+E623,IF(MOD(A623-$E$27,periods_per_year)=0,$E$26,0),J622+E623-IF(AND(A623&gt;=$E$23,MOD(A623-$E$23,int)=0),$E$24,0)-F623))))</f>
        <v/>
      </c>
      <c r="H623" s="15"/>
      <c r="I623" s="14" t="str">
        <f t="shared" si="84"/>
        <v/>
      </c>
      <c r="J623" s="14" t="str">
        <f t="shared" si="85"/>
        <v/>
      </c>
      <c r="K623" s="14" t="str">
        <f t="shared" si="86"/>
        <v/>
      </c>
      <c r="L623" s="14" t="str">
        <f>IF(A623="","",SUM($K$49:K623))</f>
        <v/>
      </c>
      <c r="O623" s="18" t="str">
        <f t="shared" si="87"/>
        <v/>
      </c>
      <c r="P623" s="19" t="str">
        <f>IF(O623="","",IF(OR(periods_per_year=26,periods_per_year=52),IF(periods_per_year=26,IF(O623=1,fpdate,P622+14),IF(periods_per_year=52,IF(O623=1,fpdate,P622+7),"n/a")),IF(periods_per_year=24,DATE(YEAR(fpdate),MONTH(fpdate)+(O623-1)/2+IF(AND(DAY(fpdate)&gt;=15,MOD(O623,2)=0),1,0),IF(MOD(O623,2)=0,IF(DAY(fpdate)&gt;=15,DAY(fpdate)-14,DAY(fpdate)+14),DAY(fpdate))),IF(DAY(DATE(YEAR(fpdate),MONTH(fpdate)+O623-1,DAY(fpdate)))&lt;&gt;DAY(fpdate),DATE(YEAR(fpdate),MONTH(fpdate)+O623,0),DATE(YEAR(fpdate),MONTH(fpdate)+O623-1,DAY(fpdate))))))</f>
        <v/>
      </c>
      <c r="Q623" s="20" t="str">
        <f>IF(O623="","",IF(D623&lt;&gt;"",D623,IF(O623=1,start_rate,IF(variable,IF(OR(O623=1,O623&lt;$J$23*periods_per_year),Q622,MIN($J$24,IF(MOD(O623-1,$J$26)=0,MAX($J$25,Q622+$J$27),Q622))),Q622))))</f>
        <v/>
      </c>
      <c r="R623" s="21" t="str">
        <f>IF(O623="","",ROUND((((1+Q623/CP)^(CP/periods_per_year))-1)*U622,2))</f>
        <v/>
      </c>
      <c r="S623" s="21" t="str">
        <f>IF(O623="","",IF(O623=nper,U622+R623,MIN(U622+R623,IF(Q623=Q622,S622,ROUND(-PMT(((1+Q623/CP)^(CP/periods_per_year))-1,nper-O623+1,U622),2)))))</f>
        <v/>
      </c>
      <c r="T623" s="21" t="str">
        <f t="shared" si="88"/>
        <v/>
      </c>
      <c r="U623" s="21" t="str">
        <f t="shared" si="89"/>
        <v/>
      </c>
    </row>
    <row r="624" spans="1:21" x14ac:dyDescent="0.2">
      <c r="A624" s="11" t="str">
        <f t="shared" si="80"/>
        <v/>
      </c>
      <c r="B624" s="12" t="str">
        <f t="shared" si="81"/>
        <v/>
      </c>
      <c r="C624" s="16" t="str">
        <f t="shared" si="82"/>
        <v/>
      </c>
      <c r="D624" s="13" t="str">
        <f>IF(A624="","",IF(A624=1,start_rate,IF(variable,IF(OR(A624=1,A624&lt;$J$23*periods_per_year),D623,MIN($J$24,IF(MOD(A624-1,$J$26)=0,MAX($J$25,D623+$J$27),D623))),D623)))</f>
        <v/>
      </c>
      <c r="E624" s="14" t="str">
        <f t="shared" si="83"/>
        <v/>
      </c>
      <c r="F624" s="14" t="str">
        <f>IF(A624="","",IF(A624=nper,J623+E624,MIN(J623+E624,IF(D624=D623,F623,IF($E$13="Acc Bi-Weekly",ROUND((-PMT(((1+D624/CP)^(CP/12))-1,(nper-A624+1)*12/26,J623))/2,2),IF($E$13="Acc Weekly",ROUND((-PMT(((1+D624/CP)^(CP/12))-1,(nper-A624+1)*12/52,J623))/4,2),ROUND(-PMT(((1+D624/CP)^(CP/periods_per_year))-1,nper-A624+1,J623),2)))))))</f>
        <v/>
      </c>
      <c r="G624" s="14" t="str">
        <f>IF(OR(A624="",A624&lt;$E$23),"",IF(J623&lt;=F624,0,IF(IF(AND(A624&gt;=$E$23,MOD(A624-$E$23,int)=0),$E$24,0)+F624&gt;=J623+E624,J623+E624-F624,IF(AND(A624&gt;=$E$23,MOD(A624-$E$23,int)=0),$E$24,0)+IF(IF(AND(A624&gt;=$E$23,MOD(A624-$E$23,int)=0),$E$24,0)+IF(MOD(A624-$E$27,periods_per_year)=0,$E$26,0)+F624&lt;J623+E624,IF(MOD(A624-$E$27,periods_per_year)=0,$E$26,0),J623+E624-IF(AND(A624&gt;=$E$23,MOD(A624-$E$23,int)=0),$E$24,0)-F624))))</f>
        <v/>
      </c>
      <c r="H624" s="15"/>
      <c r="I624" s="14" t="str">
        <f t="shared" si="84"/>
        <v/>
      </c>
      <c r="J624" s="14" t="str">
        <f t="shared" si="85"/>
        <v/>
      </c>
      <c r="K624" s="14" t="str">
        <f t="shared" si="86"/>
        <v/>
      </c>
      <c r="L624" s="14" t="str">
        <f>IF(A624="","",SUM($K$49:K624))</f>
        <v/>
      </c>
      <c r="O624" s="18" t="str">
        <f t="shared" si="87"/>
        <v/>
      </c>
      <c r="P624" s="19" t="str">
        <f>IF(O624="","",IF(OR(periods_per_year=26,periods_per_year=52),IF(periods_per_year=26,IF(O624=1,fpdate,P623+14),IF(periods_per_year=52,IF(O624=1,fpdate,P623+7),"n/a")),IF(periods_per_year=24,DATE(YEAR(fpdate),MONTH(fpdate)+(O624-1)/2+IF(AND(DAY(fpdate)&gt;=15,MOD(O624,2)=0),1,0),IF(MOD(O624,2)=0,IF(DAY(fpdate)&gt;=15,DAY(fpdate)-14,DAY(fpdate)+14),DAY(fpdate))),IF(DAY(DATE(YEAR(fpdate),MONTH(fpdate)+O624-1,DAY(fpdate)))&lt;&gt;DAY(fpdate),DATE(YEAR(fpdate),MONTH(fpdate)+O624,0),DATE(YEAR(fpdate),MONTH(fpdate)+O624-1,DAY(fpdate))))))</f>
        <v/>
      </c>
      <c r="Q624" s="20" t="str">
        <f>IF(O624="","",IF(D624&lt;&gt;"",D624,IF(O624=1,start_rate,IF(variable,IF(OR(O624=1,O624&lt;$J$23*periods_per_year),Q623,MIN($J$24,IF(MOD(O624-1,$J$26)=0,MAX($J$25,Q623+$J$27),Q623))),Q623))))</f>
        <v/>
      </c>
      <c r="R624" s="21" t="str">
        <f>IF(O624="","",ROUND((((1+Q624/CP)^(CP/periods_per_year))-1)*U623,2))</f>
        <v/>
      </c>
      <c r="S624" s="21" t="str">
        <f>IF(O624="","",IF(O624=nper,U623+R624,MIN(U623+R624,IF(Q624=Q623,S623,ROUND(-PMT(((1+Q624/CP)^(CP/periods_per_year))-1,nper-O624+1,U623),2)))))</f>
        <v/>
      </c>
      <c r="T624" s="21" t="str">
        <f t="shared" si="88"/>
        <v/>
      </c>
      <c r="U624" s="21" t="str">
        <f t="shared" si="89"/>
        <v/>
      </c>
    </row>
    <row r="625" spans="1:21" x14ac:dyDescent="0.2">
      <c r="A625" s="11" t="str">
        <f t="shared" ref="A625:A688" si="90">IF(J624="","",IF(OR(A624&gt;=nper,ROUND(J624,2)&lt;=0),"",A624+1))</f>
        <v/>
      </c>
      <c r="B625" s="12" t="str">
        <f t="shared" ref="B625:B688" si="91">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DAY(fpdate)))&lt;&gt;DAY(fpdate),DATE(YEAR(fpdate),MONTH(fpdate)+A625,0),DATE(YEAR(fpdate),MONTH(fpdate)+A625-1,DAY(fpdate))))))</f>
        <v/>
      </c>
      <c r="C625" s="16" t="str">
        <f t="shared" ref="C625:C688" si="92">IF(A625="","",IF(MOD(A625,periods_per_year)=0,A625/periods_per_year,""))</f>
        <v/>
      </c>
      <c r="D625" s="13" t="str">
        <f>IF(A625="","",IF(A625=1,start_rate,IF(variable,IF(OR(A625=1,A625&lt;$J$23*periods_per_year),D624,MIN($J$24,IF(MOD(A625-1,$J$26)=0,MAX($J$25,D624+$J$27),D624))),D624)))</f>
        <v/>
      </c>
      <c r="E625" s="14" t="str">
        <f t="shared" ref="E625:E688" si="93">IF(A625="","",ROUND((((1+D625/CP)^(CP/periods_per_year))-1)*J624,2))</f>
        <v/>
      </c>
      <c r="F625" s="14" t="str">
        <f>IF(A625="","",IF(A625=nper,J624+E625,MIN(J624+E625,IF(D625=D624,F624,IF($E$13="Acc Bi-Weekly",ROUND((-PMT(((1+D625/CP)^(CP/12))-1,(nper-A625+1)*12/26,J624))/2,2),IF($E$13="Acc Weekly",ROUND((-PMT(((1+D625/CP)^(CP/12))-1,(nper-A625+1)*12/52,J624))/4,2),ROUND(-PMT(((1+D625/CP)^(CP/periods_per_year))-1,nper-A625+1,J624),2)))))))</f>
        <v/>
      </c>
      <c r="G625" s="14" t="str">
        <f>IF(OR(A625="",A625&lt;$E$23),"",IF(J624&lt;=F625,0,IF(IF(AND(A625&gt;=$E$23,MOD(A625-$E$23,int)=0),$E$24,0)+F625&gt;=J624+E625,J624+E625-F625,IF(AND(A625&gt;=$E$23,MOD(A625-$E$23,int)=0),$E$24,0)+IF(IF(AND(A625&gt;=$E$23,MOD(A625-$E$23,int)=0),$E$24,0)+IF(MOD(A625-$E$27,periods_per_year)=0,$E$26,0)+F625&lt;J624+E625,IF(MOD(A625-$E$27,periods_per_year)=0,$E$26,0),J624+E625-IF(AND(A625&gt;=$E$23,MOD(A625-$E$23,int)=0),$E$24,0)-F625))))</f>
        <v/>
      </c>
      <c r="H625" s="15"/>
      <c r="I625" s="14" t="str">
        <f t="shared" ref="I625:I688" si="94">IF(A625="","",F625-E625+H625+IF(G625="",0,G625))</f>
        <v/>
      </c>
      <c r="J625" s="14" t="str">
        <f t="shared" ref="J625:J688" si="95">IF(A625="","",J624-I625)</f>
        <v/>
      </c>
      <c r="K625" s="14" t="str">
        <f t="shared" ref="K625:K688" si="96">IF(A625="","",$L$42*E625)</f>
        <v/>
      </c>
      <c r="L625" s="14" t="str">
        <f>IF(A625="","",SUM($K$49:K625))</f>
        <v/>
      </c>
      <c r="O625" s="18" t="str">
        <f t="shared" ref="O625:O688" si="97">IF(U624="","",IF(OR(O624&gt;=nper,ROUND(U624,2)&lt;=0),"",O624+1))</f>
        <v/>
      </c>
      <c r="P625" s="19" t="str">
        <f>IF(O625="","",IF(OR(periods_per_year=26,periods_per_year=52),IF(periods_per_year=26,IF(O625=1,fpdate,P624+14),IF(periods_per_year=52,IF(O625=1,fpdate,P624+7),"n/a")),IF(periods_per_year=24,DATE(YEAR(fpdate),MONTH(fpdate)+(O625-1)/2+IF(AND(DAY(fpdate)&gt;=15,MOD(O625,2)=0),1,0),IF(MOD(O625,2)=0,IF(DAY(fpdate)&gt;=15,DAY(fpdate)-14,DAY(fpdate)+14),DAY(fpdate))),IF(DAY(DATE(YEAR(fpdate),MONTH(fpdate)+O625-1,DAY(fpdate)))&lt;&gt;DAY(fpdate),DATE(YEAR(fpdate),MONTH(fpdate)+O625,0),DATE(YEAR(fpdate),MONTH(fpdate)+O625-1,DAY(fpdate))))))</f>
        <v/>
      </c>
      <c r="Q625" s="20" t="str">
        <f>IF(O625="","",IF(D625&lt;&gt;"",D625,IF(O625=1,start_rate,IF(variable,IF(OR(O625=1,O625&lt;$J$23*periods_per_year),Q624,MIN($J$24,IF(MOD(O625-1,$J$26)=0,MAX($J$25,Q624+$J$27),Q624))),Q624))))</f>
        <v/>
      </c>
      <c r="R625" s="21" t="str">
        <f>IF(O625="","",ROUND((((1+Q625/CP)^(CP/periods_per_year))-1)*U624,2))</f>
        <v/>
      </c>
      <c r="S625" s="21" t="str">
        <f>IF(O625="","",IF(O625=nper,U624+R625,MIN(U624+R625,IF(Q625=Q624,S624,ROUND(-PMT(((1+Q625/CP)^(CP/periods_per_year))-1,nper-O625+1,U624),2)))))</f>
        <v/>
      </c>
      <c r="T625" s="21" t="str">
        <f t="shared" ref="T625:T688" si="98">IF(O625="","",S625-R625)</f>
        <v/>
      </c>
      <c r="U625" s="21" t="str">
        <f t="shared" ref="U625:U688" si="99">IF(O625="","",U624-T625)</f>
        <v/>
      </c>
    </row>
    <row r="626" spans="1:21" x14ac:dyDescent="0.2">
      <c r="A626" s="11" t="str">
        <f t="shared" si="90"/>
        <v/>
      </c>
      <c r="B626" s="12" t="str">
        <f t="shared" si="91"/>
        <v/>
      </c>
      <c r="C626" s="16" t="str">
        <f t="shared" si="92"/>
        <v/>
      </c>
      <c r="D626" s="13" t="str">
        <f>IF(A626="","",IF(A626=1,start_rate,IF(variable,IF(OR(A626=1,A626&lt;$J$23*periods_per_year),D625,MIN($J$24,IF(MOD(A626-1,$J$26)=0,MAX($J$25,D625+$J$27),D625))),D625)))</f>
        <v/>
      </c>
      <c r="E626" s="14" t="str">
        <f t="shared" si="93"/>
        <v/>
      </c>
      <c r="F626" s="14" t="str">
        <f>IF(A626="","",IF(A626=nper,J625+E626,MIN(J625+E626,IF(D626=D625,F625,IF($E$13="Acc Bi-Weekly",ROUND((-PMT(((1+D626/CP)^(CP/12))-1,(nper-A626+1)*12/26,J625))/2,2),IF($E$13="Acc Weekly",ROUND((-PMT(((1+D626/CP)^(CP/12))-1,(nper-A626+1)*12/52,J625))/4,2),ROUND(-PMT(((1+D626/CP)^(CP/periods_per_year))-1,nper-A626+1,J625),2)))))))</f>
        <v/>
      </c>
      <c r="G626" s="14" t="str">
        <f>IF(OR(A626="",A626&lt;$E$23),"",IF(J625&lt;=F626,0,IF(IF(AND(A626&gt;=$E$23,MOD(A626-$E$23,int)=0),$E$24,0)+F626&gt;=J625+E626,J625+E626-F626,IF(AND(A626&gt;=$E$23,MOD(A626-$E$23,int)=0),$E$24,0)+IF(IF(AND(A626&gt;=$E$23,MOD(A626-$E$23,int)=0),$E$24,0)+IF(MOD(A626-$E$27,periods_per_year)=0,$E$26,0)+F626&lt;J625+E626,IF(MOD(A626-$E$27,periods_per_year)=0,$E$26,0),J625+E626-IF(AND(A626&gt;=$E$23,MOD(A626-$E$23,int)=0),$E$24,0)-F626))))</f>
        <v/>
      </c>
      <c r="H626" s="15"/>
      <c r="I626" s="14" t="str">
        <f t="shared" si="94"/>
        <v/>
      </c>
      <c r="J626" s="14" t="str">
        <f t="shared" si="95"/>
        <v/>
      </c>
      <c r="K626" s="14" t="str">
        <f t="shared" si="96"/>
        <v/>
      </c>
      <c r="L626" s="14" t="str">
        <f>IF(A626="","",SUM($K$49:K626))</f>
        <v/>
      </c>
      <c r="O626" s="18" t="str">
        <f t="shared" si="97"/>
        <v/>
      </c>
      <c r="P626" s="19" t="str">
        <f>IF(O626="","",IF(OR(periods_per_year=26,periods_per_year=52),IF(periods_per_year=26,IF(O626=1,fpdate,P625+14),IF(periods_per_year=52,IF(O626=1,fpdate,P625+7),"n/a")),IF(periods_per_year=24,DATE(YEAR(fpdate),MONTH(fpdate)+(O626-1)/2+IF(AND(DAY(fpdate)&gt;=15,MOD(O626,2)=0),1,0),IF(MOD(O626,2)=0,IF(DAY(fpdate)&gt;=15,DAY(fpdate)-14,DAY(fpdate)+14),DAY(fpdate))),IF(DAY(DATE(YEAR(fpdate),MONTH(fpdate)+O626-1,DAY(fpdate)))&lt;&gt;DAY(fpdate),DATE(YEAR(fpdate),MONTH(fpdate)+O626,0),DATE(YEAR(fpdate),MONTH(fpdate)+O626-1,DAY(fpdate))))))</f>
        <v/>
      </c>
      <c r="Q626" s="20" t="str">
        <f>IF(O626="","",IF(D626&lt;&gt;"",D626,IF(O626=1,start_rate,IF(variable,IF(OR(O626=1,O626&lt;$J$23*periods_per_year),Q625,MIN($J$24,IF(MOD(O626-1,$J$26)=0,MAX($J$25,Q625+$J$27),Q625))),Q625))))</f>
        <v/>
      </c>
      <c r="R626" s="21" t="str">
        <f>IF(O626="","",ROUND((((1+Q626/CP)^(CP/periods_per_year))-1)*U625,2))</f>
        <v/>
      </c>
      <c r="S626" s="21" t="str">
        <f>IF(O626="","",IF(O626=nper,U625+R626,MIN(U625+R626,IF(Q626=Q625,S625,ROUND(-PMT(((1+Q626/CP)^(CP/periods_per_year))-1,nper-O626+1,U625),2)))))</f>
        <v/>
      </c>
      <c r="T626" s="21" t="str">
        <f t="shared" si="98"/>
        <v/>
      </c>
      <c r="U626" s="21" t="str">
        <f t="shared" si="99"/>
        <v/>
      </c>
    </row>
    <row r="627" spans="1:21" x14ac:dyDescent="0.2">
      <c r="A627" s="11" t="str">
        <f t="shared" si="90"/>
        <v/>
      </c>
      <c r="B627" s="12" t="str">
        <f t="shared" si="91"/>
        <v/>
      </c>
      <c r="C627" s="16" t="str">
        <f t="shared" si="92"/>
        <v/>
      </c>
      <c r="D627" s="13" t="str">
        <f>IF(A627="","",IF(A627=1,start_rate,IF(variable,IF(OR(A627=1,A627&lt;$J$23*periods_per_year),D626,MIN($J$24,IF(MOD(A627-1,$J$26)=0,MAX($J$25,D626+$J$27),D626))),D626)))</f>
        <v/>
      </c>
      <c r="E627" s="14" t="str">
        <f t="shared" si="93"/>
        <v/>
      </c>
      <c r="F627" s="14" t="str">
        <f>IF(A627="","",IF(A627=nper,J626+E627,MIN(J626+E627,IF(D627=D626,F626,IF($E$13="Acc Bi-Weekly",ROUND((-PMT(((1+D627/CP)^(CP/12))-1,(nper-A627+1)*12/26,J626))/2,2),IF($E$13="Acc Weekly",ROUND((-PMT(((1+D627/CP)^(CP/12))-1,(nper-A627+1)*12/52,J626))/4,2),ROUND(-PMT(((1+D627/CP)^(CP/periods_per_year))-1,nper-A627+1,J626),2)))))))</f>
        <v/>
      </c>
      <c r="G627" s="14" t="str">
        <f>IF(OR(A627="",A627&lt;$E$23),"",IF(J626&lt;=F627,0,IF(IF(AND(A627&gt;=$E$23,MOD(A627-$E$23,int)=0),$E$24,0)+F627&gt;=J626+E627,J626+E627-F627,IF(AND(A627&gt;=$E$23,MOD(A627-$E$23,int)=0),$E$24,0)+IF(IF(AND(A627&gt;=$E$23,MOD(A627-$E$23,int)=0),$E$24,0)+IF(MOD(A627-$E$27,periods_per_year)=0,$E$26,0)+F627&lt;J626+E627,IF(MOD(A627-$E$27,periods_per_year)=0,$E$26,0),J626+E627-IF(AND(A627&gt;=$E$23,MOD(A627-$E$23,int)=0),$E$24,0)-F627))))</f>
        <v/>
      </c>
      <c r="H627" s="15"/>
      <c r="I627" s="14" t="str">
        <f t="shared" si="94"/>
        <v/>
      </c>
      <c r="J627" s="14" t="str">
        <f t="shared" si="95"/>
        <v/>
      </c>
      <c r="K627" s="14" t="str">
        <f t="shared" si="96"/>
        <v/>
      </c>
      <c r="L627" s="14" t="str">
        <f>IF(A627="","",SUM($K$49:K627))</f>
        <v/>
      </c>
      <c r="O627" s="18" t="str">
        <f t="shared" si="97"/>
        <v/>
      </c>
      <c r="P627" s="19" t="str">
        <f>IF(O627="","",IF(OR(periods_per_year=26,periods_per_year=52),IF(periods_per_year=26,IF(O627=1,fpdate,P626+14),IF(periods_per_year=52,IF(O627=1,fpdate,P626+7),"n/a")),IF(periods_per_year=24,DATE(YEAR(fpdate),MONTH(fpdate)+(O627-1)/2+IF(AND(DAY(fpdate)&gt;=15,MOD(O627,2)=0),1,0),IF(MOD(O627,2)=0,IF(DAY(fpdate)&gt;=15,DAY(fpdate)-14,DAY(fpdate)+14),DAY(fpdate))),IF(DAY(DATE(YEAR(fpdate),MONTH(fpdate)+O627-1,DAY(fpdate)))&lt;&gt;DAY(fpdate),DATE(YEAR(fpdate),MONTH(fpdate)+O627,0),DATE(YEAR(fpdate),MONTH(fpdate)+O627-1,DAY(fpdate))))))</f>
        <v/>
      </c>
      <c r="Q627" s="20" t="str">
        <f>IF(O627="","",IF(D627&lt;&gt;"",D627,IF(O627=1,start_rate,IF(variable,IF(OR(O627=1,O627&lt;$J$23*periods_per_year),Q626,MIN($J$24,IF(MOD(O627-1,$J$26)=0,MAX($J$25,Q626+$J$27),Q626))),Q626))))</f>
        <v/>
      </c>
      <c r="R627" s="21" t="str">
        <f>IF(O627="","",ROUND((((1+Q627/CP)^(CP/periods_per_year))-1)*U626,2))</f>
        <v/>
      </c>
      <c r="S627" s="21" t="str">
        <f>IF(O627="","",IF(O627=nper,U626+R627,MIN(U626+R627,IF(Q627=Q626,S626,ROUND(-PMT(((1+Q627/CP)^(CP/periods_per_year))-1,nper-O627+1,U626),2)))))</f>
        <v/>
      </c>
      <c r="T627" s="21" t="str">
        <f t="shared" si="98"/>
        <v/>
      </c>
      <c r="U627" s="21" t="str">
        <f t="shared" si="99"/>
        <v/>
      </c>
    </row>
    <row r="628" spans="1:21" x14ac:dyDescent="0.2">
      <c r="A628" s="11" t="str">
        <f t="shared" si="90"/>
        <v/>
      </c>
      <c r="B628" s="12" t="str">
        <f t="shared" si="91"/>
        <v/>
      </c>
      <c r="C628" s="16" t="str">
        <f t="shared" si="92"/>
        <v/>
      </c>
      <c r="D628" s="13" t="str">
        <f>IF(A628="","",IF(A628=1,start_rate,IF(variable,IF(OR(A628=1,A628&lt;$J$23*periods_per_year),D627,MIN($J$24,IF(MOD(A628-1,$J$26)=0,MAX($J$25,D627+$J$27),D627))),D627)))</f>
        <v/>
      </c>
      <c r="E628" s="14" t="str">
        <f t="shared" si="93"/>
        <v/>
      </c>
      <c r="F628" s="14" t="str">
        <f>IF(A628="","",IF(A628=nper,J627+E628,MIN(J627+E628,IF(D628=D627,F627,IF($E$13="Acc Bi-Weekly",ROUND((-PMT(((1+D628/CP)^(CP/12))-1,(nper-A628+1)*12/26,J627))/2,2),IF($E$13="Acc Weekly",ROUND((-PMT(((1+D628/CP)^(CP/12))-1,(nper-A628+1)*12/52,J627))/4,2),ROUND(-PMT(((1+D628/CP)^(CP/periods_per_year))-1,nper-A628+1,J627),2)))))))</f>
        <v/>
      </c>
      <c r="G628" s="14" t="str">
        <f>IF(OR(A628="",A628&lt;$E$23),"",IF(J627&lt;=F628,0,IF(IF(AND(A628&gt;=$E$23,MOD(A628-$E$23,int)=0),$E$24,0)+F628&gt;=J627+E628,J627+E628-F628,IF(AND(A628&gt;=$E$23,MOD(A628-$E$23,int)=0),$E$24,0)+IF(IF(AND(A628&gt;=$E$23,MOD(A628-$E$23,int)=0),$E$24,0)+IF(MOD(A628-$E$27,periods_per_year)=0,$E$26,0)+F628&lt;J627+E628,IF(MOD(A628-$E$27,periods_per_year)=0,$E$26,0),J627+E628-IF(AND(A628&gt;=$E$23,MOD(A628-$E$23,int)=0),$E$24,0)-F628))))</f>
        <v/>
      </c>
      <c r="H628" s="15"/>
      <c r="I628" s="14" t="str">
        <f t="shared" si="94"/>
        <v/>
      </c>
      <c r="J628" s="14" t="str">
        <f t="shared" si="95"/>
        <v/>
      </c>
      <c r="K628" s="14" t="str">
        <f t="shared" si="96"/>
        <v/>
      </c>
      <c r="L628" s="14" t="str">
        <f>IF(A628="","",SUM($K$49:K628))</f>
        <v/>
      </c>
      <c r="O628" s="18" t="str">
        <f t="shared" si="97"/>
        <v/>
      </c>
      <c r="P628" s="19" t="str">
        <f>IF(O628="","",IF(OR(periods_per_year=26,periods_per_year=52),IF(periods_per_year=26,IF(O628=1,fpdate,P627+14),IF(periods_per_year=52,IF(O628=1,fpdate,P627+7),"n/a")),IF(periods_per_year=24,DATE(YEAR(fpdate),MONTH(fpdate)+(O628-1)/2+IF(AND(DAY(fpdate)&gt;=15,MOD(O628,2)=0),1,0),IF(MOD(O628,2)=0,IF(DAY(fpdate)&gt;=15,DAY(fpdate)-14,DAY(fpdate)+14),DAY(fpdate))),IF(DAY(DATE(YEAR(fpdate),MONTH(fpdate)+O628-1,DAY(fpdate)))&lt;&gt;DAY(fpdate),DATE(YEAR(fpdate),MONTH(fpdate)+O628,0),DATE(YEAR(fpdate),MONTH(fpdate)+O628-1,DAY(fpdate))))))</f>
        <v/>
      </c>
      <c r="Q628" s="20" t="str">
        <f>IF(O628="","",IF(D628&lt;&gt;"",D628,IF(O628=1,start_rate,IF(variable,IF(OR(O628=1,O628&lt;$J$23*periods_per_year),Q627,MIN($J$24,IF(MOD(O628-1,$J$26)=0,MAX($J$25,Q627+$J$27),Q627))),Q627))))</f>
        <v/>
      </c>
      <c r="R628" s="21" t="str">
        <f>IF(O628="","",ROUND((((1+Q628/CP)^(CP/periods_per_year))-1)*U627,2))</f>
        <v/>
      </c>
      <c r="S628" s="21" t="str">
        <f>IF(O628="","",IF(O628=nper,U627+R628,MIN(U627+R628,IF(Q628=Q627,S627,ROUND(-PMT(((1+Q628/CP)^(CP/periods_per_year))-1,nper-O628+1,U627),2)))))</f>
        <v/>
      </c>
      <c r="T628" s="21" t="str">
        <f t="shared" si="98"/>
        <v/>
      </c>
      <c r="U628" s="21" t="str">
        <f t="shared" si="99"/>
        <v/>
      </c>
    </row>
    <row r="629" spans="1:21" x14ac:dyDescent="0.2">
      <c r="A629" s="11" t="str">
        <f t="shared" si="90"/>
        <v/>
      </c>
      <c r="B629" s="12" t="str">
        <f t="shared" si="91"/>
        <v/>
      </c>
      <c r="C629" s="16" t="str">
        <f t="shared" si="92"/>
        <v/>
      </c>
      <c r="D629" s="13" t="str">
        <f>IF(A629="","",IF(A629=1,start_rate,IF(variable,IF(OR(A629=1,A629&lt;$J$23*periods_per_year),D628,MIN($J$24,IF(MOD(A629-1,$J$26)=0,MAX($J$25,D628+$J$27),D628))),D628)))</f>
        <v/>
      </c>
      <c r="E629" s="14" t="str">
        <f t="shared" si="93"/>
        <v/>
      </c>
      <c r="F629" s="14" t="str">
        <f>IF(A629="","",IF(A629=nper,J628+E629,MIN(J628+E629,IF(D629=D628,F628,IF($E$13="Acc Bi-Weekly",ROUND((-PMT(((1+D629/CP)^(CP/12))-1,(nper-A629+1)*12/26,J628))/2,2),IF($E$13="Acc Weekly",ROUND((-PMT(((1+D629/CP)^(CP/12))-1,(nper-A629+1)*12/52,J628))/4,2),ROUND(-PMT(((1+D629/CP)^(CP/periods_per_year))-1,nper-A629+1,J628),2)))))))</f>
        <v/>
      </c>
      <c r="G629" s="14" t="str">
        <f>IF(OR(A629="",A629&lt;$E$23),"",IF(J628&lt;=F629,0,IF(IF(AND(A629&gt;=$E$23,MOD(A629-$E$23,int)=0),$E$24,0)+F629&gt;=J628+E629,J628+E629-F629,IF(AND(A629&gt;=$E$23,MOD(A629-$E$23,int)=0),$E$24,0)+IF(IF(AND(A629&gt;=$E$23,MOD(A629-$E$23,int)=0),$E$24,0)+IF(MOD(A629-$E$27,periods_per_year)=0,$E$26,0)+F629&lt;J628+E629,IF(MOD(A629-$E$27,periods_per_year)=0,$E$26,0),J628+E629-IF(AND(A629&gt;=$E$23,MOD(A629-$E$23,int)=0),$E$24,0)-F629))))</f>
        <v/>
      </c>
      <c r="H629" s="15"/>
      <c r="I629" s="14" t="str">
        <f t="shared" si="94"/>
        <v/>
      </c>
      <c r="J629" s="14" t="str">
        <f t="shared" si="95"/>
        <v/>
      </c>
      <c r="K629" s="14" t="str">
        <f t="shared" si="96"/>
        <v/>
      </c>
      <c r="L629" s="14" t="str">
        <f>IF(A629="","",SUM($K$49:K629))</f>
        <v/>
      </c>
      <c r="O629" s="18" t="str">
        <f t="shared" si="97"/>
        <v/>
      </c>
      <c r="P629" s="19" t="str">
        <f>IF(O629="","",IF(OR(periods_per_year=26,periods_per_year=52),IF(periods_per_year=26,IF(O629=1,fpdate,P628+14),IF(periods_per_year=52,IF(O629=1,fpdate,P628+7),"n/a")),IF(periods_per_year=24,DATE(YEAR(fpdate),MONTH(fpdate)+(O629-1)/2+IF(AND(DAY(fpdate)&gt;=15,MOD(O629,2)=0),1,0),IF(MOD(O629,2)=0,IF(DAY(fpdate)&gt;=15,DAY(fpdate)-14,DAY(fpdate)+14),DAY(fpdate))),IF(DAY(DATE(YEAR(fpdate),MONTH(fpdate)+O629-1,DAY(fpdate)))&lt;&gt;DAY(fpdate),DATE(YEAR(fpdate),MONTH(fpdate)+O629,0),DATE(YEAR(fpdate),MONTH(fpdate)+O629-1,DAY(fpdate))))))</f>
        <v/>
      </c>
      <c r="Q629" s="20" t="str">
        <f>IF(O629="","",IF(D629&lt;&gt;"",D629,IF(O629=1,start_rate,IF(variable,IF(OR(O629=1,O629&lt;$J$23*periods_per_year),Q628,MIN($J$24,IF(MOD(O629-1,$J$26)=0,MAX($J$25,Q628+$J$27),Q628))),Q628))))</f>
        <v/>
      </c>
      <c r="R629" s="21" t="str">
        <f>IF(O629="","",ROUND((((1+Q629/CP)^(CP/periods_per_year))-1)*U628,2))</f>
        <v/>
      </c>
      <c r="S629" s="21" t="str">
        <f>IF(O629="","",IF(O629=nper,U628+R629,MIN(U628+R629,IF(Q629=Q628,S628,ROUND(-PMT(((1+Q629/CP)^(CP/periods_per_year))-1,nper-O629+1,U628),2)))))</f>
        <v/>
      </c>
      <c r="T629" s="21" t="str">
        <f t="shared" si="98"/>
        <v/>
      </c>
      <c r="U629" s="21" t="str">
        <f t="shared" si="99"/>
        <v/>
      </c>
    </row>
    <row r="630" spans="1:21" x14ac:dyDescent="0.2">
      <c r="A630" s="11" t="str">
        <f t="shared" si="90"/>
        <v/>
      </c>
      <c r="B630" s="12" t="str">
        <f t="shared" si="91"/>
        <v/>
      </c>
      <c r="C630" s="16" t="str">
        <f t="shared" si="92"/>
        <v/>
      </c>
      <c r="D630" s="13" t="str">
        <f>IF(A630="","",IF(A630=1,start_rate,IF(variable,IF(OR(A630=1,A630&lt;$J$23*periods_per_year),D629,MIN($J$24,IF(MOD(A630-1,$J$26)=0,MAX($J$25,D629+$J$27),D629))),D629)))</f>
        <v/>
      </c>
      <c r="E630" s="14" t="str">
        <f t="shared" si="93"/>
        <v/>
      </c>
      <c r="F630" s="14" t="str">
        <f>IF(A630="","",IF(A630=nper,J629+E630,MIN(J629+E630,IF(D630=D629,F629,IF($E$13="Acc Bi-Weekly",ROUND((-PMT(((1+D630/CP)^(CP/12))-1,(nper-A630+1)*12/26,J629))/2,2),IF($E$13="Acc Weekly",ROUND((-PMT(((1+D630/CP)^(CP/12))-1,(nper-A630+1)*12/52,J629))/4,2),ROUND(-PMT(((1+D630/CP)^(CP/periods_per_year))-1,nper-A630+1,J629),2)))))))</f>
        <v/>
      </c>
      <c r="G630" s="14" t="str">
        <f>IF(OR(A630="",A630&lt;$E$23),"",IF(J629&lt;=F630,0,IF(IF(AND(A630&gt;=$E$23,MOD(A630-$E$23,int)=0),$E$24,0)+F630&gt;=J629+E630,J629+E630-F630,IF(AND(A630&gt;=$E$23,MOD(A630-$E$23,int)=0),$E$24,0)+IF(IF(AND(A630&gt;=$E$23,MOD(A630-$E$23,int)=0),$E$24,0)+IF(MOD(A630-$E$27,periods_per_year)=0,$E$26,0)+F630&lt;J629+E630,IF(MOD(A630-$E$27,periods_per_year)=0,$E$26,0),J629+E630-IF(AND(A630&gt;=$E$23,MOD(A630-$E$23,int)=0),$E$24,0)-F630))))</f>
        <v/>
      </c>
      <c r="H630" s="15"/>
      <c r="I630" s="14" t="str">
        <f t="shared" si="94"/>
        <v/>
      </c>
      <c r="J630" s="14" t="str">
        <f t="shared" si="95"/>
        <v/>
      </c>
      <c r="K630" s="14" t="str">
        <f t="shared" si="96"/>
        <v/>
      </c>
      <c r="L630" s="14" t="str">
        <f>IF(A630="","",SUM($K$49:K630))</f>
        <v/>
      </c>
      <c r="O630" s="18" t="str">
        <f t="shared" si="97"/>
        <v/>
      </c>
      <c r="P630" s="19" t="str">
        <f>IF(O630="","",IF(OR(periods_per_year=26,periods_per_year=52),IF(periods_per_year=26,IF(O630=1,fpdate,P629+14),IF(periods_per_year=52,IF(O630=1,fpdate,P629+7),"n/a")),IF(periods_per_year=24,DATE(YEAR(fpdate),MONTH(fpdate)+(O630-1)/2+IF(AND(DAY(fpdate)&gt;=15,MOD(O630,2)=0),1,0),IF(MOD(O630,2)=0,IF(DAY(fpdate)&gt;=15,DAY(fpdate)-14,DAY(fpdate)+14),DAY(fpdate))),IF(DAY(DATE(YEAR(fpdate),MONTH(fpdate)+O630-1,DAY(fpdate)))&lt;&gt;DAY(fpdate),DATE(YEAR(fpdate),MONTH(fpdate)+O630,0),DATE(YEAR(fpdate),MONTH(fpdate)+O630-1,DAY(fpdate))))))</f>
        <v/>
      </c>
      <c r="Q630" s="20" t="str">
        <f>IF(O630="","",IF(D630&lt;&gt;"",D630,IF(O630=1,start_rate,IF(variable,IF(OR(O630=1,O630&lt;$J$23*periods_per_year),Q629,MIN($J$24,IF(MOD(O630-1,$J$26)=0,MAX($J$25,Q629+$J$27),Q629))),Q629))))</f>
        <v/>
      </c>
      <c r="R630" s="21" t="str">
        <f>IF(O630="","",ROUND((((1+Q630/CP)^(CP/periods_per_year))-1)*U629,2))</f>
        <v/>
      </c>
      <c r="S630" s="21" t="str">
        <f>IF(O630="","",IF(O630=nper,U629+R630,MIN(U629+R630,IF(Q630=Q629,S629,ROUND(-PMT(((1+Q630/CP)^(CP/periods_per_year))-1,nper-O630+1,U629),2)))))</f>
        <v/>
      </c>
      <c r="T630" s="21" t="str">
        <f t="shared" si="98"/>
        <v/>
      </c>
      <c r="U630" s="21" t="str">
        <f t="shared" si="99"/>
        <v/>
      </c>
    </row>
    <row r="631" spans="1:21" x14ac:dyDescent="0.2">
      <c r="A631" s="11" t="str">
        <f t="shared" si="90"/>
        <v/>
      </c>
      <c r="B631" s="12" t="str">
        <f t="shared" si="91"/>
        <v/>
      </c>
      <c r="C631" s="16" t="str">
        <f t="shared" si="92"/>
        <v/>
      </c>
      <c r="D631" s="13" t="str">
        <f>IF(A631="","",IF(A631=1,start_rate,IF(variable,IF(OR(A631=1,A631&lt;$J$23*periods_per_year),D630,MIN($J$24,IF(MOD(A631-1,$J$26)=0,MAX($J$25,D630+$J$27),D630))),D630)))</f>
        <v/>
      </c>
      <c r="E631" s="14" t="str">
        <f t="shared" si="93"/>
        <v/>
      </c>
      <c r="F631" s="14" t="str">
        <f>IF(A631="","",IF(A631=nper,J630+E631,MIN(J630+E631,IF(D631=D630,F630,IF($E$13="Acc Bi-Weekly",ROUND((-PMT(((1+D631/CP)^(CP/12))-1,(nper-A631+1)*12/26,J630))/2,2),IF($E$13="Acc Weekly",ROUND((-PMT(((1+D631/CP)^(CP/12))-1,(nper-A631+1)*12/52,J630))/4,2),ROUND(-PMT(((1+D631/CP)^(CP/periods_per_year))-1,nper-A631+1,J630),2)))))))</f>
        <v/>
      </c>
      <c r="G631" s="14" t="str">
        <f>IF(OR(A631="",A631&lt;$E$23),"",IF(J630&lt;=F631,0,IF(IF(AND(A631&gt;=$E$23,MOD(A631-$E$23,int)=0),$E$24,0)+F631&gt;=J630+E631,J630+E631-F631,IF(AND(A631&gt;=$E$23,MOD(A631-$E$23,int)=0),$E$24,0)+IF(IF(AND(A631&gt;=$E$23,MOD(A631-$E$23,int)=0),$E$24,0)+IF(MOD(A631-$E$27,periods_per_year)=0,$E$26,0)+F631&lt;J630+E631,IF(MOD(A631-$E$27,periods_per_year)=0,$E$26,0),J630+E631-IF(AND(A631&gt;=$E$23,MOD(A631-$E$23,int)=0),$E$24,0)-F631))))</f>
        <v/>
      </c>
      <c r="H631" s="15"/>
      <c r="I631" s="14" t="str">
        <f t="shared" si="94"/>
        <v/>
      </c>
      <c r="J631" s="14" t="str">
        <f t="shared" si="95"/>
        <v/>
      </c>
      <c r="K631" s="14" t="str">
        <f t="shared" si="96"/>
        <v/>
      </c>
      <c r="L631" s="14" t="str">
        <f>IF(A631="","",SUM($K$49:K631))</f>
        <v/>
      </c>
      <c r="O631" s="18" t="str">
        <f t="shared" si="97"/>
        <v/>
      </c>
      <c r="P631" s="19" t="str">
        <f>IF(O631="","",IF(OR(periods_per_year=26,periods_per_year=52),IF(periods_per_year=26,IF(O631=1,fpdate,P630+14),IF(periods_per_year=52,IF(O631=1,fpdate,P630+7),"n/a")),IF(periods_per_year=24,DATE(YEAR(fpdate),MONTH(fpdate)+(O631-1)/2+IF(AND(DAY(fpdate)&gt;=15,MOD(O631,2)=0),1,0),IF(MOD(O631,2)=0,IF(DAY(fpdate)&gt;=15,DAY(fpdate)-14,DAY(fpdate)+14),DAY(fpdate))),IF(DAY(DATE(YEAR(fpdate),MONTH(fpdate)+O631-1,DAY(fpdate)))&lt;&gt;DAY(fpdate),DATE(YEAR(fpdate),MONTH(fpdate)+O631,0),DATE(YEAR(fpdate),MONTH(fpdate)+O631-1,DAY(fpdate))))))</f>
        <v/>
      </c>
      <c r="Q631" s="20" t="str">
        <f>IF(O631="","",IF(D631&lt;&gt;"",D631,IF(O631=1,start_rate,IF(variable,IF(OR(O631=1,O631&lt;$J$23*periods_per_year),Q630,MIN($J$24,IF(MOD(O631-1,$J$26)=0,MAX($J$25,Q630+$J$27),Q630))),Q630))))</f>
        <v/>
      </c>
      <c r="R631" s="21" t="str">
        <f>IF(O631="","",ROUND((((1+Q631/CP)^(CP/periods_per_year))-1)*U630,2))</f>
        <v/>
      </c>
      <c r="S631" s="21" t="str">
        <f>IF(O631="","",IF(O631=nper,U630+R631,MIN(U630+R631,IF(Q631=Q630,S630,ROUND(-PMT(((1+Q631/CP)^(CP/periods_per_year))-1,nper-O631+1,U630),2)))))</f>
        <v/>
      </c>
      <c r="T631" s="21" t="str">
        <f t="shared" si="98"/>
        <v/>
      </c>
      <c r="U631" s="21" t="str">
        <f t="shared" si="99"/>
        <v/>
      </c>
    </row>
    <row r="632" spans="1:21" x14ac:dyDescent="0.2">
      <c r="A632" s="11" t="str">
        <f t="shared" si="90"/>
        <v/>
      </c>
      <c r="B632" s="12" t="str">
        <f t="shared" si="91"/>
        <v/>
      </c>
      <c r="C632" s="16" t="str">
        <f t="shared" si="92"/>
        <v/>
      </c>
      <c r="D632" s="13" t="str">
        <f>IF(A632="","",IF(A632=1,start_rate,IF(variable,IF(OR(A632=1,A632&lt;$J$23*periods_per_year),D631,MIN($J$24,IF(MOD(A632-1,$J$26)=0,MAX($J$25,D631+$J$27),D631))),D631)))</f>
        <v/>
      </c>
      <c r="E632" s="14" t="str">
        <f t="shared" si="93"/>
        <v/>
      </c>
      <c r="F632" s="14" t="str">
        <f>IF(A632="","",IF(A632=nper,J631+E632,MIN(J631+E632,IF(D632=D631,F631,IF($E$13="Acc Bi-Weekly",ROUND((-PMT(((1+D632/CP)^(CP/12))-1,(nper-A632+1)*12/26,J631))/2,2),IF($E$13="Acc Weekly",ROUND((-PMT(((1+D632/CP)^(CP/12))-1,(nper-A632+1)*12/52,J631))/4,2),ROUND(-PMT(((1+D632/CP)^(CP/periods_per_year))-1,nper-A632+1,J631),2)))))))</f>
        <v/>
      </c>
      <c r="G632" s="14" t="str">
        <f>IF(OR(A632="",A632&lt;$E$23),"",IF(J631&lt;=F632,0,IF(IF(AND(A632&gt;=$E$23,MOD(A632-$E$23,int)=0),$E$24,0)+F632&gt;=J631+E632,J631+E632-F632,IF(AND(A632&gt;=$E$23,MOD(A632-$E$23,int)=0),$E$24,0)+IF(IF(AND(A632&gt;=$E$23,MOD(A632-$E$23,int)=0),$E$24,0)+IF(MOD(A632-$E$27,periods_per_year)=0,$E$26,0)+F632&lt;J631+E632,IF(MOD(A632-$E$27,periods_per_year)=0,$E$26,0),J631+E632-IF(AND(A632&gt;=$E$23,MOD(A632-$E$23,int)=0),$E$24,0)-F632))))</f>
        <v/>
      </c>
      <c r="H632" s="15"/>
      <c r="I632" s="14" t="str">
        <f t="shared" si="94"/>
        <v/>
      </c>
      <c r="J632" s="14" t="str">
        <f t="shared" si="95"/>
        <v/>
      </c>
      <c r="K632" s="14" t="str">
        <f t="shared" si="96"/>
        <v/>
      </c>
      <c r="L632" s="14" t="str">
        <f>IF(A632="","",SUM($K$49:K632))</f>
        <v/>
      </c>
      <c r="O632" s="18" t="str">
        <f t="shared" si="97"/>
        <v/>
      </c>
      <c r="P632" s="19" t="str">
        <f>IF(O632="","",IF(OR(periods_per_year=26,periods_per_year=52),IF(periods_per_year=26,IF(O632=1,fpdate,P631+14),IF(periods_per_year=52,IF(O632=1,fpdate,P631+7),"n/a")),IF(periods_per_year=24,DATE(YEAR(fpdate),MONTH(fpdate)+(O632-1)/2+IF(AND(DAY(fpdate)&gt;=15,MOD(O632,2)=0),1,0),IF(MOD(O632,2)=0,IF(DAY(fpdate)&gt;=15,DAY(fpdate)-14,DAY(fpdate)+14),DAY(fpdate))),IF(DAY(DATE(YEAR(fpdate),MONTH(fpdate)+O632-1,DAY(fpdate)))&lt;&gt;DAY(fpdate),DATE(YEAR(fpdate),MONTH(fpdate)+O632,0),DATE(YEAR(fpdate),MONTH(fpdate)+O632-1,DAY(fpdate))))))</f>
        <v/>
      </c>
      <c r="Q632" s="20" t="str">
        <f>IF(O632="","",IF(D632&lt;&gt;"",D632,IF(O632=1,start_rate,IF(variable,IF(OR(O632=1,O632&lt;$J$23*periods_per_year),Q631,MIN($J$24,IF(MOD(O632-1,$J$26)=0,MAX($J$25,Q631+$J$27),Q631))),Q631))))</f>
        <v/>
      </c>
      <c r="R632" s="21" t="str">
        <f>IF(O632="","",ROUND((((1+Q632/CP)^(CP/periods_per_year))-1)*U631,2))</f>
        <v/>
      </c>
      <c r="S632" s="21" t="str">
        <f>IF(O632="","",IF(O632=nper,U631+R632,MIN(U631+R632,IF(Q632=Q631,S631,ROUND(-PMT(((1+Q632/CP)^(CP/periods_per_year))-1,nper-O632+1,U631),2)))))</f>
        <v/>
      </c>
      <c r="T632" s="21" t="str">
        <f t="shared" si="98"/>
        <v/>
      </c>
      <c r="U632" s="21" t="str">
        <f t="shared" si="99"/>
        <v/>
      </c>
    </row>
    <row r="633" spans="1:21" x14ac:dyDescent="0.2">
      <c r="A633" s="11" t="str">
        <f t="shared" si="90"/>
        <v/>
      </c>
      <c r="B633" s="12" t="str">
        <f t="shared" si="91"/>
        <v/>
      </c>
      <c r="C633" s="16" t="str">
        <f t="shared" si="92"/>
        <v/>
      </c>
      <c r="D633" s="13" t="str">
        <f>IF(A633="","",IF(A633=1,start_rate,IF(variable,IF(OR(A633=1,A633&lt;$J$23*periods_per_year),D632,MIN($J$24,IF(MOD(A633-1,$J$26)=0,MAX($J$25,D632+$J$27),D632))),D632)))</f>
        <v/>
      </c>
      <c r="E633" s="14" t="str">
        <f t="shared" si="93"/>
        <v/>
      </c>
      <c r="F633" s="14" t="str">
        <f>IF(A633="","",IF(A633=nper,J632+E633,MIN(J632+E633,IF(D633=D632,F632,IF($E$13="Acc Bi-Weekly",ROUND((-PMT(((1+D633/CP)^(CP/12))-1,(nper-A633+1)*12/26,J632))/2,2),IF($E$13="Acc Weekly",ROUND((-PMT(((1+D633/CP)^(CP/12))-1,(nper-A633+1)*12/52,J632))/4,2),ROUND(-PMT(((1+D633/CP)^(CP/periods_per_year))-1,nper-A633+1,J632),2)))))))</f>
        <v/>
      </c>
      <c r="G633" s="14" t="str">
        <f>IF(OR(A633="",A633&lt;$E$23),"",IF(J632&lt;=F633,0,IF(IF(AND(A633&gt;=$E$23,MOD(A633-$E$23,int)=0),$E$24,0)+F633&gt;=J632+E633,J632+E633-F633,IF(AND(A633&gt;=$E$23,MOD(A633-$E$23,int)=0),$E$24,0)+IF(IF(AND(A633&gt;=$E$23,MOD(A633-$E$23,int)=0),$E$24,0)+IF(MOD(A633-$E$27,periods_per_year)=0,$E$26,0)+F633&lt;J632+E633,IF(MOD(A633-$E$27,periods_per_year)=0,$E$26,0),J632+E633-IF(AND(A633&gt;=$E$23,MOD(A633-$E$23,int)=0),$E$24,0)-F633))))</f>
        <v/>
      </c>
      <c r="H633" s="15"/>
      <c r="I633" s="14" t="str">
        <f t="shared" si="94"/>
        <v/>
      </c>
      <c r="J633" s="14" t="str">
        <f t="shared" si="95"/>
        <v/>
      </c>
      <c r="K633" s="14" t="str">
        <f t="shared" si="96"/>
        <v/>
      </c>
      <c r="L633" s="14" t="str">
        <f>IF(A633="","",SUM($K$49:K633))</f>
        <v/>
      </c>
      <c r="O633" s="18" t="str">
        <f t="shared" si="97"/>
        <v/>
      </c>
      <c r="P633" s="19" t="str">
        <f>IF(O633="","",IF(OR(periods_per_year=26,periods_per_year=52),IF(periods_per_year=26,IF(O633=1,fpdate,P632+14),IF(periods_per_year=52,IF(O633=1,fpdate,P632+7),"n/a")),IF(periods_per_year=24,DATE(YEAR(fpdate),MONTH(fpdate)+(O633-1)/2+IF(AND(DAY(fpdate)&gt;=15,MOD(O633,2)=0),1,0),IF(MOD(O633,2)=0,IF(DAY(fpdate)&gt;=15,DAY(fpdate)-14,DAY(fpdate)+14),DAY(fpdate))),IF(DAY(DATE(YEAR(fpdate),MONTH(fpdate)+O633-1,DAY(fpdate)))&lt;&gt;DAY(fpdate),DATE(YEAR(fpdate),MONTH(fpdate)+O633,0),DATE(YEAR(fpdate),MONTH(fpdate)+O633-1,DAY(fpdate))))))</f>
        <v/>
      </c>
      <c r="Q633" s="20" t="str">
        <f>IF(O633="","",IF(D633&lt;&gt;"",D633,IF(O633=1,start_rate,IF(variable,IF(OR(O633=1,O633&lt;$J$23*periods_per_year),Q632,MIN($J$24,IF(MOD(O633-1,$J$26)=0,MAX($J$25,Q632+$J$27),Q632))),Q632))))</f>
        <v/>
      </c>
      <c r="R633" s="21" t="str">
        <f>IF(O633="","",ROUND((((1+Q633/CP)^(CP/periods_per_year))-1)*U632,2))</f>
        <v/>
      </c>
      <c r="S633" s="21" t="str">
        <f>IF(O633="","",IF(O633=nper,U632+R633,MIN(U632+R633,IF(Q633=Q632,S632,ROUND(-PMT(((1+Q633/CP)^(CP/periods_per_year))-1,nper-O633+1,U632),2)))))</f>
        <v/>
      </c>
      <c r="T633" s="21" t="str">
        <f t="shared" si="98"/>
        <v/>
      </c>
      <c r="U633" s="21" t="str">
        <f t="shared" si="99"/>
        <v/>
      </c>
    </row>
    <row r="634" spans="1:21" x14ac:dyDescent="0.2">
      <c r="A634" s="11" t="str">
        <f t="shared" si="90"/>
        <v/>
      </c>
      <c r="B634" s="12" t="str">
        <f t="shared" si="91"/>
        <v/>
      </c>
      <c r="C634" s="16" t="str">
        <f t="shared" si="92"/>
        <v/>
      </c>
      <c r="D634" s="13" t="str">
        <f>IF(A634="","",IF(A634=1,start_rate,IF(variable,IF(OR(A634=1,A634&lt;$J$23*periods_per_year),D633,MIN($J$24,IF(MOD(A634-1,$J$26)=0,MAX($J$25,D633+$J$27),D633))),D633)))</f>
        <v/>
      </c>
      <c r="E634" s="14" t="str">
        <f t="shared" si="93"/>
        <v/>
      </c>
      <c r="F634" s="14" t="str">
        <f>IF(A634="","",IF(A634=nper,J633+E634,MIN(J633+E634,IF(D634=D633,F633,IF($E$13="Acc Bi-Weekly",ROUND((-PMT(((1+D634/CP)^(CP/12))-1,(nper-A634+1)*12/26,J633))/2,2),IF($E$13="Acc Weekly",ROUND((-PMT(((1+D634/CP)^(CP/12))-1,(nper-A634+1)*12/52,J633))/4,2),ROUND(-PMT(((1+D634/CP)^(CP/periods_per_year))-1,nper-A634+1,J633),2)))))))</f>
        <v/>
      </c>
      <c r="G634" s="14" t="str">
        <f>IF(OR(A634="",A634&lt;$E$23),"",IF(J633&lt;=F634,0,IF(IF(AND(A634&gt;=$E$23,MOD(A634-$E$23,int)=0),$E$24,0)+F634&gt;=J633+E634,J633+E634-F634,IF(AND(A634&gt;=$E$23,MOD(A634-$E$23,int)=0),$E$24,0)+IF(IF(AND(A634&gt;=$E$23,MOD(A634-$E$23,int)=0),$E$24,0)+IF(MOD(A634-$E$27,periods_per_year)=0,$E$26,0)+F634&lt;J633+E634,IF(MOD(A634-$E$27,periods_per_year)=0,$E$26,0),J633+E634-IF(AND(A634&gt;=$E$23,MOD(A634-$E$23,int)=0),$E$24,0)-F634))))</f>
        <v/>
      </c>
      <c r="H634" s="15"/>
      <c r="I634" s="14" t="str">
        <f t="shared" si="94"/>
        <v/>
      </c>
      <c r="J634" s="14" t="str">
        <f t="shared" si="95"/>
        <v/>
      </c>
      <c r="K634" s="14" t="str">
        <f t="shared" si="96"/>
        <v/>
      </c>
      <c r="L634" s="14" t="str">
        <f>IF(A634="","",SUM($K$49:K634))</f>
        <v/>
      </c>
      <c r="O634" s="18" t="str">
        <f t="shared" si="97"/>
        <v/>
      </c>
      <c r="P634" s="19" t="str">
        <f>IF(O634="","",IF(OR(periods_per_year=26,periods_per_year=52),IF(periods_per_year=26,IF(O634=1,fpdate,P633+14),IF(periods_per_year=52,IF(O634=1,fpdate,P633+7),"n/a")),IF(periods_per_year=24,DATE(YEAR(fpdate),MONTH(fpdate)+(O634-1)/2+IF(AND(DAY(fpdate)&gt;=15,MOD(O634,2)=0),1,0),IF(MOD(O634,2)=0,IF(DAY(fpdate)&gt;=15,DAY(fpdate)-14,DAY(fpdate)+14),DAY(fpdate))),IF(DAY(DATE(YEAR(fpdate),MONTH(fpdate)+O634-1,DAY(fpdate)))&lt;&gt;DAY(fpdate),DATE(YEAR(fpdate),MONTH(fpdate)+O634,0),DATE(YEAR(fpdate),MONTH(fpdate)+O634-1,DAY(fpdate))))))</f>
        <v/>
      </c>
      <c r="Q634" s="20" t="str">
        <f>IF(O634="","",IF(D634&lt;&gt;"",D634,IF(O634=1,start_rate,IF(variable,IF(OR(O634=1,O634&lt;$J$23*periods_per_year),Q633,MIN($J$24,IF(MOD(O634-1,$J$26)=0,MAX($J$25,Q633+$J$27),Q633))),Q633))))</f>
        <v/>
      </c>
      <c r="R634" s="21" t="str">
        <f>IF(O634="","",ROUND((((1+Q634/CP)^(CP/periods_per_year))-1)*U633,2))</f>
        <v/>
      </c>
      <c r="S634" s="21" t="str">
        <f>IF(O634="","",IF(O634=nper,U633+R634,MIN(U633+R634,IF(Q634=Q633,S633,ROUND(-PMT(((1+Q634/CP)^(CP/periods_per_year))-1,nper-O634+1,U633),2)))))</f>
        <v/>
      </c>
      <c r="T634" s="21" t="str">
        <f t="shared" si="98"/>
        <v/>
      </c>
      <c r="U634" s="21" t="str">
        <f t="shared" si="99"/>
        <v/>
      </c>
    </row>
    <row r="635" spans="1:21" x14ac:dyDescent="0.2">
      <c r="A635" s="11" t="str">
        <f t="shared" si="90"/>
        <v/>
      </c>
      <c r="B635" s="12" t="str">
        <f t="shared" si="91"/>
        <v/>
      </c>
      <c r="C635" s="16" t="str">
        <f t="shared" si="92"/>
        <v/>
      </c>
      <c r="D635" s="13" t="str">
        <f>IF(A635="","",IF(A635=1,start_rate,IF(variable,IF(OR(A635=1,A635&lt;$J$23*periods_per_year),D634,MIN($J$24,IF(MOD(A635-1,$J$26)=0,MAX($J$25,D634+$J$27),D634))),D634)))</f>
        <v/>
      </c>
      <c r="E635" s="14" t="str">
        <f t="shared" si="93"/>
        <v/>
      </c>
      <c r="F635" s="14" t="str">
        <f>IF(A635="","",IF(A635=nper,J634+E635,MIN(J634+E635,IF(D635=D634,F634,IF($E$13="Acc Bi-Weekly",ROUND((-PMT(((1+D635/CP)^(CP/12))-1,(nper-A635+1)*12/26,J634))/2,2),IF($E$13="Acc Weekly",ROUND((-PMT(((1+D635/CP)^(CP/12))-1,(nper-A635+1)*12/52,J634))/4,2),ROUND(-PMT(((1+D635/CP)^(CP/periods_per_year))-1,nper-A635+1,J634),2)))))))</f>
        <v/>
      </c>
      <c r="G635" s="14" t="str">
        <f>IF(OR(A635="",A635&lt;$E$23),"",IF(J634&lt;=F635,0,IF(IF(AND(A635&gt;=$E$23,MOD(A635-$E$23,int)=0),$E$24,0)+F635&gt;=J634+E635,J634+E635-F635,IF(AND(A635&gt;=$E$23,MOD(A635-$E$23,int)=0),$E$24,0)+IF(IF(AND(A635&gt;=$E$23,MOD(A635-$E$23,int)=0),$E$24,0)+IF(MOD(A635-$E$27,periods_per_year)=0,$E$26,0)+F635&lt;J634+E635,IF(MOD(A635-$E$27,periods_per_year)=0,$E$26,0),J634+E635-IF(AND(A635&gt;=$E$23,MOD(A635-$E$23,int)=0),$E$24,0)-F635))))</f>
        <v/>
      </c>
      <c r="H635" s="15"/>
      <c r="I635" s="14" t="str">
        <f t="shared" si="94"/>
        <v/>
      </c>
      <c r="J635" s="14" t="str">
        <f t="shared" si="95"/>
        <v/>
      </c>
      <c r="K635" s="14" t="str">
        <f t="shared" si="96"/>
        <v/>
      </c>
      <c r="L635" s="14" t="str">
        <f>IF(A635="","",SUM($K$49:K635))</f>
        <v/>
      </c>
      <c r="O635" s="18" t="str">
        <f t="shared" si="97"/>
        <v/>
      </c>
      <c r="P635" s="19" t="str">
        <f>IF(O635="","",IF(OR(periods_per_year=26,periods_per_year=52),IF(periods_per_year=26,IF(O635=1,fpdate,P634+14),IF(periods_per_year=52,IF(O635=1,fpdate,P634+7),"n/a")),IF(periods_per_year=24,DATE(YEAR(fpdate),MONTH(fpdate)+(O635-1)/2+IF(AND(DAY(fpdate)&gt;=15,MOD(O635,2)=0),1,0),IF(MOD(O635,2)=0,IF(DAY(fpdate)&gt;=15,DAY(fpdate)-14,DAY(fpdate)+14),DAY(fpdate))),IF(DAY(DATE(YEAR(fpdate),MONTH(fpdate)+O635-1,DAY(fpdate)))&lt;&gt;DAY(fpdate),DATE(YEAR(fpdate),MONTH(fpdate)+O635,0),DATE(YEAR(fpdate),MONTH(fpdate)+O635-1,DAY(fpdate))))))</f>
        <v/>
      </c>
      <c r="Q635" s="20" t="str">
        <f>IF(O635="","",IF(D635&lt;&gt;"",D635,IF(O635=1,start_rate,IF(variable,IF(OR(O635=1,O635&lt;$J$23*periods_per_year),Q634,MIN($J$24,IF(MOD(O635-1,$J$26)=0,MAX($J$25,Q634+$J$27),Q634))),Q634))))</f>
        <v/>
      </c>
      <c r="R635" s="21" t="str">
        <f>IF(O635="","",ROUND((((1+Q635/CP)^(CP/periods_per_year))-1)*U634,2))</f>
        <v/>
      </c>
      <c r="S635" s="21" t="str">
        <f>IF(O635="","",IF(O635=nper,U634+R635,MIN(U634+R635,IF(Q635=Q634,S634,ROUND(-PMT(((1+Q635/CP)^(CP/periods_per_year))-1,nper-O635+1,U634),2)))))</f>
        <v/>
      </c>
      <c r="T635" s="21" t="str">
        <f t="shared" si="98"/>
        <v/>
      </c>
      <c r="U635" s="21" t="str">
        <f t="shared" si="99"/>
        <v/>
      </c>
    </row>
    <row r="636" spans="1:21" x14ac:dyDescent="0.2">
      <c r="A636" s="11" t="str">
        <f t="shared" si="90"/>
        <v/>
      </c>
      <c r="B636" s="12" t="str">
        <f t="shared" si="91"/>
        <v/>
      </c>
      <c r="C636" s="16" t="str">
        <f t="shared" si="92"/>
        <v/>
      </c>
      <c r="D636" s="13" t="str">
        <f>IF(A636="","",IF(A636=1,start_rate,IF(variable,IF(OR(A636=1,A636&lt;$J$23*periods_per_year),D635,MIN($J$24,IF(MOD(A636-1,$J$26)=0,MAX($J$25,D635+$J$27),D635))),D635)))</f>
        <v/>
      </c>
      <c r="E636" s="14" t="str">
        <f t="shared" si="93"/>
        <v/>
      </c>
      <c r="F636" s="14" t="str">
        <f>IF(A636="","",IF(A636=nper,J635+E636,MIN(J635+E636,IF(D636=D635,F635,IF($E$13="Acc Bi-Weekly",ROUND((-PMT(((1+D636/CP)^(CP/12))-1,(nper-A636+1)*12/26,J635))/2,2),IF($E$13="Acc Weekly",ROUND((-PMT(((1+D636/CP)^(CP/12))-1,(nper-A636+1)*12/52,J635))/4,2),ROUND(-PMT(((1+D636/CP)^(CP/periods_per_year))-1,nper-A636+1,J635),2)))))))</f>
        <v/>
      </c>
      <c r="G636" s="14" t="str">
        <f>IF(OR(A636="",A636&lt;$E$23),"",IF(J635&lt;=F636,0,IF(IF(AND(A636&gt;=$E$23,MOD(A636-$E$23,int)=0),$E$24,0)+F636&gt;=J635+E636,J635+E636-F636,IF(AND(A636&gt;=$E$23,MOD(A636-$E$23,int)=0),$E$24,0)+IF(IF(AND(A636&gt;=$E$23,MOD(A636-$E$23,int)=0),$E$24,0)+IF(MOD(A636-$E$27,periods_per_year)=0,$E$26,0)+F636&lt;J635+E636,IF(MOD(A636-$E$27,periods_per_year)=0,$E$26,0),J635+E636-IF(AND(A636&gt;=$E$23,MOD(A636-$E$23,int)=0),$E$24,0)-F636))))</f>
        <v/>
      </c>
      <c r="H636" s="15"/>
      <c r="I636" s="14" t="str">
        <f t="shared" si="94"/>
        <v/>
      </c>
      <c r="J636" s="14" t="str">
        <f t="shared" si="95"/>
        <v/>
      </c>
      <c r="K636" s="14" t="str">
        <f t="shared" si="96"/>
        <v/>
      </c>
      <c r="L636" s="14" t="str">
        <f>IF(A636="","",SUM($K$49:K636))</f>
        <v/>
      </c>
      <c r="O636" s="18" t="str">
        <f t="shared" si="97"/>
        <v/>
      </c>
      <c r="P636" s="19" t="str">
        <f>IF(O636="","",IF(OR(periods_per_year=26,periods_per_year=52),IF(periods_per_year=26,IF(O636=1,fpdate,P635+14),IF(periods_per_year=52,IF(O636=1,fpdate,P635+7),"n/a")),IF(periods_per_year=24,DATE(YEAR(fpdate),MONTH(fpdate)+(O636-1)/2+IF(AND(DAY(fpdate)&gt;=15,MOD(O636,2)=0),1,0),IF(MOD(O636,2)=0,IF(DAY(fpdate)&gt;=15,DAY(fpdate)-14,DAY(fpdate)+14),DAY(fpdate))),IF(DAY(DATE(YEAR(fpdate),MONTH(fpdate)+O636-1,DAY(fpdate)))&lt;&gt;DAY(fpdate),DATE(YEAR(fpdate),MONTH(fpdate)+O636,0),DATE(YEAR(fpdate),MONTH(fpdate)+O636-1,DAY(fpdate))))))</f>
        <v/>
      </c>
      <c r="Q636" s="20" t="str">
        <f>IF(O636="","",IF(D636&lt;&gt;"",D636,IF(O636=1,start_rate,IF(variable,IF(OR(O636=1,O636&lt;$J$23*periods_per_year),Q635,MIN($J$24,IF(MOD(O636-1,$J$26)=0,MAX($J$25,Q635+$J$27),Q635))),Q635))))</f>
        <v/>
      </c>
      <c r="R636" s="21" t="str">
        <f>IF(O636="","",ROUND((((1+Q636/CP)^(CP/periods_per_year))-1)*U635,2))</f>
        <v/>
      </c>
      <c r="S636" s="21" t="str">
        <f>IF(O636="","",IF(O636=nper,U635+R636,MIN(U635+R636,IF(Q636=Q635,S635,ROUND(-PMT(((1+Q636/CP)^(CP/periods_per_year))-1,nper-O636+1,U635),2)))))</f>
        <v/>
      </c>
      <c r="T636" s="21" t="str">
        <f t="shared" si="98"/>
        <v/>
      </c>
      <c r="U636" s="21" t="str">
        <f t="shared" si="99"/>
        <v/>
      </c>
    </row>
    <row r="637" spans="1:21" x14ac:dyDescent="0.2">
      <c r="A637" s="11" t="str">
        <f t="shared" si="90"/>
        <v/>
      </c>
      <c r="B637" s="12" t="str">
        <f t="shared" si="91"/>
        <v/>
      </c>
      <c r="C637" s="16" t="str">
        <f t="shared" si="92"/>
        <v/>
      </c>
      <c r="D637" s="13" t="str">
        <f>IF(A637="","",IF(A637=1,start_rate,IF(variable,IF(OR(A637=1,A637&lt;$J$23*periods_per_year),D636,MIN($J$24,IF(MOD(A637-1,$J$26)=0,MAX($J$25,D636+$J$27),D636))),D636)))</f>
        <v/>
      </c>
      <c r="E637" s="14" t="str">
        <f t="shared" si="93"/>
        <v/>
      </c>
      <c r="F637" s="14" t="str">
        <f>IF(A637="","",IF(A637=nper,J636+E637,MIN(J636+E637,IF(D637=D636,F636,IF($E$13="Acc Bi-Weekly",ROUND((-PMT(((1+D637/CP)^(CP/12))-1,(nper-A637+1)*12/26,J636))/2,2),IF($E$13="Acc Weekly",ROUND((-PMT(((1+D637/CP)^(CP/12))-1,(nper-A637+1)*12/52,J636))/4,2),ROUND(-PMT(((1+D637/CP)^(CP/periods_per_year))-1,nper-A637+1,J636),2)))))))</f>
        <v/>
      </c>
      <c r="G637" s="14" t="str">
        <f>IF(OR(A637="",A637&lt;$E$23),"",IF(J636&lt;=F637,0,IF(IF(AND(A637&gt;=$E$23,MOD(A637-$E$23,int)=0),$E$24,0)+F637&gt;=J636+E637,J636+E637-F637,IF(AND(A637&gt;=$E$23,MOD(A637-$E$23,int)=0),$E$24,0)+IF(IF(AND(A637&gt;=$E$23,MOD(A637-$E$23,int)=0),$E$24,0)+IF(MOD(A637-$E$27,periods_per_year)=0,$E$26,0)+F637&lt;J636+E637,IF(MOD(A637-$E$27,periods_per_year)=0,$E$26,0),J636+E637-IF(AND(A637&gt;=$E$23,MOD(A637-$E$23,int)=0),$E$24,0)-F637))))</f>
        <v/>
      </c>
      <c r="H637" s="15"/>
      <c r="I637" s="14" t="str">
        <f t="shared" si="94"/>
        <v/>
      </c>
      <c r="J637" s="14" t="str">
        <f t="shared" si="95"/>
        <v/>
      </c>
      <c r="K637" s="14" t="str">
        <f t="shared" si="96"/>
        <v/>
      </c>
      <c r="L637" s="14" t="str">
        <f>IF(A637="","",SUM($K$49:K637))</f>
        <v/>
      </c>
      <c r="O637" s="18" t="str">
        <f t="shared" si="97"/>
        <v/>
      </c>
      <c r="P637" s="19" t="str">
        <f>IF(O637="","",IF(OR(periods_per_year=26,periods_per_year=52),IF(periods_per_year=26,IF(O637=1,fpdate,P636+14),IF(periods_per_year=52,IF(O637=1,fpdate,P636+7),"n/a")),IF(periods_per_year=24,DATE(YEAR(fpdate),MONTH(fpdate)+(O637-1)/2+IF(AND(DAY(fpdate)&gt;=15,MOD(O637,2)=0),1,0),IF(MOD(O637,2)=0,IF(DAY(fpdate)&gt;=15,DAY(fpdate)-14,DAY(fpdate)+14),DAY(fpdate))),IF(DAY(DATE(YEAR(fpdate),MONTH(fpdate)+O637-1,DAY(fpdate)))&lt;&gt;DAY(fpdate),DATE(YEAR(fpdate),MONTH(fpdate)+O637,0),DATE(YEAR(fpdate),MONTH(fpdate)+O637-1,DAY(fpdate))))))</f>
        <v/>
      </c>
      <c r="Q637" s="20" t="str">
        <f>IF(O637="","",IF(D637&lt;&gt;"",D637,IF(O637=1,start_rate,IF(variable,IF(OR(O637=1,O637&lt;$J$23*periods_per_year),Q636,MIN($J$24,IF(MOD(O637-1,$J$26)=0,MAX($J$25,Q636+$J$27),Q636))),Q636))))</f>
        <v/>
      </c>
      <c r="R637" s="21" t="str">
        <f>IF(O637="","",ROUND((((1+Q637/CP)^(CP/periods_per_year))-1)*U636,2))</f>
        <v/>
      </c>
      <c r="S637" s="21" t="str">
        <f>IF(O637="","",IF(O637=nper,U636+R637,MIN(U636+R637,IF(Q637=Q636,S636,ROUND(-PMT(((1+Q637/CP)^(CP/periods_per_year))-1,nper-O637+1,U636),2)))))</f>
        <v/>
      </c>
      <c r="T637" s="21" t="str">
        <f t="shared" si="98"/>
        <v/>
      </c>
      <c r="U637" s="21" t="str">
        <f t="shared" si="99"/>
        <v/>
      </c>
    </row>
    <row r="638" spans="1:21" x14ac:dyDescent="0.2">
      <c r="A638" s="11" t="str">
        <f t="shared" si="90"/>
        <v/>
      </c>
      <c r="B638" s="12" t="str">
        <f t="shared" si="91"/>
        <v/>
      </c>
      <c r="C638" s="16" t="str">
        <f t="shared" si="92"/>
        <v/>
      </c>
      <c r="D638" s="13" t="str">
        <f>IF(A638="","",IF(A638=1,start_rate,IF(variable,IF(OR(A638=1,A638&lt;$J$23*periods_per_year),D637,MIN($J$24,IF(MOD(A638-1,$J$26)=0,MAX($J$25,D637+$J$27),D637))),D637)))</f>
        <v/>
      </c>
      <c r="E638" s="14" t="str">
        <f t="shared" si="93"/>
        <v/>
      </c>
      <c r="F638" s="14" t="str">
        <f>IF(A638="","",IF(A638=nper,J637+E638,MIN(J637+E638,IF(D638=D637,F637,IF($E$13="Acc Bi-Weekly",ROUND((-PMT(((1+D638/CP)^(CP/12))-1,(nper-A638+1)*12/26,J637))/2,2),IF($E$13="Acc Weekly",ROUND((-PMT(((1+D638/CP)^(CP/12))-1,(nper-A638+1)*12/52,J637))/4,2),ROUND(-PMT(((1+D638/CP)^(CP/periods_per_year))-1,nper-A638+1,J637),2)))))))</f>
        <v/>
      </c>
      <c r="G638" s="14" t="str">
        <f>IF(OR(A638="",A638&lt;$E$23),"",IF(J637&lt;=F638,0,IF(IF(AND(A638&gt;=$E$23,MOD(A638-$E$23,int)=0),$E$24,0)+F638&gt;=J637+E638,J637+E638-F638,IF(AND(A638&gt;=$E$23,MOD(A638-$E$23,int)=0),$E$24,0)+IF(IF(AND(A638&gt;=$E$23,MOD(A638-$E$23,int)=0),$E$24,0)+IF(MOD(A638-$E$27,periods_per_year)=0,$E$26,0)+F638&lt;J637+E638,IF(MOD(A638-$E$27,periods_per_year)=0,$E$26,0),J637+E638-IF(AND(A638&gt;=$E$23,MOD(A638-$E$23,int)=0),$E$24,0)-F638))))</f>
        <v/>
      </c>
      <c r="H638" s="15"/>
      <c r="I638" s="14" t="str">
        <f t="shared" si="94"/>
        <v/>
      </c>
      <c r="J638" s="14" t="str">
        <f t="shared" si="95"/>
        <v/>
      </c>
      <c r="K638" s="14" t="str">
        <f t="shared" si="96"/>
        <v/>
      </c>
      <c r="L638" s="14" t="str">
        <f>IF(A638="","",SUM($K$49:K638))</f>
        <v/>
      </c>
      <c r="O638" s="18" t="str">
        <f t="shared" si="97"/>
        <v/>
      </c>
      <c r="P638" s="19" t="str">
        <f>IF(O638="","",IF(OR(periods_per_year=26,periods_per_year=52),IF(periods_per_year=26,IF(O638=1,fpdate,P637+14),IF(periods_per_year=52,IF(O638=1,fpdate,P637+7),"n/a")),IF(periods_per_year=24,DATE(YEAR(fpdate),MONTH(fpdate)+(O638-1)/2+IF(AND(DAY(fpdate)&gt;=15,MOD(O638,2)=0),1,0),IF(MOD(O638,2)=0,IF(DAY(fpdate)&gt;=15,DAY(fpdate)-14,DAY(fpdate)+14),DAY(fpdate))),IF(DAY(DATE(YEAR(fpdate),MONTH(fpdate)+O638-1,DAY(fpdate)))&lt;&gt;DAY(fpdate),DATE(YEAR(fpdate),MONTH(fpdate)+O638,0),DATE(YEAR(fpdate),MONTH(fpdate)+O638-1,DAY(fpdate))))))</f>
        <v/>
      </c>
      <c r="Q638" s="20" t="str">
        <f>IF(O638="","",IF(D638&lt;&gt;"",D638,IF(O638=1,start_rate,IF(variable,IF(OR(O638=1,O638&lt;$J$23*periods_per_year),Q637,MIN($J$24,IF(MOD(O638-1,$J$26)=0,MAX($J$25,Q637+$J$27),Q637))),Q637))))</f>
        <v/>
      </c>
      <c r="R638" s="21" t="str">
        <f>IF(O638="","",ROUND((((1+Q638/CP)^(CP/periods_per_year))-1)*U637,2))</f>
        <v/>
      </c>
      <c r="S638" s="21" t="str">
        <f>IF(O638="","",IF(O638=nper,U637+R638,MIN(U637+R638,IF(Q638=Q637,S637,ROUND(-PMT(((1+Q638/CP)^(CP/periods_per_year))-1,nper-O638+1,U637),2)))))</f>
        <v/>
      </c>
      <c r="T638" s="21" t="str">
        <f t="shared" si="98"/>
        <v/>
      </c>
      <c r="U638" s="21" t="str">
        <f t="shared" si="99"/>
        <v/>
      </c>
    </row>
    <row r="639" spans="1:21" x14ac:dyDescent="0.2">
      <c r="A639" s="11" t="str">
        <f t="shared" si="90"/>
        <v/>
      </c>
      <c r="B639" s="12" t="str">
        <f t="shared" si="91"/>
        <v/>
      </c>
      <c r="C639" s="16" t="str">
        <f t="shared" si="92"/>
        <v/>
      </c>
      <c r="D639" s="13" t="str">
        <f>IF(A639="","",IF(A639=1,start_rate,IF(variable,IF(OR(A639=1,A639&lt;$J$23*periods_per_year),D638,MIN($J$24,IF(MOD(A639-1,$J$26)=0,MAX($J$25,D638+$J$27),D638))),D638)))</f>
        <v/>
      </c>
      <c r="E639" s="14" t="str">
        <f t="shared" si="93"/>
        <v/>
      </c>
      <c r="F639" s="14" t="str">
        <f>IF(A639="","",IF(A639=nper,J638+E639,MIN(J638+E639,IF(D639=D638,F638,IF($E$13="Acc Bi-Weekly",ROUND((-PMT(((1+D639/CP)^(CP/12))-1,(nper-A639+1)*12/26,J638))/2,2),IF($E$13="Acc Weekly",ROUND((-PMT(((1+D639/CP)^(CP/12))-1,(nper-A639+1)*12/52,J638))/4,2),ROUND(-PMT(((1+D639/CP)^(CP/periods_per_year))-1,nper-A639+1,J638),2)))))))</f>
        <v/>
      </c>
      <c r="G639" s="14" t="str">
        <f>IF(OR(A639="",A639&lt;$E$23),"",IF(J638&lt;=F639,0,IF(IF(AND(A639&gt;=$E$23,MOD(A639-$E$23,int)=0),$E$24,0)+F639&gt;=J638+E639,J638+E639-F639,IF(AND(A639&gt;=$E$23,MOD(A639-$E$23,int)=0),$E$24,0)+IF(IF(AND(A639&gt;=$E$23,MOD(A639-$E$23,int)=0),$E$24,0)+IF(MOD(A639-$E$27,periods_per_year)=0,$E$26,0)+F639&lt;J638+E639,IF(MOD(A639-$E$27,periods_per_year)=0,$E$26,0),J638+E639-IF(AND(A639&gt;=$E$23,MOD(A639-$E$23,int)=0),$E$24,0)-F639))))</f>
        <v/>
      </c>
      <c r="H639" s="15"/>
      <c r="I639" s="14" t="str">
        <f t="shared" si="94"/>
        <v/>
      </c>
      <c r="J639" s="14" t="str">
        <f t="shared" si="95"/>
        <v/>
      </c>
      <c r="K639" s="14" t="str">
        <f t="shared" si="96"/>
        <v/>
      </c>
      <c r="L639" s="14" t="str">
        <f>IF(A639="","",SUM($K$49:K639))</f>
        <v/>
      </c>
      <c r="O639" s="18" t="str">
        <f t="shared" si="97"/>
        <v/>
      </c>
      <c r="P639" s="19" t="str">
        <f>IF(O639="","",IF(OR(periods_per_year=26,periods_per_year=52),IF(periods_per_year=26,IF(O639=1,fpdate,P638+14),IF(periods_per_year=52,IF(O639=1,fpdate,P638+7),"n/a")),IF(periods_per_year=24,DATE(YEAR(fpdate),MONTH(fpdate)+(O639-1)/2+IF(AND(DAY(fpdate)&gt;=15,MOD(O639,2)=0),1,0),IF(MOD(O639,2)=0,IF(DAY(fpdate)&gt;=15,DAY(fpdate)-14,DAY(fpdate)+14),DAY(fpdate))),IF(DAY(DATE(YEAR(fpdate),MONTH(fpdate)+O639-1,DAY(fpdate)))&lt;&gt;DAY(fpdate),DATE(YEAR(fpdate),MONTH(fpdate)+O639,0),DATE(YEAR(fpdate),MONTH(fpdate)+O639-1,DAY(fpdate))))))</f>
        <v/>
      </c>
      <c r="Q639" s="20" t="str">
        <f>IF(O639="","",IF(D639&lt;&gt;"",D639,IF(O639=1,start_rate,IF(variable,IF(OR(O639=1,O639&lt;$J$23*periods_per_year),Q638,MIN($J$24,IF(MOD(O639-1,$J$26)=0,MAX($J$25,Q638+$J$27),Q638))),Q638))))</f>
        <v/>
      </c>
      <c r="R639" s="21" t="str">
        <f>IF(O639="","",ROUND((((1+Q639/CP)^(CP/periods_per_year))-1)*U638,2))</f>
        <v/>
      </c>
      <c r="S639" s="21" t="str">
        <f>IF(O639="","",IF(O639=nper,U638+R639,MIN(U638+R639,IF(Q639=Q638,S638,ROUND(-PMT(((1+Q639/CP)^(CP/periods_per_year))-1,nper-O639+1,U638),2)))))</f>
        <v/>
      </c>
      <c r="T639" s="21" t="str">
        <f t="shared" si="98"/>
        <v/>
      </c>
      <c r="U639" s="21" t="str">
        <f t="shared" si="99"/>
        <v/>
      </c>
    </row>
    <row r="640" spans="1:21" x14ac:dyDescent="0.2">
      <c r="A640" s="11" t="str">
        <f t="shared" si="90"/>
        <v/>
      </c>
      <c r="B640" s="12" t="str">
        <f t="shared" si="91"/>
        <v/>
      </c>
      <c r="C640" s="16" t="str">
        <f t="shared" si="92"/>
        <v/>
      </c>
      <c r="D640" s="13" t="str">
        <f>IF(A640="","",IF(A640=1,start_rate,IF(variable,IF(OR(A640=1,A640&lt;$J$23*periods_per_year),D639,MIN($J$24,IF(MOD(A640-1,$J$26)=0,MAX($J$25,D639+$J$27),D639))),D639)))</f>
        <v/>
      </c>
      <c r="E640" s="14" t="str">
        <f t="shared" si="93"/>
        <v/>
      </c>
      <c r="F640" s="14" t="str">
        <f>IF(A640="","",IF(A640=nper,J639+E640,MIN(J639+E640,IF(D640=D639,F639,IF($E$13="Acc Bi-Weekly",ROUND((-PMT(((1+D640/CP)^(CP/12))-1,(nper-A640+1)*12/26,J639))/2,2),IF($E$13="Acc Weekly",ROUND((-PMT(((1+D640/CP)^(CP/12))-1,(nper-A640+1)*12/52,J639))/4,2),ROUND(-PMT(((1+D640/CP)^(CP/periods_per_year))-1,nper-A640+1,J639),2)))))))</f>
        <v/>
      </c>
      <c r="G640" s="14" t="str">
        <f>IF(OR(A640="",A640&lt;$E$23),"",IF(J639&lt;=F640,0,IF(IF(AND(A640&gt;=$E$23,MOD(A640-$E$23,int)=0),$E$24,0)+F640&gt;=J639+E640,J639+E640-F640,IF(AND(A640&gt;=$E$23,MOD(A640-$E$23,int)=0),$E$24,0)+IF(IF(AND(A640&gt;=$E$23,MOD(A640-$E$23,int)=0),$E$24,0)+IF(MOD(A640-$E$27,periods_per_year)=0,$E$26,0)+F640&lt;J639+E640,IF(MOD(A640-$E$27,periods_per_year)=0,$E$26,0),J639+E640-IF(AND(A640&gt;=$E$23,MOD(A640-$E$23,int)=0),$E$24,0)-F640))))</f>
        <v/>
      </c>
      <c r="H640" s="15"/>
      <c r="I640" s="14" t="str">
        <f t="shared" si="94"/>
        <v/>
      </c>
      <c r="J640" s="14" t="str">
        <f t="shared" si="95"/>
        <v/>
      </c>
      <c r="K640" s="14" t="str">
        <f t="shared" si="96"/>
        <v/>
      </c>
      <c r="L640" s="14" t="str">
        <f>IF(A640="","",SUM($K$49:K640))</f>
        <v/>
      </c>
      <c r="O640" s="18" t="str">
        <f t="shared" si="97"/>
        <v/>
      </c>
      <c r="P640" s="19" t="str">
        <f>IF(O640="","",IF(OR(periods_per_year=26,periods_per_year=52),IF(periods_per_year=26,IF(O640=1,fpdate,P639+14),IF(periods_per_year=52,IF(O640=1,fpdate,P639+7),"n/a")),IF(periods_per_year=24,DATE(YEAR(fpdate),MONTH(fpdate)+(O640-1)/2+IF(AND(DAY(fpdate)&gt;=15,MOD(O640,2)=0),1,0),IF(MOD(O640,2)=0,IF(DAY(fpdate)&gt;=15,DAY(fpdate)-14,DAY(fpdate)+14),DAY(fpdate))),IF(DAY(DATE(YEAR(fpdate),MONTH(fpdate)+O640-1,DAY(fpdate)))&lt;&gt;DAY(fpdate),DATE(YEAR(fpdate),MONTH(fpdate)+O640,0),DATE(YEAR(fpdate),MONTH(fpdate)+O640-1,DAY(fpdate))))))</f>
        <v/>
      </c>
      <c r="Q640" s="20" t="str">
        <f>IF(O640="","",IF(D640&lt;&gt;"",D640,IF(O640=1,start_rate,IF(variable,IF(OR(O640=1,O640&lt;$J$23*periods_per_year),Q639,MIN($J$24,IF(MOD(O640-1,$J$26)=0,MAX($J$25,Q639+$J$27),Q639))),Q639))))</f>
        <v/>
      </c>
      <c r="R640" s="21" t="str">
        <f>IF(O640="","",ROUND((((1+Q640/CP)^(CP/periods_per_year))-1)*U639,2))</f>
        <v/>
      </c>
      <c r="S640" s="21" t="str">
        <f>IF(O640="","",IF(O640=nper,U639+R640,MIN(U639+R640,IF(Q640=Q639,S639,ROUND(-PMT(((1+Q640/CP)^(CP/periods_per_year))-1,nper-O640+1,U639),2)))))</f>
        <v/>
      </c>
      <c r="T640" s="21" t="str">
        <f t="shared" si="98"/>
        <v/>
      </c>
      <c r="U640" s="21" t="str">
        <f t="shared" si="99"/>
        <v/>
      </c>
    </row>
    <row r="641" spans="1:21" x14ac:dyDescent="0.2">
      <c r="A641" s="11" t="str">
        <f t="shared" si="90"/>
        <v/>
      </c>
      <c r="B641" s="12" t="str">
        <f t="shared" si="91"/>
        <v/>
      </c>
      <c r="C641" s="16" t="str">
        <f t="shared" si="92"/>
        <v/>
      </c>
      <c r="D641" s="13" t="str">
        <f>IF(A641="","",IF(A641=1,start_rate,IF(variable,IF(OR(A641=1,A641&lt;$J$23*periods_per_year),D640,MIN($J$24,IF(MOD(A641-1,$J$26)=0,MAX($J$25,D640+$J$27),D640))),D640)))</f>
        <v/>
      </c>
      <c r="E641" s="14" t="str">
        <f t="shared" si="93"/>
        <v/>
      </c>
      <c r="F641" s="14" t="str">
        <f>IF(A641="","",IF(A641=nper,J640+E641,MIN(J640+E641,IF(D641=D640,F640,IF($E$13="Acc Bi-Weekly",ROUND((-PMT(((1+D641/CP)^(CP/12))-1,(nper-A641+1)*12/26,J640))/2,2),IF($E$13="Acc Weekly",ROUND((-PMT(((1+D641/CP)^(CP/12))-1,(nper-A641+1)*12/52,J640))/4,2),ROUND(-PMT(((1+D641/CP)^(CP/periods_per_year))-1,nper-A641+1,J640),2)))))))</f>
        <v/>
      </c>
      <c r="G641" s="14" t="str">
        <f>IF(OR(A641="",A641&lt;$E$23),"",IF(J640&lt;=F641,0,IF(IF(AND(A641&gt;=$E$23,MOD(A641-$E$23,int)=0),$E$24,0)+F641&gt;=J640+E641,J640+E641-F641,IF(AND(A641&gt;=$E$23,MOD(A641-$E$23,int)=0),$E$24,0)+IF(IF(AND(A641&gt;=$E$23,MOD(A641-$E$23,int)=0),$E$24,0)+IF(MOD(A641-$E$27,periods_per_year)=0,$E$26,0)+F641&lt;J640+E641,IF(MOD(A641-$E$27,periods_per_year)=0,$E$26,0),J640+E641-IF(AND(A641&gt;=$E$23,MOD(A641-$E$23,int)=0),$E$24,0)-F641))))</f>
        <v/>
      </c>
      <c r="H641" s="15"/>
      <c r="I641" s="14" t="str">
        <f t="shared" si="94"/>
        <v/>
      </c>
      <c r="J641" s="14" t="str">
        <f t="shared" si="95"/>
        <v/>
      </c>
      <c r="K641" s="14" t="str">
        <f t="shared" si="96"/>
        <v/>
      </c>
      <c r="L641" s="14" t="str">
        <f>IF(A641="","",SUM($K$49:K641))</f>
        <v/>
      </c>
      <c r="O641" s="18" t="str">
        <f t="shared" si="97"/>
        <v/>
      </c>
      <c r="P641" s="19" t="str">
        <f>IF(O641="","",IF(OR(periods_per_year=26,periods_per_year=52),IF(periods_per_year=26,IF(O641=1,fpdate,P640+14),IF(periods_per_year=52,IF(O641=1,fpdate,P640+7),"n/a")),IF(periods_per_year=24,DATE(YEAR(fpdate),MONTH(fpdate)+(O641-1)/2+IF(AND(DAY(fpdate)&gt;=15,MOD(O641,2)=0),1,0),IF(MOD(O641,2)=0,IF(DAY(fpdate)&gt;=15,DAY(fpdate)-14,DAY(fpdate)+14),DAY(fpdate))),IF(DAY(DATE(YEAR(fpdate),MONTH(fpdate)+O641-1,DAY(fpdate)))&lt;&gt;DAY(fpdate),DATE(YEAR(fpdate),MONTH(fpdate)+O641,0),DATE(YEAR(fpdate),MONTH(fpdate)+O641-1,DAY(fpdate))))))</f>
        <v/>
      </c>
      <c r="Q641" s="20" t="str">
        <f>IF(O641="","",IF(D641&lt;&gt;"",D641,IF(O641=1,start_rate,IF(variable,IF(OR(O641=1,O641&lt;$J$23*periods_per_year),Q640,MIN($J$24,IF(MOD(O641-1,$J$26)=0,MAX($J$25,Q640+$J$27),Q640))),Q640))))</f>
        <v/>
      </c>
      <c r="R641" s="21" t="str">
        <f>IF(O641="","",ROUND((((1+Q641/CP)^(CP/periods_per_year))-1)*U640,2))</f>
        <v/>
      </c>
      <c r="S641" s="21" t="str">
        <f>IF(O641="","",IF(O641=nper,U640+R641,MIN(U640+R641,IF(Q641=Q640,S640,ROUND(-PMT(((1+Q641/CP)^(CP/periods_per_year))-1,nper-O641+1,U640),2)))))</f>
        <v/>
      </c>
      <c r="T641" s="21" t="str">
        <f t="shared" si="98"/>
        <v/>
      </c>
      <c r="U641" s="21" t="str">
        <f t="shared" si="99"/>
        <v/>
      </c>
    </row>
    <row r="642" spans="1:21" x14ac:dyDescent="0.2">
      <c r="A642" s="11" t="str">
        <f t="shared" si="90"/>
        <v/>
      </c>
      <c r="B642" s="12" t="str">
        <f t="shared" si="91"/>
        <v/>
      </c>
      <c r="C642" s="16" t="str">
        <f t="shared" si="92"/>
        <v/>
      </c>
      <c r="D642" s="13" t="str">
        <f>IF(A642="","",IF(A642=1,start_rate,IF(variable,IF(OR(A642=1,A642&lt;$J$23*periods_per_year),D641,MIN($J$24,IF(MOD(A642-1,$J$26)=0,MAX($J$25,D641+$J$27),D641))),D641)))</f>
        <v/>
      </c>
      <c r="E642" s="14" t="str">
        <f t="shared" si="93"/>
        <v/>
      </c>
      <c r="F642" s="14" t="str">
        <f>IF(A642="","",IF(A642=nper,J641+E642,MIN(J641+E642,IF(D642=D641,F641,IF($E$13="Acc Bi-Weekly",ROUND((-PMT(((1+D642/CP)^(CP/12))-1,(nper-A642+1)*12/26,J641))/2,2),IF($E$13="Acc Weekly",ROUND((-PMT(((1+D642/CP)^(CP/12))-1,(nper-A642+1)*12/52,J641))/4,2),ROUND(-PMT(((1+D642/CP)^(CP/periods_per_year))-1,nper-A642+1,J641),2)))))))</f>
        <v/>
      </c>
      <c r="G642" s="14" t="str">
        <f>IF(OR(A642="",A642&lt;$E$23),"",IF(J641&lt;=F642,0,IF(IF(AND(A642&gt;=$E$23,MOD(A642-$E$23,int)=0),$E$24,0)+F642&gt;=J641+E642,J641+E642-F642,IF(AND(A642&gt;=$E$23,MOD(A642-$E$23,int)=0),$E$24,0)+IF(IF(AND(A642&gt;=$E$23,MOD(A642-$E$23,int)=0),$E$24,0)+IF(MOD(A642-$E$27,periods_per_year)=0,$E$26,0)+F642&lt;J641+E642,IF(MOD(A642-$E$27,periods_per_year)=0,$E$26,0),J641+E642-IF(AND(A642&gt;=$E$23,MOD(A642-$E$23,int)=0),$E$24,0)-F642))))</f>
        <v/>
      </c>
      <c r="H642" s="15"/>
      <c r="I642" s="14" t="str">
        <f t="shared" si="94"/>
        <v/>
      </c>
      <c r="J642" s="14" t="str">
        <f t="shared" si="95"/>
        <v/>
      </c>
      <c r="K642" s="14" t="str">
        <f t="shared" si="96"/>
        <v/>
      </c>
      <c r="L642" s="14" t="str">
        <f>IF(A642="","",SUM($K$49:K642))</f>
        <v/>
      </c>
      <c r="O642" s="18" t="str">
        <f t="shared" si="97"/>
        <v/>
      </c>
      <c r="P642" s="19" t="str">
        <f>IF(O642="","",IF(OR(periods_per_year=26,periods_per_year=52),IF(periods_per_year=26,IF(O642=1,fpdate,P641+14),IF(periods_per_year=52,IF(O642=1,fpdate,P641+7),"n/a")),IF(periods_per_year=24,DATE(YEAR(fpdate),MONTH(fpdate)+(O642-1)/2+IF(AND(DAY(fpdate)&gt;=15,MOD(O642,2)=0),1,0),IF(MOD(O642,2)=0,IF(DAY(fpdate)&gt;=15,DAY(fpdate)-14,DAY(fpdate)+14),DAY(fpdate))),IF(DAY(DATE(YEAR(fpdate),MONTH(fpdate)+O642-1,DAY(fpdate)))&lt;&gt;DAY(fpdate),DATE(YEAR(fpdate),MONTH(fpdate)+O642,0),DATE(YEAR(fpdate),MONTH(fpdate)+O642-1,DAY(fpdate))))))</f>
        <v/>
      </c>
      <c r="Q642" s="20" t="str">
        <f>IF(O642="","",IF(D642&lt;&gt;"",D642,IF(O642=1,start_rate,IF(variable,IF(OR(O642=1,O642&lt;$J$23*periods_per_year),Q641,MIN($J$24,IF(MOD(O642-1,$J$26)=0,MAX($J$25,Q641+$J$27),Q641))),Q641))))</f>
        <v/>
      </c>
      <c r="R642" s="21" t="str">
        <f>IF(O642="","",ROUND((((1+Q642/CP)^(CP/periods_per_year))-1)*U641,2))</f>
        <v/>
      </c>
      <c r="S642" s="21" t="str">
        <f>IF(O642="","",IF(O642=nper,U641+R642,MIN(U641+R642,IF(Q642=Q641,S641,ROUND(-PMT(((1+Q642/CP)^(CP/periods_per_year))-1,nper-O642+1,U641),2)))))</f>
        <v/>
      </c>
      <c r="T642" s="21" t="str">
        <f t="shared" si="98"/>
        <v/>
      </c>
      <c r="U642" s="21" t="str">
        <f t="shared" si="99"/>
        <v/>
      </c>
    </row>
    <row r="643" spans="1:21" x14ac:dyDescent="0.2">
      <c r="A643" s="11" t="str">
        <f t="shared" si="90"/>
        <v/>
      </c>
      <c r="B643" s="12" t="str">
        <f t="shared" si="91"/>
        <v/>
      </c>
      <c r="C643" s="16" t="str">
        <f t="shared" si="92"/>
        <v/>
      </c>
      <c r="D643" s="13" t="str">
        <f>IF(A643="","",IF(A643=1,start_rate,IF(variable,IF(OR(A643=1,A643&lt;$J$23*periods_per_year),D642,MIN($J$24,IF(MOD(A643-1,$J$26)=0,MAX($J$25,D642+$J$27),D642))),D642)))</f>
        <v/>
      </c>
      <c r="E643" s="14" t="str">
        <f t="shared" si="93"/>
        <v/>
      </c>
      <c r="F643" s="14" t="str">
        <f>IF(A643="","",IF(A643=nper,J642+E643,MIN(J642+E643,IF(D643=D642,F642,IF($E$13="Acc Bi-Weekly",ROUND((-PMT(((1+D643/CP)^(CP/12))-1,(nper-A643+1)*12/26,J642))/2,2),IF($E$13="Acc Weekly",ROUND((-PMT(((1+D643/CP)^(CP/12))-1,(nper-A643+1)*12/52,J642))/4,2),ROUND(-PMT(((1+D643/CP)^(CP/periods_per_year))-1,nper-A643+1,J642),2)))))))</f>
        <v/>
      </c>
      <c r="G643" s="14" t="str">
        <f>IF(OR(A643="",A643&lt;$E$23),"",IF(J642&lt;=F643,0,IF(IF(AND(A643&gt;=$E$23,MOD(A643-$E$23,int)=0),$E$24,0)+F643&gt;=J642+E643,J642+E643-F643,IF(AND(A643&gt;=$E$23,MOD(A643-$E$23,int)=0),$E$24,0)+IF(IF(AND(A643&gt;=$E$23,MOD(A643-$E$23,int)=0),$E$24,0)+IF(MOD(A643-$E$27,periods_per_year)=0,$E$26,0)+F643&lt;J642+E643,IF(MOD(A643-$E$27,periods_per_year)=0,$E$26,0),J642+E643-IF(AND(A643&gt;=$E$23,MOD(A643-$E$23,int)=0),$E$24,0)-F643))))</f>
        <v/>
      </c>
      <c r="H643" s="15"/>
      <c r="I643" s="14" t="str">
        <f t="shared" si="94"/>
        <v/>
      </c>
      <c r="J643" s="14" t="str">
        <f t="shared" si="95"/>
        <v/>
      </c>
      <c r="K643" s="14" t="str">
        <f t="shared" si="96"/>
        <v/>
      </c>
      <c r="L643" s="14" t="str">
        <f>IF(A643="","",SUM($K$49:K643))</f>
        <v/>
      </c>
      <c r="O643" s="18" t="str">
        <f t="shared" si="97"/>
        <v/>
      </c>
      <c r="P643" s="19" t="str">
        <f>IF(O643="","",IF(OR(periods_per_year=26,periods_per_year=52),IF(periods_per_year=26,IF(O643=1,fpdate,P642+14),IF(periods_per_year=52,IF(O643=1,fpdate,P642+7),"n/a")),IF(periods_per_year=24,DATE(YEAR(fpdate),MONTH(fpdate)+(O643-1)/2+IF(AND(DAY(fpdate)&gt;=15,MOD(O643,2)=0),1,0),IF(MOD(O643,2)=0,IF(DAY(fpdate)&gt;=15,DAY(fpdate)-14,DAY(fpdate)+14),DAY(fpdate))),IF(DAY(DATE(YEAR(fpdate),MONTH(fpdate)+O643-1,DAY(fpdate)))&lt;&gt;DAY(fpdate),DATE(YEAR(fpdate),MONTH(fpdate)+O643,0),DATE(YEAR(fpdate),MONTH(fpdate)+O643-1,DAY(fpdate))))))</f>
        <v/>
      </c>
      <c r="Q643" s="20" t="str">
        <f>IF(O643="","",IF(D643&lt;&gt;"",D643,IF(O643=1,start_rate,IF(variable,IF(OR(O643=1,O643&lt;$J$23*periods_per_year),Q642,MIN($J$24,IF(MOD(O643-1,$J$26)=0,MAX($J$25,Q642+$J$27),Q642))),Q642))))</f>
        <v/>
      </c>
      <c r="R643" s="21" t="str">
        <f>IF(O643="","",ROUND((((1+Q643/CP)^(CP/periods_per_year))-1)*U642,2))</f>
        <v/>
      </c>
      <c r="S643" s="21" t="str">
        <f>IF(O643="","",IF(O643=nper,U642+R643,MIN(U642+R643,IF(Q643=Q642,S642,ROUND(-PMT(((1+Q643/CP)^(CP/periods_per_year))-1,nper-O643+1,U642),2)))))</f>
        <v/>
      </c>
      <c r="T643" s="21" t="str">
        <f t="shared" si="98"/>
        <v/>
      </c>
      <c r="U643" s="21" t="str">
        <f t="shared" si="99"/>
        <v/>
      </c>
    </row>
    <row r="644" spans="1:21" x14ac:dyDescent="0.2">
      <c r="A644" s="11" t="str">
        <f t="shared" si="90"/>
        <v/>
      </c>
      <c r="B644" s="12" t="str">
        <f t="shared" si="91"/>
        <v/>
      </c>
      <c r="C644" s="16" t="str">
        <f t="shared" si="92"/>
        <v/>
      </c>
      <c r="D644" s="13" t="str">
        <f>IF(A644="","",IF(A644=1,start_rate,IF(variable,IF(OR(A644=1,A644&lt;$J$23*periods_per_year),D643,MIN($J$24,IF(MOD(A644-1,$J$26)=0,MAX($J$25,D643+$J$27),D643))),D643)))</f>
        <v/>
      </c>
      <c r="E644" s="14" t="str">
        <f t="shared" si="93"/>
        <v/>
      </c>
      <c r="F644" s="14" t="str">
        <f>IF(A644="","",IF(A644=nper,J643+E644,MIN(J643+E644,IF(D644=D643,F643,IF($E$13="Acc Bi-Weekly",ROUND((-PMT(((1+D644/CP)^(CP/12))-1,(nper-A644+1)*12/26,J643))/2,2),IF($E$13="Acc Weekly",ROUND((-PMT(((1+D644/CP)^(CP/12))-1,(nper-A644+1)*12/52,J643))/4,2),ROUND(-PMT(((1+D644/CP)^(CP/periods_per_year))-1,nper-A644+1,J643),2)))))))</f>
        <v/>
      </c>
      <c r="G644" s="14" t="str">
        <f>IF(OR(A644="",A644&lt;$E$23),"",IF(J643&lt;=F644,0,IF(IF(AND(A644&gt;=$E$23,MOD(A644-$E$23,int)=0),$E$24,0)+F644&gt;=J643+E644,J643+E644-F644,IF(AND(A644&gt;=$E$23,MOD(A644-$E$23,int)=0),$E$24,0)+IF(IF(AND(A644&gt;=$E$23,MOD(A644-$E$23,int)=0),$E$24,0)+IF(MOD(A644-$E$27,periods_per_year)=0,$E$26,0)+F644&lt;J643+E644,IF(MOD(A644-$E$27,periods_per_year)=0,$E$26,0),J643+E644-IF(AND(A644&gt;=$E$23,MOD(A644-$E$23,int)=0),$E$24,0)-F644))))</f>
        <v/>
      </c>
      <c r="H644" s="15"/>
      <c r="I644" s="14" t="str">
        <f t="shared" si="94"/>
        <v/>
      </c>
      <c r="J644" s="14" t="str">
        <f t="shared" si="95"/>
        <v/>
      </c>
      <c r="K644" s="14" t="str">
        <f t="shared" si="96"/>
        <v/>
      </c>
      <c r="L644" s="14" t="str">
        <f>IF(A644="","",SUM($K$49:K644))</f>
        <v/>
      </c>
      <c r="O644" s="18" t="str">
        <f t="shared" si="97"/>
        <v/>
      </c>
      <c r="P644" s="19" t="str">
        <f>IF(O644="","",IF(OR(periods_per_year=26,periods_per_year=52),IF(periods_per_year=26,IF(O644=1,fpdate,P643+14),IF(periods_per_year=52,IF(O644=1,fpdate,P643+7),"n/a")),IF(periods_per_year=24,DATE(YEAR(fpdate),MONTH(fpdate)+(O644-1)/2+IF(AND(DAY(fpdate)&gt;=15,MOD(O644,2)=0),1,0),IF(MOD(O644,2)=0,IF(DAY(fpdate)&gt;=15,DAY(fpdate)-14,DAY(fpdate)+14),DAY(fpdate))),IF(DAY(DATE(YEAR(fpdate),MONTH(fpdate)+O644-1,DAY(fpdate)))&lt;&gt;DAY(fpdate),DATE(YEAR(fpdate),MONTH(fpdate)+O644,0),DATE(YEAR(fpdate),MONTH(fpdate)+O644-1,DAY(fpdate))))))</f>
        <v/>
      </c>
      <c r="Q644" s="20" t="str">
        <f>IF(O644="","",IF(D644&lt;&gt;"",D644,IF(O644=1,start_rate,IF(variable,IF(OR(O644=1,O644&lt;$J$23*periods_per_year),Q643,MIN($J$24,IF(MOD(O644-1,$J$26)=0,MAX($J$25,Q643+$J$27),Q643))),Q643))))</f>
        <v/>
      </c>
      <c r="R644" s="21" t="str">
        <f>IF(O644="","",ROUND((((1+Q644/CP)^(CP/periods_per_year))-1)*U643,2))</f>
        <v/>
      </c>
      <c r="S644" s="21" t="str">
        <f>IF(O644="","",IF(O644=nper,U643+R644,MIN(U643+R644,IF(Q644=Q643,S643,ROUND(-PMT(((1+Q644/CP)^(CP/periods_per_year))-1,nper-O644+1,U643),2)))))</f>
        <v/>
      </c>
      <c r="T644" s="21" t="str">
        <f t="shared" si="98"/>
        <v/>
      </c>
      <c r="U644" s="21" t="str">
        <f t="shared" si="99"/>
        <v/>
      </c>
    </row>
    <row r="645" spans="1:21" x14ac:dyDescent="0.2">
      <c r="A645" s="11" t="str">
        <f t="shared" si="90"/>
        <v/>
      </c>
      <c r="B645" s="12" t="str">
        <f t="shared" si="91"/>
        <v/>
      </c>
      <c r="C645" s="16" t="str">
        <f t="shared" si="92"/>
        <v/>
      </c>
      <c r="D645" s="13" t="str">
        <f>IF(A645="","",IF(A645=1,start_rate,IF(variable,IF(OR(A645=1,A645&lt;$J$23*periods_per_year),D644,MIN($J$24,IF(MOD(A645-1,$J$26)=0,MAX($J$25,D644+$J$27),D644))),D644)))</f>
        <v/>
      </c>
      <c r="E645" s="14" t="str">
        <f t="shared" si="93"/>
        <v/>
      </c>
      <c r="F645" s="14" t="str">
        <f>IF(A645="","",IF(A645=nper,J644+E645,MIN(J644+E645,IF(D645=D644,F644,IF($E$13="Acc Bi-Weekly",ROUND((-PMT(((1+D645/CP)^(CP/12))-1,(nper-A645+1)*12/26,J644))/2,2),IF($E$13="Acc Weekly",ROUND((-PMT(((1+D645/CP)^(CP/12))-1,(nper-A645+1)*12/52,J644))/4,2),ROUND(-PMT(((1+D645/CP)^(CP/periods_per_year))-1,nper-A645+1,J644),2)))))))</f>
        <v/>
      </c>
      <c r="G645" s="14" t="str">
        <f>IF(OR(A645="",A645&lt;$E$23),"",IF(J644&lt;=F645,0,IF(IF(AND(A645&gt;=$E$23,MOD(A645-$E$23,int)=0),$E$24,0)+F645&gt;=J644+E645,J644+E645-F645,IF(AND(A645&gt;=$E$23,MOD(A645-$E$23,int)=0),$E$24,0)+IF(IF(AND(A645&gt;=$E$23,MOD(A645-$E$23,int)=0),$E$24,0)+IF(MOD(A645-$E$27,periods_per_year)=0,$E$26,0)+F645&lt;J644+E645,IF(MOD(A645-$E$27,periods_per_year)=0,$E$26,0),J644+E645-IF(AND(A645&gt;=$E$23,MOD(A645-$E$23,int)=0),$E$24,0)-F645))))</f>
        <v/>
      </c>
      <c r="H645" s="15"/>
      <c r="I645" s="14" t="str">
        <f t="shared" si="94"/>
        <v/>
      </c>
      <c r="J645" s="14" t="str">
        <f t="shared" si="95"/>
        <v/>
      </c>
      <c r="K645" s="14" t="str">
        <f t="shared" si="96"/>
        <v/>
      </c>
      <c r="L645" s="14" t="str">
        <f>IF(A645="","",SUM($K$49:K645))</f>
        <v/>
      </c>
      <c r="O645" s="18" t="str">
        <f t="shared" si="97"/>
        <v/>
      </c>
      <c r="P645" s="19" t="str">
        <f>IF(O645="","",IF(OR(periods_per_year=26,periods_per_year=52),IF(periods_per_year=26,IF(O645=1,fpdate,P644+14),IF(periods_per_year=52,IF(O645=1,fpdate,P644+7),"n/a")),IF(periods_per_year=24,DATE(YEAR(fpdate),MONTH(fpdate)+(O645-1)/2+IF(AND(DAY(fpdate)&gt;=15,MOD(O645,2)=0),1,0),IF(MOD(O645,2)=0,IF(DAY(fpdate)&gt;=15,DAY(fpdate)-14,DAY(fpdate)+14),DAY(fpdate))),IF(DAY(DATE(YEAR(fpdate),MONTH(fpdate)+O645-1,DAY(fpdate)))&lt;&gt;DAY(fpdate),DATE(YEAR(fpdate),MONTH(fpdate)+O645,0),DATE(YEAR(fpdate),MONTH(fpdate)+O645-1,DAY(fpdate))))))</f>
        <v/>
      </c>
      <c r="Q645" s="20" t="str">
        <f>IF(O645="","",IF(D645&lt;&gt;"",D645,IF(O645=1,start_rate,IF(variable,IF(OR(O645=1,O645&lt;$J$23*periods_per_year),Q644,MIN($J$24,IF(MOD(O645-1,$J$26)=0,MAX($J$25,Q644+$J$27),Q644))),Q644))))</f>
        <v/>
      </c>
      <c r="R645" s="21" t="str">
        <f>IF(O645="","",ROUND((((1+Q645/CP)^(CP/periods_per_year))-1)*U644,2))</f>
        <v/>
      </c>
      <c r="S645" s="21" t="str">
        <f>IF(O645="","",IF(O645=nper,U644+R645,MIN(U644+R645,IF(Q645=Q644,S644,ROUND(-PMT(((1+Q645/CP)^(CP/periods_per_year))-1,nper-O645+1,U644),2)))))</f>
        <v/>
      </c>
      <c r="T645" s="21" t="str">
        <f t="shared" si="98"/>
        <v/>
      </c>
      <c r="U645" s="21" t="str">
        <f t="shared" si="99"/>
        <v/>
      </c>
    </row>
    <row r="646" spans="1:21" x14ac:dyDescent="0.2">
      <c r="A646" s="11" t="str">
        <f t="shared" si="90"/>
        <v/>
      </c>
      <c r="B646" s="12" t="str">
        <f t="shared" si="91"/>
        <v/>
      </c>
      <c r="C646" s="16" t="str">
        <f t="shared" si="92"/>
        <v/>
      </c>
      <c r="D646" s="13" t="str">
        <f>IF(A646="","",IF(A646=1,start_rate,IF(variable,IF(OR(A646=1,A646&lt;$J$23*periods_per_year),D645,MIN($J$24,IF(MOD(A646-1,$J$26)=0,MAX($J$25,D645+$J$27),D645))),D645)))</f>
        <v/>
      </c>
      <c r="E646" s="14" t="str">
        <f t="shared" si="93"/>
        <v/>
      </c>
      <c r="F646" s="14" t="str">
        <f>IF(A646="","",IF(A646=nper,J645+E646,MIN(J645+E646,IF(D646=D645,F645,IF($E$13="Acc Bi-Weekly",ROUND((-PMT(((1+D646/CP)^(CP/12))-1,(nper-A646+1)*12/26,J645))/2,2),IF($E$13="Acc Weekly",ROUND((-PMT(((1+D646/CP)^(CP/12))-1,(nper-A646+1)*12/52,J645))/4,2),ROUND(-PMT(((1+D646/CP)^(CP/periods_per_year))-1,nper-A646+1,J645),2)))))))</f>
        <v/>
      </c>
      <c r="G646" s="14" t="str">
        <f>IF(OR(A646="",A646&lt;$E$23),"",IF(J645&lt;=F646,0,IF(IF(AND(A646&gt;=$E$23,MOD(A646-$E$23,int)=0),$E$24,0)+F646&gt;=J645+E646,J645+E646-F646,IF(AND(A646&gt;=$E$23,MOD(A646-$E$23,int)=0),$E$24,0)+IF(IF(AND(A646&gt;=$E$23,MOD(A646-$E$23,int)=0),$E$24,0)+IF(MOD(A646-$E$27,periods_per_year)=0,$E$26,0)+F646&lt;J645+E646,IF(MOD(A646-$E$27,periods_per_year)=0,$E$26,0),J645+E646-IF(AND(A646&gt;=$E$23,MOD(A646-$E$23,int)=0),$E$24,0)-F646))))</f>
        <v/>
      </c>
      <c r="H646" s="15"/>
      <c r="I646" s="14" t="str">
        <f t="shared" si="94"/>
        <v/>
      </c>
      <c r="J646" s="14" t="str">
        <f t="shared" si="95"/>
        <v/>
      </c>
      <c r="K646" s="14" t="str">
        <f t="shared" si="96"/>
        <v/>
      </c>
      <c r="L646" s="14" t="str">
        <f>IF(A646="","",SUM($K$49:K646))</f>
        <v/>
      </c>
      <c r="O646" s="18" t="str">
        <f t="shared" si="97"/>
        <v/>
      </c>
      <c r="P646" s="19" t="str">
        <f>IF(O646="","",IF(OR(periods_per_year=26,periods_per_year=52),IF(periods_per_year=26,IF(O646=1,fpdate,P645+14),IF(periods_per_year=52,IF(O646=1,fpdate,P645+7),"n/a")),IF(periods_per_year=24,DATE(YEAR(fpdate),MONTH(fpdate)+(O646-1)/2+IF(AND(DAY(fpdate)&gt;=15,MOD(O646,2)=0),1,0),IF(MOD(O646,2)=0,IF(DAY(fpdate)&gt;=15,DAY(fpdate)-14,DAY(fpdate)+14),DAY(fpdate))),IF(DAY(DATE(YEAR(fpdate),MONTH(fpdate)+O646-1,DAY(fpdate)))&lt;&gt;DAY(fpdate),DATE(YEAR(fpdate),MONTH(fpdate)+O646,0),DATE(YEAR(fpdate),MONTH(fpdate)+O646-1,DAY(fpdate))))))</f>
        <v/>
      </c>
      <c r="Q646" s="20" t="str">
        <f>IF(O646="","",IF(D646&lt;&gt;"",D646,IF(O646=1,start_rate,IF(variable,IF(OR(O646=1,O646&lt;$J$23*periods_per_year),Q645,MIN($J$24,IF(MOD(O646-1,$J$26)=0,MAX($J$25,Q645+$J$27),Q645))),Q645))))</f>
        <v/>
      </c>
      <c r="R646" s="21" t="str">
        <f>IF(O646="","",ROUND((((1+Q646/CP)^(CP/periods_per_year))-1)*U645,2))</f>
        <v/>
      </c>
      <c r="S646" s="21" t="str">
        <f>IF(O646="","",IF(O646=nper,U645+R646,MIN(U645+R646,IF(Q646=Q645,S645,ROUND(-PMT(((1+Q646/CP)^(CP/periods_per_year))-1,nper-O646+1,U645),2)))))</f>
        <v/>
      </c>
      <c r="T646" s="21" t="str">
        <f t="shared" si="98"/>
        <v/>
      </c>
      <c r="U646" s="21" t="str">
        <f t="shared" si="99"/>
        <v/>
      </c>
    </row>
    <row r="647" spans="1:21" x14ac:dyDescent="0.2">
      <c r="A647" s="11" t="str">
        <f t="shared" si="90"/>
        <v/>
      </c>
      <c r="B647" s="12" t="str">
        <f t="shared" si="91"/>
        <v/>
      </c>
      <c r="C647" s="16" t="str">
        <f t="shared" si="92"/>
        <v/>
      </c>
      <c r="D647" s="13" t="str">
        <f>IF(A647="","",IF(A647=1,start_rate,IF(variable,IF(OR(A647=1,A647&lt;$J$23*periods_per_year),D646,MIN($J$24,IF(MOD(A647-1,$J$26)=0,MAX($J$25,D646+$J$27),D646))),D646)))</f>
        <v/>
      </c>
      <c r="E647" s="14" t="str">
        <f t="shared" si="93"/>
        <v/>
      </c>
      <c r="F647" s="14" t="str">
        <f>IF(A647="","",IF(A647=nper,J646+E647,MIN(J646+E647,IF(D647=D646,F646,IF($E$13="Acc Bi-Weekly",ROUND((-PMT(((1+D647/CP)^(CP/12))-1,(nper-A647+1)*12/26,J646))/2,2),IF($E$13="Acc Weekly",ROUND((-PMT(((1+D647/CP)^(CP/12))-1,(nper-A647+1)*12/52,J646))/4,2),ROUND(-PMT(((1+D647/CP)^(CP/periods_per_year))-1,nper-A647+1,J646),2)))))))</f>
        <v/>
      </c>
      <c r="G647" s="14" t="str">
        <f>IF(OR(A647="",A647&lt;$E$23),"",IF(J646&lt;=F647,0,IF(IF(AND(A647&gt;=$E$23,MOD(A647-$E$23,int)=0),$E$24,0)+F647&gt;=J646+E647,J646+E647-F647,IF(AND(A647&gt;=$E$23,MOD(A647-$E$23,int)=0),$E$24,0)+IF(IF(AND(A647&gt;=$E$23,MOD(A647-$E$23,int)=0),$E$24,0)+IF(MOD(A647-$E$27,periods_per_year)=0,$E$26,0)+F647&lt;J646+E647,IF(MOD(A647-$E$27,periods_per_year)=0,$E$26,0),J646+E647-IF(AND(A647&gt;=$E$23,MOD(A647-$E$23,int)=0),$E$24,0)-F647))))</f>
        <v/>
      </c>
      <c r="H647" s="15"/>
      <c r="I647" s="14" t="str">
        <f t="shared" si="94"/>
        <v/>
      </c>
      <c r="J647" s="14" t="str">
        <f t="shared" si="95"/>
        <v/>
      </c>
      <c r="K647" s="14" t="str">
        <f t="shared" si="96"/>
        <v/>
      </c>
      <c r="L647" s="14" t="str">
        <f>IF(A647="","",SUM($K$49:K647))</f>
        <v/>
      </c>
      <c r="O647" s="18" t="str">
        <f t="shared" si="97"/>
        <v/>
      </c>
      <c r="P647" s="19" t="str">
        <f>IF(O647="","",IF(OR(periods_per_year=26,periods_per_year=52),IF(periods_per_year=26,IF(O647=1,fpdate,P646+14),IF(periods_per_year=52,IF(O647=1,fpdate,P646+7),"n/a")),IF(periods_per_year=24,DATE(YEAR(fpdate),MONTH(fpdate)+(O647-1)/2+IF(AND(DAY(fpdate)&gt;=15,MOD(O647,2)=0),1,0),IF(MOD(O647,2)=0,IF(DAY(fpdate)&gt;=15,DAY(fpdate)-14,DAY(fpdate)+14),DAY(fpdate))),IF(DAY(DATE(YEAR(fpdate),MONTH(fpdate)+O647-1,DAY(fpdate)))&lt;&gt;DAY(fpdate),DATE(YEAR(fpdate),MONTH(fpdate)+O647,0),DATE(YEAR(fpdate),MONTH(fpdate)+O647-1,DAY(fpdate))))))</f>
        <v/>
      </c>
      <c r="Q647" s="20" t="str">
        <f>IF(O647="","",IF(D647&lt;&gt;"",D647,IF(O647=1,start_rate,IF(variable,IF(OR(O647=1,O647&lt;$J$23*periods_per_year),Q646,MIN($J$24,IF(MOD(O647-1,$J$26)=0,MAX($J$25,Q646+$J$27),Q646))),Q646))))</f>
        <v/>
      </c>
      <c r="R647" s="21" t="str">
        <f>IF(O647="","",ROUND((((1+Q647/CP)^(CP/periods_per_year))-1)*U646,2))</f>
        <v/>
      </c>
      <c r="S647" s="21" t="str">
        <f>IF(O647="","",IF(O647=nper,U646+R647,MIN(U646+R647,IF(Q647=Q646,S646,ROUND(-PMT(((1+Q647/CP)^(CP/periods_per_year))-1,nper-O647+1,U646),2)))))</f>
        <v/>
      </c>
      <c r="T647" s="21" t="str">
        <f t="shared" si="98"/>
        <v/>
      </c>
      <c r="U647" s="21" t="str">
        <f t="shared" si="99"/>
        <v/>
      </c>
    </row>
    <row r="648" spans="1:21" x14ac:dyDescent="0.2">
      <c r="A648" s="11" t="str">
        <f t="shared" si="90"/>
        <v/>
      </c>
      <c r="B648" s="12" t="str">
        <f t="shared" si="91"/>
        <v/>
      </c>
      <c r="C648" s="16" t="str">
        <f t="shared" si="92"/>
        <v/>
      </c>
      <c r="D648" s="13" t="str">
        <f>IF(A648="","",IF(A648=1,start_rate,IF(variable,IF(OR(A648=1,A648&lt;$J$23*periods_per_year),D647,MIN($J$24,IF(MOD(A648-1,$J$26)=0,MAX($J$25,D647+$J$27),D647))),D647)))</f>
        <v/>
      </c>
      <c r="E648" s="14" t="str">
        <f t="shared" si="93"/>
        <v/>
      </c>
      <c r="F648" s="14" t="str">
        <f>IF(A648="","",IF(A648=nper,J647+E648,MIN(J647+E648,IF(D648=D647,F647,IF($E$13="Acc Bi-Weekly",ROUND((-PMT(((1+D648/CP)^(CP/12))-1,(nper-A648+1)*12/26,J647))/2,2),IF($E$13="Acc Weekly",ROUND((-PMT(((1+D648/CP)^(CP/12))-1,(nper-A648+1)*12/52,J647))/4,2),ROUND(-PMT(((1+D648/CP)^(CP/periods_per_year))-1,nper-A648+1,J647),2)))))))</f>
        <v/>
      </c>
      <c r="G648" s="14" t="str">
        <f>IF(OR(A648="",A648&lt;$E$23),"",IF(J647&lt;=F648,0,IF(IF(AND(A648&gt;=$E$23,MOD(A648-$E$23,int)=0),$E$24,0)+F648&gt;=J647+E648,J647+E648-F648,IF(AND(A648&gt;=$E$23,MOD(A648-$E$23,int)=0),$E$24,0)+IF(IF(AND(A648&gt;=$E$23,MOD(A648-$E$23,int)=0),$E$24,0)+IF(MOD(A648-$E$27,periods_per_year)=0,$E$26,0)+F648&lt;J647+E648,IF(MOD(A648-$E$27,periods_per_year)=0,$E$26,0),J647+E648-IF(AND(A648&gt;=$E$23,MOD(A648-$E$23,int)=0),$E$24,0)-F648))))</f>
        <v/>
      </c>
      <c r="H648" s="15"/>
      <c r="I648" s="14" t="str">
        <f t="shared" si="94"/>
        <v/>
      </c>
      <c r="J648" s="14" t="str">
        <f t="shared" si="95"/>
        <v/>
      </c>
      <c r="K648" s="14" t="str">
        <f t="shared" si="96"/>
        <v/>
      </c>
      <c r="L648" s="14" t="str">
        <f>IF(A648="","",SUM($K$49:K648))</f>
        <v/>
      </c>
      <c r="O648" s="18" t="str">
        <f t="shared" si="97"/>
        <v/>
      </c>
      <c r="P648" s="19" t="str">
        <f>IF(O648="","",IF(OR(periods_per_year=26,periods_per_year=52),IF(periods_per_year=26,IF(O648=1,fpdate,P647+14),IF(periods_per_year=52,IF(O648=1,fpdate,P647+7),"n/a")),IF(periods_per_year=24,DATE(YEAR(fpdate),MONTH(fpdate)+(O648-1)/2+IF(AND(DAY(fpdate)&gt;=15,MOD(O648,2)=0),1,0),IF(MOD(O648,2)=0,IF(DAY(fpdate)&gt;=15,DAY(fpdate)-14,DAY(fpdate)+14),DAY(fpdate))),IF(DAY(DATE(YEAR(fpdate),MONTH(fpdate)+O648-1,DAY(fpdate)))&lt;&gt;DAY(fpdate),DATE(YEAR(fpdate),MONTH(fpdate)+O648,0),DATE(YEAR(fpdate),MONTH(fpdate)+O648-1,DAY(fpdate))))))</f>
        <v/>
      </c>
      <c r="Q648" s="20" t="str">
        <f>IF(O648="","",IF(D648&lt;&gt;"",D648,IF(O648=1,start_rate,IF(variable,IF(OR(O648=1,O648&lt;$J$23*periods_per_year),Q647,MIN($J$24,IF(MOD(O648-1,$J$26)=0,MAX($J$25,Q647+$J$27),Q647))),Q647))))</f>
        <v/>
      </c>
      <c r="R648" s="21" t="str">
        <f>IF(O648="","",ROUND((((1+Q648/CP)^(CP/periods_per_year))-1)*U647,2))</f>
        <v/>
      </c>
      <c r="S648" s="21" t="str">
        <f>IF(O648="","",IF(O648=nper,U647+R648,MIN(U647+R648,IF(Q648=Q647,S647,ROUND(-PMT(((1+Q648/CP)^(CP/periods_per_year))-1,nper-O648+1,U647),2)))))</f>
        <v/>
      </c>
      <c r="T648" s="21" t="str">
        <f t="shared" si="98"/>
        <v/>
      </c>
      <c r="U648" s="21" t="str">
        <f t="shared" si="99"/>
        <v/>
      </c>
    </row>
    <row r="649" spans="1:21" x14ac:dyDescent="0.2">
      <c r="A649" s="11" t="str">
        <f t="shared" si="90"/>
        <v/>
      </c>
      <c r="B649" s="12" t="str">
        <f t="shared" si="91"/>
        <v/>
      </c>
      <c r="C649" s="16" t="str">
        <f t="shared" si="92"/>
        <v/>
      </c>
      <c r="D649" s="13" t="str">
        <f>IF(A649="","",IF(A649=1,start_rate,IF(variable,IF(OR(A649=1,A649&lt;$J$23*periods_per_year),D648,MIN($J$24,IF(MOD(A649-1,$J$26)=0,MAX($J$25,D648+$J$27),D648))),D648)))</f>
        <v/>
      </c>
      <c r="E649" s="14" t="str">
        <f t="shared" si="93"/>
        <v/>
      </c>
      <c r="F649" s="14" t="str">
        <f>IF(A649="","",IF(A649=nper,J648+E649,MIN(J648+E649,IF(D649=D648,F648,IF($E$13="Acc Bi-Weekly",ROUND((-PMT(((1+D649/CP)^(CP/12))-1,(nper-A649+1)*12/26,J648))/2,2),IF($E$13="Acc Weekly",ROUND((-PMT(((1+D649/CP)^(CP/12))-1,(nper-A649+1)*12/52,J648))/4,2),ROUND(-PMT(((1+D649/CP)^(CP/periods_per_year))-1,nper-A649+1,J648),2)))))))</f>
        <v/>
      </c>
      <c r="G649" s="14" t="str">
        <f>IF(OR(A649="",A649&lt;$E$23),"",IF(J648&lt;=F649,0,IF(IF(AND(A649&gt;=$E$23,MOD(A649-$E$23,int)=0),$E$24,0)+F649&gt;=J648+E649,J648+E649-F649,IF(AND(A649&gt;=$E$23,MOD(A649-$E$23,int)=0),$E$24,0)+IF(IF(AND(A649&gt;=$E$23,MOD(A649-$E$23,int)=0),$E$24,0)+IF(MOD(A649-$E$27,periods_per_year)=0,$E$26,0)+F649&lt;J648+E649,IF(MOD(A649-$E$27,periods_per_year)=0,$E$26,0),J648+E649-IF(AND(A649&gt;=$E$23,MOD(A649-$E$23,int)=0),$E$24,0)-F649))))</f>
        <v/>
      </c>
      <c r="H649" s="15"/>
      <c r="I649" s="14" t="str">
        <f t="shared" si="94"/>
        <v/>
      </c>
      <c r="J649" s="14" t="str">
        <f t="shared" si="95"/>
        <v/>
      </c>
      <c r="K649" s="14" t="str">
        <f t="shared" si="96"/>
        <v/>
      </c>
      <c r="L649" s="14" t="str">
        <f>IF(A649="","",SUM($K$49:K649))</f>
        <v/>
      </c>
      <c r="O649" s="18" t="str">
        <f t="shared" si="97"/>
        <v/>
      </c>
      <c r="P649" s="19" t="str">
        <f>IF(O649="","",IF(OR(periods_per_year=26,periods_per_year=52),IF(periods_per_year=26,IF(O649=1,fpdate,P648+14),IF(periods_per_year=52,IF(O649=1,fpdate,P648+7),"n/a")),IF(periods_per_year=24,DATE(YEAR(fpdate),MONTH(fpdate)+(O649-1)/2+IF(AND(DAY(fpdate)&gt;=15,MOD(O649,2)=0),1,0),IF(MOD(O649,2)=0,IF(DAY(fpdate)&gt;=15,DAY(fpdate)-14,DAY(fpdate)+14),DAY(fpdate))),IF(DAY(DATE(YEAR(fpdate),MONTH(fpdate)+O649-1,DAY(fpdate)))&lt;&gt;DAY(fpdate),DATE(YEAR(fpdate),MONTH(fpdate)+O649,0),DATE(YEAR(fpdate),MONTH(fpdate)+O649-1,DAY(fpdate))))))</f>
        <v/>
      </c>
      <c r="Q649" s="20" t="str">
        <f>IF(O649="","",IF(D649&lt;&gt;"",D649,IF(O649=1,start_rate,IF(variable,IF(OR(O649=1,O649&lt;$J$23*periods_per_year),Q648,MIN($J$24,IF(MOD(O649-1,$J$26)=0,MAX($J$25,Q648+$J$27),Q648))),Q648))))</f>
        <v/>
      </c>
      <c r="R649" s="21" t="str">
        <f>IF(O649="","",ROUND((((1+Q649/CP)^(CP/periods_per_year))-1)*U648,2))</f>
        <v/>
      </c>
      <c r="S649" s="21" t="str">
        <f>IF(O649="","",IF(O649=nper,U648+R649,MIN(U648+R649,IF(Q649=Q648,S648,ROUND(-PMT(((1+Q649/CP)^(CP/periods_per_year))-1,nper-O649+1,U648),2)))))</f>
        <v/>
      </c>
      <c r="T649" s="21" t="str">
        <f t="shared" si="98"/>
        <v/>
      </c>
      <c r="U649" s="21" t="str">
        <f t="shared" si="99"/>
        <v/>
      </c>
    </row>
    <row r="650" spans="1:21" x14ac:dyDescent="0.2">
      <c r="A650" s="11" t="str">
        <f t="shared" si="90"/>
        <v/>
      </c>
      <c r="B650" s="12" t="str">
        <f t="shared" si="91"/>
        <v/>
      </c>
      <c r="C650" s="16" t="str">
        <f t="shared" si="92"/>
        <v/>
      </c>
      <c r="D650" s="13" t="str">
        <f>IF(A650="","",IF(A650=1,start_rate,IF(variable,IF(OR(A650=1,A650&lt;$J$23*periods_per_year),D649,MIN($J$24,IF(MOD(A650-1,$J$26)=0,MAX($J$25,D649+$J$27),D649))),D649)))</f>
        <v/>
      </c>
      <c r="E650" s="14" t="str">
        <f t="shared" si="93"/>
        <v/>
      </c>
      <c r="F650" s="14" t="str">
        <f>IF(A650="","",IF(A650=nper,J649+E650,MIN(J649+E650,IF(D650=D649,F649,IF($E$13="Acc Bi-Weekly",ROUND((-PMT(((1+D650/CP)^(CP/12))-1,(nper-A650+1)*12/26,J649))/2,2),IF($E$13="Acc Weekly",ROUND((-PMT(((1+D650/CP)^(CP/12))-1,(nper-A650+1)*12/52,J649))/4,2),ROUND(-PMT(((1+D650/CP)^(CP/periods_per_year))-1,nper-A650+1,J649),2)))))))</f>
        <v/>
      </c>
      <c r="G650" s="14" t="str">
        <f>IF(OR(A650="",A650&lt;$E$23),"",IF(J649&lt;=F650,0,IF(IF(AND(A650&gt;=$E$23,MOD(A650-$E$23,int)=0),$E$24,0)+F650&gt;=J649+E650,J649+E650-F650,IF(AND(A650&gt;=$E$23,MOD(A650-$E$23,int)=0),$E$24,0)+IF(IF(AND(A650&gt;=$E$23,MOD(A650-$E$23,int)=0),$E$24,0)+IF(MOD(A650-$E$27,periods_per_year)=0,$E$26,0)+F650&lt;J649+E650,IF(MOD(A650-$E$27,periods_per_year)=0,$E$26,0),J649+E650-IF(AND(A650&gt;=$E$23,MOD(A650-$E$23,int)=0),$E$24,0)-F650))))</f>
        <v/>
      </c>
      <c r="H650" s="15"/>
      <c r="I650" s="14" t="str">
        <f t="shared" si="94"/>
        <v/>
      </c>
      <c r="J650" s="14" t="str">
        <f t="shared" si="95"/>
        <v/>
      </c>
      <c r="K650" s="14" t="str">
        <f t="shared" si="96"/>
        <v/>
      </c>
      <c r="L650" s="14" t="str">
        <f>IF(A650="","",SUM($K$49:K650))</f>
        <v/>
      </c>
      <c r="O650" s="18" t="str">
        <f t="shared" si="97"/>
        <v/>
      </c>
      <c r="P650" s="19" t="str">
        <f>IF(O650="","",IF(OR(periods_per_year=26,periods_per_year=52),IF(periods_per_year=26,IF(O650=1,fpdate,P649+14),IF(periods_per_year=52,IF(O650=1,fpdate,P649+7),"n/a")),IF(periods_per_year=24,DATE(YEAR(fpdate),MONTH(fpdate)+(O650-1)/2+IF(AND(DAY(fpdate)&gt;=15,MOD(O650,2)=0),1,0),IF(MOD(O650,2)=0,IF(DAY(fpdate)&gt;=15,DAY(fpdate)-14,DAY(fpdate)+14),DAY(fpdate))),IF(DAY(DATE(YEAR(fpdate),MONTH(fpdate)+O650-1,DAY(fpdate)))&lt;&gt;DAY(fpdate),DATE(YEAR(fpdate),MONTH(fpdate)+O650,0),DATE(YEAR(fpdate),MONTH(fpdate)+O650-1,DAY(fpdate))))))</f>
        <v/>
      </c>
      <c r="Q650" s="20" t="str">
        <f>IF(O650="","",IF(D650&lt;&gt;"",D650,IF(O650=1,start_rate,IF(variable,IF(OR(O650=1,O650&lt;$J$23*periods_per_year),Q649,MIN($J$24,IF(MOD(O650-1,$J$26)=0,MAX($J$25,Q649+$J$27),Q649))),Q649))))</f>
        <v/>
      </c>
      <c r="R650" s="21" t="str">
        <f>IF(O650="","",ROUND((((1+Q650/CP)^(CP/periods_per_year))-1)*U649,2))</f>
        <v/>
      </c>
      <c r="S650" s="21" t="str">
        <f>IF(O650="","",IF(O650=nper,U649+R650,MIN(U649+R650,IF(Q650=Q649,S649,ROUND(-PMT(((1+Q650/CP)^(CP/periods_per_year))-1,nper-O650+1,U649),2)))))</f>
        <v/>
      </c>
      <c r="T650" s="21" t="str">
        <f t="shared" si="98"/>
        <v/>
      </c>
      <c r="U650" s="21" t="str">
        <f t="shared" si="99"/>
        <v/>
      </c>
    </row>
    <row r="651" spans="1:21" x14ac:dyDescent="0.2">
      <c r="A651" s="11" t="str">
        <f t="shared" si="90"/>
        <v/>
      </c>
      <c r="B651" s="12" t="str">
        <f t="shared" si="91"/>
        <v/>
      </c>
      <c r="C651" s="16" t="str">
        <f t="shared" si="92"/>
        <v/>
      </c>
      <c r="D651" s="13" t="str">
        <f>IF(A651="","",IF(A651=1,start_rate,IF(variable,IF(OR(A651=1,A651&lt;$J$23*periods_per_year),D650,MIN($J$24,IF(MOD(A651-1,$J$26)=0,MAX($J$25,D650+$J$27),D650))),D650)))</f>
        <v/>
      </c>
      <c r="E651" s="14" t="str">
        <f t="shared" si="93"/>
        <v/>
      </c>
      <c r="F651" s="14" t="str">
        <f>IF(A651="","",IF(A651=nper,J650+E651,MIN(J650+E651,IF(D651=D650,F650,IF($E$13="Acc Bi-Weekly",ROUND((-PMT(((1+D651/CP)^(CP/12))-1,(nper-A651+1)*12/26,J650))/2,2),IF($E$13="Acc Weekly",ROUND((-PMT(((1+D651/CP)^(CP/12))-1,(nper-A651+1)*12/52,J650))/4,2),ROUND(-PMT(((1+D651/CP)^(CP/periods_per_year))-1,nper-A651+1,J650),2)))))))</f>
        <v/>
      </c>
      <c r="G651" s="14" t="str">
        <f>IF(OR(A651="",A651&lt;$E$23),"",IF(J650&lt;=F651,0,IF(IF(AND(A651&gt;=$E$23,MOD(A651-$E$23,int)=0),$E$24,0)+F651&gt;=J650+E651,J650+E651-F651,IF(AND(A651&gt;=$E$23,MOD(A651-$E$23,int)=0),$E$24,0)+IF(IF(AND(A651&gt;=$E$23,MOD(A651-$E$23,int)=0),$E$24,0)+IF(MOD(A651-$E$27,periods_per_year)=0,$E$26,0)+F651&lt;J650+E651,IF(MOD(A651-$E$27,periods_per_year)=0,$E$26,0),J650+E651-IF(AND(A651&gt;=$E$23,MOD(A651-$E$23,int)=0),$E$24,0)-F651))))</f>
        <v/>
      </c>
      <c r="H651" s="15"/>
      <c r="I651" s="14" t="str">
        <f t="shared" si="94"/>
        <v/>
      </c>
      <c r="J651" s="14" t="str">
        <f t="shared" si="95"/>
        <v/>
      </c>
      <c r="K651" s="14" t="str">
        <f t="shared" si="96"/>
        <v/>
      </c>
      <c r="L651" s="14" t="str">
        <f>IF(A651="","",SUM($K$49:K651))</f>
        <v/>
      </c>
      <c r="O651" s="18" t="str">
        <f t="shared" si="97"/>
        <v/>
      </c>
      <c r="P651" s="19" t="str">
        <f>IF(O651="","",IF(OR(periods_per_year=26,periods_per_year=52),IF(periods_per_year=26,IF(O651=1,fpdate,P650+14),IF(periods_per_year=52,IF(O651=1,fpdate,P650+7),"n/a")),IF(periods_per_year=24,DATE(YEAR(fpdate),MONTH(fpdate)+(O651-1)/2+IF(AND(DAY(fpdate)&gt;=15,MOD(O651,2)=0),1,0),IF(MOD(O651,2)=0,IF(DAY(fpdate)&gt;=15,DAY(fpdate)-14,DAY(fpdate)+14),DAY(fpdate))),IF(DAY(DATE(YEAR(fpdate),MONTH(fpdate)+O651-1,DAY(fpdate)))&lt;&gt;DAY(fpdate),DATE(YEAR(fpdate),MONTH(fpdate)+O651,0),DATE(YEAR(fpdate),MONTH(fpdate)+O651-1,DAY(fpdate))))))</f>
        <v/>
      </c>
      <c r="Q651" s="20" t="str">
        <f>IF(O651="","",IF(D651&lt;&gt;"",D651,IF(O651=1,start_rate,IF(variable,IF(OR(O651=1,O651&lt;$J$23*periods_per_year),Q650,MIN($J$24,IF(MOD(O651-1,$J$26)=0,MAX($J$25,Q650+$J$27),Q650))),Q650))))</f>
        <v/>
      </c>
      <c r="R651" s="21" t="str">
        <f>IF(O651="","",ROUND((((1+Q651/CP)^(CP/periods_per_year))-1)*U650,2))</f>
        <v/>
      </c>
      <c r="S651" s="21" t="str">
        <f>IF(O651="","",IF(O651=nper,U650+R651,MIN(U650+R651,IF(Q651=Q650,S650,ROUND(-PMT(((1+Q651/CP)^(CP/periods_per_year))-1,nper-O651+1,U650),2)))))</f>
        <v/>
      </c>
      <c r="T651" s="21" t="str">
        <f t="shared" si="98"/>
        <v/>
      </c>
      <c r="U651" s="21" t="str">
        <f t="shared" si="99"/>
        <v/>
      </c>
    </row>
    <row r="652" spans="1:21" x14ac:dyDescent="0.2">
      <c r="A652" s="11" t="str">
        <f t="shared" si="90"/>
        <v/>
      </c>
      <c r="B652" s="12" t="str">
        <f t="shared" si="91"/>
        <v/>
      </c>
      <c r="C652" s="16" t="str">
        <f t="shared" si="92"/>
        <v/>
      </c>
      <c r="D652" s="13" t="str">
        <f>IF(A652="","",IF(A652=1,start_rate,IF(variable,IF(OR(A652=1,A652&lt;$J$23*periods_per_year),D651,MIN($J$24,IF(MOD(A652-1,$J$26)=0,MAX($J$25,D651+$J$27),D651))),D651)))</f>
        <v/>
      </c>
      <c r="E652" s="14" t="str">
        <f t="shared" si="93"/>
        <v/>
      </c>
      <c r="F652" s="14" t="str">
        <f>IF(A652="","",IF(A652=nper,J651+E652,MIN(J651+E652,IF(D652=D651,F651,IF($E$13="Acc Bi-Weekly",ROUND((-PMT(((1+D652/CP)^(CP/12))-1,(nper-A652+1)*12/26,J651))/2,2),IF($E$13="Acc Weekly",ROUND((-PMT(((1+D652/CP)^(CP/12))-1,(nper-A652+1)*12/52,J651))/4,2),ROUND(-PMT(((1+D652/CP)^(CP/periods_per_year))-1,nper-A652+1,J651),2)))))))</f>
        <v/>
      </c>
      <c r="G652" s="14" t="str">
        <f>IF(OR(A652="",A652&lt;$E$23),"",IF(J651&lt;=F652,0,IF(IF(AND(A652&gt;=$E$23,MOD(A652-$E$23,int)=0),$E$24,0)+F652&gt;=J651+E652,J651+E652-F652,IF(AND(A652&gt;=$E$23,MOD(A652-$E$23,int)=0),$E$24,0)+IF(IF(AND(A652&gt;=$E$23,MOD(A652-$E$23,int)=0),$E$24,0)+IF(MOD(A652-$E$27,periods_per_year)=0,$E$26,0)+F652&lt;J651+E652,IF(MOD(A652-$E$27,periods_per_year)=0,$E$26,0),J651+E652-IF(AND(A652&gt;=$E$23,MOD(A652-$E$23,int)=0),$E$24,0)-F652))))</f>
        <v/>
      </c>
      <c r="H652" s="15"/>
      <c r="I652" s="14" t="str">
        <f t="shared" si="94"/>
        <v/>
      </c>
      <c r="J652" s="14" t="str">
        <f t="shared" si="95"/>
        <v/>
      </c>
      <c r="K652" s="14" t="str">
        <f t="shared" si="96"/>
        <v/>
      </c>
      <c r="L652" s="14" t="str">
        <f>IF(A652="","",SUM($K$49:K652))</f>
        <v/>
      </c>
      <c r="O652" s="18" t="str">
        <f t="shared" si="97"/>
        <v/>
      </c>
      <c r="P652" s="19" t="str">
        <f>IF(O652="","",IF(OR(periods_per_year=26,periods_per_year=52),IF(periods_per_year=26,IF(O652=1,fpdate,P651+14),IF(periods_per_year=52,IF(O652=1,fpdate,P651+7),"n/a")),IF(periods_per_year=24,DATE(YEAR(fpdate),MONTH(fpdate)+(O652-1)/2+IF(AND(DAY(fpdate)&gt;=15,MOD(O652,2)=0),1,0),IF(MOD(O652,2)=0,IF(DAY(fpdate)&gt;=15,DAY(fpdate)-14,DAY(fpdate)+14),DAY(fpdate))),IF(DAY(DATE(YEAR(fpdate),MONTH(fpdate)+O652-1,DAY(fpdate)))&lt;&gt;DAY(fpdate),DATE(YEAR(fpdate),MONTH(fpdate)+O652,0),DATE(YEAR(fpdate),MONTH(fpdate)+O652-1,DAY(fpdate))))))</f>
        <v/>
      </c>
      <c r="Q652" s="20" t="str">
        <f>IF(O652="","",IF(D652&lt;&gt;"",D652,IF(O652=1,start_rate,IF(variable,IF(OR(O652=1,O652&lt;$J$23*periods_per_year),Q651,MIN($J$24,IF(MOD(O652-1,$J$26)=0,MAX($J$25,Q651+$J$27),Q651))),Q651))))</f>
        <v/>
      </c>
      <c r="R652" s="21" t="str">
        <f>IF(O652="","",ROUND((((1+Q652/CP)^(CP/periods_per_year))-1)*U651,2))</f>
        <v/>
      </c>
      <c r="S652" s="21" t="str">
        <f>IF(O652="","",IF(O652=nper,U651+R652,MIN(U651+R652,IF(Q652=Q651,S651,ROUND(-PMT(((1+Q652/CP)^(CP/periods_per_year))-1,nper-O652+1,U651),2)))))</f>
        <v/>
      </c>
      <c r="T652" s="21" t="str">
        <f t="shared" si="98"/>
        <v/>
      </c>
      <c r="U652" s="21" t="str">
        <f t="shared" si="99"/>
        <v/>
      </c>
    </row>
    <row r="653" spans="1:21" x14ac:dyDescent="0.2">
      <c r="A653" s="11" t="str">
        <f t="shared" si="90"/>
        <v/>
      </c>
      <c r="B653" s="12" t="str">
        <f t="shared" si="91"/>
        <v/>
      </c>
      <c r="C653" s="16" t="str">
        <f t="shared" si="92"/>
        <v/>
      </c>
      <c r="D653" s="13" t="str">
        <f>IF(A653="","",IF(A653=1,start_rate,IF(variable,IF(OR(A653=1,A653&lt;$J$23*periods_per_year),D652,MIN($J$24,IF(MOD(A653-1,$J$26)=0,MAX($J$25,D652+$J$27),D652))),D652)))</f>
        <v/>
      </c>
      <c r="E653" s="14" t="str">
        <f t="shared" si="93"/>
        <v/>
      </c>
      <c r="F653" s="14" t="str">
        <f>IF(A653="","",IF(A653=nper,J652+E653,MIN(J652+E653,IF(D653=D652,F652,IF($E$13="Acc Bi-Weekly",ROUND((-PMT(((1+D653/CP)^(CP/12))-1,(nper-A653+1)*12/26,J652))/2,2),IF($E$13="Acc Weekly",ROUND((-PMT(((1+D653/CP)^(CP/12))-1,(nper-A653+1)*12/52,J652))/4,2),ROUND(-PMT(((1+D653/CP)^(CP/periods_per_year))-1,nper-A653+1,J652),2)))))))</f>
        <v/>
      </c>
      <c r="G653" s="14" t="str">
        <f>IF(OR(A653="",A653&lt;$E$23),"",IF(J652&lt;=F653,0,IF(IF(AND(A653&gt;=$E$23,MOD(A653-$E$23,int)=0),$E$24,0)+F653&gt;=J652+E653,J652+E653-F653,IF(AND(A653&gt;=$E$23,MOD(A653-$E$23,int)=0),$E$24,0)+IF(IF(AND(A653&gt;=$E$23,MOD(A653-$E$23,int)=0),$E$24,0)+IF(MOD(A653-$E$27,periods_per_year)=0,$E$26,0)+F653&lt;J652+E653,IF(MOD(A653-$E$27,periods_per_year)=0,$E$26,0),J652+E653-IF(AND(A653&gt;=$E$23,MOD(A653-$E$23,int)=0),$E$24,0)-F653))))</f>
        <v/>
      </c>
      <c r="H653" s="15"/>
      <c r="I653" s="14" t="str">
        <f t="shared" si="94"/>
        <v/>
      </c>
      <c r="J653" s="14" t="str">
        <f t="shared" si="95"/>
        <v/>
      </c>
      <c r="K653" s="14" t="str">
        <f t="shared" si="96"/>
        <v/>
      </c>
      <c r="L653" s="14" t="str">
        <f>IF(A653="","",SUM($K$49:K653))</f>
        <v/>
      </c>
      <c r="O653" s="18" t="str">
        <f t="shared" si="97"/>
        <v/>
      </c>
      <c r="P653" s="19" t="str">
        <f>IF(O653="","",IF(OR(periods_per_year=26,periods_per_year=52),IF(periods_per_year=26,IF(O653=1,fpdate,P652+14),IF(periods_per_year=52,IF(O653=1,fpdate,P652+7),"n/a")),IF(periods_per_year=24,DATE(YEAR(fpdate),MONTH(fpdate)+(O653-1)/2+IF(AND(DAY(fpdate)&gt;=15,MOD(O653,2)=0),1,0),IF(MOD(O653,2)=0,IF(DAY(fpdate)&gt;=15,DAY(fpdate)-14,DAY(fpdate)+14),DAY(fpdate))),IF(DAY(DATE(YEAR(fpdate),MONTH(fpdate)+O653-1,DAY(fpdate)))&lt;&gt;DAY(fpdate),DATE(YEAR(fpdate),MONTH(fpdate)+O653,0),DATE(YEAR(fpdate),MONTH(fpdate)+O653-1,DAY(fpdate))))))</f>
        <v/>
      </c>
      <c r="Q653" s="20" t="str">
        <f>IF(O653="","",IF(D653&lt;&gt;"",D653,IF(O653=1,start_rate,IF(variable,IF(OR(O653=1,O653&lt;$J$23*periods_per_year),Q652,MIN($J$24,IF(MOD(O653-1,$J$26)=0,MAX($J$25,Q652+$J$27),Q652))),Q652))))</f>
        <v/>
      </c>
      <c r="R653" s="21" t="str">
        <f>IF(O653="","",ROUND((((1+Q653/CP)^(CP/periods_per_year))-1)*U652,2))</f>
        <v/>
      </c>
      <c r="S653" s="21" t="str">
        <f>IF(O653="","",IF(O653=nper,U652+R653,MIN(U652+R653,IF(Q653=Q652,S652,ROUND(-PMT(((1+Q653/CP)^(CP/periods_per_year))-1,nper-O653+1,U652),2)))))</f>
        <v/>
      </c>
      <c r="T653" s="21" t="str">
        <f t="shared" si="98"/>
        <v/>
      </c>
      <c r="U653" s="21" t="str">
        <f t="shared" si="99"/>
        <v/>
      </c>
    </row>
    <row r="654" spans="1:21" x14ac:dyDescent="0.2">
      <c r="A654" s="11" t="str">
        <f t="shared" si="90"/>
        <v/>
      </c>
      <c r="B654" s="12" t="str">
        <f t="shared" si="91"/>
        <v/>
      </c>
      <c r="C654" s="16" t="str">
        <f t="shared" si="92"/>
        <v/>
      </c>
      <c r="D654" s="13" t="str">
        <f>IF(A654="","",IF(A654=1,start_rate,IF(variable,IF(OR(A654=1,A654&lt;$J$23*periods_per_year),D653,MIN($J$24,IF(MOD(A654-1,$J$26)=0,MAX($J$25,D653+$J$27),D653))),D653)))</f>
        <v/>
      </c>
      <c r="E654" s="14" t="str">
        <f t="shared" si="93"/>
        <v/>
      </c>
      <c r="F654" s="14" t="str">
        <f>IF(A654="","",IF(A654=nper,J653+E654,MIN(J653+E654,IF(D654=D653,F653,IF($E$13="Acc Bi-Weekly",ROUND((-PMT(((1+D654/CP)^(CP/12))-1,(nper-A654+1)*12/26,J653))/2,2),IF($E$13="Acc Weekly",ROUND((-PMT(((1+D654/CP)^(CP/12))-1,(nper-A654+1)*12/52,J653))/4,2),ROUND(-PMT(((1+D654/CP)^(CP/periods_per_year))-1,nper-A654+1,J653),2)))))))</f>
        <v/>
      </c>
      <c r="G654" s="14" t="str">
        <f>IF(OR(A654="",A654&lt;$E$23),"",IF(J653&lt;=F654,0,IF(IF(AND(A654&gt;=$E$23,MOD(A654-$E$23,int)=0),$E$24,0)+F654&gt;=J653+E654,J653+E654-F654,IF(AND(A654&gt;=$E$23,MOD(A654-$E$23,int)=0),$E$24,0)+IF(IF(AND(A654&gt;=$E$23,MOD(A654-$E$23,int)=0),$E$24,0)+IF(MOD(A654-$E$27,periods_per_year)=0,$E$26,0)+F654&lt;J653+E654,IF(MOD(A654-$E$27,periods_per_year)=0,$E$26,0),J653+E654-IF(AND(A654&gt;=$E$23,MOD(A654-$E$23,int)=0),$E$24,0)-F654))))</f>
        <v/>
      </c>
      <c r="H654" s="15"/>
      <c r="I654" s="14" t="str">
        <f t="shared" si="94"/>
        <v/>
      </c>
      <c r="J654" s="14" t="str">
        <f t="shared" si="95"/>
        <v/>
      </c>
      <c r="K654" s="14" t="str">
        <f t="shared" si="96"/>
        <v/>
      </c>
      <c r="L654" s="14" t="str">
        <f>IF(A654="","",SUM($K$49:K654))</f>
        <v/>
      </c>
      <c r="O654" s="18" t="str">
        <f t="shared" si="97"/>
        <v/>
      </c>
      <c r="P654" s="19" t="str">
        <f>IF(O654="","",IF(OR(periods_per_year=26,periods_per_year=52),IF(periods_per_year=26,IF(O654=1,fpdate,P653+14),IF(periods_per_year=52,IF(O654=1,fpdate,P653+7),"n/a")),IF(periods_per_year=24,DATE(YEAR(fpdate),MONTH(fpdate)+(O654-1)/2+IF(AND(DAY(fpdate)&gt;=15,MOD(O654,2)=0),1,0),IF(MOD(O654,2)=0,IF(DAY(fpdate)&gt;=15,DAY(fpdate)-14,DAY(fpdate)+14),DAY(fpdate))),IF(DAY(DATE(YEAR(fpdate),MONTH(fpdate)+O654-1,DAY(fpdate)))&lt;&gt;DAY(fpdate),DATE(YEAR(fpdate),MONTH(fpdate)+O654,0),DATE(YEAR(fpdate),MONTH(fpdate)+O654-1,DAY(fpdate))))))</f>
        <v/>
      </c>
      <c r="Q654" s="20" t="str">
        <f>IF(O654="","",IF(D654&lt;&gt;"",D654,IF(O654=1,start_rate,IF(variable,IF(OR(O654=1,O654&lt;$J$23*periods_per_year),Q653,MIN($J$24,IF(MOD(O654-1,$J$26)=0,MAX($J$25,Q653+$J$27),Q653))),Q653))))</f>
        <v/>
      </c>
      <c r="R654" s="21" t="str">
        <f>IF(O654="","",ROUND((((1+Q654/CP)^(CP/periods_per_year))-1)*U653,2))</f>
        <v/>
      </c>
      <c r="S654" s="21" t="str">
        <f>IF(O654="","",IF(O654=nper,U653+R654,MIN(U653+R654,IF(Q654=Q653,S653,ROUND(-PMT(((1+Q654/CP)^(CP/periods_per_year))-1,nper-O654+1,U653),2)))))</f>
        <v/>
      </c>
      <c r="T654" s="21" t="str">
        <f t="shared" si="98"/>
        <v/>
      </c>
      <c r="U654" s="21" t="str">
        <f t="shared" si="99"/>
        <v/>
      </c>
    </row>
    <row r="655" spans="1:21" x14ac:dyDescent="0.2">
      <c r="A655" s="11" t="str">
        <f t="shared" si="90"/>
        <v/>
      </c>
      <c r="B655" s="12" t="str">
        <f t="shared" si="91"/>
        <v/>
      </c>
      <c r="C655" s="16" t="str">
        <f t="shared" si="92"/>
        <v/>
      </c>
      <c r="D655" s="13" t="str">
        <f>IF(A655="","",IF(A655=1,start_rate,IF(variable,IF(OR(A655=1,A655&lt;$J$23*periods_per_year),D654,MIN($J$24,IF(MOD(A655-1,$J$26)=0,MAX($J$25,D654+$J$27),D654))),D654)))</f>
        <v/>
      </c>
      <c r="E655" s="14" t="str">
        <f t="shared" si="93"/>
        <v/>
      </c>
      <c r="F655" s="14" t="str">
        <f>IF(A655="","",IF(A655=nper,J654+E655,MIN(J654+E655,IF(D655=D654,F654,IF($E$13="Acc Bi-Weekly",ROUND((-PMT(((1+D655/CP)^(CP/12))-1,(nper-A655+1)*12/26,J654))/2,2),IF($E$13="Acc Weekly",ROUND((-PMT(((1+D655/CP)^(CP/12))-1,(nper-A655+1)*12/52,J654))/4,2),ROUND(-PMT(((1+D655/CP)^(CP/periods_per_year))-1,nper-A655+1,J654),2)))))))</f>
        <v/>
      </c>
      <c r="G655" s="14" t="str">
        <f>IF(OR(A655="",A655&lt;$E$23),"",IF(J654&lt;=F655,0,IF(IF(AND(A655&gt;=$E$23,MOD(A655-$E$23,int)=0),$E$24,0)+F655&gt;=J654+E655,J654+E655-F655,IF(AND(A655&gt;=$E$23,MOD(A655-$E$23,int)=0),$E$24,0)+IF(IF(AND(A655&gt;=$E$23,MOD(A655-$E$23,int)=0),$E$24,0)+IF(MOD(A655-$E$27,periods_per_year)=0,$E$26,0)+F655&lt;J654+E655,IF(MOD(A655-$E$27,periods_per_year)=0,$E$26,0),J654+E655-IF(AND(A655&gt;=$E$23,MOD(A655-$E$23,int)=0),$E$24,0)-F655))))</f>
        <v/>
      </c>
      <c r="H655" s="15"/>
      <c r="I655" s="14" t="str">
        <f t="shared" si="94"/>
        <v/>
      </c>
      <c r="J655" s="14" t="str">
        <f t="shared" si="95"/>
        <v/>
      </c>
      <c r="K655" s="14" t="str">
        <f t="shared" si="96"/>
        <v/>
      </c>
      <c r="L655" s="14" t="str">
        <f>IF(A655="","",SUM($K$49:K655))</f>
        <v/>
      </c>
      <c r="O655" s="18" t="str">
        <f t="shared" si="97"/>
        <v/>
      </c>
      <c r="P655" s="19" t="str">
        <f>IF(O655="","",IF(OR(periods_per_year=26,periods_per_year=52),IF(periods_per_year=26,IF(O655=1,fpdate,P654+14),IF(periods_per_year=52,IF(O655=1,fpdate,P654+7),"n/a")),IF(periods_per_year=24,DATE(YEAR(fpdate),MONTH(fpdate)+(O655-1)/2+IF(AND(DAY(fpdate)&gt;=15,MOD(O655,2)=0),1,0),IF(MOD(O655,2)=0,IF(DAY(fpdate)&gt;=15,DAY(fpdate)-14,DAY(fpdate)+14),DAY(fpdate))),IF(DAY(DATE(YEAR(fpdate),MONTH(fpdate)+O655-1,DAY(fpdate)))&lt;&gt;DAY(fpdate),DATE(YEAR(fpdate),MONTH(fpdate)+O655,0),DATE(YEAR(fpdate),MONTH(fpdate)+O655-1,DAY(fpdate))))))</f>
        <v/>
      </c>
      <c r="Q655" s="20" t="str">
        <f>IF(O655="","",IF(D655&lt;&gt;"",D655,IF(O655=1,start_rate,IF(variable,IF(OR(O655=1,O655&lt;$J$23*periods_per_year),Q654,MIN($J$24,IF(MOD(O655-1,$J$26)=0,MAX($J$25,Q654+$J$27),Q654))),Q654))))</f>
        <v/>
      </c>
      <c r="R655" s="21" t="str">
        <f>IF(O655="","",ROUND((((1+Q655/CP)^(CP/periods_per_year))-1)*U654,2))</f>
        <v/>
      </c>
      <c r="S655" s="21" t="str">
        <f>IF(O655="","",IF(O655=nper,U654+R655,MIN(U654+R655,IF(Q655=Q654,S654,ROUND(-PMT(((1+Q655/CP)^(CP/periods_per_year))-1,nper-O655+1,U654),2)))))</f>
        <v/>
      </c>
      <c r="T655" s="21" t="str">
        <f t="shared" si="98"/>
        <v/>
      </c>
      <c r="U655" s="21" t="str">
        <f t="shared" si="99"/>
        <v/>
      </c>
    </row>
    <row r="656" spans="1:21" x14ac:dyDescent="0.2">
      <c r="A656" s="11" t="str">
        <f t="shared" si="90"/>
        <v/>
      </c>
      <c r="B656" s="12" t="str">
        <f t="shared" si="91"/>
        <v/>
      </c>
      <c r="C656" s="16" t="str">
        <f t="shared" si="92"/>
        <v/>
      </c>
      <c r="D656" s="13" t="str">
        <f>IF(A656="","",IF(A656=1,start_rate,IF(variable,IF(OR(A656=1,A656&lt;$J$23*periods_per_year),D655,MIN($J$24,IF(MOD(A656-1,$J$26)=0,MAX($J$25,D655+$J$27),D655))),D655)))</f>
        <v/>
      </c>
      <c r="E656" s="14" t="str">
        <f t="shared" si="93"/>
        <v/>
      </c>
      <c r="F656" s="14" t="str">
        <f>IF(A656="","",IF(A656=nper,J655+E656,MIN(J655+E656,IF(D656=D655,F655,IF($E$13="Acc Bi-Weekly",ROUND((-PMT(((1+D656/CP)^(CP/12))-1,(nper-A656+1)*12/26,J655))/2,2),IF($E$13="Acc Weekly",ROUND((-PMT(((1+D656/CP)^(CP/12))-1,(nper-A656+1)*12/52,J655))/4,2),ROUND(-PMT(((1+D656/CP)^(CP/periods_per_year))-1,nper-A656+1,J655),2)))))))</f>
        <v/>
      </c>
      <c r="G656" s="14" t="str">
        <f>IF(OR(A656="",A656&lt;$E$23),"",IF(J655&lt;=F656,0,IF(IF(AND(A656&gt;=$E$23,MOD(A656-$E$23,int)=0),$E$24,0)+F656&gt;=J655+E656,J655+E656-F656,IF(AND(A656&gt;=$E$23,MOD(A656-$E$23,int)=0),$E$24,0)+IF(IF(AND(A656&gt;=$E$23,MOD(A656-$E$23,int)=0),$E$24,0)+IF(MOD(A656-$E$27,periods_per_year)=0,$E$26,0)+F656&lt;J655+E656,IF(MOD(A656-$E$27,periods_per_year)=0,$E$26,0),J655+E656-IF(AND(A656&gt;=$E$23,MOD(A656-$E$23,int)=0),$E$24,0)-F656))))</f>
        <v/>
      </c>
      <c r="H656" s="15"/>
      <c r="I656" s="14" t="str">
        <f t="shared" si="94"/>
        <v/>
      </c>
      <c r="J656" s="14" t="str">
        <f t="shared" si="95"/>
        <v/>
      </c>
      <c r="K656" s="14" t="str">
        <f t="shared" si="96"/>
        <v/>
      </c>
      <c r="L656" s="14" t="str">
        <f>IF(A656="","",SUM($K$49:K656))</f>
        <v/>
      </c>
      <c r="O656" s="18" t="str">
        <f t="shared" si="97"/>
        <v/>
      </c>
      <c r="P656" s="19" t="str">
        <f>IF(O656="","",IF(OR(periods_per_year=26,periods_per_year=52),IF(periods_per_year=26,IF(O656=1,fpdate,P655+14),IF(periods_per_year=52,IF(O656=1,fpdate,P655+7),"n/a")),IF(periods_per_year=24,DATE(YEAR(fpdate),MONTH(fpdate)+(O656-1)/2+IF(AND(DAY(fpdate)&gt;=15,MOD(O656,2)=0),1,0),IF(MOD(O656,2)=0,IF(DAY(fpdate)&gt;=15,DAY(fpdate)-14,DAY(fpdate)+14),DAY(fpdate))),IF(DAY(DATE(YEAR(fpdate),MONTH(fpdate)+O656-1,DAY(fpdate)))&lt;&gt;DAY(fpdate),DATE(YEAR(fpdate),MONTH(fpdate)+O656,0),DATE(YEAR(fpdate),MONTH(fpdate)+O656-1,DAY(fpdate))))))</f>
        <v/>
      </c>
      <c r="Q656" s="20" t="str">
        <f>IF(O656="","",IF(D656&lt;&gt;"",D656,IF(O656=1,start_rate,IF(variable,IF(OR(O656=1,O656&lt;$J$23*periods_per_year),Q655,MIN($J$24,IF(MOD(O656-1,$J$26)=0,MAX($J$25,Q655+$J$27),Q655))),Q655))))</f>
        <v/>
      </c>
      <c r="R656" s="21" t="str">
        <f>IF(O656="","",ROUND((((1+Q656/CP)^(CP/periods_per_year))-1)*U655,2))</f>
        <v/>
      </c>
      <c r="S656" s="21" t="str">
        <f>IF(O656="","",IF(O656=nper,U655+R656,MIN(U655+R656,IF(Q656=Q655,S655,ROUND(-PMT(((1+Q656/CP)^(CP/periods_per_year))-1,nper-O656+1,U655),2)))))</f>
        <v/>
      </c>
      <c r="T656" s="21" t="str">
        <f t="shared" si="98"/>
        <v/>
      </c>
      <c r="U656" s="21" t="str">
        <f t="shared" si="99"/>
        <v/>
      </c>
    </row>
    <row r="657" spans="1:21" x14ac:dyDescent="0.2">
      <c r="A657" s="11" t="str">
        <f t="shared" si="90"/>
        <v/>
      </c>
      <c r="B657" s="12" t="str">
        <f t="shared" si="91"/>
        <v/>
      </c>
      <c r="C657" s="16" t="str">
        <f t="shared" si="92"/>
        <v/>
      </c>
      <c r="D657" s="13" t="str">
        <f>IF(A657="","",IF(A657=1,start_rate,IF(variable,IF(OR(A657=1,A657&lt;$J$23*periods_per_year),D656,MIN($J$24,IF(MOD(A657-1,$J$26)=0,MAX($J$25,D656+$J$27),D656))),D656)))</f>
        <v/>
      </c>
      <c r="E657" s="14" t="str">
        <f t="shared" si="93"/>
        <v/>
      </c>
      <c r="F657" s="14" t="str">
        <f>IF(A657="","",IF(A657=nper,J656+E657,MIN(J656+E657,IF(D657=D656,F656,IF($E$13="Acc Bi-Weekly",ROUND((-PMT(((1+D657/CP)^(CP/12))-1,(nper-A657+1)*12/26,J656))/2,2),IF($E$13="Acc Weekly",ROUND((-PMT(((1+D657/CP)^(CP/12))-1,(nper-A657+1)*12/52,J656))/4,2),ROUND(-PMT(((1+D657/CP)^(CP/periods_per_year))-1,nper-A657+1,J656),2)))))))</f>
        <v/>
      </c>
      <c r="G657" s="14" t="str">
        <f>IF(OR(A657="",A657&lt;$E$23),"",IF(J656&lt;=F657,0,IF(IF(AND(A657&gt;=$E$23,MOD(A657-$E$23,int)=0),$E$24,0)+F657&gt;=J656+E657,J656+E657-F657,IF(AND(A657&gt;=$E$23,MOD(A657-$E$23,int)=0),$E$24,0)+IF(IF(AND(A657&gt;=$E$23,MOD(A657-$E$23,int)=0),$E$24,0)+IF(MOD(A657-$E$27,periods_per_year)=0,$E$26,0)+F657&lt;J656+E657,IF(MOD(A657-$E$27,periods_per_year)=0,$E$26,0),J656+E657-IF(AND(A657&gt;=$E$23,MOD(A657-$E$23,int)=0),$E$24,0)-F657))))</f>
        <v/>
      </c>
      <c r="H657" s="15"/>
      <c r="I657" s="14" t="str">
        <f t="shared" si="94"/>
        <v/>
      </c>
      <c r="J657" s="14" t="str">
        <f t="shared" si="95"/>
        <v/>
      </c>
      <c r="K657" s="14" t="str">
        <f t="shared" si="96"/>
        <v/>
      </c>
      <c r="L657" s="14" t="str">
        <f>IF(A657="","",SUM($K$49:K657))</f>
        <v/>
      </c>
      <c r="O657" s="18" t="str">
        <f t="shared" si="97"/>
        <v/>
      </c>
      <c r="P657" s="19" t="str">
        <f>IF(O657="","",IF(OR(periods_per_year=26,periods_per_year=52),IF(periods_per_year=26,IF(O657=1,fpdate,P656+14),IF(periods_per_year=52,IF(O657=1,fpdate,P656+7),"n/a")),IF(periods_per_year=24,DATE(YEAR(fpdate),MONTH(fpdate)+(O657-1)/2+IF(AND(DAY(fpdate)&gt;=15,MOD(O657,2)=0),1,0),IF(MOD(O657,2)=0,IF(DAY(fpdate)&gt;=15,DAY(fpdate)-14,DAY(fpdate)+14),DAY(fpdate))),IF(DAY(DATE(YEAR(fpdate),MONTH(fpdate)+O657-1,DAY(fpdate)))&lt;&gt;DAY(fpdate),DATE(YEAR(fpdate),MONTH(fpdate)+O657,0),DATE(YEAR(fpdate),MONTH(fpdate)+O657-1,DAY(fpdate))))))</f>
        <v/>
      </c>
      <c r="Q657" s="20" t="str">
        <f>IF(O657="","",IF(D657&lt;&gt;"",D657,IF(O657=1,start_rate,IF(variable,IF(OR(O657=1,O657&lt;$J$23*periods_per_year),Q656,MIN($J$24,IF(MOD(O657-1,$J$26)=0,MAX($J$25,Q656+$J$27),Q656))),Q656))))</f>
        <v/>
      </c>
      <c r="R657" s="21" t="str">
        <f>IF(O657="","",ROUND((((1+Q657/CP)^(CP/periods_per_year))-1)*U656,2))</f>
        <v/>
      </c>
      <c r="S657" s="21" t="str">
        <f>IF(O657="","",IF(O657=nper,U656+R657,MIN(U656+R657,IF(Q657=Q656,S656,ROUND(-PMT(((1+Q657/CP)^(CP/periods_per_year))-1,nper-O657+1,U656),2)))))</f>
        <v/>
      </c>
      <c r="T657" s="21" t="str">
        <f t="shared" si="98"/>
        <v/>
      </c>
      <c r="U657" s="21" t="str">
        <f t="shared" si="99"/>
        <v/>
      </c>
    </row>
    <row r="658" spans="1:21" x14ac:dyDescent="0.2">
      <c r="A658" s="11" t="str">
        <f t="shared" si="90"/>
        <v/>
      </c>
      <c r="B658" s="12" t="str">
        <f t="shared" si="91"/>
        <v/>
      </c>
      <c r="C658" s="16" t="str">
        <f t="shared" si="92"/>
        <v/>
      </c>
      <c r="D658" s="13" t="str">
        <f>IF(A658="","",IF(A658=1,start_rate,IF(variable,IF(OR(A658=1,A658&lt;$J$23*periods_per_year),D657,MIN($J$24,IF(MOD(A658-1,$J$26)=0,MAX($J$25,D657+$J$27),D657))),D657)))</f>
        <v/>
      </c>
      <c r="E658" s="14" t="str">
        <f t="shared" si="93"/>
        <v/>
      </c>
      <c r="F658" s="14" t="str">
        <f>IF(A658="","",IF(A658=nper,J657+E658,MIN(J657+E658,IF(D658=D657,F657,IF($E$13="Acc Bi-Weekly",ROUND((-PMT(((1+D658/CP)^(CP/12))-1,(nper-A658+1)*12/26,J657))/2,2),IF($E$13="Acc Weekly",ROUND((-PMT(((1+D658/CP)^(CP/12))-1,(nper-A658+1)*12/52,J657))/4,2),ROUND(-PMT(((1+D658/CP)^(CP/periods_per_year))-1,nper-A658+1,J657),2)))))))</f>
        <v/>
      </c>
      <c r="G658" s="14" t="str">
        <f>IF(OR(A658="",A658&lt;$E$23),"",IF(J657&lt;=F658,0,IF(IF(AND(A658&gt;=$E$23,MOD(A658-$E$23,int)=0),$E$24,0)+F658&gt;=J657+E658,J657+E658-F658,IF(AND(A658&gt;=$E$23,MOD(A658-$E$23,int)=0),$E$24,0)+IF(IF(AND(A658&gt;=$E$23,MOD(A658-$E$23,int)=0),$E$24,0)+IF(MOD(A658-$E$27,periods_per_year)=0,$E$26,0)+F658&lt;J657+E658,IF(MOD(A658-$E$27,periods_per_year)=0,$E$26,0),J657+E658-IF(AND(A658&gt;=$E$23,MOD(A658-$E$23,int)=0),$E$24,0)-F658))))</f>
        <v/>
      </c>
      <c r="H658" s="15"/>
      <c r="I658" s="14" t="str">
        <f t="shared" si="94"/>
        <v/>
      </c>
      <c r="J658" s="14" t="str">
        <f t="shared" si="95"/>
        <v/>
      </c>
      <c r="K658" s="14" t="str">
        <f t="shared" si="96"/>
        <v/>
      </c>
      <c r="L658" s="14" t="str">
        <f>IF(A658="","",SUM($K$49:K658))</f>
        <v/>
      </c>
      <c r="O658" s="18" t="str">
        <f t="shared" si="97"/>
        <v/>
      </c>
      <c r="P658" s="19" t="str">
        <f>IF(O658="","",IF(OR(periods_per_year=26,periods_per_year=52),IF(periods_per_year=26,IF(O658=1,fpdate,P657+14),IF(periods_per_year=52,IF(O658=1,fpdate,P657+7),"n/a")),IF(periods_per_year=24,DATE(YEAR(fpdate),MONTH(fpdate)+(O658-1)/2+IF(AND(DAY(fpdate)&gt;=15,MOD(O658,2)=0),1,0),IF(MOD(O658,2)=0,IF(DAY(fpdate)&gt;=15,DAY(fpdate)-14,DAY(fpdate)+14),DAY(fpdate))),IF(DAY(DATE(YEAR(fpdate),MONTH(fpdate)+O658-1,DAY(fpdate)))&lt;&gt;DAY(fpdate),DATE(YEAR(fpdate),MONTH(fpdate)+O658,0),DATE(YEAR(fpdate),MONTH(fpdate)+O658-1,DAY(fpdate))))))</f>
        <v/>
      </c>
      <c r="Q658" s="20" t="str">
        <f>IF(O658="","",IF(D658&lt;&gt;"",D658,IF(O658=1,start_rate,IF(variable,IF(OR(O658=1,O658&lt;$J$23*periods_per_year),Q657,MIN($J$24,IF(MOD(O658-1,$J$26)=0,MAX($J$25,Q657+$J$27),Q657))),Q657))))</f>
        <v/>
      </c>
      <c r="R658" s="21" t="str">
        <f>IF(O658="","",ROUND((((1+Q658/CP)^(CP/periods_per_year))-1)*U657,2))</f>
        <v/>
      </c>
      <c r="S658" s="21" t="str">
        <f>IF(O658="","",IF(O658=nper,U657+R658,MIN(U657+R658,IF(Q658=Q657,S657,ROUND(-PMT(((1+Q658/CP)^(CP/periods_per_year))-1,nper-O658+1,U657),2)))))</f>
        <v/>
      </c>
      <c r="T658" s="21" t="str">
        <f t="shared" si="98"/>
        <v/>
      </c>
      <c r="U658" s="21" t="str">
        <f t="shared" si="99"/>
        <v/>
      </c>
    </row>
    <row r="659" spans="1:21" x14ac:dyDescent="0.2">
      <c r="A659" s="11" t="str">
        <f t="shared" si="90"/>
        <v/>
      </c>
      <c r="B659" s="12" t="str">
        <f t="shared" si="91"/>
        <v/>
      </c>
      <c r="C659" s="16" t="str">
        <f t="shared" si="92"/>
        <v/>
      </c>
      <c r="D659" s="13" t="str">
        <f>IF(A659="","",IF(A659=1,start_rate,IF(variable,IF(OR(A659=1,A659&lt;$J$23*periods_per_year),D658,MIN($J$24,IF(MOD(A659-1,$J$26)=0,MAX($J$25,D658+$J$27),D658))),D658)))</f>
        <v/>
      </c>
      <c r="E659" s="14" t="str">
        <f t="shared" si="93"/>
        <v/>
      </c>
      <c r="F659" s="14" t="str">
        <f>IF(A659="","",IF(A659=nper,J658+E659,MIN(J658+E659,IF(D659=D658,F658,IF($E$13="Acc Bi-Weekly",ROUND((-PMT(((1+D659/CP)^(CP/12))-1,(nper-A659+1)*12/26,J658))/2,2),IF($E$13="Acc Weekly",ROUND((-PMT(((1+D659/CP)^(CP/12))-1,(nper-A659+1)*12/52,J658))/4,2),ROUND(-PMT(((1+D659/CP)^(CP/periods_per_year))-1,nper-A659+1,J658),2)))))))</f>
        <v/>
      </c>
      <c r="G659" s="14" t="str">
        <f>IF(OR(A659="",A659&lt;$E$23),"",IF(J658&lt;=F659,0,IF(IF(AND(A659&gt;=$E$23,MOD(A659-$E$23,int)=0),$E$24,0)+F659&gt;=J658+E659,J658+E659-F659,IF(AND(A659&gt;=$E$23,MOD(A659-$E$23,int)=0),$E$24,0)+IF(IF(AND(A659&gt;=$E$23,MOD(A659-$E$23,int)=0),$E$24,0)+IF(MOD(A659-$E$27,periods_per_year)=0,$E$26,0)+F659&lt;J658+E659,IF(MOD(A659-$E$27,periods_per_year)=0,$E$26,0),J658+E659-IF(AND(A659&gt;=$E$23,MOD(A659-$E$23,int)=0),$E$24,0)-F659))))</f>
        <v/>
      </c>
      <c r="H659" s="15"/>
      <c r="I659" s="14" t="str">
        <f t="shared" si="94"/>
        <v/>
      </c>
      <c r="J659" s="14" t="str">
        <f t="shared" si="95"/>
        <v/>
      </c>
      <c r="K659" s="14" t="str">
        <f t="shared" si="96"/>
        <v/>
      </c>
      <c r="L659" s="14" t="str">
        <f>IF(A659="","",SUM($K$49:K659))</f>
        <v/>
      </c>
      <c r="O659" s="18" t="str">
        <f t="shared" si="97"/>
        <v/>
      </c>
      <c r="P659" s="19" t="str">
        <f>IF(O659="","",IF(OR(periods_per_year=26,periods_per_year=52),IF(periods_per_year=26,IF(O659=1,fpdate,P658+14),IF(periods_per_year=52,IF(O659=1,fpdate,P658+7),"n/a")),IF(periods_per_year=24,DATE(YEAR(fpdate),MONTH(fpdate)+(O659-1)/2+IF(AND(DAY(fpdate)&gt;=15,MOD(O659,2)=0),1,0),IF(MOD(O659,2)=0,IF(DAY(fpdate)&gt;=15,DAY(fpdate)-14,DAY(fpdate)+14),DAY(fpdate))),IF(DAY(DATE(YEAR(fpdate),MONTH(fpdate)+O659-1,DAY(fpdate)))&lt;&gt;DAY(fpdate),DATE(YEAR(fpdate),MONTH(fpdate)+O659,0),DATE(YEAR(fpdate),MONTH(fpdate)+O659-1,DAY(fpdate))))))</f>
        <v/>
      </c>
      <c r="Q659" s="20" t="str">
        <f>IF(O659="","",IF(D659&lt;&gt;"",D659,IF(O659=1,start_rate,IF(variable,IF(OR(O659=1,O659&lt;$J$23*periods_per_year),Q658,MIN($J$24,IF(MOD(O659-1,$J$26)=0,MAX($J$25,Q658+$J$27),Q658))),Q658))))</f>
        <v/>
      </c>
      <c r="R659" s="21" t="str">
        <f>IF(O659="","",ROUND((((1+Q659/CP)^(CP/periods_per_year))-1)*U658,2))</f>
        <v/>
      </c>
      <c r="S659" s="21" t="str">
        <f>IF(O659="","",IF(O659=nper,U658+R659,MIN(U658+R659,IF(Q659=Q658,S658,ROUND(-PMT(((1+Q659/CP)^(CP/periods_per_year))-1,nper-O659+1,U658),2)))))</f>
        <v/>
      </c>
      <c r="T659" s="21" t="str">
        <f t="shared" si="98"/>
        <v/>
      </c>
      <c r="U659" s="21" t="str">
        <f t="shared" si="99"/>
        <v/>
      </c>
    </row>
    <row r="660" spans="1:21" x14ac:dyDescent="0.2">
      <c r="A660" s="11" t="str">
        <f t="shared" si="90"/>
        <v/>
      </c>
      <c r="B660" s="12" t="str">
        <f t="shared" si="91"/>
        <v/>
      </c>
      <c r="C660" s="16" t="str">
        <f t="shared" si="92"/>
        <v/>
      </c>
      <c r="D660" s="13" t="str">
        <f>IF(A660="","",IF(A660=1,start_rate,IF(variable,IF(OR(A660=1,A660&lt;$J$23*periods_per_year),D659,MIN($J$24,IF(MOD(A660-1,$J$26)=0,MAX($J$25,D659+$J$27),D659))),D659)))</f>
        <v/>
      </c>
      <c r="E660" s="14" t="str">
        <f t="shared" si="93"/>
        <v/>
      </c>
      <c r="F660" s="14" t="str">
        <f>IF(A660="","",IF(A660=nper,J659+E660,MIN(J659+E660,IF(D660=D659,F659,IF($E$13="Acc Bi-Weekly",ROUND((-PMT(((1+D660/CP)^(CP/12))-1,(nper-A660+1)*12/26,J659))/2,2),IF($E$13="Acc Weekly",ROUND((-PMT(((1+D660/CP)^(CP/12))-1,(nper-A660+1)*12/52,J659))/4,2),ROUND(-PMT(((1+D660/CP)^(CP/periods_per_year))-1,nper-A660+1,J659),2)))))))</f>
        <v/>
      </c>
      <c r="G660" s="14" t="str">
        <f>IF(OR(A660="",A660&lt;$E$23),"",IF(J659&lt;=F660,0,IF(IF(AND(A660&gt;=$E$23,MOD(A660-$E$23,int)=0),$E$24,0)+F660&gt;=J659+E660,J659+E660-F660,IF(AND(A660&gt;=$E$23,MOD(A660-$E$23,int)=0),$E$24,0)+IF(IF(AND(A660&gt;=$E$23,MOD(A660-$E$23,int)=0),$E$24,0)+IF(MOD(A660-$E$27,periods_per_year)=0,$E$26,0)+F660&lt;J659+E660,IF(MOD(A660-$E$27,periods_per_year)=0,$E$26,0),J659+E660-IF(AND(A660&gt;=$E$23,MOD(A660-$E$23,int)=0),$E$24,0)-F660))))</f>
        <v/>
      </c>
      <c r="H660" s="15"/>
      <c r="I660" s="14" t="str">
        <f t="shared" si="94"/>
        <v/>
      </c>
      <c r="J660" s="14" t="str">
        <f t="shared" si="95"/>
        <v/>
      </c>
      <c r="K660" s="14" t="str">
        <f t="shared" si="96"/>
        <v/>
      </c>
      <c r="L660" s="14" t="str">
        <f>IF(A660="","",SUM($K$49:K660))</f>
        <v/>
      </c>
      <c r="O660" s="18" t="str">
        <f t="shared" si="97"/>
        <v/>
      </c>
      <c r="P660" s="19" t="str">
        <f>IF(O660="","",IF(OR(periods_per_year=26,periods_per_year=52),IF(periods_per_year=26,IF(O660=1,fpdate,P659+14),IF(periods_per_year=52,IF(O660=1,fpdate,P659+7),"n/a")),IF(periods_per_year=24,DATE(YEAR(fpdate),MONTH(fpdate)+(O660-1)/2+IF(AND(DAY(fpdate)&gt;=15,MOD(O660,2)=0),1,0),IF(MOD(O660,2)=0,IF(DAY(fpdate)&gt;=15,DAY(fpdate)-14,DAY(fpdate)+14),DAY(fpdate))),IF(DAY(DATE(YEAR(fpdate),MONTH(fpdate)+O660-1,DAY(fpdate)))&lt;&gt;DAY(fpdate),DATE(YEAR(fpdate),MONTH(fpdate)+O660,0),DATE(YEAR(fpdate),MONTH(fpdate)+O660-1,DAY(fpdate))))))</f>
        <v/>
      </c>
      <c r="Q660" s="20" t="str">
        <f>IF(O660="","",IF(D660&lt;&gt;"",D660,IF(O660=1,start_rate,IF(variable,IF(OR(O660=1,O660&lt;$J$23*periods_per_year),Q659,MIN($J$24,IF(MOD(O660-1,$J$26)=0,MAX($J$25,Q659+$J$27),Q659))),Q659))))</f>
        <v/>
      </c>
      <c r="R660" s="21" t="str">
        <f>IF(O660="","",ROUND((((1+Q660/CP)^(CP/periods_per_year))-1)*U659,2))</f>
        <v/>
      </c>
      <c r="S660" s="21" t="str">
        <f>IF(O660="","",IF(O660=nper,U659+R660,MIN(U659+R660,IF(Q660=Q659,S659,ROUND(-PMT(((1+Q660/CP)^(CP/periods_per_year))-1,nper-O660+1,U659),2)))))</f>
        <v/>
      </c>
      <c r="T660" s="21" t="str">
        <f t="shared" si="98"/>
        <v/>
      </c>
      <c r="U660" s="21" t="str">
        <f t="shared" si="99"/>
        <v/>
      </c>
    </row>
    <row r="661" spans="1:21" x14ac:dyDescent="0.2">
      <c r="A661" s="11" t="str">
        <f t="shared" si="90"/>
        <v/>
      </c>
      <c r="B661" s="12" t="str">
        <f t="shared" si="91"/>
        <v/>
      </c>
      <c r="C661" s="16" t="str">
        <f t="shared" si="92"/>
        <v/>
      </c>
      <c r="D661" s="13" t="str">
        <f>IF(A661="","",IF(A661=1,start_rate,IF(variable,IF(OR(A661=1,A661&lt;$J$23*periods_per_year),D660,MIN($J$24,IF(MOD(A661-1,$J$26)=0,MAX($J$25,D660+$J$27),D660))),D660)))</f>
        <v/>
      </c>
      <c r="E661" s="14" t="str">
        <f t="shared" si="93"/>
        <v/>
      </c>
      <c r="F661" s="14" t="str">
        <f>IF(A661="","",IF(A661=nper,J660+E661,MIN(J660+E661,IF(D661=D660,F660,IF($E$13="Acc Bi-Weekly",ROUND((-PMT(((1+D661/CP)^(CP/12))-1,(nper-A661+1)*12/26,J660))/2,2),IF($E$13="Acc Weekly",ROUND((-PMT(((1+D661/CP)^(CP/12))-1,(nper-A661+1)*12/52,J660))/4,2),ROUND(-PMT(((1+D661/CP)^(CP/periods_per_year))-1,nper-A661+1,J660),2)))))))</f>
        <v/>
      </c>
      <c r="G661" s="14" t="str">
        <f>IF(OR(A661="",A661&lt;$E$23),"",IF(J660&lt;=F661,0,IF(IF(AND(A661&gt;=$E$23,MOD(A661-$E$23,int)=0),$E$24,0)+F661&gt;=J660+E661,J660+E661-F661,IF(AND(A661&gt;=$E$23,MOD(A661-$E$23,int)=0),$E$24,0)+IF(IF(AND(A661&gt;=$E$23,MOD(A661-$E$23,int)=0),$E$24,0)+IF(MOD(A661-$E$27,periods_per_year)=0,$E$26,0)+F661&lt;J660+E661,IF(MOD(A661-$E$27,periods_per_year)=0,$E$26,0),J660+E661-IF(AND(A661&gt;=$E$23,MOD(A661-$E$23,int)=0),$E$24,0)-F661))))</f>
        <v/>
      </c>
      <c r="H661" s="15"/>
      <c r="I661" s="14" t="str">
        <f t="shared" si="94"/>
        <v/>
      </c>
      <c r="J661" s="14" t="str">
        <f t="shared" si="95"/>
        <v/>
      </c>
      <c r="K661" s="14" t="str">
        <f t="shared" si="96"/>
        <v/>
      </c>
      <c r="L661" s="14" t="str">
        <f>IF(A661="","",SUM($K$49:K661))</f>
        <v/>
      </c>
      <c r="O661" s="18" t="str">
        <f t="shared" si="97"/>
        <v/>
      </c>
      <c r="P661" s="19" t="str">
        <f>IF(O661="","",IF(OR(periods_per_year=26,periods_per_year=52),IF(periods_per_year=26,IF(O661=1,fpdate,P660+14),IF(periods_per_year=52,IF(O661=1,fpdate,P660+7),"n/a")),IF(periods_per_year=24,DATE(YEAR(fpdate),MONTH(fpdate)+(O661-1)/2+IF(AND(DAY(fpdate)&gt;=15,MOD(O661,2)=0),1,0),IF(MOD(O661,2)=0,IF(DAY(fpdate)&gt;=15,DAY(fpdate)-14,DAY(fpdate)+14),DAY(fpdate))),IF(DAY(DATE(YEAR(fpdate),MONTH(fpdate)+O661-1,DAY(fpdate)))&lt;&gt;DAY(fpdate),DATE(YEAR(fpdate),MONTH(fpdate)+O661,0),DATE(YEAR(fpdate),MONTH(fpdate)+O661-1,DAY(fpdate))))))</f>
        <v/>
      </c>
      <c r="Q661" s="20" t="str">
        <f>IF(O661="","",IF(D661&lt;&gt;"",D661,IF(O661=1,start_rate,IF(variable,IF(OR(O661=1,O661&lt;$J$23*periods_per_year),Q660,MIN($J$24,IF(MOD(O661-1,$J$26)=0,MAX($J$25,Q660+$J$27),Q660))),Q660))))</f>
        <v/>
      </c>
      <c r="R661" s="21" t="str">
        <f>IF(O661="","",ROUND((((1+Q661/CP)^(CP/periods_per_year))-1)*U660,2))</f>
        <v/>
      </c>
      <c r="S661" s="21" t="str">
        <f>IF(O661="","",IF(O661=nper,U660+R661,MIN(U660+R661,IF(Q661=Q660,S660,ROUND(-PMT(((1+Q661/CP)^(CP/periods_per_year))-1,nper-O661+1,U660),2)))))</f>
        <v/>
      </c>
      <c r="T661" s="21" t="str">
        <f t="shared" si="98"/>
        <v/>
      </c>
      <c r="U661" s="21" t="str">
        <f t="shared" si="99"/>
        <v/>
      </c>
    </row>
    <row r="662" spans="1:21" x14ac:dyDescent="0.2">
      <c r="A662" s="11" t="str">
        <f t="shared" si="90"/>
        <v/>
      </c>
      <c r="B662" s="12" t="str">
        <f t="shared" si="91"/>
        <v/>
      </c>
      <c r="C662" s="16" t="str">
        <f t="shared" si="92"/>
        <v/>
      </c>
      <c r="D662" s="13" t="str">
        <f>IF(A662="","",IF(A662=1,start_rate,IF(variable,IF(OR(A662=1,A662&lt;$J$23*periods_per_year),D661,MIN($J$24,IF(MOD(A662-1,$J$26)=0,MAX($J$25,D661+$J$27),D661))),D661)))</f>
        <v/>
      </c>
      <c r="E662" s="14" t="str">
        <f t="shared" si="93"/>
        <v/>
      </c>
      <c r="F662" s="14" t="str">
        <f>IF(A662="","",IF(A662=nper,J661+E662,MIN(J661+E662,IF(D662=D661,F661,IF($E$13="Acc Bi-Weekly",ROUND((-PMT(((1+D662/CP)^(CP/12))-1,(nper-A662+1)*12/26,J661))/2,2),IF($E$13="Acc Weekly",ROUND((-PMT(((1+D662/CP)^(CP/12))-1,(nper-A662+1)*12/52,J661))/4,2),ROUND(-PMT(((1+D662/CP)^(CP/periods_per_year))-1,nper-A662+1,J661),2)))))))</f>
        <v/>
      </c>
      <c r="G662" s="14" t="str">
        <f>IF(OR(A662="",A662&lt;$E$23),"",IF(J661&lt;=F662,0,IF(IF(AND(A662&gt;=$E$23,MOD(A662-$E$23,int)=0),$E$24,0)+F662&gt;=J661+E662,J661+E662-F662,IF(AND(A662&gt;=$E$23,MOD(A662-$E$23,int)=0),$E$24,0)+IF(IF(AND(A662&gt;=$E$23,MOD(A662-$E$23,int)=0),$E$24,0)+IF(MOD(A662-$E$27,periods_per_year)=0,$E$26,0)+F662&lt;J661+E662,IF(MOD(A662-$E$27,periods_per_year)=0,$E$26,0),J661+E662-IF(AND(A662&gt;=$E$23,MOD(A662-$E$23,int)=0),$E$24,0)-F662))))</f>
        <v/>
      </c>
      <c r="H662" s="15"/>
      <c r="I662" s="14" t="str">
        <f t="shared" si="94"/>
        <v/>
      </c>
      <c r="J662" s="14" t="str">
        <f t="shared" si="95"/>
        <v/>
      </c>
      <c r="K662" s="14" t="str">
        <f t="shared" si="96"/>
        <v/>
      </c>
      <c r="L662" s="14" t="str">
        <f>IF(A662="","",SUM($K$49:K662))</f>
        <v/>
      </c>
      <c r="O662" s="18" t="str">
        <f t="shared" si="97"/>
        <v/>
      </c>
      <c r="P662" s="19" t="str">
        <f>IF(O662="","",IF(OR(periods_per_year=26,periods_per_year=52),IF(periods_per_year=26,IF(O662=1,fpdate,P661+14),IF(periods_per_year=52,IF(O662=1,fpdate,P661+7),"n/a")),IF(periods_per_year=24,DATE(YEAR(fpdate),MONTH(fpdate)+(O662-1)/2+IF(AND(DAY(fpdate)&gt;=15,MOD(O662,2)=0),1,0),IF(MOD(O662,2)=0,IF(DAY(fpdate)&gt;=15,DAY(fpdate)-14,DAY(fpdate)+14),DAY(fpdate))),IF(DAY(DATE(YEAR(fpdate),MONTH(fpdate)+O662-1,DAY(fpdate)))&lt;&gt;DAY(fpdate),DATE(YEAR(fpdate),MONTH(fpdate)+O662,0),DATE(YEAR(fpdate),MONTH(fpdate)+O662-1,DAY(fpdate))))))</f>
        <v/>
      </c>
      <c r="Q662" s="20" t="str">
        <f>IF(O662="","",IF(D662&lt;&gt;"",D662,IF(O662=1,start_rate,IF(variable,IF(OR(O662=1,O662&lt;$J$23*periods_per_year),Q661,MIN($J$24,IF(MOD(O662-1,$J$26)=0,MAX($J$25,Q661+$J$27),Q661))),Q661))))</f>
        <v/>
      </c>
      <c r="R662" s="21" t="str">
        <f>IF(O662="","",ROUND((((1+Q662/CP)^(CP/periods_per_year))-1)*U661,2))</f>
        <v/>
      </c>
      <c r="S662" s="21" t="str">
        <f>IF(O662="","",IF(O662=nper,U661+R662,MIN(U661+R662,IF(Q662=Q661,S661,ROUND(-PMT(((1+Q662/CP)^(CP/periods_per_year))-1,nper-O662+1,U661),2)))))</f>
        <v/>
      </c>
      <c r="T662" s="21" t="str">
        <f t="shared" si="98"/>
        <v/>
      </c>
      <c r="U662" s="21" t="str">
        <f t="shared" si="99"/>
        <v/>
      </c>
    </row>
    <row r="663" spans="1:21" x14ac:dyDescent="0.2">
      <c r="A663" s="11" t="str">
        <f t="shared" si="90"/>
        <v/>
      </c>
      <c r="B663" s="12" t="str">
        <f t="shared" si="91"/>
        <v/>
      </c>
      <c r="C663" s="16" t="str">
        <f t="shared" si="92"/>
        <v/>
      </c>
      <c r="D663" s="13" t="str">
        <f>IF(A663="","",IF(A663=1,start_rate,IF(variable,IF(OR(A663=1,A663&lt;$J$23*periods_per_year),D662,MIN($J$24,IF(MOD(A663-1,$J$26)=0,MAX($J$25,D662+$J$27),D662))),D662)))</f>
        <v/>
      </c>
      <c r="E663" s="14" t="str">
        <f t="shared" si="93"/>
        <v/>
      </c>
      <c r="F663" s="14" t="str">
        <f>IF(A663="","",IF(A663=nper,J662+E663,MIN(J662+E663,IF(D663=D662,F662,IF($E$13="Acc Bi-Weekly",ROUND((-PMT(((1+D663/CP)^(CP/12))-1,(nper-A663+1)*12/26,J662))/2,2),IF($E$13="Acc Weekly",ROUND((-PMT(((1+D663/CP)^(CP/12))-1,(nper-A663+1)*12/52,J662))/4,2),ROUND(-PMT(((1+D663/CP)^(CP/periods_per_year))-1,nper-A663+1,J662),2)))))))</f>
        <v/>
      </c>
      <c r="G663" s="14" t="str">
        <f>IF(OR(A663="",A663&lt;$E$23),"",IF(J662&lt;=F663,0,IF(IF(AND(A663&gt;=$E$23,MOD(A663-$E$23,int)=0),$E$24,0)+F663&gt;=J662+E663,J662+E663-F663,IF(AND(A663&gt;=$E$23,MOD(A663-$E$23,int)=0),$E$24,0)+IF(IF(AND(A663&gt;=$E$23,MOD(A663-$E$23,int)=0),$E$24,0)+IF(MOD(A663-$E$27,periods_per_year)=0,$E$26,0)+F663&lt;J662+E663,IF(MOD(A663-$E$27,periods_per_year)=0,$E$26,0),J662+E663-IF(AND(A663&gt;=$E$23,MOD(A663-$E$23,int)=0),$E$24,0)-F663))))</f>
        <v/>
      </c>
      <c r="H663" s="15"/>
      <c r="I663" s="14" t="str">
        <f t="shared" si="94"/>
        <v/>
      </c>
      <c r="J663" s="14" t="str">
        <f t="shared" si="95"/>
        <v/>
      </c>
      <c r="K663" s="14" t="str">
        <f t="shared" si="96"/>
        <v/>
      </c>
      <c r="L663" s="14" t="str">
        <f>IF(A663="","",SUM($K$49:K663))</f>
        <v/>
      </c>
      <c r="O663" s="18" t="str">
        <f t="shared" si="97"/>
        <v/>
      </c>
      <c r="P663" s="19" t="str">
        <f>IF(O663="","",IF(OR(periods_per_year=26,periods_per_year=52),IF(periods_per_year=26,IF(O663=1,fpdate,P662+14),IF(periods_per_year=52,IF(O663=1,fpdate,P662+7),"n/a")),IF(periods_per_year=24,DATE(YEAR(fpdate),MONTH(fpdate)+(O663-1)/2+IF(AND(DAY(fpdate)&gt;=15,MOD(O663,2)=0),1,0),IF(MOD(O663,2)=0,IF(DAY(fpdate)&gt;=15,DAY(fpdate)-14,DAY(fpdate)+14),DAY(fpdate))),IF(DAY(DATE(YEAR(fpdate),MONTH(fpdate)+O663-1,DAY(fpdate)))&lt;&gt;DAY(fpdate),DATE(YEAR(fpdate),MONTH(fpdate)+O663,0),DATE(YEAR(fpdate),MONTH(fpdate)+O663-1,DAY(fpdate))))))</f>
        <v/>
      </c>
      <c r="Q663" s="20" t="str">
        <f>IF(O663="","",IF(D663&lt;&gt;"",D663,IF(O663=1,start_rate,IF(variable,IF(OR(O663=1,O663&lt;$J$23*periods_per_year),Q662,MIN($J$24,IF(MOD(O663-1,$J$26)=0,MAX($J$25,Q662+$J$27),Q662))),Q662))))</f>
        <v/>
      </c>
      <c r="R663" s="21" t="str">
        <f>IF(O663="","",ROUND((((1+Q663/CP)^(CP/periods_per_year))-1)*U662,2))</f>
        <v/>
      </c>
      <c r="S663" s="21" t="str">
        <f>IF(O663="","",IF(O663=nper,U662+R663,MIN(U662+R663,IF(Q663=Q662,S662,ROUND(-PMT(((1+Q663/CP)^(CP/periods_per_year))-1,nper-O663+1,U662),2)))))</f>
        <v/>
      </c>
      <c r="T663" s="21" t="str">
        <f t="shared" si="98"/>
        <v/>
      </c>
      <c r="U663" s="21" t="str">
        <f t="shared" si="99"/>
        <v/>
      </c>
    </row>
    <row r="664" spans="1:21" x14ac:dyDescent="0.2">
      <c r="A664" s="11" t="str">
        <f t="shared" si="90"/>
        <v/>
      </c>
      <c r="B664" s="12" t="str">
        <f t="shared" si="91"/>
        <v/>
      </c>
      <c r="C664" s="16" t="str">
        <f t="shared" si="92"/>
        <v/>
      </c>
      <c r="D664" s="13" t="str">
        <f>IF(A664="","",IF(A664=1,start_rate,IF(variable,IF(OR(A664=1,A664&lt;$J$23*periods_per_year),D663,MIN($J$24,IF(MOD(A664-1,$J$26)=0,MAX($J$25,D663+$J$27),D663))),D663)))</f>
        <v/>
      </c>
      <c r="E664" s="14" t="str">
        <f t="shared" si="93"/>
        <v/>
      </c>
      <c r="F664" s="14" t="str">
        <f>IF(A664="","",IF(A664=nper,J663+E664,MIN(J663+E664,IF(D664=D663,F663,IF($E$13="Acc Bi-Weekly",ROUND((-PMT(((1+D664/CP)^(CP/12))-1,(nper-A664+1)*12/26,J663))/2,2),IF($E$13="Acc Weekly",ROUND((-PMT(((1+D664/CP)^(CP/12))-1,(nper-A664+1)*12/52,J663))/4,2),ROUND(-PMT(((1+D664/CP)^(CP/periods_per_year))-1,nper-A664+1,J663),2)))))))</f>
        <v/>
      </c>
      <c r="G664" s="14" t="str">
        <f>IF(OR(A664="",A664&lt;$E$23),"",IF(J663&lt;=F664,0,IF(IF(AND(A664&gt;=$E$23,MOD(A664-$E$23,int)=0),$E$24,0)+F664&gt;=J663+E664,J663+E664-F664,IF(AND(A664&gt;=$E$23,MOD(A664-$E$23,int)=0),$E$24,0)+IF(IF(AND(A664&gt;=$E$23,MOD(A664-$E$23,int)=0),$E$24,0)+IF(MOD(A664-$E$27,periods_per_year)=0,$E$26,0)+F664&lt;J663+E664,IF(MOD(A664-$E$27,periods_per_year)=0,$E$26,0),J663+E664-IF(AND(A664&gt;=$E$23,MOD(A664-$E$23,int)=0),$E$24,0)-F664))))</f>
        <v/>
      </c>
      <c r="H664" s="15"/>
      <c r="I664" s="14" t="str">
        <f t="shared" si="94"/>
        <v/>
      </c>
      <c r="J664" s="14" t="str">
        <f t="shared" si="95"/>
        <v/>
      </c>
      <c r="K664" s="14" t="str">
        <f t="shared" si="96"/>
        <v/>
      </c>
      <c r="L664" s="14" t="str">
        <f>IF(A664="","",SUM($K$49:K664))</f>
        <v/>
      </c>
      <c r="O664" s="18" t="str">
        <f t="shared" si="97"/>
        <v/>
      </c>
      <c r="P664" s="19" t="str">
        <f>IF(O664="","",IF(OR(periods_per_year=26,periods_per_year=52),IF(periods_per_year=26,IF(O664=1,fpdate,P663+14),IF(periods_per_year=52,IF(O664=1,fpdate,P663+7),"n/a")),IF(periods_per_year=24,DATE(YEAR(fpdate),MONTH(fpdate)+(O664-1)/2+IF(AND(DAY(fpdate)&gt;=15,MOD(O664,2)=0),1,0),IF(MOD(O664,2)=0,IF(DAY(fpdate)&gt;=15,DAY(fpdate)-14,DAY(fpdate)+14),DAY(fpdate))),IF(DAY(DATE(YEAR(fpdate),MONTH(fpdate)+O664-1,DAY(fpdate)))&lt;&gt;DAY(fpdate),DATE(YEAR(fpdate),MONTH(fpdate)+O664,0),DATE(YEAR(fpdate),MONTH(fpdate)+O664-1,DAY(fpdate))))))</f>
        <v/>
      </c>
      <c r="Q664" s="20" t="str">
        <f>IF(O664="","",IF(D664&lt;&gt;"",D664,IF(O664=1,start_rate,IF(variable,IF(OR(O664=1,O664&lt;$J$23*periods_per_year),Q663,MIN($J$24,IF(MOD(O664-1,$J$26)=0,MAX($J$25,Q663+$J$27),Q663))),Q663))))</f>
        <v/>
      </c>
      <c r="R664" s="21" t="str">
        <f>IF(O664="","",ROUND((((1+Q664/CP)^(CP/periods_per_year))-1)*U663,2))</f>
        <v/>
      </c>
      <c r="S664" s="21" t="str">
        <f>IF(O664="","",IF(O664=nper,U663+R664,MIN(U663+R664,IF(Q664=Q663,S663,ROUND(-PMT(((1+Q664/CP)^(CP/periods_per_year))-1,nper-O664+1,U663),2)))))</f>
        <v/>
      </c>
      <c r="T664" s="21" t="str">
        <f t="shared" si="98"/>
        <v/>
      </c>
      <c r="U664" s="21" t="str">
        <f t="shared" si="99"/>
        <v/>
      </c>
    </row>
    <row r="665" spans="1:21" x14ac:dyDescent="0.2">
      <c r="A665" s="11" t="str">
        <f t="shared" si="90"/>
        <v/>
      </c>
      <c r="B665" s="12" t="str">
        <f t="shared" si="91"/>
        <v/>
      </c>
      <c r="C665" s="16" t="str">
        <f t="shared" si="92"/>
        <v/>
      </c>
      <c r="D665" s="13" t="str">
        <f>IF(A665="","",IF(A665=1,start_rate,IF(variable,IF(OR(A665=1,A665&lt;$J$23*periods_per_year),D664,MIN($J$24,IF(MOD(A665-1,$J$26)=0,MAX($J$25,D664+$J$27),D664))),D664)))</f>
        <v/>
      </c>
      <c r="E665" s="14" t="str">
        <f t="shared" si="93"/>
        <v/>
      </c>
      <c r="F665" s="14" t="str">
        <f>IF(A665="","",IF(A665=nper,J664+E665,MIN(J664+E665,IF(D665=D664,F664,IF($E$13="Acc Bi-Weekly",ROUND((-PMT(((1+D665/CP)^(CP/12))-1,(nper-A665+1)*12/26,J664))/2,2),IF($E$13="Acc Weekly",ROUND((-PMT(((1+D665/CP)^(CP/12))-1,(nper-A665+1)*12/52,J664))/4,2),ROUND(-PMT(((1+D665/CP)^(CP/periods_per_year))-1,nper-A665+1,J664),2)))))))</f>
        <v/>
      </c>
      <c r="G665" s="14" t="str">
        <f>IF(OR(A665="",A665&lt;$E$23),"",IF(J664&lt;=F665,0,IF(IF(AND(A665&gt;=$E$23,MOD(A665-$E$23,int)=0),$E$24,0)+F665&gt;=J664+E665,J664+E665-F665,IF(AND(A665&gt;=$E$23,MOD(A665-$E$23,int)=0),$E$24,0)+IF(IF(AND(A665&gt;=$E$23,MOD(A665-$E$23,int)=0),$E$24,0)+IF(MOD(A665-$E$27,periods_per_year)=0,$E$26,0)+F665&lt;J664+E665,IF(MOD(A665-$E$27,periods_per_year)=0,$E$26,0),J664+E665-IF(AND(A665&gt;=$E$23,MOD(A665-$E$23,int)=0),$E$24,0)-F665))))</f>
        <v/>
      </c>
      <c r="H665" s="15"/>
      <c r="I665" s="14" t="str">
        <f t="shared" si="94"/>
        <v/>
      </c>
      <c r="J665" s="14" t="str">
        <f t="shared" si="95"/>
        <v/>
      </c>
      <c r="K665" s="14" t="str">
        <f t="shared" si="96"/>
        <v/>
      </c>
      <c r="L665" s="14" t="str">
        <f>IF(A665="","",SUM($K$49:K665))</f>
        <v/>
      </c>
      <c r="O665" s="18" t="str">
        <f t="shared" si="97"/>
        <v/>
      </c>
      <c r="P665" s="19" t="str">
        <f>IF(O665="","",IF(OR(periods_per_year=26,periods_per_year=52),IF(periods_per_year=26,IF(O665=1,fpdate,P664+14),IF(periods_per_year=52,IF(O665=1,fpdate,P664+7),"n/a")),IF(periods_per_year=24,DATE(YEAR(fpdate),MONTH(fpdate)+(O665-1)/2+IF(AND(DAY(fpdate)&gt;=15,MOD(O665,2)=0),1,0),IF(MOD(O665,2)=0,IF(DAY(fpdate)&gt;=15,DAY(fpdate)-14,DAY(fpdate)+14),DAY(fpdate))),IF(DAY(DATE(YEAR(fpdate),MONTH(fpdate)+O665-1,DAY(fpdate)))&lt;&gt;DAY(fpdate),DATE(YEAR(fpdate),MONTH(fpdate)+O665,0),DATE(YEAR(fpdate),MONTH(fpdate)+O665-1,DAY(fpdate))))))</f>
        <v/>
      </c>
      <c r="Q665" s="20" t="str">
        <f>IF(O665="","",IF(D665&lt;&gt;"",D665,IF(O665=1,start_rate,IF(variable,IF(OR(O665=1,O665&lt;$J$23*periods_per_year),Q664,MIN($J$24,IF(MOD(O665-1,$J$26)=0,MAX($J$25,Q664+$J$27),Q664))),Q664))))</f>
        <v/>
      </c>
      <c r="R665" s="21" t="str">
        <f>IF(O665="","",ROUND((((1+Q665/CP)^(CP/periods_per_year))-1)*U664,2))</f>
        <v/>
      </c>
      <c r="S665" s="21" t="str">
        <f>IF(O665="","",IF(O665=nper,U664+R665,MIN(U664+R665,IF(Q665=Q664,S664,ROUND(-PMT(((1+Q665/CP)^(CP/periods_per_year))-1,nper-O665+1,U664),2)))))</f>
        <v/>
      </c>
      <c r="T665" s="21" t="str">
        <f t="shared" si="98"/>
        <v/>
      </c>
      <c r="U665" s="21" t="str">
        <f t="shared" si="99"/>
        <v/>
      </c>
    </row>
    <row r="666" spans="1:21" x14ac:dyDescent="0.2">
      <c r="A666" s="11" t="str">
        <f t="shared" si="90"/>
        <v/>
      </c>
      <c r="B666" s="12" t="str">
        <f t="shared" si="91"/>
        <v/>
      </c>
      <c r="C666" s="16" t="str">
        <f t="shared" si="92"/>
        <v/>
      </c>
      <c r="D666" s="13" t="str">
        <f>IF(A666="","",IF(A666=1,start_rate,IF(variable,IF(OR(A666=1,A666&lt;$J$23*periods_per_year),D665,MIN($J$24,IF(MOD(A666-1,$J$26)=0,MAX($J$25,D665+$J$27),D665))),D665)))</f>
        <v/>
      </c>
      <c r="E666" s="14" t="str">
        <f t="shared" si="93"/>
        <v/>
      </c>
      <c r="F666" s="14" t="str">
        <f>IF(A666="","",IF(A666=nper,J665+E666,MIN(J665+E666,IF(D666=D665,F665,IF($E$13="Acc Bi-Weekly",ROUND((-PMT(((1+D666/CP)^(CP/12))-1,(nper-A666+1)*12/26,J665))/2,2),IF($E$13="Acc Weekly",ROUND((-PMT(((1+D666/CP)^(CP/12))-1,(nper-A666+1)*12/52,J665))/4,2),ROUND(-PMT(((1+D666/CP)^(CP/periods_per_year))-1,nper-A666+1,J665),2)))))))</f>
        <v/>
      </c>
      <c r="G666" s="14" t="str">
        <f>IF(OR(A666="",A666&lt;$E$23),"",IF(J665&lt;=F666,0,IF(IF(AND(A666&gt;=$E$23,MOD(A666-$E$23,int)=0),$E$24,0)+F666&gt;=J665+E666,J665+E666-F666,IF(AND(A666&gt;=$E$23,MOD(A666-$E$23,int)=0),$E$24,0)+IF(IF(AND(A666&gt;=$E$23,MOD(A666-$E$23,int)=0),$E$24,0)+IF(MOD(A666-$E$27,periods_per_year)=0,$E$26,0)+F666&lt;J665+E666,IF(MOD(A666-$E$27,periods_per_year)=0,$E$26,0),J665+E666-IF(AND(A666&gt;=$E$23,MOD(A666-$E$23,int)=0),$E$24,0)-F666))))</f>
        <v/>
      </c>
      <c r="H666" s="15"/>
      <c r="I666" s="14" t="str">
        <f t="shared" si="94"/>
        <v/>
      </c>
      <c r="J666" s="14" t="str">
        <f t="shared" si="95"/>
        <v/>
      </c>
      <c r="K666" s="14" t="str">
        <f t="shared" si="96"/>
        <v/>
      </c>
      <c r="L666" s="14" t="str">
        <f>IF(A666="","",SUM($K$49:K666))</f>
        <v/>
      </c>
      <c r="O666" s="18" t="str">
        <f t="shared" si="97"/>
        <v/>
      </c>
      <c r="P666" s="19" t="str">
        <f>IF(O666="","",IF(OR(periods_per_year=26,periods_per_year=52),IF(periods_per_year=26,IF(O666=1,fpdate,P665+14),IF(periods_per_year=52,IF(O666=1,fpdate,P665+7),"n/a")),IF(periods_per_year=24,DATE(YEAR(fpdate),MONTH(fpdate)+(O666-1)/2+IF(AND(DAY(fpdate)&gt;=15,MOD(O666,2)=0),1,0),IF(MOD(O666,2)=0,IF(DAY(fpdate)&gt;=15,DAY(fpdate)-14,DAY(fpdate)+14),DAY(fpdate))),IF(DAY(DATE(YEAR(fpdate),MONTH(fpdate)+O666-1,DAY(fpdate)))&lt;&gt;DAY(fpdate),DATE(YEAR(fpdate),MONTH(fpdate)+O666,0),DATE(YEAR(fpdate),MONTH(fpdate)+O666-1,DAY(fpdate))))))</f>
        <v/>
      </c>
      <c r="Q666" s="20" t="str">
        <f>IF(O666="","",IF(D666&lt;&gt;"",D666,IF(O666=1,start_rate,IF(variable,IF(OR(O666=1,O666&lt;$J$23*periods_per_year),Q665,MIN($J$24,IF(MOD(O666-1,$J$26)=0,MAX($J$25,Q665+$J$27),Q665))),Q665))))</f>
        <v/>
      </c>
      <c r="R666" s="21" t="str">
        <f>IF(O666="","",ROUND((((1+Q666/CP)^(CP/periods_per_year))-1)*U665,2))</f>
        <v/>
      </c>
      <c r="S666" s="21" t="str">
        <f>IF(O666="","",IF(O666=nper,U665+R666,MIN(U665+R666,IF(Q666=Q665,S665,ROUND(-PMT(((1+Q666/CP)^(CP/periods_per_year))-1,nper-O666+1,U665),2)))))</f>
        <v/>
      </c>
      <c r="T666" s="21" t="str">
        <f t="shared" si="98"/>
        <v/>
      </c>
      <c r="U666" s="21" t="str">
        <f t="shared" si="99"/>
        <v/>
      </c>
    </row>
    <row r="667" spans="1:21" x14ac:dyDescent="0.2">
      <c r="A667" s="11" t="str">
        <f t="shared" si="90"/>
        <v/>
      </c>
      <c r="B667" s="12" t="str">
        <f t="shared" si="91"/>
        <v/>
      </c>
      <c r="C667" s="16" t="str">
        <f t="shared" si="92"/>
        <v/>
      </c>
      <c r="D667" s="13" t="str">
        <f>IF(A667="","",IF(A667=1,start_rate,IF(variable,IF(OR(A667=1,A667&lt;$J$23*periods_per_year),D666,MIN($J$24,IF(MOD(A667-1,$J$26)=0,MAX($J$25,D666+$J$27),D666))),D666)))</f>
        <v/>
      </c>
      <c r="E667" s="14" t="str">
        <f t="shared" si="93"/>
        <v/>
      </c>
      <c r="F667" s="14" t="str">
        <f>IF(A667="","",IF(A667=nper,J666+E667,MIN(J666+E667,IF(D667=D666,F666,IF($E$13="Acc Bi-Weekly",ROUND((-PMT(((1+D667/CP)^(CP/12))-1,(nper-A667+1)*12/26,J666))/2,2),IF($E$13="Acc Weekly",ROUND((-PMT(((1+D667/CP)^(CP/12))-1,(nper-A667+1)*12/52,J666))/4,2),ROUND(-PMT(((1+D667/CP)^(CP/periods_per_year))-1,nper-A667+1,J666),2)))))))</f>
        <v/>
      </c>
      <c r="G667" s="14" t="str">
        <f>IF(OR(A667="",A667&lt;$E$23),"",IF(J666&lt;=F667,0,IF(IF(AND(A667&gt;=$E$23,MOD(A667-$E$23,int)=0),$E$24,0)+F667&gt;=J666+E667,J666+E667-F667,IF(AND(A667&gt;=$E$23,MOD(A667-$E$23,int)=0),$E$24,0)+IF(IF(AND(A667&gt;=$E$23,MOD(A667-$E$23,int)=0),$E$24,0)+IF(MOD(A667-$E$27,periods_per_year)=0,$E$26,0)+F667&lt;J666+E667,IF(MOD(A667-$E$27,periods_per_year)=0,$E$26,0),J666+E667-IF(AND(A667&gt;=$E$23,MOD(A667-$E$23,int)=0),$E$24,0)-F667))))</f>
        <v/>
      </c>
      <c r="H667" s="15"/>
      <c r="I667" s="14" t="str">
        <f t="shared" si="94"/>
        <v/>
      </c>
      <c r="J667" s="14" t="str">
        <f t="shared" si="95"/>
        <v/>
      </c>
      <c r="K667" s="14" t="str">
        <f t="shared" si="96"/>
        <v/>
      </c>
      <c r="L667" s="14" t="str">
        <f>IF(A667="","",SUM($K$49:K667))</f>
        <v/>
      </c>
      <c r="O667" s="18" t="str">
        <f t="shared" si="97"/>
        <v/>
      </c>
      <c r="P667" s="19" t="str">
        <f>IF(O667="","",IF(OR(periods_per_year=26,periods_per_year=52),IF(periods_per_year=26,IF(O667=1,fpdate,P666+14),IF(periods_per_year=52,IF(O667=1,fpdate,P666+7),"n/a")),IF(periods_per_year=24,DATE(YEAR(fpdate),MONTH(fpdate)+(O667-1)/2+IF(AND(DAY(fpdate)&gt;=15,MOD(O667,2)=0),1,0),IF(MOD(O667,2)=0,IF(DAY(fpdate)&gt;=15,DAY(fpdate)-14,DAY(fpdate)+14),DAY(fpdate))),IF(DAY(DATE(YEAR(fpdate),MONTH(fpdate)+O667-1,DAY(fpdate)))&lt;&gt;DAY(fpdate),DATE(YEAR(fpdate),MONTH(fpdate)+O667,0),DATE(YEAR(fpdate),MONTH(fpdate)+O667-1,DAY(fpdate))))))</f>
        <v/>
      </c>
      <c r="Q667" s="20" t="str">
        <f>IF(O667="","",IF(D667&lt;&gt;"",D667,IF(O667=1,start_rate,IF(variable,IF(OR(O667=1,O667&lt;$J$23*periods_per_year),Q666,MIN($J$24,IF(MOD(O667-1,$J$26)=0,MAX($J$25,Q666+$J$27),Q666))),Q666))))</f>
        <v/>
      </c>
      <c r="R667" s="21" t="str">
        <f>IF(O667="","",ROUND((((1+Q667/CP)^(CP/periods_per_year))-1)*U666,2))</f>
        <v/>
      </c>
      <c r="S667" s="21" t="str">
        <f>IF(O667="","",IF(O667=nper,U666+R667,MIN(U666+R667,IF(Q667=Q666,S666,ROUND(-PMT(((1+Q667/CP)^(CP/periods_per_year))-1,nper-O667+1,U666),2)))))</f>
        <v/>
      </c>
      <c r="T667" s="21" t="str">
        <f t="shared" si="98"/>
        <v/>
      </c>
      <c r="U667" s="21" t="str">
        <f t="shared" si="99"/>
        <v/>
      </c>
    </row>
    <row r="668" spans="1:21" x14ac:dyDescent="0.2">
      <c r="A668" s="11" t="str">
        <f t="shared" si="90"/>
        <v/>
      </c>
      <c r="B668" s="12" t="str">
        <f t="shared" si="91"/>
        <v/>
      </c>
      <c r="C668" s="16" t="str">
        <f t="shared" si="92"/>
        <v/>
      </c>
      <c r="D668" s="13" t="str">
        <f>IF(A668="","",IF(A668=1,start_rate,IF(variable,IF(OR(A668=1,A668&lt;$J$23*periods_per_year),D667,MIN($J$24,IF(MOD(A668-1,$J$26)=0,MAX($J$25,D667+$J$27),D667))),D667)))</f>
        <v/>
      </c>
      <c r="E668" s="14" t="str">
        <f t="shared" si="93"/>
        <v/>
      </c>
      <c r="F668" s="14" t="str">
        <f>IF(A668="","",IF(A668=nper,J667+E668,MIN(J667+E668,IF(D668=D667,F667,IF($E$13="Acc Bi-Weekly",ROUND((-PMT(((1+D668/CP)^(CP/12))-1,(nper-A668+1)*12/26,J667))/2,2),IF($E$13="Acc Weekly",ROUND((-PMT(((1+D668/CP)^(CP/12))-1,(nper-A668+1)*12/52,J667))/4,2),ROUND(-PMT(((1+D668/CP)^(CP/periods_per_year))-1,nper-A668+1,J667),2)))))))</f>
        <v/>
      </c>
      <c r="G668" s="14" t="str">
        <f>IF(OR(A668="",A668&lt;$E$23),"",IF(J667&lt;=F668,0,IF(IF(AND(A668&gt;=$E$23,MOD(A668-$E$23,int)=0),$E$24,0)+F668&gt;=J667+E668,J667+E668-F668,IF(AND(A668&gt;=$E$23,MOD(A668-$E$23,int)=0),$E$24,0)+IF(IF(AND(A668&gt;=$E$23,MOD(A668-$E$23,int)=0),$E$24,0)+IF(MOD(A668-$E$27,periods_per_year)=0,$E$26,0)+F668&lt;J667+E668,IF(MOD(A668-$E$27,periods_per_year)=0,$E$26,0),J667+E668-IF(AND(A668&gt;=$E$23,MOD(A668-$E$23,int)=0),$E$24,0)-F668))))</f>
        <v/>
      </c>
      <c r="H668" s="15"/>
      <c r="I668" s="14" t="str">
        <f t="shared" si="94"/>
        <v/>
      </c>
      <c r="J668" s="14" t="str">
        <f t="shared" si="95"/>
        <v/>
      </c>
      <c r="K668" s="14" t="str">
        <f t="shared" si="96"/>
        <v/>
      </c>
      <c r="L668" s="14" t="str">
        <f>IF(A668="","",SUM($K$49:K668))</f>
        <v/>
      </c>
      <c r="O668" s="18" t="str">
        <f t="shared" si="97"/>
        <v/>
      </c>
      <c r="P668" s="19" t="str">
        <f>IF(O668="","",IF(OR(periods_per_year=26,periods_per_year=52),IF(periods_per_year=26,IF(O668=1,fpdate,P667+14),IF(periods_per_year=52,IF(O668=1,fpdate,P667+7),"n/a")),IF(periods_per_year=24,DATE(YEAR(fpdate),MONTH(fpdate)+(O668-1)/2+IF(AND(DAY(fpdate)&gt;=15,MOD(O668,2)=0),1,0),IF(MOD(O668,2)=0,IF(DAY(fpdate)&gt;=15,DAY(fpdate)-14,DAY(fpdate)+14),DAY(fpdate))),IF(DAY(DATE(YEAR(fpdate),MONTH(fpdate)+O668-1,DAY(fpdate)))&lt;&gt;DAY(fpdate),DATE(YEAR(fpdate),MONTH(fpdate)+O668,0),DATE(YEAR(fpdate),MONTH(fpdate)+O668-1,DAY(fpdate))))))</f>
        <v/>
      </c>
      <c r="Q668" s="20" t="str">
        <f>IF(O668="","",IF(D668&lt;&gt;"",D668,IF(O668=1,start_rate,IF(variable,IF(OR(O668=1,O668&lt;$J$23*periods_per_year),Q667,MIN($J$24,IF(MOD(O668-1,$J$26)=0,MAX($J$25,Q667+$J$27),Q667))),Q667))))</f>
        <v/>
      </c>
      <c r="R668" s="21" t="str">
        <f>IF(O668="","",ROUND((((1+Q668/CP)^(CP/periods_per_year))-1)*U667,2))</f>
        <v/>
      </c>
      <c r="S668" s="21" t="str">
        <f>IF(O668="","",IF(O668=nper,U667+R668,MIN(U667+R668,IF(Q668=Q667,S667,ROUND(-PMT(((1+Q668/CP)^(CP/periods_per_year))-1,nper-O668+1,U667),2)))))</f>
        <v/>
      </c>
      <c r="T668" s="21" t="str">
        <f t="shared" si="98"/>
        <v/>
      </c>
      <c r="U668" s="21" t="str">
        <f t="shared" si="99"/>
        <v/>
      </c>
    </row>
    <row r="669" spans="1:21" x14ac:dyDescent="0.2">
      <c r="A669" s="11" t="str">
        <f t="shared" si="90"/>
        <v/>
      </c>
      <c r="B669" s="12" t="str">
        <f t="shared" si="91"/>
        <v/>
      </c>
      <c r="C669" s="16" t="str">
        <f t="shared" si="92"/>
        <v/>
      </c>
      <c r="D669" s="13" t="str">
        <f>IF(A669="","",IF(A669=1,start_rate,IF(variable,IF(OR(A669=1,A669&lt;$J$23*periods_per_year),D668,MIN($J$24,IF(MOD(A669-1,$J$26)=0,MAX($J$25,D668+$J$27),D668))),D668)))</f>
        <v/>
      </c>
      <c r="E669" s="14" t="str">
        <f t="shared" si="93"/>
        <v/>
      </c>
      <c r="F669" s="14" t="str">
        <f>IF(A669="","",IF(A669=nper,J668+E669,MIN(J668+E669,IF(D669=D668,F668,IF($E$13="Acc Bi-Weekly",ROUND((-PMT(((1+D669/CP)^(CP/12))-1,(nper-A669+1)*12/26,J668))/2,2),IF($E$13="Acc Weekly",ROUND((-PMT(((1+D669/CP)^(CP/12))-1,(nper-A669+1)*12/52,J668))/4,2),ROUND(-PMT(((1+D669/CP)^(CP/periods_per_year))-1,nper-A669+1,J668),2)))))))</f>
        <v/>
      </c>
      <c r="G669" s="14" t="str">
        <f>IF(OR(A669="",A669&lt;$E$23),"",IF(J668&lt;=F669,0,IF(IF(AND(A669&gt;=$E$23,MOD(A669-$E$23,int)=0),$E$24,0)+F669&gt;=J668+E669,J668+E669-F669,IF(AND(A669&gt;=$E$23,MOD(A669-$E$23,int)=0),$E$24,0)+IF(IF(AND(A669&gt;=$E$23,MOD(A669-$E$23,int)=0),$E$24,0)+IF(MOD(A669-$E$27,periods_per_year)=0,$E$26,0)+F669&lt;J668+E669,IF(MOD(A669-$E$27,periods_per_year)=0,$E$26,0),J668+E669-IF(AND(A669&gt;=$E$23,MOD(A669-$E$23,int)=0),$E$24,0)-F669))))</f>
        <v/>
      </c>
      <c r="H669" s="15"/>
      <c r="I669" s="14" t="str">
        <f t="shared" si="94"/>
        <v/>
      </c>
      <c r="J669" s="14" t="str">
        <f t="shared" si="95"/>
        <v/>
      </c>
      <c r="K669" s="14" t="str">
        <f t="shared" si="96"/>
        <v/>
      </c>
      <c r="L669" s="14" t="str">
        <f>IF(A669="","",SUM($K$49:K669))</f>
        <v/>
      </c>
      <c r="O669" s="18" t="str">
        <f t="shared" si="97"/>
        <v/>
      </c>
      <c r="P669" s="19" t="str">
        <f>IF(O669="","",IF(OR(periods_per_year=26,periods_per_year=52),IF(periods_per_year=26,IF(O669=1,fpdate,P668+14),IF(periods_per_year=52,IF(O669=1,fpdate,P668+7),"n/a")),IF(periods_per_year=24,DATE(YEAR(fpdate),MONTH(fpdate)+(O669-1)/2+IF(AND(DAY(fpdate)&gt;=15,MOD(O669,2)=0),1,0),IF(MOD(O669,2)=0,IF(DAY(fpdate)&gt;=15,DAY(fpdate)-14,DAY(fpdate)+14),DAY(fpdate))),IF(DAY(DATE(YEAR(fpdate),MONTH(fpdate)+O669-1,DAY(fpdate)))&lt;&gt;DAY(fpdate),DATE(YEAR(fpdate),MONTH(fpdate)+O669,0),DATE(YEAR(fpdate),MONTH(fpdate)+O669-1,DAY(fpdate))))))</f>
        <v/>
      </c>
      <c r="Q669" s="20" t="str">
        <f>IF(O669="","",IF(D669&lt;&gt;"",D669,IF(O669=1,start_rate,IF(variable,IF(OR(O669=1,O669&lt;$J$23*periods_per_year),Q668,MIN($J$24,IF(MOD(O669-1,$J$26)=0,MAX($J$25,Q668+$J$27),Q668))),Q668))))</f>
        <v/>
      </c>
      <c r="R669" s="21" t="str">
        <f>IF(O669="","",ROUND((((1+Q669/CP)^(CP/periods_per_year))-1)*U668,2))</f>
        <v/>
      </c>
      <c r="S669" s="21" t="str">
        <f>IF(O669="","",IF(O669=nper,U668+R669,MIN(U668+R669,IF(Q669=Q668,S668,ROUND(-PMT(((1+Q669/CP)^(CP/periods_per_year))-1,nper-O669+1,U668),2)))))</f>
        <v/>
      </c>
      <c r="T669" s="21" t="str">
        <f t="shared" si="98"/>
        <v/>
      </c>
      <c r="U669" s="21" t="str">
        <f t="shared" si="99"/>
        <v/>
      </c>
    </row>
    <row r="670" spans="1:21" x14ac:dyDescent="0.2">
      <c r="A670" s="11" t="str">
        <f t="shared" si="90"/>
        <v/>
      </c>
      <c r="B670" s="12" t="str">
        <f t="shared" si="91"/>
        <v/>
      </c>
      <c r="C670" s="16" t="str">
        <f t="shared" si="92"/>
        <v/>
      </c>
      <c r="D670" s="13" t="str">
        <f>IF(A670="","",IF(A670=1,start_rate,IF(variable,IF(OR(A670=1,A670&lt;$J$23*periods_per_year),D669,MIN($J$24,IF(MOD(A670-1,$J$26)=0,MAX($J$25,D669+$J$27),D669))),D669)))</f>
        <v/>
      </c>
      <c r="E670" s="14" t="str">
        <f t="shared" si="93"/>
        <v/>
      </c>
      <c r="F670" s="14" t="str">
        <f>IF(A670="","",IF(A670=nper,J669+E670,MIN(J669+E670,IF(D670=D669,F669,IF($E$13="Acc Bi-Weekly",ROUND((-PMT(((1+D670/CP)^(CP/12))-1,(nper-A670+1)*12/26,J669))/2,2),IF($E$13="Acc Weekly",ROUND((-PMT(((1+D670/CP)^(CP/12))-1,(nper-A670+1)*12/52,J669))/4,2),ROUND(-PMT(((1+D670/CP)^(CP/periods_per_year))-1,nper-A670+1,J669),2)))))))</f>
        <v/>
      </c>
      <c r="G670" s="14" t="str">
        <f>IF(OR(A670="",A670&lt;$E$23),"",IF(J669&lt;=F670,0,IF(IF(AND(A670&gt;=$E$23,MOD(A670-$E$23,int)=0),$E$24,0)+F670&gt;=J669+E670,J669+E670-F670,IF(AND(A670&gt;=$E$23,MOD(A670-$E$23,int)=0),$E$24,0)+IF(IF(AND(A670&gt;=$E$23,MOD(A670-$E$23,int)=0),$E$24,0)+IF(MOD(A670-$E$27,periods_per_year)=0,$E$26,0)+F670&lt;J669+E670,IF(MOD(A670-$E$27,periods_per_year)=0,$E$26,0),J669+E670-IF(AND(A670&gt;=$E$23,MOD(A670-$E$23,int)=0),$E$24,0)-F670))))</f>
        <v/>
      </c>
      <c r="H670" s="15"/>
      <c r="I670" s="14" t="str">
        <f t="shared" si="94"/>
        <v/>
      </c>
      <c r="J670" s="14" t="str">
        <f t="shared" si="95"/>
        <v/>
      </c>
      <c r="K670" s="14" t="str">
        <f t="shared" si="96"/>
        <v/>
      </c>
      <c r="L670" s="14" t="str">
        <f>IF(A670="","",SUM($K$49:K670))</f>
        <v/>
      </c>
      <c r="O670" s="18" t="str">
        <f t="shared" si="97"/>
        <v/>
      </c>
      <c r="P670" s="19" t="str">
        <f>IF(O670="","",IF(OR(periods_per_year=26,periods_per_year=52),IF(periods_per_year=26,IF(O670=1,fpdate,P669+14),IF(periods_per_year=52,IF(O670=1,fpdate,P669+7),"n/a")),IF(periods_per_year=24,DATE(YEAR(fpdate),MONTH(fpdate)+(O670-1)/2+IF(AND(DAY(fpdate)&gt;=15,MOD(O670,2)=0),1,0),IF(MOD(O670,2)=0,IF(DAY(fpdate)&gt;=15,DAY(fpdate)-14,DAY(fpdate)+14),DAY(fpdate))),IF(DAY(DATE(YEAR(fpdate),MONTH(fpdate)+O670-1,DAY(fpdate)))&lt;&gt;DAY(fpdate),DATE(YEAR(fpdate),MONTH(fpdate)+O670,0),DATE(YEAR(fpdate),MONTH(fpdate)+O670-1,DAY(fpdate))))))</f>
        <v/>
      </c>
      <c r="Q670" s="20" t="str">
        <f>IF(O670="","",IF(D670&lt;&gt;"",D670,IF(O670=1,start_rate,IF(variable,IF(OR(O670=1,O670&lt;$J$23*periods_per_year),Q669,MIN($J$24,IF(MOD(O670-1,$J$26)=0,MAX($J$25,Q669+$J$27),Q669))),Q669))))</f>
        <v/>
      </c>
      <c r="R670" s="21" t="str">
        <f>IF(O670="","",ROUND((((1+Q670/CP)^(CP/periods_per_year))-1)*U669,2))</f>
        <v/>
      </c>
      <c r="S670" s="21" t="str">
        <f>IF(O670="","",IF(O670=nper,U669+R670,MIN(U669+R670,IF(Q670=Q669,S669,ROUND(-PMT(((1+Q670/CP)^(CP/periods_per_year))-1,nper-O670+1,U669),2)))))</f>
        <v/>
      </c>
      <c r="T670" s="21" t="str">
        <f t="shared" si="98"/>
        <v/>
      </c>
      <c r="U670" s="21" t="str">
        <f t="shared" si="99"/>
        <v/>
      </c>
    </row>
    <row r="671" spans="1:21" x14ac:dyDescent="0.2">
      <c r="A671" s="11" t="str">
        <f t="shared" si="90"/>
        <v/>
      </c>
      <c r="B671" s="12" t="str">
        <f t="shared" si="91"/>
        <v/>
      </c>
      <c r="C671" s="16" t="str">
        <f t="shared" si="92"/>
        <v/>
      </c>
      <c r="D671" s="13" t="str">
        <f>IF(A671="","",IF(A671=1,start_rate,IF(variable,IF(OR(A671=1,A671&lt;$J$23*periods_per_year),D670,MIN($J$24,IF(MOD(A671-1,$J$26)=0,MAX($J$25,D670+$J$27),D670))),D670)))</f>
        <v/>
      </c>
      <c r="E671" s="14" t="str">
        <f t="shared" si="93"/>
        <v/>
      </c>
      <c r="F671" s="14" t="str">
        <f>IF(A671="","",IF(A671=nper,J670+E671,MIN(J670+E671,IF(D671=D670,F670,IF($E$13="Acc Bi-Weekly",ROUND((-PMT(((1+D671/CP)^(CP/12))-1,(nper-A671+1)*12/26,J670))/2,2),IF($E$13="Acc Weekly",ROUND((-PMT(((1+D671/CP)^(CP/12))-1,(nper-A671+1)*12/52,J670))/4,2),ROUND(-PMT(((1+D671/CP)^(CP/periods_per_year))-1,nper-A671+1,J670),2)))))))</f>
        <v/>
      </c>
      <c r="G671" s="14" t="str">
        <f>IF(OR(A671="",A671&lt;$E$23),"",IF(J670&lt;=F671,0,IF(IF(AND(A671&gt;=$E$23,MOD(A671-$E$23,int)=0),$E$24,0)+F671&gt;=J670+E671,J670+E671-F671,IF(AND(A671&gt;=$E$23,MOD(A671-$E$23,int)=0),$E$24,0)+IF(IF(AND(A671&gt;=$E$23,MOD(A671-$E$23,int)=0),$E$24,0)+IF(MOD(A671-$E$27,periods_per_year)=0,$E$26,0)+F671&lt;J670+E671,IF(MOD(A671-$E$27,periods_per_year)=0,$E$26,0),J670+E671-IF(AND(A671&gt;=$E$23,MOD(A671-$E$23,int)=0),$E$24,0)-F671))))</f>
        <v/>
      </c>
      <c r="H671" s="15"/>
      <c r="I671" s="14" t="str">
        <f t="shared" si="94"/>
        <v/>
      </c>
      <c r="J671" s="14" t="str">
        <f t="shared" si="95"/>
        <v/>
      </c>
      <c r="K671" s="14" t="str">
        <f t="shared" si="96"/>
        <v/>
      </c>
      <c r="L671" s="14" t="str">
        <f>IF(A671="","",SUM($K$49:K671))</f>
        <v/>
      </c>
      <c r="O671" s="18" t="str">
        <f t="shared" si="97"/>
        <v/>
      </c>
      <c r="P671" s="19" t="str">
        <f>IF(O671="","",IF(OR(periods_per_year=26,periods_per_year=52),IF(periods_per_year=26,IF(O671=1,fpdate,P670+14),IF(periods_per_year=52,IF(O671=1,fpdate,P670+7),"n/a")),IF(periods_per_year=24,DATE(YEAR(fpdate),MONTH(fpdate)+(O671-1)/2+IF(AND(DAY(fpdate)&gt;=15,MOD(O671,2)=0),1,0),IF(MOD(O671,2)=0,IF(DAY(fpdate)&gt;=15,DAY(fpdate)-14,DAY(fpdate)+14),DAY(fpdate))),IF(DAY(DATE(YEAR(fpdate),MONTH(fpdate)+O671-1,DAY(fpdate)))&lt;&gt;DAY(fpdate),DATE(YEAR(fpdate),MONTH(fpdate)+O671,0),DATE(YEAR(fpdate),MONTH(fpdate)+O671-1,DAY(fpdate))))))</f>
        <v/>
      </c>
      <c r="Q671" s="20" t="str">
        <f>IF(O671="","",IF(D671&lt;&gt;"",D671,IF(O671=1,start_rate,IF(variable,IF(OR(O671=1,O671&lt;$J$23*periods_per_year),Q670,MIN($J$24,IF(MOD(O671-1,$J$26)=0,MAX($J$25,Q670+$J$27),Q670))),Q670))))</f>
        <v/>
      </c>
      <c r="R671" s="21" t="str">
        <f>IF(O671="","",ROUND((((1+Q671/CP)^(CP/periods_per_year))-1)*U670,2))</f>
        <v/>
      </c>
      <c r="S671" s="21" t="str">
        <f>IF(O671="","",IF(O671=nper,U670+R671,MIN(U670+R671,IF(Q671=Q670,S670,ROUND(-PMT(((1+Q671/CP)^(CP/periods_per_year))-1,nper-O671+1,U670),2)))))</f>
        <v/>
      </c>
      <c r="T671" s="21" t="str">
        <f t="shared" si="98"/>
        <v/>
      </c>
      <c r="U671" s="21" t="str">
        <f t="shared" si="99"/>
        <v/>
      </c>
    </row>
    <row r="672" spans="1:21" x14ac:dyDescent="0.2">
      <c r="A672" s="11" t="str">
        <f t="shared" si="90"/>
        <v/>
      </c>
      <c r="B672" s="12" t="str">
        <f t="shared" si="91"/>
        <v/>
      </c>
      <c r="C672" s="16" t="str">
        <f t="shared" si="92"/>
        <v/>
      </c>
      <c r="D672" s="13" t="str">
        <f>IF(A672="","",IF(A672=1,start_rate,IF(variable,IF(OR(A672=1,A672&lt;$J$23*periods_per_year),D671,MIN($J$24,IF(MOD(A672-1,$J$26)=0,MAX($J$25,D671+$J$27),D671))),D671)))</f>
        <v/>
      </c>
      <c r="E672" s="14" t="str">
        <f t="shared" si="93"/>
        <v/>
      </c>
      <c r="F672" s="14" t="str">
        <f>IF(A672="","",IF(A672=nper,J671+E672,MIN(J671+E672,IF(D672=D671,F671,IF($E$13="Acc Bi-Weekly",ROUND((-PMT(((1+D672/CP)^(CP/12))-1,(nper-A672+1)*12/26,J671))/2,2),IF($E$13="Acc Weekly",ROUND((-PMT(((1+D672/CP)^(CP/12))-1,(nper-A672+1)*12/52,J671))/4,2),ROUND(-PMT(((1+D672/CP)^(CP/periods_per_year))-1,nper-A672+1,J671),2)))))))</f>
        <v/>
      </c>
      <c r="G672" s="14" t="str">
        <f>IF(OR(A672="",A672&lt;$E$23),"",IF(J671&lt;=F672,0,IF(IF(AND(A672&gt;=$E$23,MOD(A672-$E$23,int)=0),$E$24,0)+F672&gt;=J671+E672,J671+E672-F672,IF(AND(A672&gt;=$E$23,MOD(A672-$E$23,int)=0),$E$24,0)+IF(IF(AND(A672&gt;=$E$23,MOD(A672-$E$23,int)=0),$E$24,0)+IF(MOD(A672-$E$27,periods_per_year)=0,$E$26,0)+F672&lt;J671+E672,IF(MOD(A672-$E$27,periods_per_year)=0,$E$26,0),J671+E672-IF(AND(A672&gt;=$E$23,MOD(A672-$E$23,int)=0),$E$24,0)-F672))))</f>
        <v/>
      </c>
      <c r="H672" s="15"/>
      <c r="I672" s="14" t="str">
        <f t="shared" si="94"/>
        <v/>
      </c>
      <c r="J672" s="14" t="str">
        <f t="shared" si="95"/>
        <v/>
      </c>
      <c r="K672" s="14" t="str">
        <f t="shared" si="96"/>
        <v/>
      </c>
      <c r="L672" s="14" t="str">
        <f>IF(A672="","",SUM($K$49:K672))</f>
        <v/>
      </c>
      <c r="O672" s="18" t="str">
        <f t="shared" si="97"/>
        <v/>
      </c>
      <c r="P672" s="19" t="str">
        <f>IF(O672="","",IF(OR(periods_per_year=26,periods_per_year=52),IF(periods_per_year=26,IF(O672=1,fpdate,P671+14),IF(periods_per_year=52,IF(O672=1,fpdate,P671+7),"n/a")),IF(periods_per_year=24,DATE(YEAR(fpdate),MONTH(fpdate)+(O672-1)/2+IF(AND(DAY(fpdate)&gt;=15,MOD(O672,2)=0),1,0),IF(MOD(O672,2)=0,IF(DAY(fpdate)&gt;=15,DAY(fpdate)-14,DAY(fpdate)+14),DAY(fpdate))),IF(DAY(DATE(YEAR(fpdate),MONTH(fpdate)+O672-1,DAY(fpdate)))&lt;&gt;DAY(fpdate),DATE(YEAR(fpdate),MONTH(fpdate)+O672,0),DATE(YEAR(fpdate),MONTH(fpdate)+O672-1,DAY(fpdate))))))</f>
        <v/>
      </c>
      <c r="Q672" s="20" t="str">
        <f>IF(O672="","",IF(D672&lt;&gt;"",D672,IF(O672=1,start_rate,IF(variable,IF(OR(O672=1,O672&lt;$J$23*periods_per_year),Q671,MIN($J$24,IF(MOD(O672-1,$J$26)=0,MAX($J$25,Q671+$J$27),Q671))),Q671))))</f>
        <v/>
      </c>
      <c r="R672" s="21" t="str">
        <f>IF(O672="","",ROUND((((1+Q672/CP)^(CP/periods_per_year))-1)*U671,2))</f>
        <v/>
      </c>
      <c r="S672" s="21" t="str">
        <f>IF(O672="","",IF(O672=nper,U671+R672,MIN(U671+R672,IF(Q672=Q671,S671,ROUND(-PMT(((1+Q672/CP)^(CP/periods_per_year))-1,nper-O672+1,U671),2)))))</f>
        <v/>
      </c>
      <c r="T672" s="21" t="str">
        <f t="shared" si="98"/>
        <v/>
      </c>
      <c r="U672" s="21" t="str">
        <f t="shared" si="99"/>
        <v/>
      </c>
    </row>
    <row r="673" spans="1:21" x14ac:dyDescent="0.2">
      <c r="A673" s="11" t="str">
        <f t="shared" si="90"/>
        <v/>
      </c>
      <c r="B673" s="12" t="str">
        <f t="shared" si="91"/>
        <v/>
      </c>
      <c r="C673" s="16" t="str">
        <f t="shared" si="92"/>
        <v/>
      </c>
      <c r="D673" s="13" t="str">
        <f>IF(A673="","",IF(A673=1,start_rate,IF(variable,IF(OR(A673=1,A673&lt;$J$23*periods_per_year),D672,MIN($J$24,IF(MOD(A673-1,$J$26)=0,MAX($J$25,D672+$J$27),D672))),D672)))</f>
        <v/>
      </c>
      <c r="E673" s="14" t="str">
        <f t="shared" si="93"/>
        <v/>
      </c>
      <c r="F673" s="14" t="str">
        <f>IF(A673="","",IF(A673=nper,J672+E673,MIN(J672+E673,IF(D673=D672,F672,IF($E$13="Acc Bi-Weekly",ROUND((-PMT(((1+D673/CP)^(CP/12))-1,(nper-A673+1)*12/26,J672))/2,2),IF($E$13="Acc Weekly",ROUND((-PMT(((1+D673/CP)^(CP/12))-1,(nper-A673+1)*12/52,J672))/4,2),ROUND(-PMT(((1+D673/CP)^(CP/periods_per_year))-1,nper-A673+1,J672),2)))))))</f>
        <v/>
      </c>
      <c r="G673" s="14" t="str">
        <f>IF(OR(A673="",A673&lt;$E$23),"",IF(J672&lt;=F673,0,IF(IF(AND(A673&gt;=$E$23,MOD(A673-$E$23,int)=0),$E$24,0)+F673&gt;=J672+E673,J672+E673-F673,IF(AND(A673&gt;=$E$23,MOD(A673-$E$23,int)=0),$E$24,0)+IF(IF(AND(A673&gt;=$E$23,MOD(A673-$E$23,int)=0),$E$24,0)+IF(MOD(A673-$E$27,periods_per_year)=0,$E$26,0)+F673&lt;J672+E673,IF(MOD(A673-$E$27,periods_per_year)=0,$E$26,0),J672+E673-IF(AND(A673&gt;=$E$23,MOD(A673-$E$23,int)=0),$E$24,0)-F673))))</f>
        <v/>
      </c>
      <c r="H673" s="15"/>
      <c r="I673" s="14" t="str">
        <f t="shared" si="94"/>
        <v/>
      </c>
      <c r="J673" s="14" t="str">
        <f t="shared" si="95"/>
        <v/>
      </c>
      <c r="K673" s="14" t="str">
        <f t="shared" si="96"/>
        <v/>
      </c>
      <c r="L673" s="14" t="str">
        <f>IF(A673="","",SUM($K$49:K673))</f>
        <v/>
      </c>
      <c r="O673" s="18" t="str">
        <f t="shared" si="97"/>
        <v/>
      </c>
      <c r="P673" s="19" t="str">
        <f>IF(O673="","",IF(OR(periods_per_year=26,periods_per_year=52),IF(periods_per_year=26,IF(O673=1,fpdate,P672+14),IF(periods_per_year=52,IF(O673=1,fpdate,P672+7),"n/a")),IF(periods_per_year=24,DATE(YEAR(fpdate),MONTH(fpdate)+(O673-1)/2+IF(AND(DAY(fpdate)&gt;=15,MOD(O673,2)=0),1,0),IF(MOD(O673,2)=0,IF(DAY(fpdate)&gt;=15,DAY(fpdate)-14,DAY(fpdate)+14),DAY(fpdate))),IF(DAY(DATE(YEAR(fpdate),MONTH(fpdate)+O673-1,DAY(fpdate)))&lt;&gt;DAY(fpdate),DATE(YEAR(fpdate),MONTH(fpdate)+O673,0),DATE(YEAR(fpdate),MONTH(fpdate)+O673-1,DAY(fpdate))))))</f>
        <v/>
      </c>
      <c r="Q673" s="20" t="str">
        <f>IF(O673="","",IF(D673&lt;&gt;"",D673,IF(O673=1,start_rate,IF(variable,IF(OR(O673=1,O673&lt;$J$23*periods_per_year),Q672,MIN($J$24,IF(MOD(O673-1,$J$26)=0,MAX($J$25,Q672+$J$27),Q672))),Q672))))</f>
        <v/>
      </c>
      <c r="R673" s="21" t="str">
        <f>IF(O673="","",ROUND((((1+Q673/CP)^(CP/periods_per_year))-1)*U672,2))</f>
        <v/>
      </c>
      <c r="S673" s="21" t="str">
        <f>IF(O673="","",IF(O673=nper,U672+R673,MIN(U672+R673,IF(Q673=Q672,S672,ROUND(-PMT(((1+Q673/CP)^(CP/periods_per_year))-1,nper-O673+1,U672),2)))))</f>
        <v/>
      </c>
      <c r="T673" s="21" t="str">
        <f t="shared" si="98"/>
        <v/>
      </c>
      <c r="U673" s="21" t="str">
        <f t="shared" si="99"/>
        <v/>
      </c>
    </row>
    <row r="674" spans="1:21" x14ac:dyDescent="0.2">
      <c r="A674" s="11" t="str">
        <f t="shared" si="90"/>
        <v/>
      </c>
      <c r="B674" s="12" t="str">
        <f t="shared" si="91"/>
        <v/>
      </c>
      <c r="C674" s="16" t="str">
        <f t="shared" si="92"/>
        <v/>
      </c>
      <c r="D674" s="13" t="str">
        <f>IF(A674="","",IF(A674=1,start_rate,IF(variable,IF(OR(A674=1,A674&lt;$J$23*periods_per_year),D673,MIN($J$24,IF(MOD(A674-1,$J$26)=0,MAX($J$25,D673+$J$27),D673))),D673)))</f>
        <v/>
      </c>
      <c r="E674" s="14" t="str">
        <f t="shared" si="93"/>
        <v/>
      </c>
      <c r="F674" s="14" t="str">
        <f>IF(A674="","",IF(A674=nper,J673+E674,MIN(J673+E674,IF(D674=D673,F673,IF($E$13="Acc Bi-Weekly",ROUND((-PMT(((1+D674/CP)^(CP/12))-1,(nper-A674+1)*12/26,J673))/2,2),IF($E$13="Acc Weekly",ROUND((-PMT(((1+D674/CP)^(CP/12))-1,(nper-A674+1)*12/52,J673))/4,2),ROUND(-PMT(((1+D674/CP)^(CP/periods_per_year))-1,nper-A674+1,J673),2)))))))</f>
        <v/>
      </c>
      <c r="G674" s="14" t="str">
        <f>IF(OR(A674="",A674&lt;$E$23),"",IF(J673&lt;=F674,0,IF(IF(AND(A674&gt;=$E$23,MOD(A674-$E$23,int)=0),$E$24,0)+F674&gt;=J673+E674,J673+E674-F674,IF(AND(A674&gt;=$E$23,MOD(A674-$E$23,int)=0),$E$24,0)+IF(IF(AND(A674&gt;=$E$23,MOD(A674-$E$23,int)=0),$E$24,0)+IF(MOD(A674-$E$27,periods_per_year)=0,$E$26,0)+F674&lt;J673+E674,IF(MOD(A674-$E$27,periods_per_year)=0,$E$26,0),J673+E674-IF(AND(A674&gt;=$E$23,MOD(A674-$E$23,int)=0),$E$24,0)-F674))))</f>
        <v/>
      </c>
      <c r="H674" s="15"/>
      <c r="I674" s="14" t="str">
        <f t="shared" si="94"/>
        <v/>
      </c>
      <c r="J674" s="14" t="str">
        <f t="shared" si="95"/>
        <v/>
      </c>
      <c r="K674" s="14" t="str">
        <f t="shared" si="96"/>
        <v/>
      </c>
      <c r="L674" s="14" t="str">
        <f>IF(A674="","",SUM($K$49:K674))</f>
        <v/>
      </c>
      <c r="O674" s="18" t="str">
        <f t="shared" si="97"/>
        <v/>
      </c>
      <c r="P674" s="19" t="str">
        <f>IF(O674="","",IF(OR(periods_per_year=26,periods_per_year=52),IF(periods_per_year=26,IF(O674=1,fpdate,P673+14),IF(periods_per_year=52,IF(O674=1,fpdate,P673+7),"n/a")),IF(periods_per_year=24,DATE(YEAR(fpdate),MONTH(fpdate)+(O674-1)/2+IF(AND(DAY(fpdate)&gt;=15,MOD(O674,2)=0),1,0),IF(MOD(O674,2)=0,IF(DAY(fpdate)&gt;=15,DAY(fpdate)-14,DAY(fpdate)+14),DAY(fpdate))),IF(DAY(DATE(YEAR(fpdate),MONTH(fpdate)+O674-1,DAY(fpdate)))&lt;&gt;DAY(fpdate),DATE(YEAR(fpdate),MONTH(fpdate)+O674,0),DATE(YEAR(fpdate),MONTH(fpdate)+O674-1,DAY(fpdate))))))</f>
        <v/>
      </c>
      <c r="Q674" s="20" t="str">
        <f>IF(O674="","",IF(D674&lt;&gt;"",D674,IF(O674=1,start_rate,IF(variable,IF(OR(O674=1,O674&lt;$J$23*periods_per_year),Q673,MIN($J$24,IF(MOD(O674-1,$J$26)=0,MAX($J$25,Q673+$J$27),Q673))),Q673))))</f>
        <v/>
      </c>
      <c r="R674" s="21" t="str">
        <f>IF(O674="","",ROUND((((1+Q674/CP)^(CP/periods_per_year))-1)*U673,2))</f>
        <v/>
      </c>
      <c r="S674" s="21" t="str">
        <f>IF(O674="","",IF(O674=nper,U673+R674,MIN(U673+R674,IF(Q674=Q673,S673,ROUND(-PMT(((1+Q674/CP)^(CP/periods_per_year))-1,nper-O674+1,U673),2)))))</f>
        <v/>
      </c>
      <c r="T674" s="21" t="str">
        <f t="shared" si="98"/>
        <v/>
      </c>
      <c r="U674" s="21" t="str">
        <f t="shared" si="99"/>
        <v/>
      </c>
    </row>
    <row r="675" spans="1:21" x14ac:dyDescent="0.2">
      <c r="A675" s="11" t="str">
        <f t="shared" si="90"/>
        <v/>
      </c>
      <c r="B675" s="12" t="str">
        <f t="shared" si="91"/>
        <v/>
      </c>
      <c r="C675" s="16" t="str">
        <f t="shared" si="92"/>
        <v/>
      </c>
      <c r="D675" s="13" t="str">
        <f>IF(A675="","",IF(A675=1,start_rate,IF(variable,IF(OR(A675=1,A675&lt;$J$23*periods_per_year),D674,MIN($J$24,IF(MOD(A675-1,$J$26)=0,MAX($J$25,D674+$J$27),D674))),D674)))</f>
        <v/>
      </c>
      <c r="E675" s="14" t="str">
        <f t="shared" si="93"/>
        <v/>
      </c>
      <c r="F675" s="14" t="str">
        <f>IF(A675="","",IF(A675=nper,J674+E675,MIN(J674+E675,IF(D675=D674,F674,IF($E$13="Acc Bi-Weekly",ROUND((-PMT(((1+D675/CP)^(CP/12))-1,(nper-A675+1)*12/26,J674))/2,2),IF($E$13="Acc Weekly",ROUND((-PMT(((1+D675/CP)^(CP/12))-1,(nper-A675+1)*12/52,J674))/4,2),ROUND(-PMT(((1+D675/CP)^(CP/periods_per_year))-1,nper-A675+1,J674),2)))))))</f>
        <v/>
      </c>
      <c r="G675" s="14" t="str">
        <f>IF(OR(A675="",A675&lt;$E$23),"",IF(J674&lt;=F675,0,IF(IF(AND(A675&gt;=$E$23,MOD(A675-$E$23,int)=0),$E$24,0)+F675&gt;=J674+E675,J674+E675-F675,IF(AND(A675&gt;=$E$23,MOD(A675-$E$23,int)=0),$E$24,0)+IF(IF(AND(A675&gt;=$E$23,MOD(A675-$E$23,int)=0),$E$24,0)+IF(MOD(A675-$E$27,periods_per_year)=0,$E$26,0)+F675&lt;J674+E675,IF(MOD(A675-$E$27,periods_per_year)=0,$E$26,0),J674+E675-IF(AND(A675&gt;=$E$23,MOD(A675-$E$23,int)=0),$E$24,0)-F675))))</f>
        <v/>
      </c>
      <c r="H675" s="15"/>
      <c r="I675" s="14" t="str">
        <f t="shared" si="94"/>
        <v/>
      </c>
      <c r="J675" s="14" t="str">
        <f t="shared" si="95"/>
        <v/>
      </c>
      <c r="K675" s="14" t="str">
        <f t="shared" si="96"/>
        <v/>
      </c>
      <c r="L675" s="14" t="str">
        <f>IF(A675="","",SUM($K$49:K675))</f>
        <v/>
      </c>
      <c r="O675" s="18" t="str">
        <f t="shared" si="97"/>
        <v/>
      </c>
      <c r="P675" s="19" t="str">
        <f>IF(O675="","",IF(OR(periods_per_year=26,periods_per_year=52),IF(periods_per_year=26,IF(O675=1,fpdate,P674+14),IF(periods_per_year=52,IF(O675=1,fpdate,P674+7),"n/a")),IF(periods_per_year=24,DATE(YEAR(fpdate),MONTH(fpdate)+(O675-1)/2+IF(AND(DAY(fpdate)&gt;=15,MOD(O675,2)=0),1,0),IF(MOD(O675,2)=0,IF(DAY(fpdate)&gt;=15,DAY(fpdate)-14,DAY(fpdate)+14),DAY(fpdate))),IF(DAY(DATE(YEAR(fpdate),MONTH(fpdate)+O675-1,DAY(fpdate)))&lt;&gt;DAY(fpdate),DATE(YEAR(fpdate),MONTH(fpdate)+O675,0),DATE(YEAR(fpdate),MONTH(fpdate)+O675-1,DAY(fpdate))))))</f>
        <v/>
      </c>
      <c r="Q675" s="20" t="str">
        <f>IF(O675="","",IF(D675&lt;&gt;"",D675,IF(O675=1,start_rate,IF(variable,IF(OR(O675=1,O675&lt;$J$23*periods_per_year),Q674,MIN($J$24,IF(MOD(O675-1,$J$26)=0,MAX($J$25,Q674+$J$27),Q674))),Q674))))</f>
        <v/>
      </c>
      <c r="R675" s="21" t="str">
        <f>IF(O675="","",ROUND((((1+Q675/CP)^(CP/periods_per_year))-1)*U674,2))</f>
        <v/>
      </c>
      <c r="S675" s="21" t="str">
        <f>IF(O675="","",IF(O675=nper,U674+R675,MIN(U674+R675,IF(Q675=Q674,S674,ROUND(-PMT(((1+Q675/CP)^(CP/periods_per_year))-1,nper-O675+1,U674),2)))))</f>
        <v/>
      </c>
      <c r="T675" s="21" t="str">
        <f t="shared" si="98"/>
        <v/>
      </c>
      <c r="U675" s="21" t="str">
        <f t="shared" si="99"/>
        <v/>
      </c>
    </row>
    <row r="676" spans="1:21" x14ac:dyDescent="0.2">
      <c r="A676" s="11" t="str">
        <f t="shared" si="90"/>
        <v/>
      </c>
      <c r="B676" s="12" t="str">
        <f t="shared" si="91"/>
        <v/>
      </c>
      <c r="C676" s="16" t="str">
        <f t="shared" si="92"/>
        <v/>
      </c>
      <c r="D676" s="13" t="str">
        <f>IF(A676="","",IF(A676=1,start_rate,IF(variable,IF(OR(A676=1,A676&lt;$J$23*periods_per_year),D675,MIN($J$24,IF(MOD(A676-1,$J$26)=0,MAX($J$25,D675+$J$27),D675))),D675)))</f>
        <v/>
      </c>
      <c r="E676" s="14" t="str">
        <f t="shared" si="93"/>
        <v/>
      </c>
      <c r="F676" s="14" t="str">
        <f>IF(A676="","",IF(A676=nper,J675+E676,MIN(J675+E676,IF(D676=D675,F675,IF($E$13="Acc Bi-Weekly",ROUND((-PMT(((1+D676/CP)^(CP/12))-1,(nper-A676+1)*12/26,J675))/2,2),IF($E$13="Acc Weekly",ROUND((-PMT(((1+D676/CP)^(CP/12))-1,(nper-A676+1)*12/52,J675))/4,2),ROUND(-PMT(((1+D676/CP)^(CP/periods_per_year))-1,nper-A676+1,J675),2)))))))</f>
        <v/>
      </c>
      <c r="G676" s="14" t="str">
        <f>IF(OR(A676="",A676&lt;$E$23),"",IF(J675&lt;=F676,0,IF(IF(AND(A676&gt;=$E$23,MOD(A676-$E$23,int)=0),$E$24,0)+F676&gt;=J675+E676,J675+E676-F676,IF(AND(A676&gt;=$E$23,MOD(A676-$E$23,int)=0),$E$24,0)+IF(IF(AND(A676&gt;=$E$23,MOD(A676-$E$23,int)=0),$E$24,0)+IF(MOD(A676-$E$27,periods_per_year)=0,$E$26,0)+F676&lt;J675+E676,IF(MOD(A676-$E$27,periods_per_year)=0,$E$26,0),J675+E676-IF(AND(A676&gt;=$E$23,MOD(A676-$E$23,int)=0),$E$24,0)-F676))))</f>
        <v/>
      </c>
      <c r="H676" s="15"/>
      <c r="I676" s="14" t="str">
        <f t="shared" si="94"/>
        <v/>
      </c>
      <c r="J676" s="14" t="str">
        <f t="shared" si="95"/>
        <v/>
      </c>
      <c r="K676" s="14" t="str">
        <f t="shared" si="96"/>
        <v/>
      </c>
      <c r="L676" s="14" t="str">
        <f>IF(A676="","",SUM($K$49:K676))</f>
        <v/>
      </c>
      <c r="O676" s="18" t="str">
        <f t="shared" si="97"/>
        <v/>
      </c>
      <c r="P676" s="19" t="str">
        <f>IF(O676="","",IF(OR(periods_per_year=26,periods_per_year=52),IF(periods_per_year=26,IF(O676=1,fpdate,P675+14),IF(periods_per_year=52,IF(O676=1,fpdate,P675+7),"n/a")),IF(periods_per_year=24,DATE(YEAR(fpdate),MONTH(fpdate)+(O676-1)/2+IF(AND(DAY(fpdate)&gt;=15,MOD(O676,2)=0),1,0),IF(MOD(O676,2)=0,IF(DAY(fpdate)&gt;=15,DAY(fpdate)-14,DAY(fpdate)+14),DAY(fpdate))),IF(DAY(DATE(YEAR(fpdate),MONTH(fpdate)+O676-1,DAY(fpdate)))&lt;&gt;DAY(fpdate),DATE(YEAR(fpdate),MONTH(fpdate)+O676,0),DATE(YEAR(fpdate),MONTH(fpdate)+O676-1,DAY(fpdate))))))</f>
        <v/>
      </c>
      <c r="Q676" s="20" t="str">
        <f>IF(O676="","",IF(D676&lt;&gt;"",D676,IF(O676=1,start_rate,IF(variable,IF(OR(O676=1,O676&lt;$J$23*periods_per_year),Q675,MIN($J$24,IF(MOD(O676-1,$J$26)=0,MAX($J$25,Q675+$J$27),Q675))),Q675))))</f>
        <v/>
      </c>
      <c r="R676" s="21" t="str">
        <f>IF(O676="","",ROUND((((1+Q676/CP)^(CP/periods_per_year))-1)*U675,2))</f>
        <v/>
      </c>
      <c r="S676" s="21" t="str">
        <f>IF(O676="","",IF(O676=nper,U675+R676,MIN(U675+R676,IF(Q676=Q675,S675,ROUND(-PMT(((1+Q676/CP)^(CP/periods_per_year))-1,nper-O676+1,U675),2)))))</f>
        <v/>
      </c>
      <c r="T676" s="21" t="str">
        <f t="shared" si="98"/>
        <v/>
      </c>
      <c r="U676" s="21" t="str">
        <f t="shared" si="99"/>
        <v/>
      </c>
    </row>
    <row r="677" spans="1:21" x14ac:dyDescent="0.2">
      <c r="A677" s="11" t="str">
        <f t="shared" si="90"/>
        <v/>
      </c>
      <c r="B677" s="12" t="str">
        <f t="shared" si="91"/>
        <v/>
      </c>
      <c r="C677" s="16" t="str">
        <f t="shared" si="92"/>
        <v/>
      </c>
      <c r="D677" s="13" t="str">
        <f>IF(A677="","",IF(A677=1,start_rate,IF(variable,IF(OR(A677=1,A677&lt;$J$23*periods_per_year),D676,MIN($J$24,IF(MOD(A677-1,$J$26)=0,MAX($J$25,D676+$J$27),D676))),D676)))</f>
        <v/>
      </c>
      <c r="E677" s="14" t="str">
        <f t="shared" si="93"/>
        <v/>
      </c>
      <c r="F677" s="14" t="str">
        <f>IF(A677="","",IF(A677=nper,J676+E677,MIN(J676+E677,IF(D677=D676,F676,IF($E$13="Acc Bi-Weekly",ROUND((-PMT(((1+D677/CP)^(CP/12))-1,(nper-A677+1)*12/26,J676))/2,2),IF($E$13="Acc Weekly",ROUND((-PMT(((1+D677/CP)^(CP/12))-1,(nper-A677+1)*12/52,J676))/4,2),ROUND(-PMT(((1+D677/CP)^(CP/periods_per_year))-1,nper-A677+1,J676),2)))))))</f>
        <v/>
      </c>
      <c r="G677" s="14" t="str">
        <f>IF(OR(A677="",A677&lt;$E$23),"",IF(J676&lt;=F677,0,IF(IF(AND(A677&gt;=$E$23,MOD(A677-$E$23,int)=0),$E$24,0)+F677&gt;=J676+E677,J676+E677-F677,IF(AND(A677&gt;=$E$23,MOD(A677-$E$23,int)=0),$E$24,0)+IF(IF(AND(A677&gt;=$E$23,MOD(A677-$E$23,int)=0),$E$24,0)+IF(MOD(A677-$E$27,periods_per_year)=0,$E$26,0)+F677&lt;J676+E677,IF(MOD(A677-$E$27,periods_per_year)=0,$E$26,0),J676+E677-IF(AND(A677&gt;=$E$23,MOD(A677-$E$23,int)=0),$E$24,0)-F677))))</f>
        <v/>
      </c>
      <c r="H677" s="15"/>
      <c r="I677" s="14" t="str">
        <f t="shared" si="94"/>
        <v/>
      </c>
      <c r="J677" s="14" t="str">
        <f t="shared" si="95"/>
        <v/>
      </c>
      <c r="K677" s="14" t="str">
        <f t="shared" si="96"/>
        <v/>
      </c>
      <c r="L677" s="14" t="str">
        <f>IF(A677="","",SUM($K$49:K677))</f>
        <v/>
      </c>
      <c r="O677" s="18" t="str">
        <f t="shared" si="97"/>
        <v/>
      </c>
      <c r="P677" s="19" t="str">
        <f>IF(O677="","",IF(OR(periods_per_year=26,periods_per_year=52),IF(periods_per_year=26,IF(O677=1,fpdate,P676+14),IF(periods_per_year=52,IF(O677=1,fpdate,P676+7),"n/a")),IF(periods_per_year=24,DATE(YEAR(fpdate),MONTH(fpdate)+(O677-1)/2+IF(AND(DAY(fpdate)&gt;=15,MOD(O677,2)=0),1,0),IF(MOD(O677,2)=0,IF(DAY(fpdate)&gt;=15,DAY(fpdate)-14,DAY(fpdate)+14),DAY(fpdate))),IF(DAY(DATE(YEAR(fpdate),MONTH(fpdate)+O677-1,DAY(fpdate)))&lt;&gt;DAY(fpdate),DATE(YEAR(fpdate),MONTH(fpdate)+O677,0),DATE(YEAR(fpdate),MONTH(fpdate)+O677-1,DAY(fpdate))))))</f>
        <v/>
      </c>
      <c r="Q677" s="20" t="str">
        <f>IF(O677="","",IF(D677&lt;&gt;"",D677,IF(O677=1,start_rate,IF(variable,IF(OR(O677=1,O677&lt;$J$23*periods_per_year),Q676,MIN($J$24,IF(MOD(O677-1,$J$26)=0,MAX($J$25,Q676+$J$27),Q676))),Q676))))</f>
        <v/>
      </c>
      <c r="R677" s="21" t="str">
        <f>IF(O677="","",ROUND((((1+Q677/CP)^(CP/periods_per_year))-1)*U676,2))</f>
        <v/>
      </c>
      <c r="S677" s="21" t="str">
        <f>IF(O677="","",IF(O677=nper,U676+R677,MIN(U676+R677,IF(Q677=Q676,S676,ROUND(-PMT(((1+Q677/CP)^(CP/periods_per_year))-1,nper-O677+1,U676),2)))))</f>
        <v/>
      </c>
      <c r="T677" s="21" t="str">
        <f t="shared" si="98"/>
        <v/>
      </c>
      <c r="U677" s="21" t="str">
        <f t="shared" si="99"/>
        <v/>
      </c>
    </row>
    <row r="678" spans="1:21" x14ac:dyDescent="0.2">
      <c r="A678" s="11" t="str">
        <f t="shared" si="90"/>
        <v/>
      </c>
      <c r="B678" s="12" t="str">
        <f t="shared" si="91"/>
        <v/>
      </c>
      <c r="C678" s="16" t="str">
        <f t="shared" si="92"/>
        <v/>
      </c>
      <c r="D678" s="13" t="str">
        <f>IF(A678="","",IF(A678=1,start_rate,IF(variable,IF(OR(A678=1,A678&lt;$J$23*periods_per_year),D677,MIN($J$24,IF(MOD(A678-1,$J$26)=0,MAX($J$25,D677+$J$27),D677))),D677)))</f>
        <v/>
      </c>
      <c r="E678" s="14" t="str">
        <f t="shared" si="93"/>
        <v/>
      </c>
      <c r="F678" s="14" t="str">
        <f>IF(A678="","",IF(A678=nper,J677+E678,MIN(J677+E678,IF(D678=D677,F677,IF($E$13="Acc Bi-Weekly",ROUND((-PMT(((1+D678/CP)^(CP/12))-1,(nper-A678+1)*12/26,J677))/2,2),IF($E$13="Acc Weekly",ROUND((-PMT(((1+D678/CP)^(CP/12))-1,(nper-A678+1)*12/52,J677))/4,2),ROUND(-PMT(((1+D678/CP)^(CP/periods_per_year))-1,nper-A678+1,J677),2)))))))</f>
        <v/>
      </c>
      <c r="G678" s="14" t="str">
        <f>IF(OR(A678="",A678&lt;$E$23),"",IF(J677&lt;=F678,0,IF(IF(AND(A678&gt;=$E$23,MOD(A678-$E$23,int)=0),$E$24,0)+F678&gt;=J677+E678,J677+E678-F678,IF(AND(A678&gt;=$E$23,MOD(A678-$E$23,int)=0),$E$24,0)+IF(IF(AND(A678&gt;=$E$23,MOD(A678-$E$23,int)=0),$E$24,0)+IF(MOD(A678-$E$27,periods_per_year)=0,$E$26,0)+F678&lt;J677+E678,IF(MOD(A678-$E$27,periods_per_year)=0,$E$26,0),J677+E678-IF(AND(A678&gt;=$E$23,MOD(A678-$E$23,int)=0),$E$24,0)-F678))))</f>
        <v/>
      </c>
      <c r="H678" s="15"/>
      <c r="I678" s="14" t="str">
        <f t="shared" si="94"/>
        <v/>
      </c>
      <c r="J678" s="14" t="str">
        <f t="shared" si="95"/>
        <v/>
      </c>
      <c r="K678" s="14" t="str">
        <f t="shared" si="96"/>
        <v/>
      </c>
      <c r="L678" s="14" t="str">
        <f>IF(A678="","",SUM($K$49:K678))</f>
        <v/>
      </c>
      <c r="O678" s="18" t="str">
        <f t="shared" si="97"/>
        <v/>
      </c>
      <c r="P678" s="19" t="str">
        <f>IF(O678="","",IF(OR(periods_per_year=26,periods_per_year=52),IF(periods_per_year=26,IF(O678=1,fpdate,P677+14),IF(periods_per_year=52,IF(O678=1,fpdate,P677+7),"n/a")),IF(periods_per_year=24,DATE(YEAR(fpdate),MONTH(fpdate)+(O678-1)/2+IF(AND(DAY(fpdate)&gt;=15,MOD(O678,2)=0),1,0),IF(MOD(O678,2)=0,IF(DAY(fpdate)&gt;=15,DAY(fpdate)-14,DAY(fpdate)+14),DAY(fpdate))),IF(DAY(DATE(YEAR(fpdate),MONTH(fpdate)+O678-1,DAY(fpdate)))&lt;&gt;DAY(fpdate),DATE(YEAR(fpdate),MONTH(fpdate)+O678,0),DATE(YEAR(fpdate),MONTH(fpdate)+O678-1,DAY(fpdate))))))</f>
        <v/>
      </c>
      <c r="Q678" s="20" t="str">
        <f>IF(O678="","",IF(D678&lt;&gt;"",D678,IF(O678=1,start_rate,IF(variable,IF(OR(O678=1,O678&lt;$J$23*periods_per_year),Q677,MIN($J$24,IF(MOD(O678-1,$J$26)=0,MAX($J$25,Q677+$J$27),Q677))),Q677))))</f>
        <v/>
      </c>
      <c r="R678" s="21" t="str">
        <f>IF(O678="","",ROUND((((1+Q678/CP)^(CP/periods_per_year))-1)*U677,2))</f>
        <v/>
      </c>
      <c r="S678" s="21" t="str">
        <f>IF(O678="","",IF(O678=nper,U677+R678,MIN(U677+R678,IF(Q678=Q677,S677,ROUND(-PMT(((1+Q678/CP)^(CP/periods_per_year))-1,nper-O678+1,U677),2)))))</f>
        <v/>
      </c>
      <c r="T678" s="21" t="str">
        <f t="shared" si="98"/>
        <v/>
      </c>
      <c r="U678" s="21" t="str">
        <f t="shared" si="99"/>
        <v/>
      </c>
    </row>
    <row r="679" spans="1:21" x14ac:dyDescent="0.2">
      <c r="A679" s="11" t="str">
        <f t="shared" si="90"/>
        <v/>
      </c>
      <c r="B679" s="12" t="str">
        <f t="shared" si="91"/>
        <v/>
      </c>
      <c r="C679" s="16" t="str">
        <f t="shared" si="92"/>
        <v/>
      </c>
      <c r="D679" s="13" t="str">
        <f>IF(A679="","",IF(A679=1,start_rate,IF(variable,IF(OR(A679=1,A679&lt;$J$23*periods_per_year),D678,MIN($J$24,IF(MOD(A679-1,$J$26)=0,MAX($J$25,D678+$J$27),D678))),D678)))</f>
        <v/>
      </c>
      <c r="E679" s="14" t="str">
        <f t="shared" si="93"/>
        <v/>
      </c>
      <c r="F679" s="14" t="str">
        <f>IF(A679="","",IF(A679=nper,J678+E679,MIN(J678+E679,IF(D679=D678,F678,IF($E$13="Acc Bi-Weekly",ROUND((-PMT(((1+D679/CP)^(CP/12))-1,(nper-A679+1)*12/26,J678))/2,2),IF($E$13="Acc Weekly",ROUND((-PMT(((1+D679/CP)^(CP/12))-1,(nper-A679+1)*12/52,J678))/4,2),ROUND(-PMT(((1+D679/CP)^(CP/periods_per_year))-1,nper-A679+1,J678),2)))))))</f>
        <v/>
      </c>
      <c r="G679" s="14" t="str">
        <f>IF(OR(A679="",A679&lt;$E$23),"",IF(J678&lt;=F679,0,IF(IF(AND(A679&gt;=$E$23,MOD(A679-$E$23,int)=0),$E$24,0)+F679&gt;=J678+E679,J678+E679-F679,IF(AND(A679&gt;=$E$23,MOD(A679-$E$23,int)=0),$E$24,0)+IF(IF(AND(A679&gt;=$E$23,MOD(A679-$E$23,int)=0),$E$24,0)+IF(MOD(A679-$E$27,periods_per_year)=0,$E$26,0)+F679&lt;J678+E679,IF(MOD(A679-$E$27,periods_per_year)=0,$E$26,0),J678+E679-IF(AND(A679&gt;=$E$23,MOD(A679-$E$23,int)=0),$E$24,0)-F679))))</f>
        <v/>
      </c>
      <c r="H679" s="15"/>
      <c r="I679" s="14" t="str">
        <f t="shared" si="94"/>
        <v/>
      </c>
      <c r="J679" s="14" t="str">
        <f t="shared" si="95"/>
        <v/>
      </c>
      <c r="K679" s="14" t="str">
        <f t="shared" si="96"/>
        <v/>
      </c>
      <c r="L679" s="14" t="str">
        <f>IF(A679="","",SUM($K$49:K679))</f>
        <v/>
      </c>
      <c r="O679" s="18" t="str">
        <f t="shared" si="97"/>
        <v/>
      </c>
      <c r="P679" s="19" t="str">
        <f>IF(O679="","",IF(OR(periods_per_year=26,periods_per_year=52),IF(periods_per_year=26,IF(O679=1,fpdate,P678+14),IF(periods_per_year=52,IF(O679=1,fpdate,P678+7),"n/a")),IF(periods_per_year=24,DATE(YEAR(fpdate),MONTH(fpdate)+(O679-1)/2+IF(AND(DAY(fpdate)&gt;=15,MOD(O679,2)=0),1,0),IF(MOD(O679,2)=0,IF(DAY(fpdate)&gt;=15,DAY(fpdate)-14,DAY(fpdate)+14),DAY(fpdate))),IF(DAY(DATE(YEAR(fpdate),MONTH(fpdate)+O679-1,DAY(fpdate)))&lt;&gt;DAY(fpdate),DATE(YEAR(fpdate),MONTH(fpdate)+O679,0),DATE(YEAR(fpdate),MONTH(fpdate)+O679-1,DAY(fpdate))))))</f>
        <v/>
      </c>
      <c r="Q679" s="20" t="str">
        <f>IF(O679="","",IF(D679&lt;&gt;"",D679,IF(O679=1,start_rate,IF(variable,IF(OR(O679=1,O679&lt;$J$23*periods_per_year),Q678,MIN($J$24,IF(MOD(O679-1,$J$26)=0,MAX($J$25,Q678+$J$27),Q678))),Q678))))</f>
        <v/>
      </c>
      <c r="R679" s="21" t="str">
        <f>IF(O679="","",ROUND((((1+Q679/CP)^(CP/periods_per_year))-1)*U678,2))</f>
        <v/>
      </c>
      <c r="S679" s="21" t="str">
        <f>IF(O679="","",IF(O679=nper,U678+R679,MIN(U678+R679,IF(Q679=Q678,S678,ROUND(-PMT(((1+Q679/CP)^(CP/periods_per_year))-1,nper-O679+1,U678),2)))))</f>
        <v/>
      </c>
      <c r="T679" s="21" t="str">
        <f t="shared" si="98"/>
        <v/>
      </c>
      <c r="U679" s="21" t="str">
        <f t="shared" si="99"/>
        <v/>
      </c>
    </row>
    <row r="680" spans="1:21" x14ac:dyDescent="0.2">
      <c r="A680" s="11" t="str">
        <f t="shared" si="90"/>
        <v/>
      </c>
      <c r="B680" s="12" t="str">
        <f t="shared" si="91"/>
        <v/>
      </c>
      <c r="C680" s="16" t="str">
        <f t="shared" si="92"/>
        <v/>
      </c>
      <c r="D680" s="13" t="str">
        <f>IF(A680="","",IF(A680=1,start_rate,IF(variable,IF(OR(A680=1,A680&lt;$J$23*periods_per_year),D679,MIN($J$24,IF(MOD(A680-1,$J$26)=0,MAX($J$25,D679+$J$27),D679))),D679)))</f>
        <v/>
      </c>
      <c r="E680" s="14" t="str">
        <f t="shared" si="93"/>
        <v/>
      </c>
      <c r="F680" s="14" t="str">
        <f>IF(A680="","",IF(A680=nper,J679+E680,MIN(J679+E680,IF(D680=D679,F679,IF($E$13="Acc Bi-Weekly",ROUND((-PMT(((1+D680/CP)^(CP/12))-1,(nper-A680+1)*12/26,J679))/2,2),IF($E$13="Acc Weekly",ROUND((-PMT(((1+D680/CP)^(CP/12))-1,(nper-A680+1)*12/52,J679))/4,2),ROUND(-PMT(((1+D680/CP)^(CP/periods_per_year))-1,nper-A680+1,J679),2)))))))</f>
        <v/>
      </c>
      <c r="G680" s="14" t="str">
        <f>IF(OR(A680="",A680&lt;$E$23),"",IF(J679&lt;=F680,0,IF(IF(AND(A680&gt;=$E$23,MOD(A680-$E$23,int)=0),$E$24,0)+F680&gt;=J679+E680,J679+E680-F680,IF(AND(A680&gt;=$E$23,MOD(A680-$E$23,int)=0),$E$24,0)+IF(IF(AND(A680&gt;=$E$23,MOD(A680-$E$23,int)=0),$E$24,0)+IF(MOD(A680-$E$27,periods_per_year)=0,$E$26,0)+F680&lt;J679+E680,IF(MOD(A680-$E$27,periods_per_year)=0,$E$26,0),J679+E680-IF(AND(A680&gt;=$E$23,MOD(A680-$E$23,int)=0),$E$24,0)-F680))))</f>
        <v/>
      </c>
      <c r="H680" s="15"/>
      <c r="I680" s="14" t="str">
        <f t="shared" si="94"/>
        <v/>
      </c>
      <c r="J680" s="14" t="str">
        <f t="shared" si="95"/>
        <v/>
      </c>
      <c r="K680" s="14" t="str">
        <f t="shared" si="96"/>
        <v/>
      </c>
      <c r="L680" s="14" t="str">
        <f>IF(A680="","",SUM($K$49:K680))</f>
        <v/>
      </c>
      <c r="O680" s="18" t="str">
        <f t="shared" si="97"/>
        <v/>
      </c>
      <c r="P680" s="19" t="str">
        <f>IF(O680="","",IF(OR(periods_per_year=26,periods_per_year=52),IF(periods_per_year=26,IF(O680=1,fpdate,P679+14),IF(periods_per_year=52,IF(O680=1,fpdate,P679+7),"n/a")),IF(periods_per_year=24,DATE(YEAR(fpdate),MONTH(fpdate)+(O680-1)/2+IF(AND(DAY(fpdate)&gt;=15,MOD(O680,2)=0),1,0),IF(MOD(O680,2)=0,IF(DAY(fpdate)&gt;=15,DAY(fpdate)-14,DAY(fpdate)+14),DAY(fpdate))),IF(DAY(DATE(YEAR(fpdate),MONTH(fpdate)+O680-1,DAY(fpdate)))&lt;&gt;DAY(fpdate),DATE(YEAR(fpdate),MONTH(fpdate)+O680,0),DATE(YEAR(fpdate),MONTH(fpdate)+O680-1,DAY(fpdate))))))</f>
        <v/>
      </c>
      <c r="Q680" s="20" t="str">
        <f>IF(O680="","",IF(D680&lt;&gt;"",D680,IF(O680=1,start_rate,IF(variable,IF(OR(O680=1,O680&lt;$J$23*periods_per_year),Q679,MIN($J$24,IF(MOD(O680-1,$J$26)=0,MAX($J$25,Q679+$J$27),Q679))),Q679))))</f>
        <v/>
      </c>
      <c r="R680" s="21" t="str">
        <f>IF(O680="","",ROUND((((1+Q680/CP)^(CP/periods_per_year))-1)*U679,2))</f>
        <v/>
      </c>
      <c r="S680" s="21" t="str">
        <f>IF(O680="","",IF(O680=nper,U679+R680,MIN(U679+R680,IF(Q680=Q679,S679,ROUND(-PMT(((1+Q680/CP)^(CP/periods_per_year))-1,nper-O680+1,U679),2)))))</f>
        <v/>
      </c>
      <c r="T680" s="21" t="str">
        <f t="shared" si="98"/>
        <v/>
      </c>
      <c r="U680" s="21" t="str">
        <f t="shared" si="99"/>
        <v/>
      </c>
    </row>
    <row r="681" spans="1:21" x14ac:dyDescent="0.2">
      <c r="A681" s="11" t="str">
        <f t="shared" si="90"/>
        <v/>
      </c>
      <c r="B681" s="12" t="str">
        <f t="shared" si="91"/>
        <v/>
      </c>
      <c r="C681" s="16" t="str">
        <f t="shared" si="92"/>
        <v/>
      </c>
      <c r="D681" s="13" t="str">
        <f>IF(A681="","",IF(A681=1,start_rate,IF(variable,IF(OR(A681=1,A681&lt;$J$23*periods_per_year),D680,MIN($J$24,IF(MOD(A681-1,$J$26)=0,MAX($J$25,D680+$J$27),D680))),D680)))</f>
        <v/>
      </c>
      <c r="E681" s="14" t="str">
        <f t="shared" si="93"/>
        <v/>
      </c>
      <c r="F681" s="14" t="str">
        <f>IF(A681="","",IF(A681=nper,J680+E681,MIN(J680+E681,IF(D681=D680,F680,IF($E$13="Acc Bi-Weekly",ROUND((-PMT(((1+D681/CP)^(CP/12))-1,(nper-A681+1)*12/26,J680))/2,2),IF($E$13="Acc Weekly",ROUND((-PMT(((1+D681/CP)^(CP/12))-1,(nper-A681+1)*12/52,J680))/4,2),ROUND(-PMT(((1+D681/CP)^(CP/periods_per_year))-1,nper-A681+1,J680),2)))))))</f>
        <v/>
      </c>
      <c r="G681" s="14" t="str">
        <f>IF(OR(A681="",A681&lt;$E$23),"",IF(J680&lt;=F681,0,IF(IF(AND(A681&gt;=$E$23,MOD(A681-$E$23,int)=0),$E$24,0)+F681&gt;=J680+E681,J680+E681-F681,IF(AND(A681&gt;=$E$23,MOD(A681-$E$23,int)=0),$E$24,0)+IF(IF(AND(A681&gt;=$E$23,MOD(A681-$E$23,int)=0),$E$24,0)+IF(MOD(A681-$E$27,periods_per_year)=0,$E$26,0)+F681&lt;J680+E681,IF(MOD(A681-$E$27,periods_per_year)=0,$E$26,0),J680+E681-IF(AND(A681&gt;=$E$23,MOD(A681-$E$23,int)=0),$E$24,0)-F681))))</f>
        <v/>
      </c>
      <c r="H681" s="15"/>
      <c r="I681" s="14" t="str">
        <f t="shared" si="94"/>
        <v/>
      </c>
      <c r="J681" s="14" t="str">
        <f t="shared" si="95"/>
        <v/>
      </c>
      <c r="K681" s="14" t="str">
        <f t="shared" si="96"/>
        <v/>
      </c>
      <c r="L681" s="14" t="str">
        <f>IF(A681="","",SUM($K$49:K681))</f>
        <v/>
      </c>
      <c r="O681" s="18" t="str">
        <f t="shared" si="97"/>
        <v/>
      </c>
      <c r="P681" s="19" t="str">
        <f>IF(O681="","",IF(OR(periods_per_year=26,periods_per_year=52),IF(periods_per_year=26,IF(O681=1,fpdate,P680+14),IF(periods_per_year=52,IF(O681=1,fpdate,P680+7),"n/a")),IF(periods_per_year=24,DATE(YEAR(fpdate),MONTH(fpdate)+(O681-1)/2+IF(AND(DAY(fpdate)&gt;=15,MOD(O681,2)=0),1,0),IF(MOD(O681,2)=0,IF(DAY(fpdate)&gt;=15,DAY(fpdate)-14,DAY(fpdate)+14),DAY(fpdate))),IF(DAY(DATE(YEAR(fpdate),MONTH(fpdate)+O681-1,DAY(fpdate)))&lt;&gt;DAY(fpdate),DATE(YEAR(fpdate),MONTH(fpdate)+O681,0),DATE(YEAR(fpdate),MONTH(fpdate)+O681-1,DAY(fpdate))))))</f>
        <v/>
      </c>
      <c r="Q681" s="20" t="str">
        <f>IF(O681="","",IF(D681&lt;&gt;"",D681,IF(O681=1,start_rate,IF(variable,IF(OR(O681=1,O681&lt;$J$23*periods_per_year),Q680,MIN($J$24,IF(MOD(O681-1,$J$26)=0,MAX($J$25,Q680+$J$27),Q680))),Q680))))</f>
        <v/>
      </c>
      <c r="R681" s="21" t="str">
        <f>IF(O681="","",ROUND((((1+Q681/CP)^(CP/periods_per_year))-1)*U680,2))</f>
        <v/>
      </c>
      <c r="S681" s="21" t="str">
        <f>IF(O681="","",IF(O681=nper,U680+R681,MIN(U680+R681,IF(Q681=Q680,S680,ROUND(-PMT(((1+Q681/CP)^(CP/periods_per_year))-1,nper-O681+1,U680),2)))))</f>
        <v/>
      </c>
      <c r="T681" s="21" t="str">
        <f t="shared" si="98"/>
        <v/>
      </c>
      <c r="U681" s="21" t="str">
        <f t="shared" si="99"/>
        <v/>
      </c>
    </row>
    <row r="682" spans="1:21" x14ac:dyDescent="0.2">
      <c r="A682" s="11" t="str">
        <f t="shared" si="90"/>
        <v/>
      </c>
      <c r="B682" s="12" t="str">
        <f t="shared" si="91"/>
        <v/>
      </c>
      <c r="C682" s="16" t="str">
        <f t="shared" si="92"/>
        <v/>
      </c>
      <c r="D682" s="13" t="str">
        <f>IF(A682="","",IF(A682=1,start_rate,IF(variable,IF(OR(A682=1,A682&lt;$J$23*periods_per_year),D681,MIN($J$24,IF(MOD(A682-1,$J$26)=0,MAX($J$25,D681+$J$27),D681))),D681)))</f>
        <v/>
      </c>
      <c r="E682" s="14" t="str">
        <f t="shared" si="93"/>
        <v/>
      </c>
      <c r="F682" s="14" t="str">
        <f>IF(A682="","",IF(A682=nper,J681+E682,MIN(J681+E682,IF(D682=D681,F681,IF($E$13="Acc Bi-Weekly",ROUND((-PMT(((1+D682/CP)^(CP/12))-1,(nper-A682+1)*12/26,J681))/2,2),IF($E$13="Acc Weekly",ROUND((-PMT(((1+D682/CP)^(CP/12))-1,(nper-A682+1)*12/52,J681))/4,2),ROUND(-PMT(((1+D682/CP)^(CP/periods_per_year))-1,nper-A682+1,J681),2)))))))</f>
        <v/>
      </c>
      <c r="G682" s="14" t="str">
        <f>IF(OR(A682="",A682&lt;$E$23),"",IF(J681&lt;=F682,0,IF(IF(AND(A682&gt;=$E$23,MOD(A682-$E$23,int)=0),$E$24,0)+F682&gt;=J681+E682,J681+E682-F682,IF(AND(A682&gt;=$E$23,MOD(A682-$E$23,int)=0),$E$24,0)+IF(IF(AND(A682&gt;=$E$23,MOD(A682-$E$23,int)=0),$E$24,0)+IF(MOD(A682-$E$27,periods_per_year)=0,$E$26,0)+F682&lt;J681+E682,IF(MOD(A682-$E$27,periods_per_year)=0,$E$26,0),J681+E682-IF(AND(A682&gt;=$E$23,MOD(A682-$E$23,int)=0),$E$24,0)-F682))))</f>
        <v/>
      </c>
      <c r="H682" s="15"/>
      <c r="I682" s="14" t="str">
        <f t="shared" si="94"/>
        <v/>
      </c>
      <c r="J682" s="14" t="str">
        <f t="shared" si="95"/>
        <v/>
      </c>
      <c r="K682" s="14" t="str">
        <f t="shared" si="96"/>
        <v/>
      </c>
      <c r="L682" s="14" t="str">
        <f>IF(A682="","",SUM($K$49:K682))</f>
        <v/>
      </c>
      <c r="O682" s="18" t="str">
        <f t="shared" si="97"/>
        <v/>
      </c>
      <c r="P682" s="19" t="str">
        <f>IF(O682="","",IF(OR(periods_per_year=26,periods_per_year=52),IF(periods_per_year=26,IF(O682=1,fpdate,P681+14),IF(periods_per_year=52,IF(O682=1,fpdate,P681+7),"n/a")),IF(periods_per_year=24,DATE(YEAR(fpdate),MONTH(fpdate)+(O682-1)/2+IF(AND(DAY(fpdate)&gt;=15,MOD(O682,2)=0),1,0),IF(MOD(O682,2)=0,IF(DAY(fpdate)&gt;=15,DAY(fpdate)-14,DAY(fpdate)+14),DAY(fpdate))),IF(DAY(DATE(YEAR(fpdate),MONTH(fpdate)+O682-1,DAY(fpdate)))&lt;&gt;DAY(fpdate),DATE(YEAR(fpdate),MONTH(fpdate)+O682,0),DATE(YEAR(fpdate),MONTH(fpdate)+O682-1,DAY(fpdate))))))</f>
        <v/>
      </c>
      <c r="Q682" s="20" t="str">
        <f>IF(O682="","",IF(D682&lt;&gt;"",D682,IF(O682=1,start_rate,IF(variable,IF(OR(O682=1,O682&lt;$J$23*periods_per_year),Q681,MIN($J$24,IF(MOD(O682-1,$J$26)=0,MAX($J$25,Q681+$J$27),Q681))),Q681))))</f>
        <v/>
      </c>
      <c r="R682" s="21" t="str">
        <f>IF(O682="","",ROUND((((1+Q682/CP)^(CP/periods_per_year))-1)*U681,2))</f>
        <v/>
      </c>
      <c r="S682" s="21" t="str">
        <f>IF(O682="","",IF(O682=nper,U681+R682,MIN(U681+R682,IF(Q682=Q681,S681,ROUND(-PMT(((1+Q682/CP)^(CP/periods_per_year))-1,nper-O682+1,U681),2)))))</f>
        <v/>
      </c>
      <c r="T682" s="21" t="str">
        <f t="shared" si="98"/>
        <v/>
      </c>
      <c r="U682" s="21" t="str">
        <f t="shared" si="99"/>
        <v/>
      </c>
    </row>
    <row r="683" spans="1:21" x14ac:dyDescent="0.2">
      <c r="A683" s="11" t="str">
        <f t="shared" si="90"/>
        <v/>
      </c>
      <c r="B683" s="12" t="str">
        <f t="shared" si="91"/>
        <v/>
      </c>
      <c r="C683" s="16" t="str">
        <f t="shared" si="92"/>
        <v/>
      </c>
      <c r="D683" s="13" t="str">
        <f>IF(A683="","",IF(A683=1,start_rate,IF(variable,IF(OR(A683=1,A683&lt;$J$23*periods_per_year),D682,MIN($J$24,IF(MOD(A683-1,$J$26)=0,MAX($J$25,D682+$J$27),D682))),D682)))</f>
        <v/>
      </c>
      <c r="E683" s="14" t="str">
        <f t="shared" si="93"/>
        <v/>
      </c>
      <c r="F683" s="14" t="str">
        <f>IF(A683="","",IF(A683=nper,J682+E683,MIN(J682+E683,IF(D683=D682,F682,IF($E$13="Acc Bi-Weekly",ROUND((-PMT(((1+D683/CP)^(CP/12))-1,(nper-A683+1)*12/26,J682))/2,2),IF($E$13="Acc Weekly",ROUND((-PMT(((1+D683/CP)^(CP/12))-1,(nper-A683+1)*12/52,J682))/4,2),ROUND(-PMT(((1+D683/CP)^(CP/periods_per_year))-1,nper-A683+1,J682),2)))))))</f>
        <v/>
      </c>
      <c r="G683" s="14" t="str">
        <f>IF(OR(A683="",A683&lt;$E$23),"",IF(J682&lt;=F683,0,IF(IF(AND(A683&gt;=$E$23,MOD(A683-$E$23,int)=0),$E$24,0)+F683&gt;=J682+E683,J682+E683-F683,IF(AND(A683&gt;=$E$23,MOD(A683-$E$23,int)=0),$E$24,0)+IF(IF(AND(A683&gt;=$E$23,MOD(A683-$E$23,int)=0),$E$24,0)+IF(MOD(A683-$E$27,periods_per_year)=0,$E$26,0)+F683&lt;J682+E683,IF(MOD(A683-$E$27,periods_per_year)=0,$E$26,0),J682+E683-IF(AND(A683&gt;=$E$23,MOD(A683-$E$23,int)=0),$E$24,0)-F683))))</f>
        <v/>
      </c>
      <c r="H683" s="15"/>
      <c r="I683" s="14" t="str">
        <f t="shared" si="94"/>
        <v/>
      </c>
      <c r="J683" s="14" t="str">
        <f t="shared" si="95"/>
        <v/>
      </c>
      <c r="K683" s="14" t="str">
        <f t="shared" si="96"/>
        <v/>
      </c>
      <c r="L683" s="14" t="str">
        <f>IF(A683="","",SUM($K$49:K683))</f>
        <v/>
      </c>
      <c r="O683" s="18" t="str">
        <f t="shared" si="97"/>
        <v/>
      </c>
      <c r="P683" s="19" t="str">
        <f>IF(O683="","",IF(OR(periods_per_year=26,periods_per_year=52),IF(periods_per_year=26,IF(O683=1,fpdate,P682+14),IF(periods_per_year=52,IF(O683=1,fpdate,P682+7),"n/a")),IF(periods_per_year=24,DATE(YEAR(fpdate),MONTH(fpdate)+(O683-1)/2+IF(AND(DAY(fpdate)&gt;=15,MOD(O683,2)=0),1,0),IF(MOD(O683,2)=0,IF(DAY(fpdate)&gt;=15,DAY(fpdate)-14,DAY(fpdate)+14),DAY(fpdate))),IF(DAY(DATE(YEAR(fpdate),MONTH(fpdate)+O683-1,DAY(fpdate)))&lt;&gt;DAY(fpdate),DATE(YEAR(fpdate),MONTH(fpdate)+O683,0),DATE(YEAR(fpdate),MONTH(fpdate)+O683-1,DAY(fpdate))))))</f>
        <v/>
      </c>
      <c r="Q683" s="20" t="str">
        <f>IF(O683="","",IF(D683&lt;&gt;"",D683,IF(O683=1,start_rate,IF(variable,IF(OR(O683=1,O683&lt;$J$23*periods_per_year),Q682,MIN($J$24,IF(MOD(O683-1,$J$26)=0,MAX($J$25,Q682+$J$27),Q682))),Q682))))</f>
        <v/>
      </c>
      <c r="R683" s="21" t="str">
        <f>IF(O683="","",ROUND((((1+Q683/CP)^(CP/periods_per_year))-1)*U682,2))</f>
        <v/>
      </c>
      <c r="S683" s="21" t="str">
        <f>IF(O683="","",IF(O683=nper,U682+R683,MIN(U682+R683,IF(Q683=Q682,S682,ROUND(-PMT(((1+Q683/CP)^(CP/periods_per_year))-1,nper-O683+1,U682),2)))))</f>
        <v/>
      </c>
      <c r="T683" s="21" t="str">
        <f t="shared" si="98"/>
        <v/>
      </c>
      <c r="U683" s="21" t="str">
        <f t="shared" si="99"/>
        <v/>
      </c>
    </row>
    <row r="684" spans="1:21" x14ac:dyDescent="0.2">
      <c r="A684" s="11" t="str">
        <f t="shared" si="90"/>
        <v/>
      </c>
      <c r="B684" s="12" t="str">
        <f t="shared" si="91"/>
        <v/>
      </c>
      <c r="C684" s="16" t="str">
        <f t="shared" si="92"/>
        <v/>
      </c>
      <c r="D684" s="13" t="str">
        <f>IF(A684="","",IF(A684=1,start_rate,IF(variable,IF(OR(A684=1,A684&lt;$J$23*periods_per_year),D683,MIN($J$24,IF(MOD(A684-1,$J$26)=0,MAX($J$25,D683+$J$27),D683))),D683)))</f>
        <v/>
      </c>
      <c r="E684" s="14" t="str">
        <f t="shared" si="93"/>
        <v/>
      </c>
      <c r="F684" s="14" t="str">
        <f>IF(A684="","",IF(A684=nper,J683+E684,MIN(J683+E684,IF(D684=D683,F683,IF($E$13="Acc Bi-Weekly",ROUND((-PMT(((1+D684/CP)^(CP/12))-1,(nper-A684+1)*12/26,J683))/2,2),IF($E$13="Acc Weekly",ROUND((-PMT(((1+D684/CP)^(CP/12))-1,(nper-A684+1)*12/52,J683))/4,2),ROUND(-PMT(((1+D684/CP)^(CP/periods_per_year))-1,nper-A684+1,J683),2)))))))</f>
        <v/>
      </c>
      <c r="G684" s="14" t="str">
        <f>IF(OR(A684="",A684&lt;$E$23),"",IF(J683&lt;=F684,0,IF(IF(AND(A684&gt;=$E$23,MOD(A684-$E$23,int)=0),$E$24,0)+F684&gt;=J683+E684,J683+E684-F684,IF(AND(A684&gt;=$E$23,MOD(A684-$E$23,int)=0),$E$24,0)+IF(IF(AND(A684&gt;=$E$23,MOD(A684-$E$23,int)=0),$E$24,0)+IF(MOD(A684-$E$27,periods_per_year)=0,$E$26,0)+F684&lt;J683+E684,IF(MOD(A684-$E$27,periods_per_year)=0,$E$26,0),J683+E684-IF(AND(A684&gt;=$E$23,MOD(A684-$E$23,int)=0),$E$24,0)-F684))))</f>
        <v/>
      </c>
      <c r="H684" s="15"/>
      <c r="I684" s="14" t="str">
        <f t="shared" si="94"/>
        <v/>
      </c>
      <c r="J684" s="14" t="str">
        <f t="shared" si="95"/>
        <v/>
      </c>
      <c r="K684" s="14" t="str">
        <f t="shared" si="96"/>
        <v/>
      </c>
      <c r="L684" s="14" t="str">
        <f>IF(A684="","",SUM($K$49:K684))</f>
        <v/>
      </c>
      <c r="O684" s="18" t="str">
        <f t="shared" si="97"/>
        <v/>
      </c>
      <c r="P684" s="19" t="str">
        <f>IF(O684="","",IF(OR(periods_per_year=26,periods_per_year=52),IF(periods_per_year=26,IF(O684=1,fpdate,P683+14),IF(periods_per_year=52,IF(O684=1,fpdate,P683+7),"n/a")),IF(periods_per_year=24,DATE(YEAR(fpdate),MONTH(fpdate)+(O684-1)/2+IF(AND(DAY(fpdate)&gt;=15,MOD(O684,2)=0),1,0),IF(MOD(O684,2)=0,IF(DAY(fpdate)&gt;=15,DAY(fpdate)-14,DAY(fpdate)+14),DAY(fpdate))),IF(DAY(DATE(YEAR(fpdate),MONTH(fpdate)+O684-1,DAY(fpdate)))&lt;&gt;DAY(fpdate),DATE(YEAR(fpdate),MONTH(fpdate)+O684,0),DATE(YEAR(fpdate),MONTH(fpdate)+O684-1,DAY(fpdate))))))</f>
        <v/>
      </c>
      <c r="Q684" s="20" t="str">
        <f>IF(O684="","",IF(D684&lt;&gt;"",D684,IF(O684=1,start_rate,IF(variable,IF(OR(O684=1,O684&lt;$J$23*periods_per_year),Q683,MIN($J$24,IF(MOD(O684-1,$J$26)=0,MAX($J$25,Q683+$J$27),Q683))),Q683))))</f>
        <v/>
      </c>
      <c r="R684" s="21" t="str">
        <f>IF(O684="","",ROUND((((1+Q684/CP)^(CP/periods_per_year))-1)*U683,2))</f>
        <v/>
      </c>
      <c r="S684" s="21" t="str">
        <f>IF(O684="","",IF(O684=nper,U683+R684,MIN(U683+R684,IF(Q684=Q683,S683,ROUND(-PMT(((1+Q684/CP)^(CP/periods_per_year))-1,nper-O684+1,U683),2)))))</f>
        <v/>
      </c>
      <c r="T684" s="21" t="str">
        <f t="shared" si="98"/>
        <v/>
      </c>
      <c r="U684" s="21" t="str">
        <f t="shared" si="99"/>
        <v/>
      </c>
    </row>
    <row r="685" spans="1:21" x14ac:dyDescent="0.2">
      <c r="A685" s="11" t="str">
        <f t="shared" si="90"/>
        <v/>
      </c>
      <c r="B685" s="12" t="str">
        <f t="shared" si="91"/>
        <v/>
      </c>
      <c r="C685" s="16" t="str">
        <f t="shared" si="92"/>
        <v/>
      </c>
      <c r="D685" s="13" t="str">
        <f>IF(A685="","",IF(A685=1,start_rate,IF(variable,IF(OR(A685=1,A685&lt;$J$23*periods_per_year),D684,MIN($J$24,IF(MOD(A685-1,$J$26)=0,MAX($J$25,D684+$J$27),D684))),D684)))</f>
        <v/>
      </c>
      <c r="E685" s="14" t="str">
        <f t="shared" si="93"/>
        <v/>
      </c>
      <c r="F685" s="14" t="str">
        <f>IF(A685="","",IF(A685=nper,J684+E685,MIN(J684+E685,IF(D685=D684,F684,IF($E$13="Acc Bi-Weekly",ROUND((-PMT(((1+D685/CP)^(CP/12))-1,(nper-A685+1)*12/26,J684))/2,2),IF($E$13="Acc Weekly",ROUND((-PMT(((1+D685/CP)^(CP/12))-1,(nper-A685+1)*12/52,J684))/4,2),ROUND(-PMT(((1+D685/CP)^(CP/periods_per_year))-1,nper-A685+1,J684),2)))))))</f>
        <v/>
      </c>
      <c r="G685" s="14" t="str">
        <f>IF(OR(A685="",A685&lt;$E$23),"",IF(J684&lt;=F685,0,IF(IF(AND(A685&gt;=$E$23,MOD(A685-$E$23,int)=0),$E$24,0)+F685&gt;=J684+E685,J684+E685-F685,IF(AND(A685&gt;=$E$23,MOD(A685-$E$23,int)=0),$E$24,0)+IF(IF(AND(A685&gt;=$E$23,MOD(A685-$E$23,int)=0),$E$24,0)+IF(MOD(A685-$E$27,periods_per_year)=0,$E$26,0)+F685&lt;J684+E685,IF(MOD(A685-$E$27,periods_per_year)=0,$E$26,0),J684+E685-IF(AND(A685&gt;=$E$23,MOD(A685-$E$23,int)=0),$E$24,0)-F685))))</f>
        <v/>
      </c>
      <c r="H685" s="15"/>
      <c r="I685" s="14" t="str">
        <f t="shared" si="94"/>
        <v/>
      </c>
      <c r="J685" s="14" t="str">
        <f t="shared" si="95"/>
        <v/>
      </c>
      <c r="K685" s="14" t="str">
        <f t="shared" si="96"/>
        <v/>
      </c>
      <c r="L685" s="14" t="str">
        <f>IF(A685="","",SUM($K$49:K685))</f>
        <v/>
      </c>
      <c r="O685" s="18" t="str">
        <f t="shared" si="97"/>
        <v/>
      </c>
      <c r="P685" s="19" t="str">
        <f>IF(O685="","",IF(OR(periods_per_year=26,periods_per_year=52),IF(periods_per_year=26,IF(O685=1,fpdate,P684+14),IF(periods_per_year=52,IF(O685=1,fpdate,P684+7),"n/a")),IF(periods_per_year=24,DATE(YEAR(fpdate),MONTH(fpdate)+(O685-1)/2+IF(AND(DAY(fpdate)&gt;=15,MOD(O685,2)=0),1,0),IF(MOD(O685,2)=0,IF(DAY(fpdate)&gt;=15,DAY(fpdate)-14,DAY(fpdate)+14),DAY(fpdate))),IF(DAY(DATE(YEAR(fpdate),MONTH(fpdate)+O685-1,DAY(fpdate)))&lt;&gt;DAY(fpdate),DATE(YEAR(fpdate),MONTH(fpdate)+O685,0),DATE(YEAR(fpdate),MONTH(fpdate)+O685-1,DAY(fpdate))))))</f>
        <v/>
      </c>
      <c r="Q685" s="20" t="str">
        <f>IF(O685="","",IF(D685&lt;&gt;"",D685,IF(O685=1,start_rate,IF(variable,IF(OR(O685=1,O685&lt;$J$23*periods_per_year),Q684,MIN($J$24,IF(MOD(O685-1,$J$26)=0,MAX($J$25,Q684+$J$27),Q684))),Q684))))</f>
        <v/>
      </c>
      <c r="R685" s="21" t="str">
        <f>IF(O685="","",ROUND((((1+Q685/CP)^(CP/periods_per_year))-1)*U684,2))</f>
        <v/>
      </c>
      <c r="S685" s="21" t="str">
        <f>IF(O685="","",IF(O685=nper,U684+R685,MIN(U684+R685,IF(Q685=Q684,S684,ROUND(-PMT(((1+Q685/CP)^(CP/periods_per_year))-1,nper-O685+1,U684),2)))))</f>
        <v/>
      </c>
      <c r="T685" s="21" t="str">
        <f t="shared" si="98"/>
        <v/>
      </c>
      <c r="U685" s="21" t="str">
        <f t="shared" si="99"/>
        <v/>
      </c>
    </row>
    <row r="686" spans="1:21" x14ac:dyDescent="0.2">
      <c r="A686" s="11" t="str">
        <f t="shared" si="90"/>
        <v/>
      </c>
      <c r="B686" s="12" t="str">
        <f t="shared" si="91"/>
        <v/>
      </c>
      <c r="C686" s="16" t="str">
        <f t="shared" si="92"/>
        <v/>
      </c>
      <c r="D686" s="13" t="str">
        <f>IF(A686="","",IF(A686=1,start_rate,IF(variable,IF(OR(A686=1,A686&lt;$J$23*periods_per_year),D685,MIN($J$24,IF(MOD(A686-1,$J$26)=0,MAX($J$25,D685+$J$27),D685))),D685)))</f>
        <v/>
      </c>
      <c r="E686" s="14" t="str">
        <f t="shared" si="93"/>
        <v/>
      </c>
      <c r="F686" s="14" t="str">
        <f>IF(A686="","",IF(A686=nper,J685+E686,MIN(J685+E686,IF(D686=D685,F685,IF($E$13="Acc Bi-Weekly",ROUND((-PMT(((1+D686/CP)^(CP/12))-1,(nper-A686+1)*12/26,J685))/2,2),IF($E$13="Acc Weekly",ROUND((-PMT(((1+D686/CP)^(CP/12))-1,(nper-A686+1)*12/52,J685))/4,2),ROUND(-PMT(((1+D686/CP)^(CP/periods_per_year))-1,nper-A686+1,J685),2)))))))</f>
        <v/>
      </c>
      <c r="G686" s="14" t="str">
        <f>IF(OR(A686="",A686&lt;$E$23),"",IF(J685&lt;=F686,0,IF(IF(AND(A686&gt;=$E$23,MOD(A686-$E$23,int)=0),$E$24,0)+F686&gt;=J685+E686,J685+E686-F686,IF(AND(A686&gt;=$E$23,MOD(A686-$E$23,int)=0),$E$24,0)+IF(IF(AND(A686&gt;=$E$23,MOD(A686-$E$23,int)=0),$E$24,0)+IF(MOD(A686-$E$27,periods_per_year)=0,$E$26,0)+F686&lt;J685+E686,IF(MOD(A686-$E$27,periods_per_year)=0,$E$26,0),J685+E686-IF(AND(A686&gt;=$E$23,MOD(A686-$E$23,int)=0),$E$24,0)-F686))))</f>
        <v/>
      </c>
      <c r="H686" s="15"/>
      <c r="I686" s="14" t="str">
        <f t="shared" si="94"/>
        <v/>
      </c>
      <c r="J686" s="14" t="str">
        <f t="shared" si="95"/>
        <v/>
      </c>
      <c r="K686" s="14" t="str">
        <f t="shared" si="96"/>
        <v/>
      </c>
      <c r="L686" s="14" t="str">
        <f>IF(A686="","",SUM($K$49:K686))</f>
        <v/>
      </c>
      <c r="O686" s="18" t="str">
        <f t="shared" si="97"/>
        <v/>
      </c>
      <c r="P686" s="19" t="str">
        <f>IF(O686="","",IF(OR(periods_per_year=26,periods_per_year=52),IF(periods_per_year=26,IF(O686=1,fpdate,P685+14),IF(periods_per_year=52,IF(O686=1,fpdate,P685+7),"n/a")),IF(periods_per_year=24,DATE(YEAR(fpdate),MONTH(fpdate)+(O686-1)/2+IF(AND(DAY(fpdate)&gt;=15,MOD(O686,2)=0),1,0),IF(MOD(O686,2)=0,IF(DAY(fpdate)&gt;=15,DAY(fpdate)-14,DAY(fpdate)+14),DAY(fpdate))),IF(DAY(DATE(YEAR(fpdate),MONTH(fpdate)+O686-1,DAY(fpdate)))&lt;&gt;DAY(fpdate),DATE(YEAR(fpdate),MONTH(fpdate)+O686,0),DATE(YEAR(fpdate),MONTH(fpdate)+O686-1,DAY(fpdate))))))</f>
        <v/>
      </c>
      <c r="Q686" s="20" t="str">
        <f>IF(O686="","",IF(D686&lt;&gt;"",D686,IF(O686=1,start_rate,IF(variable,IF(OR(O686=1,O686&lt;$J$23*periods_per_year),Q685,MIN($J$24,IF(MOD(O686-1,$J$26)=0,MAX($J$25,Q685+$J$27),Q685))),Q685))))</f>
        <v/>
      </c>
      <c r="R686" s="21" t="str">
        <f>IF(O686="","",ROUND((((1+Q686/CP)^(CP/periods_per_year))-1)*U685,2))</f>
        <v/>
      </c>
      <c r="S686" s="21" t="str">
        <f>IF(O686="","",IF(O686=nper,U685+R686,MIN(U685+R686,IF(Q686=Q685,S685,ROUND(-PMT(((1+Q686/CP)^(CP/periods_per_year))-1,nper-O686+1,U685),2)))))</f>
        <v/>
      </c>
      <c r="T686" s="21" t="str">
        <f t="shared" si="98"/>
        <v/>
      </c>
      <c r="U686" s="21" t="str">
        <f t="shared" si="99"/>
        <v/>
      </c>
    </row>
    <row r="687" spans="1:21" x14ac:dyDescent="0.2">
      <c r="A687" s="11" t="str">
        <f t="shared" si="90"/>
        <v/>
      </c>
      <c r="B687" s="12" t="str">
        <f t="shared" si="91"/>
        <v/>
      </c>
      <c r="C687" s="16" t="str">
        <f t="shared" si="92"/>
        <v/>
      </c>
      <c r="D687" s="13" t="str">
        <f>IF(A687="","",IF(A687=1,start_rate,IF(variable,IF(OR(A687=1,A687&lt;$J$23*periods_per_year),D686,MIN($J$24,IF(MOD(A687-1,$J$26)=0,MAX($J$25,D686+$J$27),D686))),D686)))</f>
        <v/>
      </c>
      <c r="E687" s="14" t="str">
        <f t="shared" si="93"/>
        <v/>
      </c>
      <c r="F687" s="14" t="str">
        <f>IF(A687="","",IF(A687=nper,J686+E687,MIN(J686+E687,IF(D687=D686,F686,IF($E$13="Acc Bi-Weekly",ROUND((-PMT(((1+D687/CP)^(CP/12))-1,(nper-A687+1)*12/26,J686))/2,2),IF($E$13="Acc Weekly",ROUND((-PMT(((1+D687/CP)^(CP/12))-1,(nper-A687+1)*12/52,J686))/4,2),ROUND(-PMT(((1+D687/CP)^(CP/periods_per_year))-1,nper-A687+1,J686),2)))))))</f>
        <v/>
      </c>
      <c r="G687" s="14" t="str">
        <f>IF(OR(A687="",A687&lt;$E$23),"",IF(J686&lt;=F687,0,IF(IF(AND(A687&gt;=$E$23,MOD(A687-$E$23,int)=0),$E$24,0)+F687&gt;=J686+E687,J686+E687-F687,IF(AND(A687&gt;=$E$23,MOD(A687-$E$23,int)=0),$E$24,0)+IF(IF(AND(A687&gt;=$E$23,MOD(A687-$E$23,int)=0),$E$24,0)+IF(MOD(A687-$E$27,periods_per_year)=0,$E$26,0)+F687&lt;J686+E687,IF(MOD(A687-$E$27,periods_per_year)=0,$E$26,0),J686+E687-IF(AND(A687&gt;=$E$23,MOD(A687-$E$23,int)=0),$E$24,0)-F687))))</f>
        <v/>
      </c>
      <c r="H687" s="15"/>
      <c r="I687" s="14" t="str">
        <f t="shared" si="94"/>
        <v/>
      </c>
      <c r="J687" s="14" t="str">
        <f t="shared" si="95"/>
        <v/>
      </c>
      <c r="K687" s="14" t="str">
        <f t="shared" si="96"/>
        <v/>
      </c>
      <c r="L687" s="14" t="str">
        <f>IF(A687="","",SUM($K$49:K687))</f>
        <v/>
      </c>
      <c r="O687" s="18" t="str">
        <f t="shared" si="97"/>
        <v/>
      </c>
      <c r="P687" s="19" t="str">
        <f>IF(O687="","",IF(OR(periods_per_year=26,periods_per_year=52),IF(periods_per_year=26,IF(O687=1,fpdate,P686+14),IF(periods_per_year=52,IF(O687=1,fpdate,P686+7),"n/a")),IF(periods_per_year=24,DATE(YEAR(fpdate),MONTH(fpdate)+(O687-1)/2+IF(AND(DAY(fpdate)&gt;=15,MOD(O687,2)=0),1,0),IF(MOD(O687,2)=0,IF(DAY(fpdate)&gt;=15,DAY(fpdate)-14,DAY(fpdate)+14),DAY(fpdate))),IF(DAY(DATE(YEAR(fpdate),MONTH(fpdate)+O687-1,DAY(fpdate)))&lt;&gt;DAY(fpdate),DATE(YEAR(fpdate),MONTH(fpdate)+O687,0),DATE(YEAR(fpdate),MONTH(fpdate)+O687-1,DAY(fpdate))))))</f>
        <v/>
      </c>
      <c r="Q687" s="20" t="str">
        <f>IF(O687="","",IF(D687&lt;&gt;"",D687,IF(O687=1,start_rate,IF(variable,IF(OR(O687=1,O687&lt;$J$23*periods_per_year),Q686,MIN($J$24,IF(MOD(O687-1,$J$26)=0,MAX($J$25,Q686+$J$27),Q686))),Q686))))</f>
        <v/>
      </c>
      <c r="R687" s="21" t="str">
        <f>IF(O687="","",ROUND((((1+Q687/CP)^(CP/periods_per_year))-1)*U686,2))</f>
        <v/>
      </c>
      <c r="S687" s="21" t="str">
        <f>IF(O687="","",IF(O687=nper,U686+R687,MIN(U686+R687,IF(Q687=Q686,S686,ROUND(-PMT(((1+Q687/CP)^(CP/periods_per_year))-1,nper-O687+1,U686),2)))))</f>
        <v/>
      </c>
      <c r="T687" s="21" t="str">
        <f t="shared" si="98"/>
        <v/>
      </c>
      <c r="U687" s="21" t="str">
        <f t="shared" si="99"/>
        <v/>
      </c>
    </row>
    <row r="688" spans="1:21" x14ac:dyDescent="0.2">
      <c r="A688" s="11" t="str">
        <f t="shared" si="90"/>
        <v/>
      </c>
      <c r="B688" s="12" t="str">
        <f t="shared" si="91"/>
        <v/>
      </c>
      <c r="C688" s="16" t="str">
        <f t="shared" si="92"/>
        <v/>
      </c>
      <c r="D688" s="13" t="str">
        <f>IF(A688="","",IF(A688=1,start_rate,IF(variable,IF(OR(A688=1,A688&lt;$J$23*periods_per_year),D687,MIN($J$24,IF(MOD(A688-1,$J$26)=0,MAX($J$25,D687+$J$27),D687))),D687)))</f>
        <v/>
      </c>
      <c r="E688" s="14" t="str">
        <f t="shared" si="93"/>
        <v/>
      </c>
      <c r="F688" s="14" t="str">
        <f>IF(A688="","",IF(A688=nper,J687+E688,MIN(J687+E688,IF(D688=D687,F687,IF($E$13="Acc Bi-Weekly",ROUND((-PMT(((1+D688/CP)^(CP/12))-1,(nper-A688+1)*12/26,J687))/2,2),IF($E$13="Acc Weekly",ROUND((-PMT(((1+D688/CP)^(CP/12))-1,(nper-A688+1)*12/52,J687))/4,2),ROUND(-PMT(((1+D688/CP)^(CP/periods_per_year))-1,nper-A688+1,J687),2)))))))</f>
        <v/>
      </c>
      <c r="G688" s="14" t="str">
        <f>IF(OR(A688="",A688&lt;$E$23),"",IF(J687&lt;=F688,0,IF(IF(AND(A688&gt;=$E$23,MOD(A688-$E$23,int)=0),$E$24,0)+F688&gt;=J687+E688,J687+E688-F688,IF(AND(A688&gt;=$E$23,MOD(A688-$E$23,int)=0),$E$24,0)+IF(IF(AND(A688&gt;=$E$23,MOD(A688-$E$23,int)=0),$E$24,0)+IF(MOD(A688-$E$27,periods_per_year)=0,$E$26,0)+F688&lt;J687+E688,IF(MOD(A688-$E$27,periods_per_year)=0,$E$26,0),J687+E688-IF(AND(A688&gt;=$E$23,MOD(A688-$E$23,int)=0),$E$24,0)-F688))))</f>
        <v/>
      </c>
      <c r="H688" s="15"/>
      <c r="I688" s="14" t="str">
        <f t="shared" si="94"/>
        <v/>
      </c>
      <c r="J688" s="14" t="str">
        <f t="shared" si="95"/>
        <v/>
      </c>
      <c r="K688" s="14" t="str">
        <f t="shared" si="96"/>
        <v/>
      </c>
      <c r="L688" s="14" t="str">
        <f>IF(A688="","",SUM($K$49:K688))</f>
        <v/>
      </c>
      <c r="O688" s="18" t="str">
        <f t="shared" si="97"/>
        <v/>
      </c>
      <c r="P688" s="19" t="str">
        <f>IF(O688="","",IF(OR(periods_per_year=26,periods_per_year=52),IF(periods_per_year=26,IF(O688=1,fpdate,P687+14),IF(periods_per_year=52,IF(O688=1,fpdate,P687+7),"n/a")),IF(periods_per_year=24,DATE(YEAR(fpdate),MONTH(fpdate)+(O688-1)/2+IF(AND(DAY(fpdate)&gt;=15,MOD(O688,2)=0),1,0),IF(MOD(O688,2)=0,IF(DAY(fpdate)&gt;=15,DAY(fpdate)-14,DAY(fpdate)+14),DAY(fpdate))),IF(DAY(DATE(YEAR(fpdate),MONTH(fpdate)+O688-1,DAY(fpdate)))&lt;&gt;DAY(fpdate),DATE(YEAR(fpdate),MONTH(fpdate)+O688,0),DATE(YEAR(fpdate),MONTH(fpdate)+O688-1,DAY(fpdate))))))</f>
        <v/>
      </c>
      <c r="Q688" s="20" t="str">
        <f>IF(O688="","",IF(D688&lt;&gt;"",D688,IF(O688=1,start_rate,IF(variable,IF(OR(O688=1,O688&lt;$J$23*periods_per_year),Q687,MIN($J$24,IF(MOD(O688-1,$J$26)=0,MAX($J$25,Q687+$J$27),Q687))),Q687))))</f>
        <v/>
      </c>
      <c r="R688" s="21" t="str">
        <f>IF(O688="","",ROUND((((1+Q688/CP)^(CP/periods_per_year))-1)*U687,2))</f>
        <v/>
      </c>
      <c r="S688" s="21" t="str">
        <f>IF(O688="","",IF(O688=nper,U687+R688,MIN(U687+R688,IF(Q688=Q687,S687,ROUND(-PMT(((1+Q688/CP)^(CP/periods_per_year))-1,nper-O688+1,U687),2)))))</f>
        <v/>
      </c>
      <c r="T688" s="21" t="str">
        <f t="shared" si="98"/>
        <v/>
      </c>
      <c r="U688" s="21" t="str">
        <f t="shared" si="99"/>
        <v/>
      </c>
    </row>
    <row r="689" spans="1:21" x14ac:dyDescent="0.2">
      <c r="A689" s="11" t="str">
        <f t="shared" ref="A689:A752" si="100">IF(J688="","",IF(OR(A688&gt;=nper,ROUND(J688,2)&lt;=0),"",A688+1))</f>
        <v/>
      </c>
      <c r="B689" s="12" t="str">
        <f t="shared" ref="B689:B752" si="101">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DAY(fpdate)))&lt;&gt;DAY(fpdate),DATE(YEAR(fpdate),MONTH(fpdate)+A689,0),DATE(YEAR(fpdate),MONTH(fpdate)+A689-1,DAY(fpdate))))))</f>
        <v/>
      </c>
      <c r="C689" s="16" t="str">
        <f t="shared" ref="C689:C752" si="102">IF(A689="","",IF(MOD(A689,periods_per_year)=0,A689/periods_per_year,""))</f>
        <v/>
      </c>
      <c r="D689" s="13" t="str">
        <f>IF(A689="","",IF(A689=1,start_rate,IF(variable,IF(OR(A689=1,A689&lt;$J$23*periods_per_year),D688,MIN($J$24,IF(MOD(A689-1,$J$26)=0,MAX($J$25,D688+$J$27),D688))),D688)))</f>
        <v/>
      </c>
      <c r="E689" s="14" t="str">
        <f t="shared" ref="E689:E752" si="103">IF(A689="","",ROUND((((1+D689/CP)^(CP/periods_per_year))-1)*J688,2))</f>
        <v/>
      </c>
      <c r="F689" s="14" t="str">
        <f>IF(A689="","",IF(A689=nper,J688+E689,MIN(J688+E689,IF(D689=D688,F688,IF($E$13="Acc Bi-Weekly",ROUND((-PMT(((1+D689/CP)^(CP/12))-1,(nper-A689+1)*12/26,J688))/2,2),IF($E$13="Acc Weekly",ROUND((-PMT(((1+D689/CP)^(CP/12))-1,(nper-A689+1)*12/52,J688))/4,2),ROUND(-PMT(((1+D689/CP)^(CP/periods_per_year))-1,nper-A689+1,J688),2)))))))</f>
        <v/>
      </c>
      <c r="G689" s="14" t="str">
        <f>IF(OR(A689="",A689&lt;$E$23),"",IF(J688&lt;=F689,0,IF(IF(AND(A689&gt;=$E$23,MOD(A689-$E$23,int)=0),$E$24,0)+F689&gt;=J688+E689,J688+E689-F689,IF(AND(A689&gt;=$E$23,MOD(A689-$E$23,int)=0),$E$24,0)+IF(IF(AND(A689&gt;=$E$23,MOD(A689-$E$23,int)=0),$E$24,0)+IF(MOD(A689-$E$27,periods_per_year)=0,$E$26,0)+F689&lt;J688+E689,IF(MOD(A689-$E$27,periods_per_year)=0,$E$26,0),J688+E689-IF(AND(A689&gt;=$E$23,MOD(A689-$E$23,int)=0),$E$24,0)-F689))))</f>
        <v/>
      </c>
      <c r="H689" s="15"/>
      <c r="I689" s="14" t="str">
        <f t="shared" ref="I689:I752" si="104">IF(A689="","",F689-E689+H689+IF(G689="",0,G689))</f>
        <v/>
      </c>
      <c r="J689" s="14" t="str">
        <f t="shared" ref="J689:J752" si="105">IF(A689="","",J688-I689)</f>
        <v/>
      </c>
      <c r="K689" s="14" t="str">
        <f t="shared" ref="K689:K752" si="106">IF(A689="","",$L$42*E689)</f>
        <v/>
      </c>
      <c r="L689" s="14" t="str">
        <f>IF(A689="","",SUM($K$49:K689))</f>
        <v/>
      </c>
      <c r="O689" s="18" t="str">
        <f t="shared" ref="O689:O752" si="107">IF(U688="","",IF(OR(O688&gt;=nper,ROUND(U688,2)&lt;=0),"",O688+1))</f>
        <v/>
      </c>
      <c r="P689" s="19" t="str">
        <f>IF(O689="","",IF(OR(periods_per_year=26,periods_per_year=52),IF(periods_per_year=26,IF(O689=1,fpdate,P688+14),IF(periods_per_year=52,IF(O689=1,fpdate,P688+7),"n/a")),IF(periods_per_year=24,DATE(YEAR(fpdate),MONTH(fpdate)+(O689-1)/2+IF(AND(DAY(fpdate)&gt;=15,MOD(O689,2)=0),1,0),IF(MOD(O689,2)=0,IF(DAY(fpdate)&gt;=15,DAY(fpdate)-14,DAY(fpdate)+14),DAY(fpdate))),IF(DAY(DATE(YEAR(fpdate),MONTH(fpdate)+O689-1,DAY(fpdate)))&lt;&gt;DAY(fpdate),DATE(YEAR(fpdate),MONTH(fpdate)+O689,0),DATE(YEAR(fpdate),MONTH(fpdate)+O689-1,DAY(fpdate))))))</f>
        <v/>
      </c>
      <c r="Q689" s="20" t="str">
        <f>IF(O689="","",IF(D689&lt;&gt;"",D689,IF(O689=1,start_rate,IF(variable,IF(OR(O689=1,O689&lt;$J$23*periods_per_year),Q688,MIN($J$24,IF(MOD(O689-1,$J$26)=0,MAX($J$25,Q688+$J$27),Q688))),Q688))))</f>
        <v/>
      </c>
      <c r="R689" s="21" t="str">
        <f>IF(O689="","",ROUND((((1+Q689/CP)^(CP/periods_per_year))-1)*U688,2))</f>
        <v/>
      </c>
      <c r="S689" s="21" t="str">
        <f>IF(O689="","",IF(O689=nper,U688+R689,MIN(U688+R689,IF(Q689=Q688,S688,ROUND(-PMT(((1+Q689/CP)^(CP/periods_per_year))-1,nper-O689+1,U688),2)))))</f>
        <v/>
      </c>
      <c r="T689" s="21" t="str">
        <f t="shared" ref="T689:T752" si="108">IF(O689="","",S689-R689)</f>
        <v/>
      </c>
      <c r="U689" s="21" t="str">
        <f t="shared" ref="U689:U752" si="109">IF(O689="","",U688-T689)</f>
        <v/>
      </c>
    </row>
    <row r="690" spans="1:21" x14ac:dyDescent="0.2">
      <c r="A690" s="11" t="str">
        <f t="shared" si="100"/>
        <v/>
      </c>
      <c r="B690" s="12" t="str">
        <f t="shared" si="101"/>
        <v/>
      </c>
      <c r="C690" s="16" t="str">
        <f t="shared" si="102"/>
        <v/>
      </c>
      <c r="D690" s="13" t="str">
        <f>IF(A690="","",IF(A690=1,start_rate,IF(variable,IF(OR(A690=1,A690&lt;$J$23*periods_per_year),D689,MIN($J$24,IF(MOD(A690-1,$J$26)=0,MAX($J$25,D689+$J$27),D689))),D689)))</f>
        <v/>
      </c>
      <c r="E690" s="14" t="str">
        <f t="shared" si="103"/>
        <v/>
      </c>
      <c r="F690" s="14" t="str">
        <f>IF(A690="","",IF(A690=nper,J689+E690,MIN(J689+E690,IF(D690=D689,F689,IF($E$13="Acc Bi-Weekly",ROUND((-PMT(((1+D690/CP)^(CP/12))-1,(nper-A690+1)*12/26,J689))/2,2),IF($E$13="Acc Weekly",ROUND((-PMT(((1+D690/CP)^(CP/12))-1,(nper-A690+1)*12/52,J689))/4,2),ROUND(-PMT(((1+D690/CP)^(CP/periods_per_year))-1,nper-A690+1,J689),2)))))))</f>
        <v/>
      </c>
      <c r="G690" s="14" t="str">
        <f>IF(OR(A690="",A690&lt;$E$23),"",IF(J689&lt;=F690,0,IF(IF(AND(A690&gt;=$E$23,MOD(A690-$E$23,int)=0),$E$24,0)+F690&gt;=J689+E690,J689+E690-F690,IF(AND(A690&gt;=$E$23,MOD(A690-$E$23,int)=0),$E$24,0)+IF(IF(AND(A690&gt;=$E$23,MOD(A690-$E$23,int)=0),$E$24,0)+IF(MOD(A690-$E$27,periods_per_year)=0,$E$26,0)+F690&lt;J689+E690,IF(MOD(A690-$E$27,periods_per_year)=0,$E$26,0),J689+E690-IF(AND(A690&gt;=$E$23,MOD(A690-$E$23,int)=0),$E$24,0)-F690))))</f>
        <v/>
      </c>
      <c r="H690" s="15"/>
      <c r="I690" s="14" t="str">
        <f t="shared" si="104"/>
        <v/>
      </c>
      <c r="J690" s="14" t="str">
        <f t="shared" si="105"/>
        <v/>
      </c>
      <c r="K690" s="14" t="str">
        <f t="shared" si="106"/>
        <v/>
      </c>
      <c r="L690" s="14" t="str">
        <f>IF(A690="","",SUM($K$49:K690))</f>
        <v/>
      </c>
      <c r="O690" s="18" t="str">
        <f t="shared" si="107"/>
        <v/>
      </c>
      <c r="P690" s="19" t="str">
        <f>IF(O690="","",IF(OR(periods_per_year=26,periods_per_year=52),IF(periods_per_year=26,IF(O690=1,fpdate,P689+14),IF(periods_per_year=52,IF(O690=1,fpdate,P689+7),"n/a")),IF(periods_per_year=24,DATE(YEAR(fpdate),MONTH(fpdate)+(O690-1)/2+IF(AND(DAY(fpdate)&gt;=15,MOD(O690,2)=0),1,0),IF(MOD(O690,2)=0,IF(DAY(fpdate)&gt;=15,DAY(fpdate)-14,DAY(fpdate)+14),DAY(fpdate))),IF(DAY(DATE(YEAR(fpdate),MONTH(fpdate)+O690-1,DAY(fpdate)))&lt;&gt;DAY(fpdate),DATE(YEAR(fpdate),MONTH(fpdate)+O690,0),DATE(YEAR(fpdate),MONTH(fpdate)+O690-1,DAY(fpdate))))))</f>
        <v/>
      </c>
      <c r="Q690" s="20" t="str">
        <f>IF(O690="","",IF(D690&lt;&gt;"",D690,IF(O690=1,start_rate,IF(variable,IF(OR(O690=1,O690&lt;$J$23*periods_per_year),Q689,MIN($J$24,IF(MOD(O690-1,$J$26)=0,MAX($J$25,Q689+$J$27),Q689))),Q689))))</f>
        <v/>
      </c>
      <c r="R690" s="21" t="str">
        <f>IF(O690="","",ROUND((((1+Q690/CP)^(CP/periods_per_year))-1)*U689,2))</f>
        <v/>
      </c>
      <c r="S690" s="21" t="str">
        <f>IF(O690="","",IF(O690=nper,U689+R690,MIN(U689+R690,IF(Q690=Q689,S689,ROUND(-PMT(((1+Q690/CP)^(CP/periods_per_year))-1,nper-O690+1,U689),2)))))</f>
        <v/>
      </c>
      <c r="T690" s="21" t="str">
        <f t="shared" si="108"/>
        <v/>
      </c>
      <c r="U690" s="21" t="str">
        <f t="shared" si="109"/>
        <v/>
      </c>
    </row>
    <row r="691" spans="1:21" x14ac:dyDescent="0.2">
      <c r="A691" s="11" t="str">
        <f t="shared" si="100"/>
        <v/>
      </c>
      <c r="B691" s="12" t="str">
        <f t="shared" si="101"/>
        <v/>
      </c>
      <c r="C691" s="16" t="str">
        <f t="shared" si="102"/>
        <v/>
      </c>
      <c r="D691" s="13" t="str">
        <f>IF(A691="","",IF(A691=1,start_rate,IF(variable,IF(OR(A691=1,A691&lt;$J$23*periods_per_year),D690,MIN($J$24,IF(MOD(A691-1,$J$26)=0,MAX($J$25,D690+$J$27),D690))),D690)))</f>
        <v/>
      </c>
      <c r="E691" s="14" t="str">
        <f t="shared" si="103"/>
        <v/>
      </c>
      <c r="F691" s="14" t="str">
        <f>IF(A691="","",IF(A691=nper,J690+E691,MIN(J690+E691,IF(D691=D690,F690,IF($E$13="Acc Bi-Weekly",ROUND((-PMT(((1+D691/CP)^(CP/12))-1,(nper-A691+1)*12/26,J690))/2,2),IF($E$13="Acc Weekly",ROUND((-PMT(((1+D691/CP)^(CP/12))-1,(nper-A691+1)*12/52,J690))/4,2),ROUND(-PMT(((1+D691/CP)^(CP/periods_per_year))-1,nper-A691+1,J690),2)))))))</f>
        <v/>
      </c>
      <c r="G691" s="14" t="str">
        <f>IF(OR(A691="",A691&lt;$E$23),"",IF(J690&lt;=F691,0,IF(IF(AND(A691&gt;=$E$23,MOD(A691-$E$23,int)=0),$E$24,0)+F691&gt;=J690+E691,J690+E691-F691,IF(AND(A691&gt;=$E$23,MOD(A691-$E$23,int)=0),$E$24,0)+IF(IF(AND(A691&gt;=$E$23,MOD(A691-$E$23,int)=0),$E$24,0)+IF(MOD(A691-$E$27,periods_per_year)=0,$E$26,0)+F691&lt;J690+E691,IF(MOD(A691-$E$27,periods_per_year)=0,$E$26,0),J690+E691-IF(AND(A691&gt;=$E$23,MOD(A691-$E$23,int)=0),$E$24,0)-F691))))</f>
        <v/>
      </c>
      <c r="H691" s="15"/>
      <c r="I691" s="14" t="str">
        <f t="shared" si="104"/>
        <v/>
      </c>
      <c r="J691" s="14" t="str">
        <f t="shared" si="105"/>
        <v/>
      </c>
      <c r="K691" s="14" t="str">
        <f t="shared" si="106"/>
        <v/>
      </c>
      <c r="L691" s="14" t="str">
        <f>IF(A691="","",SUM($K$49:K691))</f>
        <v/>
      </c>
      <c r="O691" s="18" t="str">
        <f t="shared" si="107"/>
        <v/>
      </c>
      <c r="P691" s="19" t="str">
        <f>IF(O691="","",IF(OR(periods_per_year=26,periods_per_year=52),IF(periods_per_year=26,IF(O691=1,fpdate,P690+14),IF(periods_per_year=52,IF(O691=1,fpdate,P690+7),"n/a")),IF(periods_per_year=24,DATE(YEAR(fpdate),MONTH(fpdate)+(O691-1)/2+IF(AND(DAY(fpdate)&gt;=15,MOD(O691,2)=0),1,0),IF(MOD(O691,2)=0,IF(DAY(fpdate)&gt;=15,DAY(fpdate)-14,DAY(fpdate)+14),DAY(fpdate))),IF(DAY(DATE(YEAR(fpdate),MONTH(fpdate)+O691-1,DAY(fpdate)))&lt;&gt;DAY(fpdate),DATE(YEAR(fpdate),MONTH(fpdate)+O691,0),DATE(YEAR(fpdate),MONTH(fpdate)+O691-1,DAY(fpdate))))))</f>
        <v/>
      </c>
      <c r="Q691" s="20" t="str">
        <f>IF(O691="","",IF(D691&lt;&gt;"",D691,IF(O691=1,start_rate,IF(variable,IF(OR(O691=1,O691&lt;$J$23*periods_per_year),Q690,MIN($J$24,IF(MOD(O691-1,$J$26)=0,MAX($J$25,Q690+$J$27),Q690))),Q690))))</f>
        <v/>
      </c>
      <c r="R691" s="21" t="str">
        <f>IF(O691="","",ROUND((((1+Q691/CP)^(CP/periods_per_year))-1)*U690,2))</f>
        <v/>
      </c>
      <c r="S691" s="21" t="str">
        <f>IF(O691="","",IF(O691=nper,U690+R691,MIN(U690+R691,IF(Q691=Q690,S690,ROUND(-PMT(((1+Q691/CP)^(CP/periods_per_year))-1,nper-O691+1,U690),2)))))</f>
        <v/>
      </c>
      <c r="T691" s="21" t="str">
        <f t="shared" si="108"/>
        <v/>
      </c>
      <c r="U691" s="21" t="str">
        <f t="shared" si="109"/>
        <v/>
      </c>
    </row>
    <row r="692" spans="1:21" x14ac:dyDescent="0.2">
      <c r="A692" s="11" t="str">
        <f t="shared" si="100"/>
        <v/>
      </c>
      <c r="B692" s="12" t="str">
        <f t="shared" si="101"/>
        <v/>
      </c>
      <c r="C692" s="16" t="str">
        <f t="shared" si="102"/>
        <v/>
      </c>
      <c r="D692" s="13" t="str">
        <f>IF(A692="","",IF(A692=1,start_rate,IF(variable,IF(OR(A692=1,A692&lt;$J$23*periods_per_year),D691,MIN($J$24,IF(MOD(A692-1,$J$26)=0,MAX($J$25,D691+$J$27),D691))),D691)))</f>
        <v/>
      </c>
      <c r="E692" s="14" t="str">
        <f t="shared" si="103"/>
        <v/>
      </c>
      <c r="F692" s="14" t="str">
        <f>IF(A692="","",IF(A692=nper,J691+E692,MIN(J691+E692,IF(D692=D691,F691,IF($E$13="Acc Bi-Weekly",ROUND((-PMT(((1+D692/CP)^(CP/12))-1,(nper-A692+1)*12/26,J691))/2,2),IF($E$13="Acc Weekly",ROUND((-PMT(((1+D692/CP)^(CP/12))-1,(nper-A692+1)*12/52,J691))/4,2),ROUND(-PMT(((1+D692/CP)^(CP/periods_per_year))-1,nper-A692+1,J691),2)))))))</f>
        <v/>
      </c>
      <c r="G692" s="14" t="str">
        <f>IF(OR(A692="",A692&lt;$E$23),"",IF(J691&lt;=F692,0,IF(IF(AND(A692&gt;=$E$23,MOD(A692-$E$23,int)=0),$E$24,0)+F692&gt;=J691+E692,J691+E692-F692,IF(AND(A692&gt;=$E$23,MOD(A692-$E$23,int)=0),$E$24,0)+IF(IF(AND(A692&gt;=$E$23,MOD(A692-$E$23,int)=0),$E$24,0)+IF(MOD(A692-$E$27,periods_per_year)=0,$E$26,0)+F692&lt;J691+E692,IF(MOD(A692-$E$27,periods_per_year)=0,$E$26,0),J691+E692-IF(AND(A692&gt;=$E$23,MOD(A692-$E$23,int)=0),$E$24,0)-F692))))</f>
        <v/>
      </c>
      <c r="H692" s="15"/>
      <c r="I692" s="14" t="str">
        <f t="shared" si="104"/>
        <v/>
      </c>
      <c r="J692" s="14" t="str">
        <f t="shared" si="105"/>
        <v/>
      </c>
      <c r="K692" s="14" t="str">
        <f t="shared" si="106"/>
        <v/>
      </c>
      <c r="L692" s="14" t="str">
        <f>IF(A692="","",SUM($K$49:K692))</f>
        <v/>
      </c>
      <c r="O692" s="18" t="str">
        <f t="shared" si="107"/>
        <v/>
      </c>
      <c r="P692" s="19" t="str">
        <f>IF(O692="","",IF(OR(periods_per_year=26,periods_per_year=52),IF(periods_per_year=26,IF(O692=1,fpdate,P691+14),IF(periods_per_year=52,IF(O692=1,fpdate,P691+7),"n/a")),IF(periods_per_year=24,DATE(YEAR(fpdate),MONTH(fpdate)+(O692-1)/2+IF(AND(DAY(fpdate)&gt;=15,MOD(O692,2)=0),1,0),IF(MOD(O692,2)=0,IF(DAY(fpdate)&gt;=15,DAY(fpdate)-14,DAY(fpdate)+14),DAY(fpdate))),IF(DAY(DATE(YEAR(fpdate),MONTH(fpdate)+O692-1,DAY(fpdate)))&lt;&gt;DAY(fpdate),DATE(YEAR(fpdate),MONTH(fpdate)+O692,0),DATE(YEAR(fpdate),MONTH(fpdate)+O692-1,DAY(fpdate))))))</f>
        <v/>
      </c>
      <c r="Q692" s="20" t="str">
        <f>IF(O692="","",IF(D692&lt;&gt;"",D692,IF(O692=1,start_rate,IF(variable,IF(OR(O692=1,O692&lt;$J$23*periods_per_year),Q691,MIN($J$24,IF(MOD(O692-1,$J$26)=0,MAX($J$25,Q691+$J$27),Q691))),Q691))))</f>
        <v/>
      </c>
      <c r="R692" s="21" t="str">
        <f>IF(O692="","",ROUND((((1+Q692/CP)^(CP/periods_per_year))-1)*U691,2))</f>
        <v/>
      </c>
      <c r="S692" s="21" t="str">
        <f>IF(O692="","",IF(O692=nper,U691+R692,MIN(U691+R692,IF(Q692=Q691,S691,ROUND(-PMT(((1+Q692/CP)^(CP/periods_per_year))-1,nper-O692+1,U691),2)))))</f>
        <v/>
      </c>
      <c r="T692" s="21" t="str">
        <f t="shared" si="108"/>
        <v/>
      </c>
      <c r="U692" s="21" t="str">
        <f t="shared" si="109"/>
        <v/>
      </c>
    </row>
    <row r="693" spans="1:21" x14ac:dyDescent="0.2">
      <c r="A693" s="11" t="str">
        <f t="shared" si="100"/>
        <v/>
      </c>
      <c r="B693" s="12" t="str">
        <f t="shared" si="101"/>
        <v/>
      </c>
      <c r="C693" s="16" t="str">
        <f t="shared" si="102"/>
        <v/>
      </c>
      <c r="D693" s="13" t="str">
        <f>IF(A693="","",IF(A693=1,start_rate,IF(variable,IF(OR(A693=1,A693&lt;$J$23*periods_per_year),D692,MIN($J$24,IF(MOD(A693-1,$J$26)=0,MAX($J$25,D692+$J$27),D692))),D692)))</f>
        <v/>
      </c>
      <c r="E693" s="14" t="str">
        <f t="shared" si="103"/>
        <v/>
      </c>
      <c r="F693" s="14" t="str">
        <f>IF(A693="","",IF(A693=nper,J692+E693,MIN(J692+E693,IF(D693=D692,F692,IF($E$13="Acc Bi-Weekly",ROUND((-PMT(((1+D693/CP)^(CP/12))-1,(nper-A693+1)*12/26,J692))/2,2),IF($E$13="Acc Weekly",ROUND((-PMT(((1+D693/CP)^(CP/12))-1,(nper-A693+1)*12/52,J692))/4,2),ROUND(-PMT(((1+D693/CP)^(CP/periods_per_year))-1,nper-A693+1,J692),2)))))))</f>
        <v/>
      </c>
      <c r="G693" s="14" t="str">
        <f>IF(OR(A693="",A693&lt;$E$23),"",IF(J692&lt;=F693,0,IF(IF(AND(A693&gt;=$E$23,MOD(A693-$E$23,int)=0),$E$24,0)+F693&gt;=J692+E693,J692+E693-F693,IF(AND(A693&gt;=$E$23,MOD(A693-$E$23,int)=0),$E$24,0)+IF(IF(AND(A693&gt;=$E$23,MOD(A693-$E$23,int)=0),$E$24,0)+IF(MOD(A693-$E$27,periods_per_year)=0,$E$26,0)+F693&lt;J692+E693,IF(MOD(A693-$E$27,periods_per_year)=0,$E$26,0),J692+E693-IF(AND(A693&gt;=$E$23,MOD(A693-$E$23,int)=0),$E$24,0)-F693))))</f>
        <v/>
      </c>
      <c r="H693" s="15"/>
      <c r="I693" s="14" t="str">
        <f t="shared" si="104"/>
        <v/>
      </c>
      <c r="J693" s="14" t="str">
        <f t="shared" si="105"/>
        <v/>
      </c>
      <c r="K693" s="14" t="str">
        <f t="shared" si="106"/>
        <v/>
      </c>
      <c r="L693" s="14" t="str">
        <f>IF(A693="","",SUM($K$49:K693))</f>
        <v/>
      </c>
      <c r="O693" s="18" t="str">
        <f t="shared" si="107"/>
        <v/>
      </c>
      <c r="P693" s="19" t="str">
        <f>IF(O693="","",IF(OR(periods_per_year=26,periods_per_year=52),IF(periods_per_year=26,IF(O693=1,fpdate,P692+14),IF(periods_per_year=52,IF(O693=1,fpdate,P692+7),"n/a")),IF(periods_per_year=24,DATE(YEAR(fpdate),MONTH(fpdate)+(O693-1)/2+IF(AND(DAY(fpdate)&gt;=15,MOD(O693,2)=0),1,0),IF(MOD(O693,2)=0,IF(DAY(fpdate)&gt;=15,DAY(fpdate)-14,DAY(fpdate)+14),DAY(fpdate))),IF(DAY(DATE(YEAR(fpdate),MONTH(fpdate)+O693-1,DAY(fpdate)))&lt;&gt;DAY(fpdate),DATE(YEAR(fpdate),MONTH(fpdate)+O693,0),DATE(YEAR(fpdate),MONTH(fpdate)+O693-1,DAY(fpdate))))))</f>
        <v/>
      </c>
      <c r="Q693" s="20" t="str">
        <f>IF(O693="","",IF(D693&lt;&gt;"",D693,IF(O693=1,start_rate,IF(variable,IF(OR(O693=1,O693&lt;$J$23*periods_per_year),Q692,MIN($J$24,IF(MOD(O693-1,$J$26)=0,MAX($J$25,Q692+$J$27),Q692))),Q692))))</f>
        <v/>
      </c>
      <c r="R693" s="21" t="str">
        <f>IF(O693="","",ROUND((((1+Q693/CP)^(CP/periods_per_year))-1)*U692,2))</f>
        <v/>
      </c>
      <c r="S693" s="21" t="str">
        <f>IF(O693="","",IF(O693=nper,U692+R693,MIN(U692+R693,IF(Q693=Q692,S692,ROUND(-PMT(((1+Q693/CP)^(CP/periods_per_year))-1,nper-O693+1,U692),2)))))</f>
        <v/>
      </c>
      <c r="T693" s="21" t="str">
        <f t="shared" si="108"/>
        <v/>
      </c>
      <c r="U693" s="21" t="str">
        <f t="shared" si="109"/>
        <v/>
      </c>
    </row>
    <row r="694" spans="1:21" x14ac:dyDescent="0.2">
      <c r="A694" s="11" t="str">
        <f t="shared" si="100"/>
        <v/>
      </c>
      <c r="B694" s="12" t="str">
        <f t="shared" si="101"/>
        <v/>
      </c>
      <c r="C694" s="16" t="str">
        <f t="shared" si="102"/>
        <v/>
      </c>
      <c r="D694" s="13" t="str">
        <f>IF(A694="","",IF(A694=1,start_rate,IF(variable,IF(OR(A694=1,A694&lt;$J$23*periods_per_year),D693,MIN($J$24,IF(MOD(A694-1,$J$26)=0,MAX($J$25,D693+$J$27),D693))),D693)))</f>
        <v/>
      </c>
      <c r="E694" s="14" t="str">
        <f t="shared" si="103"/>
        <v/>
      </c>
      <c r="F694" s="14" t="str">
        <f>IF(A694="","",IF(A694=nper,J693+E694,MIN(J693+E694,IF(D694=D693,F693,IF($E$13="Acc Bi-Weekly",ROUND((-PMT(((1+D694/CP)^(CP/12))-1,(nper-A694+1)*12/26,J693))/2,2),IF($E$13="Acc Weekly",ROUND((-PMT(((1+D694/CP)^(CP/12))-1,(nper-A694+1)*12/52,J693))/4,2),ROUND(-PMT(((1+D694/CP)^(CP/periods_per_year))-1,nper-A694+1,J693),2)))))))</f>
        <v/>
      </c>
      <c r="G694" s="14" t="str">
        <f>IF(OR(A694="",A694&lt;$E$23),"",IF(J693&lt;=F694,0,IF(IF(AND(A694&gt;=$E$23,MOD(A694-$E$23,int)=0),$E$24,0)+F694&gt;=J693+E694,J693+E694-F694,IF(AND(A694&gt;=$E$23,MOD(A694-$E$23,int)=0),$E$24,0)+IF(IF(AND(A694&gt;=$E$23,MOD(A694-$E$23,int)=0),$E$24,0)+IF(MOD(A694-$E$27,periods_per_year)=0,$E$26,0)+F694&lt;J693+E694,IF(MOD(A694-$E$27,periods_per_year)=0,$E$26,0),J693+E694-IF(AND(A694&gt;=$E$23,MOD(A694-$E$23,int)=0),$E$24,0)-F694))))</f>
        <v/>
      </c>
      <c r="H694" s="15"/>
      <c r="I694" s="14" t="str">
        <f t="shared" si="104"/>
        <v/>
      </c>
      <c r="J694" s="14" t="str">
        <f t="shared" si="105"/>
        <v/>
      </c>
      <c r="K694" s="14" t="str">
        <f t="shared" si="106"/>
        <v/>
      </c>
      <c r="L694" s="14" t="str">
        <f>IF(A694="","",SUM($K$49:K694))</f>
        <v/>
      </c>
      <c r="O694" s="18" t="str">
        <f t="shared" si="107"/>
        <v/>
      </c>
      <c r="P694" s="19" t="str">
        <f>IF(O694="","",IF(OR(periods_per_year=26,periods_per_year=52),IF(periods_per_year=26,IF(O694=1,fpdate,P693+14),IF(periods_per_year=52,IF(O694=1,fpdate,P693+7),"n/a")),IF(periods_per_year=24,DATE(YEAR(fpdate),MONTH(fpdate)+(O694-1)/2+IF(AND(DAY(fpdate)&gt;=15,MOD(O694,2)=0),1,0),IF(MOD(O694,2)=0,IF(DAY(fpdate)&gt;=15,DAY(fpdate)-14,DAY(fpdate)+14),DAY(fpdate))),IF(DAY(DATE(YEAR(fpdate),MONTH(fpdate)+O694-1,DAY(fpdate)))&lt;&gt;DAY(fpdate),DATE(YEAR(fpdate),MONTH(fpdate)+O694,0),DATE(YEAR(fpdate),MONTH(fpdate)+O694-1,DAY(fpdate))))))</f>
        <v/>
      </c>
      <c r="Q694" s="20" t="str">
        <f>IF(O694="","",IF(D694&lt;&gt;"",D694,IF(O694=1,start_rate,IF(variable,IF(OR(O694=1,O694&lt;$J$23*periods_per_year),Q693,MIN($J$24,IF(MOD(O694-1,$J$26)=0,MAX($J$25,Q693+$J$27),Q693))),Q693))))</f>
        <v/>
      </c>
      <c r="R694" s="21" t="str">
        <f>IF(O694="","",ROUND((((1+Q694/CP)^(CP/periods_per_year))-1)*U693,2))</f>
        <v/>
      </c>
      <c r="S694" s="21" t="str">
        <f>IF(O694="","",IF(O694=nper,U693+R694,MIN(U693+R694,IF(Q694=Q693,S693,ROUND(-PMT(((1+Q694/CP)^(CP/periods_per_year))-1,nper-O694+1,U693),2)))))</f>
        <v/>
      </c>
      <c r="T694" s="21" t="str">
        <f t="shared" si="108"/>
        <v/>
      </c>
      <c r="U694" s="21" t="str">
        <f t="shared" si="109"/>
        <v/>
      </c>
    </row>
    <row r="695" spans="1:21" x14ac:dyDescent="0.2">
      <c r="A695" s="11" t="str">
        <f t="shared" si="100"/>
        <v/>
      </c>
      <c r="B695" s="12" t="str">
        <f t="shared" si="101"/>
        <v/>
      </c>
      <c r="C695" s="16" t="str">
        <f t="shared" si="102"/>
        <v/>
      </c>
      <c r="D695" s="13" t="str">
        <f>IF(A695="","",IF(A695=1,start_rate,IF(variable,IF(OR(A695=1,A695&lt;$J$23*periods_per_year),D694,MIN($J$24,IF(MOD(A695-1,$J$26)=0,MAX($J$25,D694+$J$27),D694))),D694)))</f>
        <v/>
      </c>
      <c r="E695" s="14" t="str">
        <f t="shared" si="103"/>
        <v/>
      </c>
      <c r="F695" s="14" t="str">
        <f>IF(A695="","",IF(A695=nper,J694+E695,MIN(J694+E695,IF(D695=D694,F694,IF($E$13="Acc Bi-Weekly",ROUND((-PMT(((1+D695/CP)^(CP/12))-1,(nper-A695+1)*12/26,J694))/2,2),IF($E$13="Acc Weekly",ROUND((-PMT(((1+D695/CP)^(CP/12))-1,(nper-A695+1)*12/52,J694))/4,2),ROUND(-PMT(((1+D695/CP)^(CP/periods_per_year))-1,nper-A695+1,J694),2)))))))</f>
        <v/>
      </c>
      <c r="G695" s="14" t="str">
        <f>IF(OR(A695="",A695&lt;$E$23),"",IF(J694&lt;=F695,0,IF(IF(AND(A695&gt;=$E$23,MOD(A695-$E$23,int)=0),$E$24,0)+F695&gt;=J694+E695,J694+E695-F695,IF(AND(A695&gt;=$E$23,MOD(A695-$E$23,int)=0),$E$24,0)+IF(IF(AND(A695&gt;=$E$23,MOD(A695-$E$23,int)=0),$E$24,0)+IF(MOD(A695-$E$27,periods_per_year)=0,$E$26,0)+F695&lt;J694+E695,IF(MOD(A695-$E$27,periods_per_year)=0,$E$26,0),J694+E695-IF(AND(A695&gt;=$E$23,MOD(A695-$E$23,int)=0),$E$24,0)-F695))))</f>
        <v/>
      </c>
      <c r="H695" s="15"/>
      <c r="I695" s="14" t="str">
        <f t="shared" si="104"/>
        <v/>
      </c>
      <c r="J695" s="14" t="str">
        <f t="shared" si="105"/>
        <v/>
      </c>
      <c r="K695" s="14" t="str">
        <f t="shared" si="106"/>
        <v/>
      </c>
      <c r="L695" s="14" t="str">
        <f>IF(A695="","",SUM($K$49:K695))</f>
        <v/>
      </c>
      <c r="O695" s="18" t="str">
        <f t="shared" si="107"/>
        <v/>
      </c>
      <c r="P695" s="19" t="str">
        <f>IF(O695="","",IF(OR(periods_per_year=26,periods_per_year=52),IF(periods_per_year=26,IF(O695=1,fpdate,P694+14),IF(periods_per_year=52,IF(O695=1,fpdate,P694+7),"n/a")),IF(periods_per_year=24,DATE(YEAR(fpdate),MONTH(fpdate)+(O695-1)/2+IF(AND(DAY(fpdate)&gt;=15,MOD(O695,2)=0),1,0),IF(MOD(O695,2)=0,IF(DAY(fpdate)&gt;=15,DAY(fpdate)-14,DAY(fpdate)+14),DAY(fpdate))),IF(DAY(DATE(YEAR(fpdate),MONTH(fpdate)+O695-1,DAY(fpdate)))&lt;&gt;DAY(fpdate),DATE(YEAR(fpdate),MONTH(fpdate)+O695,0),DATE(YEAR(fpdate),MONTH(fpdate)+O695-1,DAY(fpdate))))))</f>
        <v/>
      </c>
      <c r="Q695" s="20" t="str">
        <f>IF(O695="","",IF(D695&lt;&gt;"",D695,IF(O695=1,start_rate,IF(variable,IF(OR(O695=1,O695&lt;$J$23*periods_per_year),Q694,MIN($J$24,IF(MOD(O695-1,$J$26)=0,MAX($J$25,Q694+$J$27),Q694))),Q694))))</f>
        <v/>
      </c>
      <c r="R695" s="21" t="str">
        <f>IF(O695="","",ROUND((((1+Q695/CP)^(CP/periods_per_year))-1)*U694,2))</f>
        <v/>
      </c>
      <c r="S695" s="21" t="str">
        <f>IF(O695="","",IF(O695=nper,U694+R695,MIN(U694+R695,IF(Q695=Q694,S694,ROUND(-PMT(((1+Q695/CP)^(CP/periods_per_year))-1,nper-O695+1,U694),2)))))</f>
        <v/>
      </c>
      <c r="T695" s="21" t="str">
        <f t="shared" si="108"/>
        <v/>
      </c>
      <c r="U695" s="21" t="str">
        <f t="shared" si="109"/>
        <v/>
      </c>
    </row>
    <row r="696" spans="1:21" x14ac:dyDescent="0.2">
      <c r="A696" s="11" t="str">
        <f t="shared" si="100"/>
        <v/>
      </c>
      <c r="B696" s="12" t="str">
        <f t="shared" si="101"/>
        <v/>
      </c>
      <c r="C696" s="16" t="str">
        <f t="shared" si="102"/>
        <v/>
      </c>
      <c r="D696" s="13" t="str">
        <f>IF(A696="","",IF(A696=1,start_rate,IF(variable,IF(OR(A696=1,A696&lt;$J$23*periods_per_year),D695,MIN($J$24,IF(MOD(A696-1,$J$26)=0,MAX($J$25,D695+$J$27),D695))),D695)))</f>
        <v/>
      </c>
      <c r="E696" s="14" t="str">
        <f t="shared" si="103"/>
        <v/>
      </c>
      <c r="F696" s="14" t="str">
        <f>IF(A696="","",IF(A696=nper,J695+E696,MIN(J695+E696,IF(D696=D695,F695,IF($E$13="Acc Bi-Weekly",ROUND((-PMT(((1+D696/CP)^(CP/12))-1,(nper-A696+1)*12/26,J695))/2,2),IF($E$13="Acc Weekly",ROUND((-PMT(((1+D696/CP)^(CP/12))-1,(nper-A696+1)*12/52,J695))/4,2),ROUND(-PMT(((1+D696/CP)^(CP/periods_per_year))-1,nper-A696+1,J695),2)))))))</f>
        <v/>
      </c>
      <c r="G696" s="14" t="str">
        <f>IF(OR(A696="",A696&lt;$E$23),"",IF(J695&lt;=F696,0,IF(IF(AND(A696&gt;=$E$23,MOD(A696-$E$23,int)=0),$E$24,0)+F696&gt;=J695+E696,J695+E696-F696,IF(AND(A696&gt;=$E$23,MOD(A696-$E$23,int)=0),$E$24,0)+IF(IF(AND(A696&gt;=$E$23,MOD(A696-$E$23,int)=0),$E$24,0)+IF(MOD(A696-$E$27,periods_per_year)=0,$E$26,0)+F696&lt;J695+E696,IF(MOD(A696-$E$27,periods_per_year)=0,$E$26,0),J695+E696-IF(AND(A696&gt;=$E$23,MOD(A696-$E$23,int)=0),$E$24,0)-F696))))</f>
        <v/>
      </c>
      <c r="H696" s="15"/>
      <c r="I696" s="14" t="str">
        <f t="shared" si="104"/>
        <v/>
      </c>
      <c r="J696" s="14" t="str">
        <f t="shared" si="105"/>
        <v/>
      </c>
      <c r="K696" s="14" t="str">
        <f t="shared" si="106"/>
        <v/>
      </c>
      <c r="L696" s="14" t="str">
        <f>IF(A696="","",SUM($K$49:K696))</f>
        <v/>
      </c>
      <c r="O696" s="18" t="str">
        <f t="shared" si="107"/>
        <v/>
      </c>
      <c r="P696" s="19" t="str">
        <f>IF(O696="","",IF(OR(periods_per_year=26,periods_per_year=52),IF(periods_per_year=26,IF(O696=1,fpdate,P695+14),IF(periods_per_year=52,IF(O696=1,fpdate,P695+7),"n/a")),IF(periods_per_year=24,DATE(YEAR(fpdate),MONTH(fpdate)+(O696-1)/2+IF(AND(DAY(fpdate)&gt;=15,MOD(O696,2)=0),1,0),IF(MOD(O696,2)=0,IF(DAY(fpdate)&gt;=15,DAY(fpdate)-14,DAY(fpdate)+14),DAY(fpdate))),IF(DAY(DATE(YEAR(fpdate),MONTH(fpdate)+O696-1,DAY(fpdate)))&lt;&gt;DAY(fpdate),DATE(YEAR(fpdate),MONTH(fpdate)+O696,0),DATE(YEAR(fpdate),MONTH(fpdate)+O696-1,DAY(fpdate))))))</f>
        <v/>
      </c>
      <c r="Q696" s="20" t="str">
        <f>IF(O696="","",IF(D696&lt;&gt;"",D696,IF(O696=1,start_rate,IF(variable,IF(OR(O696=1,O696&lt;$J$23*periods_per_year),Q695,MIN($J$24,IF(MOD(O696-1,$J$26)=0,MAX($J$25,Q695+$J$27),Q695))),Q695))))</f>
        <v/>
      </c>
      <c r="R696" s="21" t="str">
        <f>IF(O696="","",ROUND((((1+Q696/CP)^(CP/periods_per_year))-1)*U695,2))</f>
        <v/>
      </c>
      <c r="S696" s="21" t="str">
        <f>IF(O696="","",IF(O696=nper,U695+R696,MIN(U695+R696,IF(Q696=Q695,S695,ROUND(-PMT(((1+Q696/CP)^(CP/periods_per_year))-1,nper-O696+1,U695),2)))))</f>
        <v/>
      </c>
      <c r="T696" s="21" t="str">
        <f t="shared" si="108"/>
        <v/>
      </c>
      <c r="U696" s="21" t="str">
        <f t="shared" si="109"/>
        <v/>
      </c>
    </row>
    <row r="697" spans="1:21" x14ac:dyDescent="0.2">
      <c r="A697" s="11" t="str">
        <f t="shared" si="100"/>
        <v/>
      </c>
      <c r="B697" s="12" t="str">
        <f t="shared" si="101"/>
        <v/>
      </c>
      <c r="C697" s="16" t="str">
        <f t="shared" si="102"/>
        <v/>
      </c>
      <c r="D697" s="13" t="str">
        <f>IF(A697="","",IF(A697=1,start_rate,IF(variable,IF(OR(A697=1,A697&lt;$J$23*periods_per_year),D696,MIN($J$24,IF(MOD(A697-1,$J$26)=0,MAX($J$25,D696+$J$27),D696))),D696)))</f>
        <v/>
      </c>
      <c r="E697" s="14" t="str">
        <f t="shared" si="103"/>
        <v/>
      </c>
      <c r="F697" s="14" t="str">
        <f>IF(A697="","",IF(A697=nper,J696+E697,MIN(J696+E697,IF(D697=D696,F696,IF($E$13="Acc Bi-Weekly",ROUND((-PMT(((1+D697/CP)^(CP/12))-1,(nper-A697+1)*12/26,J696))/2,2),IF($E$13="Acc Weekly",ROUND((-PMT(((1+D697/CP)^(CP/12))-1,(nper-A697+1)*12/52,J696))/4,2),ROUND(-PMT(((1+D697/CP)^(CP/periods_per_year))-1,nper-A697+1,J696),2)))))))</f>
        <v/>
      </c>
      <c r="G697" s="14" t="str">
        <f>IF(OR(A697="",A697&lt;$E$23),"",IF(J696&lt;=F697,0,IF(IF(AND(A697&gt;=$E$23,MOD(A697-$E$23,int)=0),$E$24,0)+F697&gt;=J696+E697,J696+E697-F697,IF(AND(A697&gt;=$E$23,MOD(A697-$E$23,int)=0),$E$24,0)+IF(IF(AND(A697&gt;=$E$23,MOD(A697-$E$23,int)=0),$E$24,0)+IF(MOD(A697-$E$27,periods_per_year)=0,$E$26,0)+F697&lt;J696+E697,IF(MOD(A697-$E$27,periods_per_year)=0,$E$26,0),J696+E697-IF(AND(A697&gt;=$E$23,MOD(A697-$E$23,int)=0),$E$24,0)-F697))))</f>
        <v/>
      </c>
      <c r="H697" s="15"/>
      <c r="I697" s="14" t="str">
        <f t="shared" si="104"/>
        <v/>
      </c>
      <c r="J697" s="14" t="str">
        <f t="shared" si="105"/>
        <v/>
      </c>
      <c r="K697" s="14" t="str">
        <f t="shared" si="106"/>
        <v/>
      </c>
      <c r="L697" s="14" t="str">
        <f>IF(A697="","",SUM($K$49:K697))</f>
        <v/>
      </c>
      <c r="O697" s="18" t="str">
        <f t="shared" si="107"/>
        <v/>
      </c>
      <c r="P697" s="19" t="str">
        <f>IF(O697="","",IF(OR(periods_per_year=26,periods_per_year=52),IF(periods_per_year=26,IF(O697=1,fpdate,P696+14),IF(periods_per_year=52,IF(O697=1,fpdate,P696+7),"n/a")),IF(periods_per_year=24,DATE(YEAR(fpdate),MONTH(fpdate)+(O697-1)/2+IF(AND(DAY(fpdate)&gt;=15,MOD(O697,2)=0),1,0),IF(MOD(O697,2)=0,IF(DAY(fpdate)&gt;=15,DAY(fpdate)-14,DAY(fpdate)+14),DAY(fpdate))),IF(DAY(DATE(YEAR(fpdate),MONTH(fpdate)+O697-1,DAY(fpdate)))&lt;&gt;DAY(fpdate),DATE(YEAR(fpdate),MONTH(fpdate)+O697,0),DATE(YEAR(fpdate),MONTH(fpdate)+O697-1,DAY(fpdate))))))</f>
        <v/>
      </c>
      <c r="Q697" s="20" t="str">
        <f>IF(O697="","",IF(D697&lt;&gt;"",D697,IF(O697=1,start_rate,IF(variable,IF(OR(O697=1,O697&lt;$J$23*periods_per_year),Q696,MIN($J$24,IF(MOD(O697-1,$J$26)=0,MAX($J$25,Q696+$J$27),Q696))),Q696))))</f>
        <v/>
      </c>
      <c r="R697" s="21" t="str">
        <f>IF(O697="","",ROUND((((1+Q697/CP)^(CP/periods_per_year))-1)*U696,2))</f>
        <v/>
      </c>
      <c r="S697" s="21" t="str">
        <f>IF(O697="","",IF(O697=nper,U696+R697,MIN(U696+R697,IF(Q697=Q696,S696,ROUND(-PMT(((1+Q697/CP)^(CP/periods_per_year))-1,nper-O697+1,U696),2)))))</f>
        <v/>
      </c>
      <c r="T697" s="21" t="str">
        <f t="shared" si="108"/>
        <v/>
      </c>
      <c r="U697" s="21" t="str">
        <f t="shared" si="109"/>
        <v/>
      </c>
    </row>
    <row r="698" spans="1:21" x14ac:dyDescent="0.2">
      <c r="A698" s="11" t="str">
        <f t="shared" si="100"/>
        <v/>
      </c>
      <c r="B698" s="12" t="str">
        <f t="shared" si="101"/>
        <v/>
      </c>
      <c r="C698" s="16" t="str">
        <f t="shared" si="102"/>
        <v/>
      </c>
      <c r="D698" s="13" t="str">
        <f>IF(A698="","",IF(A698=1,start_rate,IF(variable,IF(OR(A698=1,A698&lt;$J$23*periods_per_year),D697,MIN($J$24,IF(MOD(A698-1,$J$26)=0,MAX($J$25,D697+$J$27),D697))),D697)))</f>
        <v/>
      </c>
      <c r="E698" s="14" t="str">
        <f t="shared" si="103"/>
        <v/>
      </c>
      <c r="F698" s="14" t="str">
        <f>IF(A698="","",IF(A698=nper,J697+E698,MIN(J697+E698,IF(D698=D697,F697,IF($E$13="Acc Bi-Weekly",ROUND((-PMT(((1+D698/CP)^(CP/12))-1,(nper-A698+1)*12/26,J697))/2,2),IF($E$13="Acc Weekly",ROUND((-PMT(((1+D698/CP)^(CP/12))-1,(nper-A698+1)*12/52,J697))/4,2),ROUND(-PMT(((1+D698/CP)^(CP/periods_per_year))-1,nper-A698+1,J697),2)))))))</f>
        <v/>
      </c>
      <c r="G698" s="14" t="str">
        <f>IF(OR(A698="",A698&lt;$E$23),"",IF(J697&lt;=F698,0,IF(IF(AND(A698&gt;=$E$23,MOD(A698-$E$23,int)=0),$E$24,0)+F698&gt;=J697+E698,J697+E698-F698,IF(AND(A698&gt;=$E$23,MOD(A698-$E$23,int)=0),$E$24,0)+IF(IF(AND(A698&gt;=$E$23,MOD(A698-$E$23,int)=0),$E$24,0)+IF(MOD(A698-$E$27,periods_per_year)=0,$E$26,0)+F698&lt;J697+E698,IF(MOD(A698-$E$27,periods_per_year)=0,$E$26,0),J697+E698-IF(AND(A698&gt;=$E$23,MOD(A698-$E$23,int)=0),$E$24,0)-F698))))</f>
        <v/>
      </c>
      <c r="H698" s="15"/>
      <c r="I698" s="14" t="str">
        <f t="shared" si="104"/>
        <v/>
      </c>
      <c r="J698" s="14" t="str">
        <f t="shared" si="105"/>
        <v/>
      </c>
      <c r="K698" s="14" t="str">
        <f t="shared" si="106"/>
        <v/>
      </c>
      <c r="L698" s="14" t="str">
        <f>IF(A698="","",SUM($K$49:K698))</f>
        <v/>
      </c>
      <c r="O698" s="18" t="str">
        <f t="shared" si="107"/>
        <v/>
      </c>
      <c r="P698" s="19" t="str">
        <f>IF(O698="","",IF(OR(periods_per_year=26,periods_per_year=52),IF(periods_per_year=26,IF(O698=1,fpdate,P697+14),IF(periods_per_year=52,IF(O698=1,fpdate,P697+7),"n/a")),IF(periods_per_year=24,DATE(YEAR(fpdate),MONTH(fpdate)+(O698-1)/2+IF(AND(DAY(fpdate)&gt;=15,MOD(O698,2)=0),1,0),IF(MOD(O698,2)=0,IF(DAY(fpdate)&gt;=15,DAY(fpdate)-14,DAY(fpdate)+14),DAY(fpdate))),IF(DAY(DATE(YEAR(fpdate),MONTH(fpdate)+O698-1,DAY(fpdate)))&lt;&gt;DAY(fpdate),DATE(YEAR(fpdate),MONTH(fpdate)+O698,0),DATE(YEAR(fpdate),MONTH(fpdate)+O698-1,DAY(fpdate))))))</f>
        <v/>
      </c>
      <c r="Q698" s="20" t="str">
        <f>IF(O698="","",IF(D698&lt;&gt;"",D698,IF(O698=1,start_rate,IF(variable,IF(OR(O698=1,O698&lt;$J$23*periods_per_year),Q697,MIN($J$24,IF(MOD(O698-1,$J$26)=0,MAX($J$25,Q697+$J$27),Q697))),Q697))))</f>
        <v/>
      </c>
      <c r="R698" s="21" t="str">
        <f>IF(O698="","",ROUND((((1+Q698/CP)^(CP/periods_per_year))-1)*U697,2))</f>
        <v/>
      </c>
      <c r="S698" s="21" t="str">
        <f>IF(O698="","",IF(O698=nper,U697+R698,MIN(U697+R698,IF(Q698=Q697,S697,ROUND(-PMT(((1+Q698/CP)^(CP/periods_per_year))-1,nper-O698+1,U697),2)))))</f>
        <v/>
      </c>
      <c r="T698" s="21" t="str">
        <f t="shared" si="108"/>
        <v/>
      </c>
      <c r="U698" s="21" t="str">
        <f t="shared" si="109"/>
        <v/>
      </c>
    </row>
    <row r="699" spans="1:21" x14ac:dyDescent="0.2">
      <c r="A699" s="11" t="str">
        <f t="shared" si="100"/>
        <v/>
      </c>
      <c r="B699" s="12" t="str">
        <f t="shared" si="101"/>
        <v/>
      </c>
      <c r="C699" s="16" t="str">
        <f t="shared" si="102"/>
        <v/>
      </c>
      <c r="D699" s="13" t="str">
        <f>IF(A699="","",IF(A699=1,start_rate,IF(variable,IF(OR(A699=1,A699&lt;$J$23*periods_per_year),D698,MIN($J$24,IF(MOD(A699-1,$J$26)=0,MAX($J$25,D698+$J$27),D698))),D698)))</f>
        <v/>
      </c>
      <c r="E699" s="14" t="str">
        <f t="shared" si="103"/>
        <v/>
      </c>
      <c r="F699" s="14" t="str">
        <f>IF(A699="","",IF(A699=nper,J698+E699,MIN(J698+E699,IF(D699=D698,F698,IF($E$13="Acc Bi-Weekly",ROUND((-PMT(((1+D699/CP)^(CP/12))-1,(nper-A699+1)*12/26,J698))/2,2),IF($E$13="Acc Weekly",ROUND((-PMT(((1+D699/CP)^(CP/12))-1,(nper-A699+1)*12/52,J698))/4,2),ROUND(-PMT(((1+D699/CP)^(CP/periods_per_year))-1,nper-A699+1,J698),2)))))))</f>
        <v/>
      </c>
      <c r="G699" s="14" t="str">
        <f>IF(OR(A699="",A699&lt;$E$23),"",IF(J698&lt;=F699,0,IF(IF(AND(A699&gt;=$E$23,MOD(A699-$E$23,int)=0),$E$24,0)+F699&gt;=J698+E699,J698+E699-F699,IF(AND(A699&gt;=$E$23,MOD(A699-$E$23,int)=0),$E$24,0)+IF(IF(AND(A699&gt;=$E$23,MOD(A699-$E$23,int)=0),$E$24,0)+IF(MOD(A699-$E$27,periods_per_year)=0,$E$26,0)+F699&lt;J698+E699,IF(MOD(A699-$E$27,periods_per_year)=0,$E$26,0),J698+E699-IF(AND(A699&gt;=$E$23,MOD(A699-$E$23,int)=0),$E$24,0)-F699))))</f>
        <v/>
      </c>
      <c r="H699" s="15"/>
      <c r="I699" s="14" t="str">
        <f t="shared" si="104"/>
        <v/>
      </c>
      <c r="J699" s="14" t="str">
        <f t="shared" si="105"/>
        <v/>
      </c>
      <c r="K699" s="14" t="str">
        <f t="shared" si="106"/>
        <v/>
      </c>
      <c r="L699" s="14" t="str">
        <f>IF(A699="","",SUM($K$49:K699))</f>
        <v/>
      </c>
      <c r="O699" s="18" t="str">
        <f t="shared" si="107"/>
        <v/>
      </c>
      <c r="P699" s="19" t="str">
        <f>IF(O699="","",IF(OR(periods_per_year=26,periods_per_year=52),IF(periods_per_year=26,IF(O699=1,fpdate,P698+14),IF(periods_per_year=52,IF(O699=1,fpdate,P698+7),"n/a")),IF(periods_per_year=24,DATE(YEAR(fpdate),MONTH(fpdate)+(O699-1)/2+IF(AND(DAY(fpdate)&gt;=15,MOD(O699,2)=0),1,0),IF(MOD(O699,2)=0,IF(DAY(fpdate)&gt;=15,DAY(fpdate)-14,DAY(fpdate)+14),DAY(fpdate))),IF(DAY(DATE(YEAR(fpdate),MONTH(fpdate)+O699-1,DAY(fpdate)))&lt;&gt;DAY(fpdate),DATE(YEAR(fpdate),MONTH(fpdate)+O699,0),DATE(YEAR(fpdate),MONTH(fpdate)+O699-1,DAY(fpdate))))))</f>
        <v/>
      </c>
      <c r="Q699" s="20" t="str">
        <f>IF(O699="","",IF(D699&lt;&gt;"",D699,IF(O699=1,start_rate,IF(variable,IF(OR(O699=1,O699&lt;$J$23*periods_per_year),Q698,MIN($J$24,IF(MOD(O699-1,$J$26)=0,MAX($J$25,Q698+$J$27),Q698))),Q698))))</f>
        <v/>
      </c>
      <c r="R699" s="21" t="str">
        <f>IF(O699="","",ROUND((((1+Q699/CP)^(CP/periods_per_year))-1)*U698,2))</f>
        <v/>
      </c>
      <c r="S699" s="21" t="str">
        <f>IF(O699="","",IF(O699=nper,U698+R699,MIN(U698+R699,IF(Q699=Q698,S698,ROUND(-PMT(((1+Q699/CP)^(CP/periods_per_year))-1,nper-O699+1,U698),2)))))</f>
        <v/>
      </c>
      <c r="T699" s="21" t="str">
        <f t="shared" si="108"/>
        <v/>
      </c>
      <c r="U699" s="21" t="str">
        <f t="shared" si="109"/>
        <v/>
      </c>
    </row>
    <row r="700" spans="1:21" x14ac:dyDescent="0.2">
      <c r="A700" s="11" t="str">
        <f t="shared" si="100"/>
        <v/>
      </c>
      <c r="B700" s="12" t="str">
        <f t="shared" si="101"/>
        <v/>
      </c>
      <c r="C700" s="16" t="str">
        <f t="shared" si="102"/>
        <v/>
      </c>
      <c r="D700" s="13" t="str">
        <f>IF(A700="","",IF(A700=1,start_rate,IF(variable,IF(OR(A700=1,A700&lt;$J$23*periods_per_year),D699,MIN($J$24,IF(MOD(A700-1,$J$26)=0,MAX($J$25,D699+$J$27),D699))),D699)))</f>
        <v/>
      </c>
      <c r="E700" s="14" t="str">
        <f t="shared" si="103"/>
        <v/>
      </c>
      <c r="F700" s="14" t="str">
        <f>IF(A700="","",IF(A700=nper,J699+E700,MIN(J699+E700,IF(D700=D699,F699,IF($E$13="Acc Bi-Weekly",ROUND((-PMT(((1+D700/CP)^(CP/12))-1,(nper-A700+1)*12/26,J699))/2,2),IF($E$13="Acc Weekly",ROUND((-PMT(((1+D700/CP)^(CP/12))-1,(nper-A700+1)*12/52,J699))/4,2),ROUND(-PMT(((1+D700/CP)^(CP/periods_per_year))-1,nper-A700+1,J699),2)))))))</f>
        <v/>
      </c>
      <c r="G700" s="14" t="str">
        <f>IF(OR(A700="",A700&lt;$E$23),"",IF(J699&lt;=F700,0,IF(IF(AND(A700&gt;=$E$23,MOD(A700-$E$23,int)=0),$E$24,0)+F700&gt;=J699+E700,J699+E700-F700,IF(AND(A700&gt;=$E$23,MOD(A700-$E$23,int)=0),$E$24,0)+IF(IF(AND(A700&gt;=$E$23,MOD(A700-$E$23,int)=0),$E$24,0)+IF(MOD(A700-$E$27,periods_per_year)=0,$E$26,0)+F700&lt;J699+E700,IF(MOD(A700-$E$27,periods_per_year)=0,$E$26,0),J699+E700-IF(AND(A700&gt;=$E$23,MOD(A700-$E$23,int)=0),$E$24,0)-F700))))</f>
        <v/>
      </c>
      <c r="H700" s="15"/>
      <c r="I700" s="14" t="str">
        <f t="shared" si="104"/>
        <v/>
      </c>
      <c r="J700" s="14" t="str">
        <f t="shared" si="105"/>
        <v/>
      </c>
      <c r="K700" s="14" t="str">
        <f t="shared" si="106"/>
        <v/>
      </c>
      <c r="L700" s="14" t="str">
        <f>IF(A700="","",SUM($K$49:K700))</f>
        <v/>
      </c>
      <c r="O700" s="18" t="str">
        <f t="shared" si="107"/>
        <v/>
      </c>
      <c r="P700" s="19" t="str">
        <f>IF(O700="","",IF(OR(periods_per_year=26,periods_per_year=52),IF(periods_per_year=26,IF(O700=1,fpdate,P699+14),IF(periods_per_year=52,IF(O700=1,fpdate,P699+7),"n/a")),IF(periods_per_year=24,DATE(YEAR(fpdate),MONTH(fpdate)+(O700-1)/2+IF(AND(DAY(fpdate)&gt;=15,MOD(O700,2)=0),1,0),IF(MOD(O700,2)=0,IF(DAY(fpdate)&gt;=15,DAY(fpdate)-14,DAY(fpdate)+14),DAY(fpdate))),IF(DAY(DATE(YEAR(fpdate),MONTH(fpdate)+O700-1,DAY(fpdate)))&lt;&gt;DAY(fpdate),DATE(YEAR(fpdate),MONTH(fpdate)+O700,0),DATE(YEAR(fpdate),MONTH(fpdate)+O700-1,DAY(fpdate))))))</f>
        <v/>
      </c>
      <c r="Q700" s="20" t="str">
        <f>IF(O700="","",IF(D700&lt;&gt;"",D700,IF(O700=1,start_rate,IF(variable,IF(OR(O700=1,O700&lt;$J$23*periods_per_year),Q699,MIN($J$24,IF(MOD(O700-1,$J$26)=0,MAX($J$25,Q699+$J$27),Q699))),Q699))))</f>
        <v/>
      </c>
      <c r="R700" s="21" t="str">
        <f>IF(O700="","",ROUND((((1+Q700/CP)^(CP/periods_per_year))-1)*U699,2))</f>
        <v/>
      </c>
      <c r="S700" s="21" t="str">
        <f>IF(O700="","",IF(O700=nper,U699+R700,MIN(U699+R700,IF(Q700=Q699,S699,ROUND(-PMT(((1+Q700/CP)^(CP/periods_per_year))-1,nper-O700+1,U699),2)))))</f>
        <v/>
      </c>
      <c r="T700" s="21" t="str">
        <f t="shared" si="108"/>
        <v/>
      </c>
      <c r="U700" s="21" t="str">
        <f t="shared" si="109"/>
        <v/>
      </c>
    </row>
    <row r="701" spans="1:21" x14ac:dyDescent="0.2">
      <c r="A701" s="11" t="str">
        <f t="shared" si="100"/>
        <v/>
      </c>
      <c r="B701" s="12" t="str">
        <f t="shared" si="101"/>
        <v/>
      </c>
      <c r="C701" s="16" t="str">
        <f t="shared" si="102"/>
        <v/>
      </c>
      <c r="D701" s="13" t="str">
        <f>IF(A701="","",IF(A701=1,start_rate,IF(variable,IF(OR(A701=1,A701&lt;$J$23*periods_per_year),D700,MIN($J$24,IF(MOD(A701-1,$J$26)=0,MAX($J$25,D700+$J$27),D700))),D700)))</f>
        <v/>
      </c>
      <c r="E701" s="14" t="str">
        <f t="shared" si="103"/>
        <v/>
      </c>
      <c r="F701" s="14" t="str">
        <f>IF(A701="","",IF(A701=nper,J700+E701,MIN(J700+E701,IF(D701=D700,F700,IF($E$13="Acc Bi-Weekly",ROUND((-PMT(((1+D701/CP)^(CP/12))-1,(nper-A701+1)*12/26,J700))/2,2),IF($E$13="Acc Weekly",ROUND((-PMT(((1+D701/CP)^(CP/12))-1,(nper-A701+1)*12/52,J700))/4,2),ROUND(-PMT(((1+D701/CP)^(CP/periods_per_year))-1,nper-A701+1,J700),2)))))))</f>
        <v/>
      </c>
      <c r="G701" s="14" t="str">
        <f>IF(OR(A701="",A701&lt;$E$23),"",IF(J700&lt;=F701,0,IF(IF(AND(A701&gt;=$E$23,MOD(A701-$E$23,int)=0),$E$24,0)+F701&gt;=J700+E701,J700+E701-F701,IF(AND(A701&gt;=$E$23,MOD(A701-$E$23,int)=0),$E$24,0)+IF(IF(AND(A701&gt;=$E$23,MOD(A701-$E$23,int)=0),$E$24,0)+IF(MOD(A701-$E$27,periods_per_year)=0,$E$26,0)+F701&lt;J700+E701,IF(MOD(A701-$E$27,periods_per_year)=0,$E$26,0),J700+E701-IF(AND(A701&gt;=$E$23,MOD(A701-$E$23,int)=0),$E$24,0)-F701))))</f>
        <v/>
      </c>
      <c r="H701" s="15"/>
      <c r="I701" s="14" t="str">
        <f t="shared" si="104"/>
        <v/>
      </c>
      <c r="J701" s="14" t="str">
        <f t="shared" si="105"/>
        <v/>
      </c>
      <c r="K701" s="14" t="str">
        <f t="shared" si="106"/>
        <v/>
      </c>
      <c r="L701" s="14" t="str">
        <f>IF(A701="","",SUM($K$49:K701))</f>
        <v/>
      </c>
      <c r="O701" s="18" t="str">
        <f t="shared" si="107"/>
        <v/>
      </c>
      <c r="P701" s="19" t="str">
        <f>IF(O701="","",IF(OR(periods_per_year=26,periods_per_year=52),IF(periods_per_year=26,IF(O701=1,fpdate,P700+14),IF(periods_per_year=52,IF(O701=1,fpdate,P700+7),"n/a")),IF(periods_per_year=24,DATE(YEAR(fpdate),MONTH(fpdate)+(O701-1)/2+IF(AND(DAY(fpdate)&gt;=15,MOD(O701,2)=0),1,0),IF(MOD(O701,2)=0,IF(DAY(fpdate)&gt;=15,DAY(fpdate)-14,DAY(fpdate)+14),DAY(fpdate))),IF(DAY(DATE(YEAR(fpdate),MONTH(fpdate)+O701-1,DAY(fpdate)))&lt;&gt;DAY(fpdate),DATE(YEAR(fpdate),MONTH(fpdate)+O701,0),DATE(YEAR(fpdate),MONTH(fpdate)+O701-1,DAY(fpdate))))))</f>
        <v/>
      </c>
      <c r="Q701" s="20" t="str">
        <f>IF(O701="","",IF(D701&lt;&gt;"",D701,IF(O701=1,start_rate,IF(variable,IF(OR(O701=1,O701&lt;$J$23*periods_per_year),Q700,MIN($J$24,IF(MOD(O701-1,$J$26)=0,MAX($J$25,Q700+$J$27),Q700))),Q700))))</f>
        <v/>
      </c>
      <c r="R701" s="21" t="str">
        <f>IF(O701="","",ROUND((((1+Q701/CP)^(CP/periods_per_year))-1)*U700,2))</f>
        <v/>
      </c>
      <c r="S701" s="21" t="str">
        <f>IF(O701="","",IF(O701=nper,U700+R701,MIN(U700+R701,IF(Q701=Q700,S700,ROUND(-PMT(((1+Q701/CP)^(CP/periods_per_year))-1,nper-O701+1,U700),2)))))</f>
        <v/>
      </c>
      <c r="T701" s="21" t="str">
        <f t="shared" si="108"/>
        <v/>
      </c>
      <c r="U701" s="21" t="str">
        <f t="shared" si="109"/>
        <v/>
      </c>
    </row>
    <row r="702" spans="1:21" x14ac:dyDescent="0.2">
      <c r="A702" s="11" t="str">
        <f t="shared" si="100"/>
        <v/>
      </c>
      <c r="B702" s="12" t="str">
        <f t="shared" si="101"/>
        <v/>
      </c>
      <c r="C702" s="16" t="str">
        <f t="shared" si="102"/>
        <v/>
      </c>
      <c r="D702" s="13" t="str">
        <f>IF(A702="","",IF(A702=1,start_rate,IF(variable,IF(OR(A702=1,A702&lt;$J$23*periods_per_year),D701,MIN($J$24,IF(MOD(A702-1,$J$26)=0,MAX($J$25,D701+$J$27),D701))),D701)))</f>
        <v/>
      </c>
      <c r="E702" s="14" t="str">
        <f t="shared" si="103"/>
        <v/>
      </c>
      <c r="F702" s="14" t="str">
        <f>IF(A702="","",IF(A702=nper,J701+E702,MIN(J701+E702,IF(D702=D701,F701,IF($E$13="Acc Bi-Weekly",ROUND((-PMT(((1+D702/CP)^(CP/12))-1,(nper-A702+1)*12/26,J701))/2,2),IF($E$13="Acc Weekly",ROUND((-PMT(((1+D702/CP)^(CP/12))-1,(nper-A702+1)*12/52,J701))/4,2),ROUND(-PMT(((1+D702/CP)^(CP/periods_per_year))-1,nper-A702+1,J701),2)))))))</f>
        <v/>
      </c>
      <c r="G702" s="14" t="str">
        <f>IF(OR(A702="",A702&lt;$E$23),"",IF(J701&lt;=F702,0,IF(IF(AND(A702&gt;=$E$23,MOD(A702-$E$23,int)=0),$E$24,0)+F702&gt;=J701+E702,J701+E702-F702,IF(AND(A702&gt;=$E$23,MOD(A702-$E$23,int)=0),$E$24,0)+IF(IF(AND(A702&gt;=$E$23,MOD(A702-$E$23,int)=0),$E$24,0)+IF(MOD(A702-$E$27,periods_per_year)=0,$E$26,0)+F702&lt;J701+E702,IF(MOD(A702-$E$27,periods_per_year)=0,$E$26,0),J701+E702-IF(AND(A702&gt;=$E$23,MOD(A702-$E$23,int)=0),$E$24,0)-F702))))</f>
        <v/>
      </c>
      <c r="H702" s="15"/>
      <c r="I702" s="14" t="str">
        <f t="shared" si="104"/>
        <v/>
      </c>
      <c r="J702" s="14" t="str">
        <f t="shared" si="105"/>
        <v/>
      </c>
      <c r="K702" s="14" t="str">
        <f t="shared" si="106"/>
        <v/>
      </c>
      <c r="L702" s="14" t="str">
        <f>IF(A702="","",SUM($K$49:K702))</f>
        <v/>
      </c>
      <c r="O702" s="18" t="str">
        <f t="shared" si="107"/>
        <v/>
      </c>
      <c r="P702" s="19" t="str">
        <f>IF(O702="","",IF(OR(periods_per_year=26,periods_per_year=52),IF(periods_per_year=26,IF(O702=1,fpdate,P701+14),IF(periods_per_year=52,IF(O702=1,fpdate,P701+7),"n/a")),IF(periods_per_year=24,DATE(YEAR(fpdate),MONTH(fpdate)+(O702-1)/2+IF(AND(DAY(fpdate)&gt;=15,MOD(O702,2)=0),1,0),IF(MOD(O702,2)=0,IF(DAY(fpdate)&gt;=15,DAY(fpdate)-14,DAY(fpdate)+14),DAY(fpdate))),IF(DAY(DATE(YEAR(fpdate),MONTH(fpdate)+O702-1,DAY(fpdate)))&lt;&gt;DAY(fpdate),DATE(YEAR(fpdate),MONTH(fpdate)+O702,0),DATE(YEAR(fpdate),MONTH(fpdate)+O702-1,DAY(fpdate))))))</f>
        <v/>
      </c>
      <c r="Q702" s="20" t="str">
        <f>IF(O702="","",IF(D702&lt;&gt;"",D702,IF(O702=1,start_rate,IF(variable,IF(OR(O702=1,O702&lt;$J$23*periods_per_year),Q701,MIN($J$24,IF(MOD(O702-1,$J$26)=0,MAX($J$25,Q701+$J$27),Q701))),Q701))))</f>
        <v/>
      </c>
      <c r="R702" s="21" t="str">
        <f>IF(O702="","",ROUND((((1+Q702/CP)^(CP/periods_per_year))-1)*U701,2))</f>
        <v/>
      </c>
      <c r="S702" s="21" t="str">
        <f>IF(O702="","",IF(O702=nper,U701+R702,MIN(U701+R702,IF(Q702=Q701,S701,ROUND(-PMT(((1+Q702/CP)^(CP/periods_per_year))-1,nper-O702+1,U701),2)))))</f>
        <v/>
      </c>
      <c r="T702" s="21" t="str">
        <f t="shared" si="108"/>
        <v/>
      </c>
      <c r="U702" s="21" t="str">
        <f t="shared" si="109"/>
        <v/>
      </c>
    </row>
    <row r="703" spans="1:21" x14ac:dyDescent="0.2">
      <c r="A703" s="11" t="str">
        <f t="shared" si="100"/>
        <v/>
      </c>
      <c r="B703" s="12" t="str">
        <f t="shared" si="101"/>
        <v/>
      </c>
      <c r="C703" s="16" t="str">
        <f t="shared" si="102"/>
        <v/>
      </c>
      <c r="D703" s="13" t="str">
        <f>IF(A703="","",IF(A703=1,start_rate,IF(variable,IF(OR(A703=1,A703&lt;$J$23*periods_per_year),D702,MIN($J$24,IF(MOD(A703-1,$J$26)=0,MAX($J$25,D702+$J$27),D702))),D702)))</f>
        <v/>
      </c>
      <c r="E703" s="14" t="str">
        <f t="shared" si="103"/>
        <v/>
      </c>
      <c r="F703" s="14" t="str">
        <f>IF(A703="","",IF(A703=nper,J702+E703,MIN(J702+E703,IF(D703=D702,F702,IF($E$13="Acc Bi-Weekly",ROUND((-PMT(((1+D703/CP)^(CP/12))-1,(nper-A703+1)*12/26,J702))/2,2),IF($E$13="Acc Weekly",ROUND((-PMT(((1+D703/CP)^(CP/12))-1,(nper-A703+1)*12/52,J702))/4,2),ROUND(-PMT(((1+D703/CP)^(CP/periods_per_year))-1,nper-A703+1,J702),2)))))))</f>
        <v/>
      </c>
      <c r="G703" s="14" t="str">
        <f>IF(OR(A703="",A703&lt;$E$23),"",IF(J702&lt;=F703,0,IF(IF(AND(A703&gt;=$E$23,MOD(A703-$E$23,int)=0),$E$24,0)+F703&gt;=J702+E703,J702+E703-F703,IF(AND(A703&gt;=$E$23,MOD(A703-$E$23,int)=0),$E$24,0)+IF(IF(AND(A703&gt;=$E$23,MOD(A703-$E$23,int)=0),$E$24,0)+IF(MOD(A703-$E$27,periods_per_year)=0,$E$26,0)+F703&lt;J702+E703,IF(MOD(A703-$E$27,periods_per_year)=0,$E$26,0),J702+E703-IF(AND(A703&gt;=$E$23,MOD(A703-$E$23,int)=0),$E$24,0)-F703))))</f>
        <v/>
      </c>
      <c r="H703" s="15"/>
      <c r="I703" s="14" t="str">
        <f t="shared" si="104"/>
        <v/>
      </c>
      <c r="J703" s="14" t="str">
        <f t="shared" si="105"/>
        <v/>
      </c>
      <c r="K703" s="14" t="str">
        <f t="shared" si="106"/>
        <v/>
      </c>
      <c r="L703" s="14" t="str">
        <f>IF(A703="","",SUM($K$49:K703))</f>
        <v/>
      </c>
      <c r="O703" s="18" t="str">
        <f t="shared" si="107"/>
        <v/>
      </c>
      <c r="P703" s="19" t="str">
        <f>IF(O703="","",IF(OR(periods_per_year=26,periods_per_year=52),IF(periods_per_year=26,IF(O703=1,fpdate,P702+14),IF(periods_per_year=52,IF(O703=1,fpdate,P702+7),"n/a")),IF(periods_per_year=24,DATE(YEAR(fpdate),MONTH(fpdate)+(O703-1)/2+IF(AND(DAY(fpdate)&gt;=15,MOD(O703,2)=0),1,0),IF(MOD(O703,2)=0,IF(DAY(fpdate)&gt;=15,DAY(fpdate)-14,DAY(fpdate)+14),DAY(fpdate))),IF(DAY(DATE(YEAR(fpdate),MONTH(fpdate)+O703-1,DAY(fpdate)))&lt;&gt;DAY(fpdate),DATE(YEAR(fpdate),MONTH(fpdate)+O703,0),DATE(YEAR(fpdate),MONTH(fpdate)+O703-1,DAY(fpdate))))))</f>
        <v/>
      </c>
      <c r="Q703" s="20" t="str">
        <f>IF(O703="","",IF(D703&lt;&gt;"",D703,IF(O703=1,start_rate,IF(variable,IF(OR(O703=1,O703&lt;$J$23*periods_per_year),Q702,MIN($J$24,IF(MOD(O703-1,$J$26)=0,MAX($J$25,Q702+$J$27),Q702))),Q702))))</f>
        <v/>
      </c>
      <c r="R703" s="21" t="str">
        <f>IF(O703="","",ROUND((((1+Q703/CP)^(CP/periods_per_year))-1)*U702,2))</f>
        <v/>
      </c>
      <c r="S703" s="21" t="str">
        <f>IF(O703="","",IF(O703=nper,U702+R703,MIN(U702+R703,IF(Q703=Q702,S702,ROUND(-PMT(((1+Q703/CP)^(CP/periods_per_year))-1,nper-O703+1,U702),2)))))</f>
        <v/>
      </c>
      <c r="T703" s="21" t="str">
        <f t="shared" si="108"/>
        <v/>
      </c>
      <c r="U703" s="21" t="str">
        <f t="shared" si="109"/>
        <v/>
      </c>
    </row>
    <row r="704" spans="1:21" x14ac:dyDescent="0.2">
      <c r="A704" s="11" t="str">
        <f t="shared" si="100"/>
        <v/>
      </c>
      <c r="B704" s="12" t="str">
        <f t="shared" si="101"/>
        <v/>
      </c>
      <c r="C704" s="16" t="str">
        <f t="shared" si="102"/>
        <v/>
      </c>
      <c r="D704" s="13" t="str">
        <f>IF(A704="","",IF(A704=1,start_rate,IF(variable,IF(OR(A704=1,A704&lt;$J$23*periods_per_year),D703,MIN($J$24,IF(MOD(A704-1,$J$26)=0,MAX($J$25,D703+$J$27),D703))),D703)))</f>
        <v/>
      </c>
      <c r="E704" s="14" t="str">
        <f t="shared" si="103"/>
        <v/>
      </c>
      <c r="F704" s="14" t="str">
        <f>IF(A704="","",IF(A704=nper,J703+E704,MIN(J703+E704,IF(D704=D703,F703,IF($E$13="Acc Bi-Weekly",ROUND((-PMT(((1+D704/CP)^(CP/12))-1,(nper-A704+1)*12/26,J703))/2,2),IF($E$13="Acc Weekly",ROUND((-PMT(((1+D704/CP)^(CP/12))-1,(nper-A704+1)*12/52,J703))/4,2),ROUND(-PMT(((1+D704/CP)^(CP/periods_per_year))-1,nper-A704+1,J703),2)))))))</f>
        <v/>
      </c>
      <c r="G704" s="14" t="str">
        <f>IF(OR(A704="",A704&lt;$E$23),"",IF(J703&lt;=F704,0,IF(IF(AND(A704&gt;=$E$23,MOD(A704-$E$23,int)=0),$E$24,0)+F704&gt;=J703+E704,J703+E704-F704,IF(AND(A704&gt;=$E$23,MOD(A704-$E$23,int)=0),$E$24,0)+IF(IF(AND(A704&gt;=$E$23,MOD(A704-$E$23,int)=0),$E$24,0)+IF(MOD(A704-$E$27,periods_per_year)=0,$E$26,0)+F704&lt;J703+E704,IF(MOD(A704-$E$27,periods_per_year)=0,$E$26,0),J703+E704-IF(AND(A704&gt;=$E$23,MOD(A704-$E$23,int)=0),$E$24,0)-F704))))</f>
        <v/>
      </c>
      <c r="H704" s="15"/>
      <c r="I704" s="14" t="str">
        <f t="shared" si="104"/>
        <v/>
      </c>
      <c r="J704" s="14" t="str">
        <f t="shared" si="105"/>
        <v/>
      </c>
      <c r="K704" s="14" t="str">
        <f t="shared" si="106"/>
        <v/>
      </c>
      <c r="L704" s="14" t="str">
        <f>IF(A704="","",SUM($K$49:K704))</f>
        <v/>
      </c>
      <c r="O704" s="18" t="str">
        <f t="shared" si="107"/>
        <v/>
      </c>
      <c r="P704" s="19" t="str">
        <f>IF(O704="","",IF(OR(periods_per_year=26,periods_per_year=52),IF(periods_per_year=26,IF(O704=1,fpdate,P703+14),IF(periods_per_year=52,IF(O704=1,fpdate,P703+7),"n/a")),IF(periods_per_year=24,DATE(YEAR(fpdate),MONTH(fpdate)+(O704-1)/2+IF(AND(DAY(fpdate)&gt;=15,MOD(O704,2)=0),1,0),IF(MOD(O704,2)=0,IF(DAY(fpdate)&gt;=15,DAY(fpdate)-14,DAY(fpdate)+14),DAY(fpdate))),IF(DAY(DATE(YEAR(fpdate),MONTH(fpdate)+O704-1,DAY(fpdate)))&lt;&gt;DAY(fpdate),DATE(YEAR(fpdate),MONTH(fpdate)+O704,0),DATE(YEAR(fpdate),MONTH(fpdate)+O704-1,DAY(fpdate))))))</f>
        <v/>
      </c>
      <c r="Q704" s="20" t="str">
        <f>IF(O704="","",IF(D704&lt;&gt;"",D704,IF(O704=1,start_rate,IF(variable,IF(OR(O704=1,O704&lt;$J$23*periods_per_year),Q703,MIN($J$24,IF(MOD(O704-1,$J$26)=0,MAX($J$25,Q703+$J$27),Q703))),Q703))))</f>
        <v/>
      </c>
      <c r="R704" s="21" t="str">
        <f>IF(O704="","",ROUND((((1+Q704/CP)^(CP/periods_per_year))-1)*U703,2))</f>
        <v/>
      </c>
      <c r="S704" s="21" t="str">
        <f>IF(O704="","",IF(O704=nper,U703+R704,MIN(U703+R704,IF(Q704=Q703,S703,ROUND(-PMT(((1+Q704/CP)^(CP/periods_per_year))-1,nper-O704+1,U703),2)))))</f>
        <v/>
      </c>
      <c r="T704" s="21" t="str">
        <f t="shared" si="108"/>
        <v/>
      </c>
      <c r="U704" s="21" t="str">
        <f t="shared" si="109"/>
        <v/>
      </c>
    </row>
    <row r="705" spans="1:21" x14ac:dyDescent="0.2">
      <c r="A705" s="11" t="str">
        <f t="shared" si="100"/>
        <v/>
      </c>
      <c r="B705" s="12" t="str">
        <f t="shared" si="101"/>
        <v/>
      </c>
      <c r="C705" s="16" t="str">
        <f t="shared" si="102"/>
        <v/>
      </c>
      <c r="D705" s="13" t="str">
        <f>IF(A705="","",IF(A705=1,start_rate,IF(variable,IF(OR(A705=1,A705&lt;$J$23*periods_per_year),D704,MIN($J$24,IF(MOD(A705-1,$J$26)=0,MAX($J$25,D704+$J$27),D704))),D704)))</f>
        <v/>
      </c>
      <c r="E705" s="14" t="str">
        <f t="shared" si="103"/>
        <v/>
      </c>
      <c r="F705" s="14" t="str">
        <f>IF(A705="","",IF(A705=nper,J704+E705,MIN(J704+E705,IF(D705=D704,F704,IF($E$13="Acc Bi-Weekly",ROUND((-PMT(((1+D705/CP)^(CP/12))-1,(nper-A705+1)*12/26,J704))/2,2),IF($E$13="Acc Weekly",ROUND((-PMT(((1+D705/CP)^(CP/12))-1,(nper-A705+1)*12/52,J704))/4,2),ROUND(-PMT(((1+D705/CP)^(CP/periods_per_year))-1,nper-A705+1,J704),2)))))))</f>
        <v/>
      </c>
      <c r="G705" s="14" t="str">
        <f>IF(OR(A705="",A705&lt;$E$23),"",IF(J704&lt;=F705,0,IF(IF(AND(A705&gt;=$E$23,MOD(A705-$E$23,int)=0),$E$24,0)+F705&gt;=J704+E705,J704+E705-F705,IF(AND(A705&gt;=$E$23,MOD(A705-$E$23,int)=0),$E$24,0)+IF(IF(AND(A705&gt;=$E$23,MOD(A705-$E$23,int)=0),$E$24,0)+IF(MOD(A705-$E$27,periods_per_year)=0,$E$26,0)+F705&lt;J704+E705,IF(MOD(A705-$E$27,periods_per_year)=0,$E$26,0),J704+E705-IF(AND(A705&gt;=$E$23,MOD(A705-$E$23,int)=0),$E$24,0)-F705))))</f>
        <v/>
      </c>
      <c r="H705" s="15"/>
      <c r="I705" s="14" t="str">
        <f t="shared" si="104"/>
        <v/>
      </c>
      <c r="J705" s="14" t="str">
        <f t="shared" si="105"/>
        <v/>
      </c>
      <c r="K705" s="14" t="str">
        <f t="shared" si="106"/>
        <v/>
      </c>
      <c r="L705" s="14" t="str">
        <f>IF(A705="","",SUM($K$49:K705))</f>
        <v/>
      </c>
      <c r="O705" s="18" t="str">
        <f t="shared" si="107"/>
        <v/>
      </c>
      <c r="P705" s="19" t="str">
        <f>IF(O705="","",IF(OR(periods_per_year=26,periods_per_year=52),IF(periods_per_year=26,IF(O705=1,fpdate,P704+14),IF(periods_per_year=52,IF(O705=1,fpdate,P704+7),"n/a")),IF(periods_per_year=24,DATE(YEAR(fpdate),MONTH(fpdate)+(O705-1)/2+IF(AND(DAY(fpdate)&gt;=15,MOD(O705,2)=0),1,0),IF(MOD(O705,2)=0,IF(DAY(fpdate)&gt;=15,DAY(fpdate)-14,DAY(fpdate)+14),DAY(fpdate))),IF(DAY(DATE(YEAR(fpdate),MONTH(fpdate)+O705-1,DAY(fpdate)))&lt;&gt;DAY(fpdate),DATE(YEAR(fpdate),MONTH(fpdate)+O705,0),DATE(YEAR(fpdate),MONTH(fpdate)+O705-1,DAY(fpdate))))))</f>
        <v/>
      </c>
      <c r="Q705" s="20" t="str">
        <f>IF(O705="","",IF(D705&lt;&gt;"",D705,IF(O705=1,start_rate,IF(variable,IF(OR(O705=1,O705&lt;$J$23*periods_per_year),Q704,MIN($J$24,IF(MOD(O705-1,$J$26)=0,MAX($J$25,Q704+$J$27),Q704))),Q704))))</f>
        <v/>
      </c>
      <c r="R705" s="21" t="str">
        <f>IF(O705="","",ROUND((((1+Q705/CP)^(CP/periods_per_year))-1)*U704,2))</f>
        <v/>
      </c>
      <c r="S705" s="21" t="str">
        <f>IF(O705="","",IF(O705=nper,U704+R705,MIN(U704+R705,IF(Q705=Q704,S704,ROUND(-PMT(((1+Q705/CP)^(CP/periods_per_year))-1,nper-O705+1,U704),2)))))</f>
        <v/>
      </c>
      <c r="T705" s="21" t="str">
        <f t="shared" si="108"/>
        <v/>
      </c>
      <c r="U705" s="21" t="str">
        <f t="shared" si="109"/>
        <v/>
      </c>
    </row>
    <row r="706" spans="1:21" x14ac:dyDescent="0.2">
      <c r="A706" s="11" t="str">
        <f t="shared" si="100"/>
        <v/>
      </c>
      <c r="B706" s="12" t="str">
        <f t="shared" si="101"/>
        <v/>
      </c>
      <c r="C706" s="16" t="str">
        <f t="shared" si="102"/>
        <v/>
      </c>
      <c r="D706" s="13" t="str">
        <f>IF(A706="","",IF(A706=1,start_rate,IF(variable,IF(OR(A706=1,A706&lt;$J$23*periods_per_year),D705,MIN($J$24,IF(MOD(A706-1,$J$26)=0,MAX($J$25,D705+$J$27),D705))),D705)))</f>
        <v/>
      </c>
      <c r="E706" s="14" t="str">
        <f t="shared" si="103"/>
        <v/>
      </c>
      <c r="F706" s="14" t="str">
        <f>IF(A706="","",IF(A706=nper,J705+E706,MIN(J705+E706,IF(D706=D705,F705,IF($E$13="Acc Bi-Weekly",ROUND((-PMT(((1+D706/CP)^(CP/12))-1,(nper-A706+1)*12/26,J705))/2,2),IF($E$13="Acc Weekly",ROUND((-PMT(((1+D706/CP)^(CP/12))-1,(nper-A706+1)*12/52,J705))/4,2),ROUND(-PMT(((1+D706/CP)^(CP/periods_per_year))-1,nper-A706+1,J705),2)))))))</f>
        <v/>
      </c>
      <c r="G706" s="14" t="str">
        <f>IF(OR(A706="",A706&lt;$E$23),"",IF(J705&lt;=F706,0,IF(IF(AND(A706&gt;=$E$23,MOD(A706-$E$23,int)=0),$E$24,0)+F706&gt;=J705+E706,J705+E706-F706,IF(AND(A706&gt;=$E$23,MOD(A706-$E$23,int)=0),$E$24,0)+IF(IF(AND(A706&gt;=$E$23,MOD(A706-$E$23,int)=0),$E$24,0)+IF(MOD(A706-$E$27,periods_per_year)=0,$E$26,0)+F706&lt;J705+E706,IF(MOD(A706-$E$27,periods_per_year)=0,$E$26,0),J705+E706-IF(AND(A706&gt;=$E$23,MOD(A706-$E$23,int)=0),$E$24,0)-F706))))</f>
        <v/>
      </c>
      <c r="H706" s="15"/>
      <c r="I706" s="14" t="str">
        <f t="shared" si="104"/>
        <v/>
      </c>
      <c r="J706" s="14" t="str">
        <f t="shared" si="105"/>
        <v/>
      </c>
      <c r="K706" s="14" t="str">
        <f t="shared" si="106"/>
        <v/>
      </c>
      <c r="L706" s="14" t="str">
        <f>IF(A706="","",SUM($K$49:K706))</f>
        <v/>
      </c>
      <c r="O706" s="18" t="str">
        <f t="shared" si="107"/>
        <v/>
      </c>
      <c r="P706" s="19" t="str">
        <f>IF(O706="","",IF(OR(periods_per_year=26,periods_per_year=52),IF(periods_per_year=26,IF(O706=1,fpdate,P705+14),IF(periods_per_year=52,IF(O706=1,fpdate,P705+7),"n/a")),IF(periods_per_year=24,DATE(YEAR(fpdate),MONTH(fpdate)+(O706-1)/2+IF(AND(DAY(fpdate)&gt;=15,MOD(O706,2)=0),1,0),IF(MOD(O706,2)=0,IF(DAY(fpdate)&gt;=15,DAY(fpdate)-14,DAY(fpdate)+14),DAY(fpdate))),IF(DAY(DATE(YEAR(fpdate),MONTH(fpdate)+O706-1,DAY(fpdate)))&lt;&gt;DAY(fpdate),DATE(YEAR(fpdate),MONTH(fpdate)+O706,0),DATE(YEAR(fpdate),MONTH(fpdate)+O706-1,DAY(fpdate))))))</f>
        <v/>
      </c>
      <c r="Q706" s="20" t="str">
        <f>IF(O706="","",IF(D706&lt;&gt;"",D706,IF(O706=1,start_rate,IF(variable,IF(OR(O706=1,O706&lt;$J$23*periods_per_year),Q705,MIN($J$24,IF(MOD(O706-1,$J$26)=0,MAX($J$25,Q705+$J$27),Q705))),Q705))))</f>
        <v/>
      </c>
      <c r="R706" s="21" t="str">
        <f>IF(O706="","",ROUND((((1+Q706/CP)^(CP/periods_per_year))-1)*U705,2))</f>
        <v/>
      </c>
      <c r="S706" s="21" t="str">
        <f>IF(O706="","",IF(O706=nper,U705+R706,MIN(U705+R706,IF(Q706=Q705,S705,ROUND(-PMT(((1+Q706/CP)^(CP/periods_per_year))-1,nper-O706+1,U705),2)))))</f>
        <v/>
      </c>
      <c r="T706" s="21" t="str">
        <f t="shared" si="108"/>
        <v/>
      </c>
      <c r="U706" s="21" t="str">
        <f t="shared" si="109"/>
        <v/>
      </c>
    </row>
    <row r="707" spans="1:21" x14ac:dyDescent="0.2">
      <c r="A707" s="11" t="str">
        <f t="shared" si="100"/>
        <v/>
      </c>
      <c r="B707" s="12" t="str">
        <f t="shared" si="101"/>
        <v/>
      </c>
      <c r="C707" s="16" t="str">
        <f t="shared" si="102"/>
        <v/>
      </c>
      <c r="D707" s="13" t="str">
        <f>IF(A707="","",IF(A707=1,start_rate,IF(variable,IF(OR(A707=1,A707&lt;$J$23*periods_per_year),D706,MIN($J$24,IF(MOD(A707-1,$J$26)=0,MAX($J$25,D706+$J$27),D706))),D706)))</f>
        <v/>
      </c>
      <c r="E707" s="14" t="str">
        <f t="shared" si="103"/>
        <v/>
      </c>
      <c r="F707" s="14" t="str">
        <f>IF(A707="","",IF(A707=nper,J706+E707,MIN(J706+E707,IF(D707=D706,F706,IF($E$13="Acc Bi-Weekly",ROUND((-PMT(((1+D707/CP)^(CP/12))-1,(nper-A707+1)*12/26,J706))/2,2),IF($E$13="Acc Weekly",ROUND((-PMT(((1+D707/CP)^(CP/12))-1,(nper-A707+1)*12/52,J706))/4,2),ROUND(-PMT(((1+D707/CP)^(CP/periods_per_year))-1,nper-A707+1,J706),2)))))))</f>
        <v/>
      </c>
      <c r="G707" s="14" t="str">
        <f>IF(OR(A707="",A707&lt;$E$23),"",IF(J706&lt;=F707,0,IF(IF(AND(A707&gt;=$E$23,MOD(A707-$E$23,int)=0),$E$24,0)+F707&gt;=J706+E707,J706+E707-F707,IF(AND(A707&gt;=$E$23,MOD(A707-$E$23,int)=0),$E$24,0)+IF(IF(AND(A707&gt;=$E$23,MOD(A707-$E$23,int)=0),$E$24,0)+IF(MOD(A707-$E$27,periods_per_year)=0,$E$26,0)+F707&lt;J706+E707,IF(MOD(A707-$E$27,periods_per_year)=0,$E$26,0),J706+E707-IF(AND(A707&gt;=$E$23,MOD(A707-$E$23,int)=0),$E$24,0)-F707))))</f>
        <v/>
      </c>
      <c r="H707" s="15"/>
      <c r="I707" s="14" t="str">
        <f t="shared" si="104"/>
        <v/>
      </c>
      <c r="J707" s="14" t="str">
        <f t="shared" si="105"/>
        <v/>
      </c>
      <c r="K707" s="14" t="str">
        <f t="shared" si="106"/>
        <v/>
      </c>
      <c r="L707" s="14" t="str">
        <f>IF(A707="","",SUM($K$49:K707))</f>
        <v/>
      </c>
      <c r="O707" s="18" t="str">
        <f t="shared" si="107"/>
        <v/>
      </c>
      <c r="P707" s="19" t="str">
        <f>IF(O707="","",IF(OR(periods_per_year=26,periods_per_year=52),IF(periods_per_year=26,IF(O707=1,fpdate,P706+14),IF(periods_per_year=52,IF(O707=1,fpdate,P706+7),"n/a")),IF(periods_per_year=24,DATE(YEAR(fpdate),MONTH(fpdate)+(O707-1)/2+IF(AND(DAY(fpdate)&gt;=15,MOD(O707,2)=0),1,0),IF(MOD(O707,2)=0,IF(DAY(fpdate)&gt;=15,DAY(fpdate)-14,DAY(fpdate)+14),DAY(fpdate))),IF(DAY(DATE(YEAR(fpdate),MONTH(fpdate)+O707-1,DAY(fpdate)))&lt;&gt;DAY(fpdate),DATE(YEAR(fpdate),MONTH(fpdate)+O707,0),DATE(YEAR(fpdate),MONTH(fpdate)+O707-1,DAY(fpdate))))))</f>
        <v/>
      </c>
      <c r="Q707" s="20" t="str">
        <f>IF(O707="","",IF(D707&lt;&gt;"",D707,IF(O707=1,start_rate,IF(variable,IF(OR(O707=1,O707&lt;$J$23*periods_per_year),Q706,MIN($J$24,IF(MOD(O707-1,$J$26)=0,MAX($J$25,Q706+$J$27),Q706))),Q706))))</f>
        <v/>
      </c>
      <c r="R707" s="21" t="str">
        <f>IF(O707="","",ROUND((((1+Q707/CP)^(CP/periods_per_year))-1)*U706,2))</f>
        <v/>
      </c>
      <c r="S707" s="21" t="str">
        <f>IF(O707="","",IF(O707=nper,U706+R707,MIN(U706+R707,IF(Q707=Q706,S706,ROUND(-PMT(((1+Q707/CP)^(CP/periods_per_year))-1,nper-O707+1,U706),2)))))</f>
        <v/>
      </c>
      <c r="T707" s="21" t="str">
        <f t="shared" si="108"/>
        <v/>
      </c>
      <c r="U707" s="21" t="str">
        <f t="shared" si="109"/>
        <v/>
      </c>
    </row>
    <row r="708" spans="1:21" x14ac:dyDescent="0.2">
      <c r="A708" s="11" t="str">
        <f t="shared" si="100"/>
        <v/>
      </c>
      <c r="B708" s="12" t="str">
        <f t="shared" si="101"/>
        <v/>
      </c>
      <c r="C708" s="16" t="str">
        <f t="shared" si="102"/>
        <v/>
      </c>
      <c r="D708" s="13" t="str">
        <f>IF(A708="","",IF(A708=1,start_rate,IF(variable,IF(OR(A708=1,A708&lt;$J$23*periods_per_year),D707,MIN($J$24,IF(MOD(A708-1,$J$26)=0,MAX($J$25,D707+$J$27),D707))),D707)))</f>
        <v/>
      </c>
      <c r="E708" s="14" t="str">
        <f t="shared" si="103"/>
        <v/>
      </c>
      <c r="F708" s="14" t="str">
        <f>IF(A708="","",IF(A708=nper,J707+E708,MIN(J707+E708,IF(D708=D707,F707,IF($E$13="Acc Bi-Weekly",ROUND((-PMT(((1+D708/CP)^(CP/12))-1,(nper-A708+1)*12/26,J707))/2,2),IF($E$13="Acc Weekly",ROUND((-PMT(((1+D708/CP)^(CP/12))-1,(nper-A708+1)*12/52,J707))/4,2),ROUND(-PMT(((1+D708/CP)^(CP/periods_per_year))-1,nper-A708+1,J707),2)))))))</f>
        <v/>
      </c>
      <c r="G708" s="14" t="str">
        <f>IF(OR(A708="",A708&lt;$E$23),"",IF(J707&lt;=F708,0,IF(IF(AND(A708&gt;=$E$23,MOD(A708-$E$23,int)=0),$E$24,0)+F708&gt;=J707+E708,J707+E708-F708,IF(AND(A708&gt;=$E$23,MOD(A708-$E$23,int)=0),$E$24,0)+IF(IF(AND(A708&gt;=$E$23,MOD(A708-$E$23,int)=0),$E$24,0)+IF(MOD(A708-$E$27,periods_per_year)=0,$E$26,0)+F708&lt;J707+E708,IF(MOD(A708-$E$27,periods_per_year)=0,$E$26,0),J707+E708-IF(AND(A708&gt;=$E$23,MOD(A708-$E$23,int)=0),$E$24,0)-F708))))</f>
        <v/>
      </c>
      <c r="H708" s="15"/>
      <c r="I708" s="14" t="str">
        <f t="shared" si="104"/>
        <v/>
      </c>
      <c r="J708" s="14" t="str">
        <f t="shared" si="105"/>
        <v/>
      </c>
      <c r="K708" s="14" t="str">
        <f t="shared" si="106"/>
        <v/>
      </c>
      <c r="L708" s="14" t="str">
        <f>IF(A708="","",SUM($K$49:K708))</f>
        <v/>
      </c>
      <c r="O708" s="18" t="str">
        <f t="shared" si="107"/>
        <v/>
      </c>
      <c r="P708" s="19" t="str">
        <f>IF(O708="","",IF(OR(periods_per_year=26,periods_per_year=52),IF(periods_per_year=26,IF(O708=1,fpdate,P707+14),IF(periods_per_year=52,IF(O708=1,fpdate,P707+7),"n/a")),IF(periods_per_year=24,DATE(YEAR(fpdate),MONTH(fpdate)+(O708-1)/2+IF(AND(DAY(fpdate)&gt;=15,MOD(O708,2)=0),1,0),IF(MOD(O708,2)=0,IF(DAY(fpdate)&gt;=15,DAY(fpdate)-14,DAY(fpdate)+14),DAY(fpdate))),IF(DAY(DATE(YEAR(fpdate),MONTH(fpdate)+O708-1,DAY(fpdate)))&lt;&gt;DAY(fpdate),DATE(YEAR(fpdate),MONTH(fpdate)+O708,0),DATE(YEAR(fpdate),MONTH(fpdate)+O708-1,DAY(fpdate))))))</f>
        <v/>
      </c>
      <c r="Q708" s="20" t="str">
        <f>IF(O708="","",IF(D708&lt;&gt;"",D708,IF(O708=1,start_rate,IF(variable,IF(OR(O708=1,O708&lt;$J$23*periods_per_year),Q707,MIN($J$24,IF(MOD(O708-1,$J$26)=0,MAX($J$25,Q707+$J$27),Q707))),Q707))))</f>
        <v/>
      </c>
      <c r="R708" s="21" t="str">
        <f>IF(O708="","",ROUND((((1+Q708/CP)^(CP/periods_per_year))-1)*U707,2))</f>
        <v/>
      </c>
      <c r="S708" s="21" t="str">
        <f>IF(O708="","",IF(O708=nper,U707+R708,MIN(U707+R708,IF(Q708=Q707,S707,ROUND(-PMT(((1+Q708/CP)^(CP/periods_per_year))-1,nper-O708+1,U707),2)))))</f>
        <v/>
      </c>
      <c r="T708" s="21" t="str">
        <f t="shared" si="108"/>
        <v/>
      </c>
      <c r="U708" s="21" t="str">
        <f t="shared" si="109"/>
        <v/>
      </c>
    </row>
    <row r="709" spans="1:21" x14ac:dyDescent="0.2">
      <c r="A709" s="11" t="str">
        <f t="shared" si="100"/>
        <v/>
      </c>
      <c r="B709" s="12" t="str">
        <f t="shared" si="101"/>
        <v/>
      </c>
      <c r="C709" s="16" t="str">
        <f t="shared" si="102"/>
        <v/>
      </c>
      <c r="D709" s="13" t="str">
        <f>IF(A709="","",IF(A709=1,start_rate,IF(variable,IF(OR(A709=1,A709&lt;$J$23*periods_per_year),D708,MIN($J$24,IF(MOD(A709-1,$J$26)=0,MAX($J$25,D708+$J$27),D708))),D708)))</f>
        <v/>
      </c>
      <c r="E709" s="14" t="str">
        <f t="shared" si="103"/>
        <v/>
      </c>
      <c r="F709" s="14" t="str">
        <f>IF(A709="","",IF(A709=nper,J708+E709,MIN(J708+E709,IF(D709=D708,F708,IF($E$13="Acc Bi-Weekly",ROUND((-PMT(((1+D709/CP)^(CP/12))-1,(nper-A709+1)*12/26,J708))/2,2),IF($E$13="Acc Weekly",ROUND((-PMT(((1+D709/CP)^(CP/12))-1,(nper-A709+1)*12/52,J708))/4,2),ROUND(-PMT(((1+D709/CP)^(CP/periods_per_year))-1,nper-A709+1,J708),2)))))))</f>
        <v/>
      </c>
      <c r="G709" s="14" t="str">
        <f>IF(OR(A709="",A709&lt;$E$23),"",IF(J708&lt;=F709,0,IF(IF(AND(A709&gt;=$E$23,MOD(A709-$E$23,int)=0),$E$24,0)+F709&gt;=J708+E709,J708+E709-F709,IF(AND(A709&gt;=$E$23,MOD(A709-$E$23,int)=0),$E$24,0)+IF(IF(AND(A709&gt;=$E$23,MOD(A709-$E$23,int)=0),$E$24,0)+IF(MOD(A709-$E$27,periods_per_year)=0,$E$26,0)+F709&lt;J708+E709,IF(MOD(A709-$E$27,periods_per_year)=0,$E$26,0),J708+E709-IF(AND(A709&gt;=$E$23,MOD(A709-$E$23,int)=0),$E$24,0)-F709))))</f>
        <v/>
      </c>
      <c r="H709" s="15"/>
      <c r="I709" s="14" t="str">
        <f t="shared" si="104"/>
        <v/>
      </c>
      <c r="J709" s="14" t="str">
        <f t="shared" si="105"/>
        <v/>
      </c>
      <c r="K709" s="14" t="str">
        <f t="shared" si="106"/>
        <v/>
      </c>
      <c r="L709" s="14" t="str">
        <f>IF(A709="","",SUM($K$49:K709))</f>
        <v/>
      </c>
      <c r="O709" s="18" t="str">
        <f t="shared" si="107"/>
        <v/>
      </c>
      <c r="P709" s="19" t="str">
        <f>IF(O709="","",IF(OR(periods_per_year=26,periods_per_year=52),IF(periods_per_year=26,IF(O709=1,fpdate,P708+14),IF(periods_per_year=52,IF(O709=1,fpdate,P708+7),"n/a")),IF(periods_per_year=24,DATE(YEAR(fpdate),MONTH(fpdate)+(O709-1)/2+IF(AND(DAY(fpdate)&gt;=15,MOD(O709,2)=0),1,0),IF(MOD(O709,2)=0,IF(DAY(fpdate)&gt;=15,DAY(fpdate)-14,DAY(fpdate)+14),DAY(fpdate))),IF(DAY(DATE(YEAR(fpdate),MONTH(fpdate)+O709-1,DAY(fpdate)))&lt;&gt;DAY(fpdate),DATE(YEAR(fpdate),MONTH(fpdate)+O709,0),DATE(YEAR(fpdate),MONTH(fpdate)+O709-1,DAY(fpdate))))))</f>
        <v/>
      </c>
      <c r="Q709" s="20" t="str">
        <f>IF(O709="","",IF(D709&lt;&gt;"",D709,IF(O709=1,start_rate,IF(variable,IF(OR(O709=1,O709&lt;$J$23*periods_per_year),Q708,MIN($J$24,IF(MOD(O709-1,$J$26)=0,MAX($J$25,Q708+$J$27),Q708))),Q708))))</f>
        <v/>
      </c>
      <c r="R709" s="21" t="str">
        <f>IF(O709="","",ROUND((((1+Q709/CP)^(CP/periods_per_year))-1)*U708,2))</f>
        <v/>
      </c>
      <c r="S709" s="21" t="str">
        <f>IF(O709="","",IF(O709=nper,U708+R709,MIN(U708+R709,IF(Q709=Q708,S708,ROUND(-PMT(((1+Q709/CP)^(CP/periods_per_year))-1,nper-O709+1,U708),2)))))</f>
        <v/>
      </c>
      <c r="T709" s="21" t="str">
        <f t="shared" si="108"/>
        <v/>
      </c>
      <c r="U709" s="21" t="str">
        <f t="shared" si="109"/>
        <v/>
      </c>
    </row>
    <row r="710" spans="1:21" x14ac:dyDescent="0.2">
      <c r="A710" s="11" t="str">
        <f t="shared" si="100"/>
        <v/>
      </c>
      <c r="B710" s="12" t="str">
        <f t="shared" si="101"/>
        <v/>
      </c>
      <c r="C710" s="16" t="str">
        <f t="shared" si="102"/>
        <v/>
      </c>
      <c r="D710" s="13" t="str">
        <f>IF(A710="","",IF(A710=1,start_rate,IF(variable,IF(OR(A710=1,A710&lt;$J$23*periods_per_year),D709,MIN($J$24,IF(MOD(A710-1,$J$26)=0,MAX($J$25,D709+$J$27),D709))),D709)))</f>
        <v/>
      </c>
      <c r="E710" s="14" t="str">
        <f t="shared" si="103"/>
        <v/>
      </c>
      <c r="F710" s="14" t="str">
        <f>IF(A710="","",IF(A710=nper,J709+E710,MIN(J709+E710,IF(D710=D709,F709,IF($E$13="Acc Bi-Weekly",ROUND((-PMT(((1+D710/CP)^(CP/12))-1,(nper-A710+1)*12/26,J709))/2,2),IF($E$13="Acc Weekly",ROUND((-PMT(((1+D710/CP)^(CP/12))-1,(nper-A710+1)*12/52,J709))/4,2),ROUND(-PMT(((1+D710/CP)^(CP/periods_per_year))-1,nper-A710+1,J709),2)))))))</f>
        <v/>
      </c>
      <c r="G710" s="14" t="str">
        <f>IF(OR(A710="",A710&lt;$E$23),"",IF(J709&lt;=F710,0,IF(IF(AND(A710&gt;=$E$23,MOD(A710-$E$23,int)=0),$E$24,0)+F710&gt;=J709+E710,J709+E710-F710,IF(AND(A710&gt;=$E$23,MOD(A710-$E$23,int)=0),$E$24,0)+IF(IF(AND(A710&gt;=$E$23,MOD(A710-$E$23,int)=0),$E$24,0)+IF(MOD(A710-$E$27,periods_per_year)=0,$E$26,0)+F710&lt;J709+E710,IF(MOD(A710-$E$27,periods_per_year)=0,$E$26,0),J709+E710-IF(AND(A710&gt;=$E$23,MOD(A710-$E$23,int)=0),$E$24,0)-F710))))</f>
        <v/>
      </c>
      <c r="H710" s="15"/>
      <c r="I710" s="14" t="str">
        <f t="shared" si="104"/>
        <v/>
      </c>
      <c r="J710" s="14" t="str">
        <f t="shared" si="105"/>
        <v/>
      </c>
      <c r="K710" s="14" t="str">
        <f t="shared" si="106"/>
        <v/>
      </c>
      <c r="L710" s="14" t="str">
        <f>IF(A710="","",SUM($K$49:K710))</f>
        <v/>
      </c>
      <c r="O710" s="18" t="str">
        <f t="shared" si="107"/>
        <v/>
      </c>
      <c r="P710" s="19" t="str">
        <f>IF(O710="","",IF(OR(periods_per_year=26,periods_per_year=52),IF(periods_per_year=26,IF(O710=1,fpdate,P709+14),IF(periods_per_year=52,IF(O710=1,fpdate,P709+7),"n/a")),IF(periods_per_year=24,DATE(YEAR(fpdate),MONTH(fpdate)+(O710-1)/2+IF(AND(DAY(fpdate)&gt;=15,MOD(O710,2)=0),1,0),IF(MOD(O710,2)=0,IF(DAY(fpdate)&gt;=15,DAY(fpdate)-14,DAY(fpdate)+14),DAY(fpdate))),IF(DAY(DATE(YEAR(fpdate),MONTH(fpdate)+O710-1,DAY(fpdate)))&lt;&gt;DAY(fpdate),DATE(YEAR(fpdate),MONTH(fpdate)+O710,0),DATE(YEAR(fpdate),MONTH(fpdate)+O710-1,DAY(fpdate))))))</f>
        <v/>
      </c>
      <c r="Q710" s="20" t="str">
        <f>IF(O710="","",IF(D710&lt;&gt;"",D710,IF(O710=1,start_rate,IF(variable,IF(OR(O710=1,O710&lt;$J$23*periods_per_year),Q709,MIN($J$24,IF(MOD(O710-1,$J$26)=0,MAX($J$25,Q709+$J$27),Q709))),Q709))))</f>
        <v/>
      </c>
      <c r="R710" s="21" t="str">
        <f>IF(O710="","",ROUND((((1+Q710/CP)^(CP/periods_per_year))-1)*U709,2))</f>
        <v/>
      </c>
      <c r="S710" s="21" t="str">
        <f>IF(O710="","",IF(O710=nper,U709+R710,MIN(U709+R710,IF(Q710=Q709,S709,ROUND(-PMT(((1+Q710/CP)^(CP/periods_per_year))-1,nper-O710+1,U709),2)))))</f>
        <v/>
      </c>
      <c r="T710" s="21" t="str">
        <f t="shared" si="108"/>
        <v/>
      </c>
      <c r="U710" s="21" t="str">
        <f t="shared" si="109"/>
        <v/>
      </c>
    </row>
    <row r="711" spans="1:21" x14ac:dyDescent="0.2">
      <c r="A711" s="11" t="str">
        <f t="shared" si="100"/>
        <v/>
      </c>
      <c r="B711" s="12" t="str">
        <f t="shared" si="101"/>
        <v/>
      </c>
      <c r="C711" s="16" t="str">
        <f t="shared" si="102"/>
        <v/>
      </c>
      <c r="D711" s="13" t="str">
        <f>IF(A711="","",IF(A711=1,start_rate,IF(variable,IF(OR(A711=1,A711&lt;$J$23*periods_per_year),D710,MIN($J$24,IF(MOD(A711-1,$J$26)=0,MAX($J$25,D710+$J$27),D710))),D710)))</f>
        <v/>
      </c>
      <c r="E711" s="14" t="str">
        <f t="shared" si="103"/>
        <v/>
      </c>
      <c r="F711" s="14" t="str">
        <f>IF(A711="","",IF(A711=nper,J710+E711,MIN(J710+E711,IF(D711=D710,F710,IF($E$13="Acc Bi-Weekly",ROUND((-PMT(((1+D711/CP)^(CP/12))-1,(nper-A711+1)*12/26,J710))/2,2),IF($E$13="Acc Weekly",ROUND((-PMT(((1+D711/CP)^(CP/12))-1,(nper-A711+1)*12/52,J710))/4,2),ROUND(-PMT(((1+D711/CP)^(CP/periods_per_year))-1,nper-A711+1,J710),2)))))))</f>
        <v/>
      </c>
      <c r="G711" s="14" t="str">
        <f>IF(OR(A711="",A711&lt;$E$23),"",IF(J710&lt;=F711,0,IF(IF(AND(A711&gt;=$E$23,MOD(A711-$E$23,int)=0),$E$24,0)+F711&gt;=J710+E711,J710+E711-F711,IF(AND(A711&gt;=$E$23,MOD(A711-$E$23,int)=0),$E$24,0)+IF(IF(AND(A711&gt;=$E$23,MOD(A711-$E$23,int)=0),$E$24,0)+IF(MOD(A711-$E$27,periods_per_year)=0,$E$26,0)+F711&lt;J710+E711,IF(MOD(A711-$E$27,periods_per_year)=0,$E$26,0),J710+E711-IF(AND(A711&gt;=$E$23,MOD(A711-$E$23,int)=0),$E$24,0)-F711))))</f>
        <v/>
      </c>
      <c r="H711" s="15"/>
      <c r="I711" s="14" t="str">
        <f t="shared" si="104"/>
        <v/>
      </c>
      <c r="J711" s="14" t="str">
        <f t="shared" si="105"/>
        <v/>
      </c>
      <c r="K711" s="14" t="str">
        <f t="shared" si="106"/>
        <v/>
      </c>
      <c r="L711" s="14" t="str">
        <f>IF(A711="","",SUM($K$49:K711))</f>
        <v/>
      </c>
      <c r="O711" s="18" t="str">
        <f t="shared" si="107"/>
        <v/>
      </c>
      <c r="P711" s="19" t="str">
        <f>IF(O711="","",IF(OR(periods_per_year=26,periods_per_year=52),IF(periods_per_year=26,IF(O711=1,fpdate,P710+14),IF(periods_per_year=52,IF(O711=1,fpdate,P710+7),"n/a")),IF(periods_per_year=24,DATE(YEAR(fpdate),MONTH(fpdate)+(O711-1)/2+IF(AND(DAY(fpdate)&gt;=15,MOD(O711,2)=0),1,0),IF(MOD(O711,2)=0,IF(DAY(fpdate)&gt;=15,DAY(fpdate)-14,DAY(fpdate)+14),DAY(fpdate))),IF(DAY(DATE(YEAR(fpdate),MONTH(fpdate)+O711-1,DAY(fpdate)))&lt;&gt;DAY(fpdate),DATE(YEAR(fpdate),MONTH(fpdate)+O711,0),DATE(YEAR(fpdate),MONTH(fpdate)+O711-1,DAY(fpdate))))))</f>
        <v/>
      </c>
      <c r="Q711" s="20" t="str">
        <f>IF(O711="","",IF(D711&lt;&gt;"",D711,IF(O711=1,start_rate,IF(variable,IF(OR(O711=1,O711&lt;$J$23*periods_per_year),Q710,MIN($J$24,IF(MOD(O711-1,$J$26)=0,MAX($J$25,Q710+$J$27),Q710))),Q710))))</f>
        <v/>
      </c>
      <c r="R711" s="21" t="str">
        <f>IF(O711="","",ROUND((((1+Q711/CP)^(CP/periods_per_year))-1)*U710,2))</f>
        <v/>
      </c>
      <c r="S711" s="21" t="str">
        <f>IF(O711="","",IF(O711=nper,U710+R711,MIN(U710+R711,IF(Q711=Q710,S710,ROUND(-PMT(((1+Q711/CP)^(CP/periods_per_year))-1,nper-O711+1,U710),2)))))</f>
        <v/>
      </c>
      <c r="T711" s="21" t="str">
        <f t="shared" si="108"/>
        <v/>
      </c>
      <c r="U711" s="21" t="str">
        <f t="shared" si="109"/>
        <v/>
      </c>
    </row>
    <row r="712" spans="1:21" x14ac:dyDescent="0.2">
      <c r="A712" s="11" t="str">
        <f t="shared" si="100"/>
        <v/>
      </c>
      <c r="B712" s="12" t="str">
        <f t="shared" si="101"/>
        <v/>
      </c>
      <c r="C712" s="16" t="str">
        <f t="shared" si="102"/>
        <v/>
      </c>
      <c r="D712" s="13" t="str">
        <f>IF(A712="","",IF(A712=1,start_rate,IF(variable,IF(OR(A712=1,A712&lt;$J$23*periods_per_year),D711,MIN($J$24,IF(MOD(A712-1,$J$26)=0,MAX($J$25,D711+$J$27),D711))),D711)))</f>
        <v/>
      </c>
      <c r="E712" s="14" t="str">
        <f t="shared" si="103"/>
        <v/>
      </c>
      <c r="F712" s="14" t="str">
        <f>IF(A712="","",IF(A712=nper,J711+E712,MIN(J711+E712,IF(D712=D711,F711,IF($E$13="Acc Bi-Weekly",ROUND((-PMT(((1+D712/CP)^(CP/12))-1,(nper-A712+1)*12/26,J711))/2,2),IF($E$13="Acc Weekly",ROUND((-PMT(((1+D712/CP)^(CP/12))-1,(nper-A712+1)*12/52,J711))/4,2),ROUND(-PMT(((1+D712/CP)^(CP/periods_per_year))-1,nper-A712+1,J711),2)))))))</f>
        <v/>
      </c>
      <c r="G712" s="14" t="str">
        <f>IF(OR(A712="",A712&lt;$E$23),"",IF(J711&lt;=F712,0,IF(IF(AND(A712&gt;=$E$23,MOD(A712-$E$23,int)=0),$E$24,0)+F712&gt;=J711+E712,J711+E712-F712,IF(AND(A712&gt;=$E$23,MOD(A712-$E$23,int)=0),$E$24,0)+IF(IF(AND(A712&gt;=$E$23,MOD(A712-$E$23,int)=0),$E$24,0)+IF(MOD(A712-$E$27,periods_per_year)=0,$E$26,0)+F712&lt;J711+E712,IF(MOD(A712-$E$27,periods_per_year)=0,$E$26,0),J711+E712-IF(AND(A712&gt;=$E$23,MOD(A712-$E$23,int)=0),$E$24,0)-F712))))</f>
        <v/>
      </c>
      <c r="H712" s="15"/>
      <c r="I712" s="14" t="str">
        <f t="shared" si="104"/>
        <v/>
      </c>
      <c r="J712" s="14" t="str">
        <f t="shared" si="105"/>
        <v/>
      </c>
      <c r="K712" s="14" t="str">
        <f t="shared" si="106"/>
        <v/>
      </c>
      <c r="L712" s="14" t="str">
        <f>IF(A712="","",SUM($K$49:K712))</f>
        <v/>
      </c>
      <c r="O712" s="18" t="str">
        <f t="shared" si="107"/>
        <v/>
      </c>
      <c r="P712" s="19" t="str">
        <f>IF(O712="","",IF(OR(periods_per_year=26,periods_per_year=52),IF(periods_per_year=26,IF(O712=1,fpdate,P711+14),IF(periods_per_year=52,IF(O712=1,fpdate,P711+7),"n/a")),IF(periods_per_year=24,DATE(YEAR(fpdate),MONTH(fpdate)+(O712-1)/2+IF(AND(DAY(fpdate)&gt;=15,MOD(O712,2)=0),1,0),IF(MOD(O712,2)=0,IF(DAY(fpdate)&gt;=15,DAY(fpdate)-14,DAY(fpdate)+14),DAY(fpdate))),IF(DAY(DATE(YEAR(fpdate),MONTH(fpdate)+O712-1,DAY(fpdate)))&lt;&gt;DAY(fpdate),DATE(YEAR(fpdate),MONTH(fpdate)+O712,0),DATE(YEAR(fpdate),MONTH(fpdate)+O712-1,DAY(fpdate))))))</f>
        <v/>
      </c>
      <c r="Q712" s="20" t="str">
        <f>IF(O712="","",IF(D712&lt;&gt;"",D712,IF(O712=1,start_rate,IF(variable,IF(OR(O712=1,O712&lt;$J$23*periods_per_year),Q711,MIN($J$24,IF(MOD(O712-1,$J$26)=0,MAX($J$25,Q711+$J$27),Q711))),Q711))))</f>
        <v/>
      </c>
      <c r="R712" s="21" t="str">
        <f>IF(O712="","",ROUND((((1+Q712/CP)^(CP/periods_per_year))-1)*U711,2))</f>
        <v/>
      </c>
      <c r="S712" s="21" t="str">
        <f>IF(O712="","",IF(O712=nper,U711+R712,MIN(U711+R712,IF(Q712=Q711,S711,ROUND(-PMT(((1+Q712/CP)^(CP/periods_per_year))-1,nper-O712+1,U711),2)))))</f>
        <v/>
      </c>
      <c r="T712" s="21" t="str">
        <f t="shared" si="108"/>
        <v/>
      </c>
      <c r="U712" s="21" t="str">
        <f t="shared" si="109"/>
        <v/>
      </c>
    </row>
    <row r="713" spans="1:21" x14ac:dyDescent="0.2">
      <c r="A713" s="11" t="str">
        <f t="shared" si="100"/>
        <v/>
      </c>
      <c r="B713" s="12" t="str">
        <f t="shared" si="101"/>
        <v/>
      </c>
      <c r="C713" s="16" t="str">
        <f t="shared" si="102"/>
        <v/>
      </c>
      <c r="D713" s="13" t="str">
        <f>IF(A713="","",IF(A713=1,start_rate,IF(variable,IF(OR(A713=1,A713&lt;$J$23*periods_per_year),D712,MIN($J$24,IF(MOD(A713-1,$J$26)=0,MAX($J$25,D712+$J$27),D712))),D712)))</f>
        <v/>
      </c>
      <c r="E713" s="14" t="str">
        <f t="shared" si="103"/>
        <v/>
      </c>
      <c r="F713" s="14" t="str">
        <f>IF(A713="","",IF(A713=nper,J712+E713,MIN(J712+E713,IF(D713=D712,F712,IF($E$13="Acc Bi-Weekly",ROUND((-PMT(((1+D713/CP)^(CP/12))-1,(nper-A713+1)*12/26,J712))/2,2),IF($E$13="Acc Weekly",ROUND((-PMT(((1+D713/CP)^(CP/12))-1,(nper-A713+1)*12/52,J712))/4,2),ROUND(-PMT(((1+D713/CP)^(CP/periods_per_year))-1,nper-A713+1,J712),2)))))))</f>
        <v/>
      </c>
      <c r="G713" s="14" t="str">
        <f>IF(OR(A713="",A713&lt;$E$23),"",IF(J712&lt;=F713,0,IF(IF(AND(A713&gt;=$E$23,MOD(A713-$E$23,int)=0),$E$24,0)+F713&gt;=J712+E713,J712+E713-F713,IF(AND(A713&gt;=$E$23,MOD(A713-$E$23,int)=0),$E$24,0)+IF(IF(AND(A713&gt;=$E$23,MOD(A713-$E$23,int)=0),$E$24,0)+IF(MOD(A713-$E$27,periods_per_year)=0,$E$26,0)+F713&lt;J712+E713,IF(MOD(A713-$E$27,periods_per_year)=0,$E$26,0),J712+E713-IF(AND(A713&gt;=$E$23,MOD(A713-$E$23,int)=0),$E$24,0)-F713))))</f>
        <v/>
      </c>
      <c r="H713" s="15"/>
      <c r="I713" s="14" t="str">
        <f t="shared" si="104"/>
        <v/>
      </c>
      <c r="J713" s="14" t="str">
        <f t="shared" si="105"/>
        <v/>
      </c>
      <c r="K713" s="14" t="str">
        <f t="shared" si="106"/>
        <v/>
      </c>
      <c r="L713" s="14" t="str">
        <f>IF(A713="","",SUM($K$49:K713))</f>
        <v/>
      </c>
      <c r="O713" s="18" t="str">
        <f t="shared" si="107"/>
        <v/>
      </c>
      <c r="P713" s="19" t="str">
        <f>IF(O713="","",IF(OR(periods_per_year=26,periods_per_year=52),IF(periods_per_year=26,IF(O713=1,fpdate,P712+14),IF(periods_per_year=52,IF(O713=1,fpdate,P712+7),"n/a")),IF(periods_per_year=24,DATE(YEAR(fpdate),MONTH(fpdate)+(O713-1)/2+IF(AND(DAY(fpdate)&gt;=15,MOD(O713,2)=0),1,0),IF(MOD(O713,2)=0,IF(DAY(fpdate)&gt;=15,DAY(fpdate)-14,DAY(fpdate)+14),DAY(fpdate))),IF(DAY(DATE(YEAR(fpdate),MONTH(fpdate)+O713-1,DAY(fpdate)))&lt;&gt;DAY(fpdate),DATE(YEAR(fpdate),MONTH(fpdate)+O713,0),DATE(YEAR(fpdate),MONTH(fpdate)+O713-1,DAY(fpdate))))))</f>
        <v/>
      </c>
      <c r="Q713" s="20" t="str">
        <f>IF(O713="","",IF(D713&lt;&gt;"",D713,IF(O713=1,start_rate,IF(variable,IF(OR(O713=1,O713&lt;$J$23*periods_per_year),Q712,MIN($J$24,IF(MOD(O713-1,$J$26)=0,MAX($J$25,Q712+$J$27),Q712))),Q712))))</f>
        <v/>
      </c>
      <c r="R713" s="21" t="str">
        <f>IF(O713="","",ROUND((((1+Q713/CP)^(CP/periods_per_year))-1)*U712,2))</f>
        <v/>
      </c>
      <c r="S713" s="21" t="str">
        <f>IF(O713="","",IF(O713=nper,U712+R713,MIN(U712+R713,IF(Q713=Q712,S712,ROUND(-PMT(((1+Q713/CP)^(CP/periods_per_year))-1,nper-O713+1,U712),2)))))</f>
        <v/>
      </c>
      <c r="T713" s="21" t="str">
        <f t="shared" si="108"/>
        <v/>
      </c>
      <c r="U713" s="21" t="str">
        <f t="shared" si="109"/>
        <v/>
      </c>
    </row>
    <row r="714" spans="1:21" x14ac:dyDescent="0.2">
      <c r="A714" s="11" t="str">
        <f t="shared" si="100"/>
        <v/>
      </c>
      <c r="B714" s="12" t="str">
        <f t="shared" si="101"/>
        <v/>
      </c>
      <c r="C714" s="16" t="str">
        <f t="shared" si="102"/>
        <v/>
      </c>
      <c r="D714" s="13" t="str">
        <f>IF(A714="","",IF(A714=1,start_rate,IF(variable,IF(OR(A714=1,A714&lt;$J$23*periods_per_year),D713,MIN($J$24,IF(MOD(A714-1,$J$26)=0,MAX($J$25,D713+$J$27),D713))),D713)))</f>
        <v/>
      </c>
      <c r="E714" s="14" t="str">
        <f t="shared" si="103"/>
        <v/>
      </c>
      <c r="F714" s="14" t="str">
        <f>IF(A714="","",IF(A714=nper,J713+E714,MIN(J713+E714,IF(D714=D713,F713,IF($E$13="Acc Bi-Weekly",ROUND((-PMT(((1+D714/CP)^(CP/12))-1,(nper-A714+1)*12/26,J713))/2,2),IF($E$13="Acc Weekly",ROUND((-PMT(((1+D714/CP)^(CP/12))-1,(nper-A714+1)*12/52,J713))/4,2),ROUND(-PMT(((1+D714/CP)^(CP/periods_per_year))-1,nper-A714+1,J713),2)))))))</f>
        <v/>
      </c>
      <c r="G714" s="14" t="str">
        <f>IF(OR(A714="",A714&lt;$E$23),"",IF(J713&lt;=F714,0,IF(IF(AND(A714&gt;=$E$23,MOD(A714-$E$23,int)=0),$E$24,0)+F714&gt;=J713+E714,J713+E714-F714,IF(AND(A714&gt;=$E$23,MOD(A714-$E$23,int)=0),$E$24,0)+IF(IF(AND(A714&gt;=$E$23,MOD(A714-$E$23,int)=0),$E$24,0)+IF(MOD(A714-$E$27,periods_per_year)=0,$E$26,0)+F714&lt;J713+E714,IF(MOD(A714-$E$27,periods_per_year)=0,$E$26,0),J713+E714-IF(AND(A714&gt;=$E$23,MOD(A714-$E$23,int)=0),$E$24,0)-F714))))</f>
        <v/>
      </c>
      <c r="H714" s="15"/>
      <c r="I714" s="14" t="str">
        <f t="shared" si="104"/>
        <v/>
      </c>
      <c r="J714" s="14" t="str">
        <f t="shared" si="105"/>
        <v/>
      </c>
      <c r="K714" s="14" t="str">
        <f t="shared" si="106"/>
        <v/>
      </c>
      <c r="L714" s="14" t="str">
        <f>IF(A714="","",SUM($K$49:K714))</f>
        <v/>
      </c>
      <c r="O714" s="18" t="str">
        <f t="shared" si="107"/>
        <v/>
      </c>
      <c r="P714" s="19" t="str">
        <f>IF(O714="","",IF(OR(periods_per_year=26,periods_per_year=52),IF(periods_per_year=26,IF(O714=1,fpdate,P713+14),IF(periods_per_year=52,IF(O714=1,fpdate,P713+7),"n/a")),IF(periods_per_year=24,DATE(YEAR(fpdate),MONTH(fpdate)+(O714-1)/2+IF(AND(DAY(fpdate)&gt;=15,MOD(O714,2)=0),1,0),IF(MOD(O714,2)=0,IF(DAY(fpdate)&gt;=15,DAY(fpdate)-14,DAY(fpdate)+14),DAY(fpdate))),IF(DAY(DATE(YEAR(fpdate),MONTH(fpdate)+O714-1,DAY(fpdate)))&lt;&gt;DAY(fpdate),DATE(YEAR(fpdate),MONTH(fpdate)+O714,0),DATE(YEAR(fpdate),MONTH(fpdate)+O714-1,DAY(fpdate))))))</f>
        <v/>
      </c>
      <c r="Q714" s="20" t="str">
        <f>IF(O714="","",IF(D714&lt;&gt;"",D714,IF(O714=1,start_rate,IF(variable,IF(OR(O714=1,O714&lt;$J$23*periods_per_year),Q713,MIN($J$24,IF(MOD(O714-1,$J$26)=0,MAX($J$25,Q713+$J$27),Q713))),Q713))))</f>
        <v/>
      </c>
      <c r="R714" s="21" t="str">
        <f>IF(O714="","",ROUND((((1+Q714/CP)^(CP/periods_per_year))-1)*U713,2))</f>
        <v/>
      </c>
      <c r="S714" s="21" t="str">
        <f>IF(O714="","",IF(O714=nper,U713+R714,MIN(U713+R714,IF(Q714=Q713,S713,ROUND(-PMT(((1+Q714/CP)^(CP/periods_per_year))-1,nper-O714+1,U713),2)))))</f>
        <v/>
      </c>
      <c r="T714" s="21" t="str">
        <f t="shared" si="108"/>
        <v/>
      </c>
      <c r="U714" s="21" t="str">
        <f t="shared" si="109"/>
        <v/>
      </c>
    </row>
    <row r="715" spans="1:21" x14ac:dyDescent="0.2">
      <c r="A715" s="11" t="str">
        <f t="shared" si="100"/>
        <v/>
      </c>
      <c r="B715" s="12" t="str">
        <f t="shared" si="101"/>
        <v/>
      </c>
      <c r="C715" s="16" t="str">
        <f t="shared" si="102"/>
        <v/>
      </c>
      <c r="D715" s="13" t="str">
        <f>IF(A715="","",IF(A715=1,start_rate,IF(variable,IF(OR(A715=1,A715&lt;$J$23*periods_per_year),D714,MIN($J$24,IF(MOD(A715-1,$J$26)=0,MAX($J$25,D714+$J$27),D714))),D714)))</f>
        <v/>
      </c>
      <c r="E715" s="14" t="str">
        <f t="shared" si="103"/>
        <v/>
      </c>
      <c r="F715" s="14" t="str">
        <f>IF(A715="","",IF(A715=nper,J714+E715,MIN(J714+E715,IF(D715=D714,F714,IF($E$13="Acc Bi-Weekly",ROUND((-PMT(((1+D715/CP)^(CP/12))-1,(nper-A715+1)*12/26,J714))/2,2),IF($E$13="Acc Weekly",ROUND((-PMT(((1+D715/CP)^(CP/12))-1,(nper-A715+1)*12/52,J714))/4,2),ROUND(-PMT(((1+D715/CP)^(CP/periods_per_year))-1,nper-A715+1,J714),2)))))))</f>
        <v/>
      </c>
      <c r="G715" s="14" t="str">
        <f>IF(OR(A715="",A715&lt;$E$23),"",IF(J714&lt;=F715,0,IF(IF(AND(A715&gt;=$E$23,MOD(A715-$E$23,int)=0),$E$24,0)+F715&gt;=J714+E715,J714+E715-F715,IF(AND(A715&gt;=$E$23,MOD(A715-$E$23,int)=0),$E$24,0)+IF(IF(AND(A715&gt;=$E$23,MOD(A715-$E$23,int)=0),$E$24,0)+IF(MOD(A715-$E$27,periods_per_year)=0,$E$26,0)+F715&lt;J714+E715,IF(MOD(A715-$E$27,periods_per_year)=0,$E$26,0),J714+E715-IF(AND(A715&gt;=$E$23,MOD(A715-$E$23,int)=0),$E$24,0)-F715))))</f>
        <v/>
      </c>
      <c r="H715" s="15"/>
      <c r="I715" s="14" t="str">
        <f t="shared" si="104"/>
        <v/>
      </c>
      <c r="J715" s="14" t="str">
        <f t="shared" si="105"/>
        <v/>
      </c>
      <c r="K715" s="14" t="str">
        <f t="shared" si="106"/>
        <v/>
      </c>
      <c r="L715" s="14" t="str">
        <f>IF(A715="","",SUM($K$49:K715))</f>
        <v/>
      </c>
      <c r="O715" s="18" t="str">
        <f t="shared" si="107"/>
        <v/>
      </c>
      <c r="P715" s="19" t="str">
        <f>IF(O715="","",IF(OR(periods_per_year=26,periods_per_year=52),IF(periods_per_year=26,IF(O715=1,fpdate,P714+14),IF(periods_per_year=52,IF(O715=1,fpdate,P714+7),"n/a")),IF(periods_per_year=24,DATE(YEAR(fpdate),MONTH(fpdate)+(O715-1)/2+IF(AND(DAY(fpdate)&gt;=15,MOD(O715,2)=0),1,0),IF(MOD(O715,2)=0,IF(DAY(fpdate)&gt;=15,DAY(fpdate)-14,DAY(fpdate)+14),DAY(fpdate))),IF(DAY(DATE(YEAR(fpdate),MONTH(fpdate)+O715-1,DAY(fpdate)))&lt;&gt;DAY(fpdate),DATE(YEAR(fpdate),MONTH(fpdate)+O715,0),DATE(YEAR(fpdate),MONTH(fpdate)+O715-1,DAY(fpdate))))))</f>
        <v/>
      </c>
      <c r="Q715" s="20" t="str">
        <f>IF(O715="","",IF(D715&lt;&gt;"",D715,IF(O715=1,start_rate,IF(variable,IF(OR(O715=1,O715&lt;$J$23*periods_per_year),Q714,MIN($J$24,IF(MOD(O715-1,$J$26)=0,MAX($J$25,Q714+$J$27),Q714))),Q714))))</f>
        <v/>
      </c>
      <c r="R715" s="21" t="str">
        <f>IF(O715="","",ROUND((((1+Q715/CP)^(CP/periods_per_year))-1)*U714,2))</f>
        <v/>
      </c>
      <c r="S715" s="21" t="str">
        <f>IF(O715="","",IF(O715=nper,U714+R715,MIN(U714+R715,IF(Q715=Q714,S714,ROUND(-PMT(((1+Q715/CP)^(CP/periods_per_year))-1,nper-O715+1,U714),2)))))</f>
        <v/>
      </c>
      <c r="T715" s="21" t="str">
        <f t="shared" si="108"/>
        <v/>
      </c>
      <c r="U715" s="21" t="str">
        <f t="shared" si="109"/>
        <v/>
      </c>
    </row>
    <row r="716" spans="1:21" x14ac:dyDescent="0.2">
      <c r="A716" s="11" t="str">
        <f t="shared" si="100"/>
        <v/>
      </c>
      <c r="B716" s="12" t="str">
        <f t="shared" si="101"/>
        <v/>
      </c>
      <c r="C716" s="16" t="str">
        <f t="shared" si="102"/>
        <v/>
      </c>
      <c r="D716" s="13" t="str">
        <f>IF(A716="","",IF(A716=1,start_rate,IF(variable,IF(OR(A716=1,A716&lt;$J$23*periods_per_year),D715,MIN($J$24,IF(MOD(A716-1,$J$26)=0,MAX($J$25,D715+$J$27),D715))),D715)))</f>
        <v/>
      </c>
      <c r="E716" s="14" t="str">
        <f t="shared" si="103"/>
        <v/>
      </c>
      <c r="F716" s="14" t="str">
        <f>IF(A716="","",IF(A716=nper,J715+E716,MIN(J715+E716,IF(D716=D715,F715,IF($E$13="Acc Bi-Weekly",ROUND((-PMT(((1+D716/CP)^(CP/12))-1,(nper-A716+1)*12/26,J715))/2,2),IF($E$13="Acc Weekly",ROUND((-PMT(((1+D716/CP)^(CP/12))-1,(nper-A716+1)*12/52,J715))/4,2),ROUND(-PMT(((1+D716/CP)^(CP/periods_per_year))-1,nper-A716+1,J715),2)))))))</f>
        <v/>
      </c>
      <c r="G716" s="14" t="str">
        <f>IF(OR(A716="",A716&lt;$E$23),"",IF(J715&lt;=F716,0,IF(IF(AND(A716&gt;=$E$23,MOD(A716-$E$23,int)=0),$E$24,0)+F716&gt;=J715+E716,J715+E716-F716,IF(AND(A716&gt;=$E$23,MOD(A716-$E$23,int)=0),$E$24,0)+IF(IF(AND(A716&gt;=$E$23,MOD(A716-$E$23,int)=0),$E$24,0)+IF(MOD(A716-$E$27,periods_per_year)=0,$E$26,0)+F716&lt;J715+E716,IF(MOD(A716-$E$27,periods_per_year)=0,$E$26,0),J715+E716-IF(AND(A716&gt;=$E$23,MOD(A716-$E$23,int)=0),$E$24,0)-F716))))</f>
        <v/>
      </c>
      <c r="H716" s="15"/>
      <c r="I716" s="14" t="str">
        <f t="shared" si="104"/>
        <v/>
      </c>
      <c r="J716" s="14" t="str">
        <f t="shared" si="105"/>
        <v/>
      </c>
      <c r="K716" s="14" t="str">
        <f t="shared" si="106"/>
        <v/>
      </c>
      <c r="L716" s="14" t="str">
        <f>IF(A716="","",SUM($K$49:K716))</f>
        <v/>
      </c>
      <c r="O716" s="18" t="str">
        <f t="shared" si="107"/>
        <v/>
      </c>
      <c r="P716" s="19" t="str">
        <f>IF(O716="","",IF(OR(periods_per_year=26,periods_per_year=52),IF(periods_per_year=26,IF(O716=1,fpdate,P715+14),IF(periods_per_year=52,IF(O716=1,fpdate,P715+7),"n/a")),IF(periods_per_year=24,DATE(YEAR(fpdate),MONTH(fpdate)+(O716-1)/2+IF(AND(DAY(fpdate)&gt;=15,MOD(O716,2)=0),1,0),IF(MOD(O716,2)=0,IF(DAY(fpdate)&gt;=15,DAY(fpdate)-14,DAY(fpdate)+14),DAY(fpdate))),IF(DAY(DATE(YEAR(fpdate),MONTH(fpdate)+O716-1,DAY(fpdate)))&lt;&gt;DAY(fpdate),DATE(YEAR(fpdate),MONTH(fpdate)+O716,0),DATE(YEAR(fpdate),MONTH(fpdate)+O716-1,DAY(fpdate))))))</f>
        <v/>
      </c>
      <c r="Q716" s="20" t="str">
        <f>IF(O716="","",IF(D716&lt;&gt;"",D716,IF(O716=1,start_rate,IF(variable,IF(OR(O716=1,O716&lt;$J$23*periods_per_year),Q715,MIN($J$24,IF(MOD(O716-1,$J$26)=0,MAX($J$25,Q715+$J$27),Q715))),Q715))))</f>
        <v/>
      </c>
      <c r="R716" s="21" t="str">
        <f>IF(O716="","",ROUND((((1+Q716/CP)^(CP/periods_per_year))-1)*U715,2))</f>
        <v/>
      </c>
      <c r="S716" s="21" t="str">
        <f>IF(O716="","",IF(O716=nper,U715+R716,MIN(U715+R716,IF(Q716=Q715,S715,ROUND(-PMT(((1+Q716/CP)^(CP/periods_per_year))-1,nper-O716+1,U715),2)))))</f>
        <v/>
      </c>
      <c r="T716" s="21" t="str">
        <f t="shared" si="108"/>
        <v/>
      </c>
      <c r="U716" s="21" t="str">
        <f t="shared" si="109"/>
        <v/>
      </c>
    </row>
    <row r="717" spans="1:21" x14ac:dyDescent="0.2">
      <c r="A717" s="11" t="str">
        <f t="shared" si="100"/>
        <v/>
      </c>
      <c r="B717" s="12" t="str">
        <f t="shared" si="101"/>
        <v/>
      </c>
      <c r="C717" s="16" t="str">
        <f t="shared" si="102"/>
        <v/>
      </c>
      <c r="D717" s="13" t="str">
        <f>IF(A717="","",IF(A717=1,start_rate,IF(variable,IF(OR(A717=1,A717&lt;$J$23*periods_per_year),D716,MIN($J$24,IF(MOD(A717-1,$J$26)=0,MAX($J$25,D716+$J$27),D716))),D716)))</f>
        <v/>
      </c>
      <c r="E717" s="14" t="str">
        <f t="shared" si="103"/>
        <v/>
      </c>
      <c r="F717" s="14" t="str">
        <f>IF(A717="","",IF(A717=nper,J716+E717,MIN(J716+E717,IF(D717=D716,F716,IF($E$13="Acc Bi-Weekly",ROUND((-PMT(((1+D717/CP)^(CP/12))-1,(nper-A717+1)*12/26,J716))/2,2),IF($E$13="Acc Weekly",ROUND((-PMT(((1+D717/CP)^(CP/12))-1,(nper-A717+1)*12/52,J716))/4,2),ROUND(-PMT(((1+D717/CP)^(CP/periods_per_year))-1,nper-A717+1,J716),2)))))))</f>
        <v/>
      </c>
      <c r="G717" s="14" t="str">
        <f>IF(OR(A717="",A717&lt;$E$23),"",IF(J716&lt;=F717,0,IF(IF(AND(A717&gt;=$E$23,MOD(A717-$E$23,int)=0),$E$24,0)+F717&gt;=J716+E717,J716+E717-F717,IF(AND(A717&gt;=$E$23,MOD(A717-$E$23,int)=0),$E$24,0)+IF(IF(AND(A717&gt;=$E$23,MOD(A717-$E$23,int)=0),$E$24,0)+IF(MOD(A717-$E$27,periods_per_year)=0,$E$26,0)+F717&lt;J716+E717,IF(MOD(A717-$E$27,periods_per_year)=0,$E$26,0),J716+E717-IF(AND(A717&gt;=$E$23,MOD(A717-$E$23,int)=0),$E$24,0)-F717))))</f>
        <v/>
      </c>
      <c r="H717" s="15"/>
      <c r="I717" s="14" t="str">
        <f t="shared" si="104"/>
        <v/>
      </c>
      <c r="J717" s="14" t="str">
        <f t="shared" si="105"/>
        <v/>
      </c>
      <c r="K717" s="14" t="str">
        <f t="shared" si="106"/>
        <v/>
      </c>
      <c r="L717" s="14" t="str">
        <f>IF(A717="","",SUM($K$49:K717))</f>
        <v/>
      </c>
      <c r="O717" s="18" t="str">
        <f t="shared" si="107"/>
        <v/>
      </c>
      <c r="P717" s="19" t="str">
        <f>IF(O717="","",IF(OR(periods_per_year=26,periods_per_year=52),IF(periods_per_year=26,IF(O717=1,fpdate,P716+14),IF(periods_per_year=52,IF(O717=1,fpdate,P716+7),"n/a")),IF(periods_per_year=24,DATE(YEAR(fpdate),MONTH(fpdate)+(O717-1)/2+IF(AND(DAY(fpdate)&gt;=15,MOD(O717,2)=0),1,0),IF(MOD(O717,2)=0,IF(DAY(fpdate)&gt;=15,DAY(fpdate)-14,DAY(fpdate)+14),DAY(fpdate))),IF(DAY(DATE(YEAR(fpdate),MONTH(fpdate)+O717-1,DAY(fpdate)))&lt;&gt;DAY(fpdate),DATE(YEAR(fpdate),MONTH(fpdate)+O717,0),DATE(YEAR(fpdate),MONTH(fpdate)+O717-1,DAY(fpdate))))))</f>
        <v/>
      </c>
      <c r="Q717" s="20" t="str">
        <f>IF(O717="","",IF(D717&lt;&gt;"",D717,IF(O717=1,start_rate,IF(variable,IF(OR(O717=1,O717&lt;$J$23*periods_per_year),Q716,MIN($J$24,IF(MOD(O717-1,$J$26)=0,MAX($J$25,Q716+$J$27),Q716))),Q716))))</f>
        <v/>
      </c>
      <c r="R717" s="21" t="str">
        <f>IF(O717="","",ROUND((((1+Q717/CP)^(CP/periods_per_year))-1)*U716,2))</f>
        <v/>
      </c>
      <c r="S717" s="21" t="str">
        <f>IF(O717="","",IF(O717=nper,U716+R717,MIN(U716+R717,IF(Q717=Q716,S716,ROUND(-PMT(((1+Q717/CP)^(CP/periods_per_year))-1,nper-O717+1,U716),2)))))</f>
        <v/>
      </c>
      <c r="T717" s="21" t="str">
        <f t="shared" si="108"/>
        <v/>
      </c>
      <c r="U717" s="21" t="str">
        <f t="shared" si="109"/>
        <v/>
      </c>
    </row>
    <row r="718" spans="1:21" x14ac:dyDescent="0.2">
      <c r="A718" s="11" t="str">
        <f t="shared" si="100"/>
        <v/>
      </c>
      <c r="B718" s="12" t="str">
        <f t="shared" si="101"/>
        <v/>
      </c>
      <c r="C718" s="16" t="str">
        <f t="shared" si="102"/>
        <v/>
      </c>
      <c r="D718" s="13" t="str">
        <f>IF(A718="","",IF(A718=1,start_rate,IF(variable,IF(OR(A718=1,A718&lt;$J$23*periods_per_year),D717,MIN($J$24,IF(MOD(A718-1,$J$26)=0,MAX($J$25,D717+$J$27),D717))),D717)))</f>
        <v/>
      </c>
      <c r="E718" s="14" t="str">
        <f t="shared" si="103"/>
        <v/>
      </c>
      <c r="F718" s="14" t="str">
        <f>IF(A718="","",IF(A718=nper,J717+E718,MIN(J717+E718,IF(D718=D717,F717,IF($E$13="Acc Bi-Weekly",ROUND((-PMT(((1+D718/CP)^(CP/12))-1,(nper-A718+1)*12/26,J717))/2,2),IF($E$13="Acc Weekly",ROUND((-PMT(((1+D718/CP)^(CP/12))-1,(nper-A718+1)*12/52,J717))/4,2),ROUND(-PMT(((1+D718/CP)^(CP/periods_per_year))-1,nper-A718+1,J717),2)))))))</f>
        <v/>
      </c>
      <c r="G718" s="14" t="str">
        <f>IF(OR(A718="",A718&lt;$E$23),"",IF(J717&lt;=F718,0,IF(IF(AND(A718&gt;=$E$23,MOD(A718-$E$23,int)=0),$E$24,0)+F718&gt;=J717+E718,J717+E718-F718,IF(AND(A718&gt;=$E$23,MOD(A718-$E$23,int)=0),$E$24,0)+IF(IF(AND(A718&gt;=$E$23,MOD(A718-$E$23,int)=0),$E$24,0)+IF(MOD(A718-$E$27,periods_per_year)=0,$E$26,0)+F718&lt;J717+E718,IF(MOD(A718-$E$27,periods_per_year)=0,$E$26,0),J717+E718-IF(AND(A718&gt;=$E$23,MOD(A718-$E$23,int)=0),$E$24,0)-F718))))</f>
        <v/>
      </c>
      <c r="H718" s="15"/>
      <c r="I718" s="14" t="str">
        <f t="shared" si="104"/>
        <v/>
      </c>
      <c r="J718" s="14" t="str">
        <f t="shared" si="105"/>
        <v/>
      </c>
      <c r="K718" s="14" t="str">
        <f t="shared" si="106"/>
        <v/>
      </c>
      <c r="L718" s="14" t="str">
        <f>IF(A718="","",SUM($K$49:K718))</f>
        <v/>
      </c>
      <c r="O718" s="18" t="str">
        <f t="shared" si="107"/>
        <v/>
      </c>
      <c r="P718" s="19" t="str">
        <f>IF(O718="","",IF(OR(periods_per_year=26,periods_per_year=52),IF(periods_per_year=26,IF(O718=1,fpdate,P717+14),IF(periods_per_year=52,IF(O718=1,fpdate,P717+7),"n/a")),IF(periods_per_year=24,DATE(YEAR(fpdate),MONTH(fpdate)+(O718-1)/2+IF(AND(DAY(fpdate)&gt;=15,MOD(O718,2)=0),1,0),IF(MOD(O718,2)=0,IF(DAY(fpdate)&gt;=15,DAY(fpdate)-14,DAY(fpdate)+14),DAY(fpdate))),IF(DAY(DATE(YEAR(fpdate),MONTH(fpdate)+O718-1,DAY(fpdate)))&lt;&gt;DAY(fpdate),DATE(YEAR(fpdate),MONTH(fpdate)+O718,0),DATE(YEAR(fpdate),MONTH(fpdate)+O718-1,DAY(fpdate))))))</f>
        <v/>
      </c>
      <c r="Q718" s="20" t="str">
        <f>IF(O718="","",IF(D718&lt;&gt;"",D718,IF(O718=1,start_rate,IF(variable,IF(OR(O718=1,O718&lt;$J$23*periods_per_year),Q717,MIN($J$24,IF(MOD(O718-1,$J$26)=0,MAX($J$25,Q717+$J$27),Q717))),Q717))))</f>
        <v/>
      </c>
      <c r="R718" s="21" t="str">
        <f>IF(O718="","",ROUND((((1+Q718/CP)^(CP/periods_per_year))-1)*U717,2))</f>
        <v/>
      </c>
      <c r="S718" s="21" t="str">
        <f>IF(O718="","",IF(O718=nper,U717+R718,MIN(U717+R718,IF(Q718=Q717,S717,ROUND(-PMT(((1+Q718/CP)^(CP/periods_per_year))-1,nper-O718+1,U717),2)))))</f>
        <v/>
      </c>
      <c r="T718" s="21" t="str">
        <f t="shared" si="108"/>
        <v/>
      </c>
      <c r="U718" s="21" t="str">
        <f t="shared" si="109"/>
        <v/>
      </c>
    </row>
    <row r="719" spans="1:21" x14ac:dyDescent="0.2">
      <c r="A719" s="11" t="str">
        <f t="shared" si="100"/>
        <v/>
      </c>
      <c r="B719" s="12" t="str">
        <f t="shared" si="101"/>
        <v/>
      </c>
      <c r="C719" s="16" t="str">
        <f t="shared" si="102"/>
        <v/>
      </c>
      <c r="D719" s="13" t="str">
        <f>IF(A719="","",IF(A719=1,start_rate,IF(variable,IF(OR(A719=1,A719&lt;$J$23*periods_per_year),D718,MIN($J$24,IF(MOD(A719-1,$J$26)=0,MAX($J$25,D718+$J$27),D718))),D718)))</f>
        <v/>
      </c>
      <c r="E719" s="14" t="str">
        <f t="shared" si="103"/>
        <v/>
      </c>
      <c r="F719" s="14" t="str">
        <f>IF(A719="","",IF(A719=nper,J718+E719,MIN(J718+E719,IF(D719=D718,F718,IF($E$13="Acc Bi-Weekly",ROUND((-PMT(((1+D719/CP)^(CP/12))-1,(nper-A719+1)*12/26,J718))/2,2),IF($E$13="Acc Weekly",ROUND((-PMT(((1+D719/CP)^(CP/12))-1,(nper-A719+1)*12/52,J718))/4,2),ROUND(-PMT(((1+D719/CP)^(CP/periods_per_year))-1,nper-A719+1,J718),2)))))))</f>
        <v/>
      </c>
      <c r="G719" s="14" t="str">
        <f>IF(OR(A719="",A719&lt;$E$23),"",IF(J718&lt;=F719,0,IF(IF(AND(A719&gt;=$E$23,MOD(A719-$E$23,int)=0),$E$24,0)+F719&gt;=J718+E719,J718+E719-F719,IF(AND(A719&gt;=$E$23,MOD(A719-$E$23,int)=0),$E$24,0)+IF(IF(AND(A719&gt;=$E$23,MOD(A719-$E$23,int)=0),$E$24,0)+IF(MOD(A719-$E$27,periods_per_year)=0,$E$26,0)+F719&lt;J718+E719,IF(MOD(A719-$E$27,periods_per_year)=0,$E$26,0),J718+E719-IF(AND(A719&gt;=$E$23,MOD(A719-$E$23,int)=0),$E$24,0)-F719))))</f>
        <v/>
      </c>
      <c r="H719" s="15"/>
      <c r="I719" s="14" t="str">
        <f t="shared" si="104"/>
        <v/>
      </c>
      <c r="J719" s="14" t="str">
        <f t="shared" si="105"/>
        <v/>
      </c>
      <c r="K719" s="14" t="str">
        <f t="shared" si="106"/>
        <v/>
      </c>
      <c r="L719" s="14" t="str">
        <f>IF(A719="","",SUM($K$49:K719))</f>
        <v/>
      </c>
      <c r="O719" s="18" t="str">
        <f t="shared" si="107"/>
        <v/>
      </c>
      <c r="P719" s="19" t="str">
        <f>IF(O719="","",IF(OR(periods_per_year=26,periods_per_year=52),IF(periods_per_year=26,IF(O719=1,fpdate,P718+14),IF(periods_per_year=52,IF(O719=1,fpdate,P718+7),"n/a")),IF(periods_per_year=24,DATE(YEAR(fpdate),MONTH(fpdate)+(O719-1)/2+IF(AND(DAY(fpdate)&gt;=15,MOD(O719,2)=0),1,0),IF(MOD(O719,2)=0,IF(DAY(fpdate)&gt;=15,DAY(fpdate)-14,DAY(fpdate)+14),DAY(fpdate))),IF(DAY(DATE(YEAR(fpdate),MONTH(fpdate)+O719-1,DAY(fpdate)))&lt;&gt;DAY(fpdate),DATE(YEAR(fpdate),MONTH(fpdate)+O719,0),DATE(YEAR(fpdate),MONTH(fpdate)+O719-1,DAY(fpdate))))))</f>
        <v/>
      </c>
      <c r="Q719" s="20" t="str">
        <f>IF(O719="","",IF(D719&lt;&gt;"",D719,IF(O719=1,start_rate,IF(variable,IF(OR(O719=1,O719&lt;$J$23*periods_per_year),Q718,MIN($J$24,IF(MOD(O719-1,$J$26)=0,MAX($J$25,Q718+$J$27),Q718))),Q718))))</f>
        <v/>
      </c>
      <c r="R719" s="21" t="str">
        <f>IF(O719="","",ROUND((((1+Q719/CP)^(CP/periods_per_year))-1)*U718,2))</f>
        <v/>
      </c>
      <c r="S719" s="21" t="str">
        <f>IF(O719="","",IF(O719=nper,U718+R719,MIN(U718+R719,IF(Q719=Q718,S718,ROUND(-PMT(((1+Q719/CP)^(CP/periods_per_year))-1,nper-O719+1,U718),2)))))</f>
        <v/>
      </c>
      <c r="T719" s="21" t="str">
        <f t="shared" si="108"/>
        <v/>
      </c>
      <c r="U719" s="21" t="str">
        <f t="shared" si="109"/>
        <v/>
      </c>
    </row>
    <row r="720" spans="1:21" x14ac:dyDescent="0.2">
      <c r="A720" s="11" t="str">
        <f t="shared" si="100"/>
        <v/>
      </c>
      <c r="B720" s="12" t="str">
        <f t="shared" si="101"/>
        <v/>
      </c>
      <c r="C720" s="16" t="str">
        <f t="shared" si="102"/>
        <v/>
      </c>
      <c r="D720" s="13" t="str">
        <f>IF(A720="","",IF(A720=1,start_rate,IF(variable,IF(OR(A720=1,A720&lt;$J$23*periods_per_year),D719,MIN($J$24,IF(MOD(A720-1,$J$26)=0,MAX($J$25,D719+$J$27),D719))),D719)))</f>
        <v/>
      </c>
      <c r="E720" s="14" t="str">
        <f t="shared" si="103"/>
        <v/>
      </c>
      <c r="F720" s="14" t="str">
        <f>IF(A720="","",IF(A720=nper,J719+E720,MIN(J719+E720,IF(D720=D719,F719,IF($E$13="Acc Bi-Weekly",ROUND((-PMT(((1+D720/CP)^(CP/12))-1,(nper-A720+1)*12/26,J719))/2,2),IF($E$13="Acc Weekly",ROUND((-PMT(((1+D720/CP)^(CP/12))-1,(nper-A720+1)*12/52,J719))/4,2),ROUND(-PMT(((1+D720/CP)^(CP/periods_per_year))-1,nper-A720+1,J719),2)))))))</f>
        <v/>
      </c>
      <c r="G720" s="14" t="str">
        <f>IF(OR(A720="",A720&lt;$E$23),"",IF(J719&lt;=F720,0,IF(IF(AND(A720&gt;=$E$23,MOD(A720-$E$23,int)=0),$E$24,0)+F720&gt;=J719+E720,J719+E720-F720,IF(AND(A720&gt;=$E$23,MOD(A720-$E$23,int)=0),$E$24,0)+IF(IF(AND(A720&gt;=$E$23,MOD(A720-$E$23,int)=0),$E$24,0)+IF(MOD(A720-$E$27,periods_per_year)=0,$E$26,0)+F720&lt;J719+E720,IF(MOD(A720-$E$27,periods_per_year)=0,$E$26,0),J719+E720-IF(AND(A720&gt;=$E$23,MOD(A720-$E$23,int)=0),$E$24,0)-F720))))</f>
        <v/>
      </c>
      <c r="H720" s="15"/>
      <c r="I720" s="14" t="str">
        <f t="shared" si="104"/>
        <v/>
      </c>
      <c r="J720" s="14" t="str">
        <f t="shared" si="105"/>
        <v/>
      </c>
      <c r="K720" s="14" t="str">
        <f t="shared" si="106"/>
        <v/>
      </c>
      <c r="L720" s="14" t="str">
        <f>IF(A720="","",SUM($K$49:K720))</f>
        <v/>
      </c>
      <c r="O720" s="18" t="str">
        <f t="shared" si="107"/>
        <v/>
      </c>
      <c r="P720" s="19" t="str">
        <f>IF(O720="","",IF(OR(periods_per_year=26,periods_per_year=52),IF(periods_per_year=26,IF(O720=1,fpdate,P719+14),IF(periods_per_year=52,IF(O720=1,fpdate,P719+7),"n/a")),IF(periods_per_year=24,DATE(YEAR(fpdate),MONTH(fpdate)+(O720-1)/2+IF(AND(DAY(fpdate)&gt;=15,MOD(O720,2)=0),1,0),IF(MOD(O720,2)=0,IF(DAY(fpdate)&gt;=15,DAY(fpdate)-14,DAY(fpdate)+14),DAY(fpdate))),IF(DAY(DATE(YEAR(fpdate),MONTH(fpdate)+O720-1,DAY(fpdate)))&lt;&gt;DAY(fpdate),DATE(YEAR(fpdate),MONTH(fpdate)+O720,0),DATE(YEAR(fpdate),MONTH(fpdate)+O720-1,DAY(fpdate))))))</f>
        <v/>
      </c>
      <c r="Q720" s="20" t="str">
        <f>IF(O720="","",IF(D720&lt;&gt;"",D720,IF(O720=1,start_rate,IF(variable,IF(OR(O720=1,O720&lt;$J$23*periods_per_year),Q719,MIN($J$24,IF(MOD(O720-1,$J$26)=0,MAX($J$25,Q719+$J$27),Q719))),Q719))))</f>
        <v/>
      </c>
      <c r="R720" s="21" t="str">
        <f>IF(O720="","",ROUND((((1+Q720/CP)^(CP/periods_per_year))-1)*U719,2))</f>
        <v/>
      </c>
      <c r="S720" s="21" t="str">
        <f>IF(O720="","",IF(O720=nper,U719+R720,MIN(U719+R720,IF(Q720=Q719,S719,ROUND(-PMT(((1+Q720/CP)^(CP/periods_per_year))-1,nper-O720+1,U719),2)))))</f>
        <v/>
      </c>
      <c r="T720" s="21" t="str">
        <f t="shared" si="108"/>
        <v/>
      </c>
      <c r="U720" s="21" t="str">
        <f t="shared" si="109"/>
        <v/>
      </c>
    </row>
    <row r="721" spans="1:21" x14ac:dyDescent="0.2">
      <c r="A721" s="11" t="str">
        <f t="shared" si="100"/>
        <v/>
      </c>
      <c r="B721" s="12" t="str">
        <f t="shared" si="101"/>
        <v/>
      </c>
      <c r="C721" s="16" t="str">
        <f t="shared" si="102"/>
        <v/>
      </c>
      <c r="D721" s="13" t="str">
        <f>IF(A721="","",IF(A721=1,start_rate,IF(variable,IF(OR(A721=1,A721&lt;$J$23*periods_per_year),D720,MIN($J$24,IF(MOD(A721-1,$J$26)=0,MAX($J$25,D720+$J$27),D720))),D720)))</f>
        <v/>
      </c>
      <c r="E721" s="14" t="str">
        <f t="shared" si="103"/>
        <v/>
      </c>
      <c r="F721" s="14" t="str">
        <f>IF(A721="","",IF(A721=nper,J720+E721,MIN(J720+E721,IF(D721=D720,F720,IF($E$13="Acc Bi-Weekly",ROUND((-PMT(((1+D721/CP)^(CP/12))-1,(nper-A721+1)*12/26,J720))/2,2),IF($E$13="Acc Weekly",ROUND((-PMT(((1+D721/CP)^(CP/12))-1,(nper-A721+1)*12/52,J720))/4,2),ROUND(-PMT(((1+D721/CP)^(CP/periods_per_year))-1,nper-A721+1,J720),2)))))))</f>
        <v/>
      </c>
      <c r="G721" s="14" t="str">
        <f>IF(OR(A721="",A721&lt;$E$23),"",IF(J720&lt;=F721,0,IF(IF(AND(A721&gt;=$E$23,MOD(A721-$E$23,int)=0),$E$24,0)+F721&gt;=J720+E721,J720+E721-F721,IF(AND(A721&gt;=$E$23,MOD(A721-$E$23,int)=0),$E$24,0)+IF(IF(AND(A721&gt;=$E$23,MOD(A721-$E$23,int)=0),$E$24,0)+IF(MOD(A721-$E$27,periods_per_year)=0,$E$26,0)+F721&lt;J720+E721,IF(MOD(A721-$E$27,periods_per_year)=0,$E$26,0),J720+E721-IF(AND(A721&gt;=$E$23,MOD(A721-$E$23,int)=0),$E$24,0)-F721))))</f>
        <v/>
      </c>
      <c r="H721" s="15"/>
      <c r="I721" s="14" t="str">
        <f t="shared" si="104"/>
        <v/>
      </c>
      <c r="J721" s="14" t="str">
        <f t="shared" si="105"/>
        <v/>
      </c>
      <c r="K721" s="14" t="str">
        <f t="shared" si="106"/>
        <v/>
      </c>
      <c r="L721" s="14" t="str">
        <f>IF(A721="","",SUM($K$49:K721))</f>
        <v/>
      </c>
      <c r="O721" s="18" t="str">
        <f t="shared" si="107"/>
        <v/>
      </c>
      <c r="P721" s="19" t="str">
        <f>IF(O721="","",IF(OR(periods_per_year=26,periods_per_year=52),IF(periods_per_year=26,IF(O721=1,fpdate,P720+14),IF(periods_per_year=52,IF(O721=1,fpdate,P720+7),"n/a")),IF(periods_per_year=24,DATE(YEAR(fpdate),MONTH(fpdate)+(O721-1)/2+IF(AND(DAY(fpdate)&gt;=15,MOD(O721,2)=0),1,0),IF(MOD(O721,2)=0,IF(DAY(fpdate)&gt;=15,DAY(fpdate)-14,DAY(fpdate)+14),DAY(fpdate))),IF(DAY(DATE(YEAR(fpdate),MONTH(fpdate)+O721-1,DAY(fpdate)))&lt;&gt;DAY(fpdate),DATE(YEAR(fpdate),MONTH(fpdate)+O721,0),DATE(YEAR(fpdate),MONTH(fpdate)+O721-1,DAY(fpdate))))))</f>
        <v/>
      </c>
      <c r="Q721" s="20" t="str">
        <f>IF(O721="","",IF(D721&lt;&gt;"",D721,IF(O721=1,start_rate,IF(variable,IF(OR(O721=1,O721&lt;$J$23*periods_per_year),Q720,MIN($J$24,IF(MOD(O721-1,$J$26)=0,MAX($J$25,Q720+$J$27),Q720))),Q720))))</f>
        <v/>
      </c>
      <c r="R721" s="21" t="str">
        <f>IF(O721="","",ROUND((((1+Q721/CP)^(CP/periods_per_year))-1)*U720,2))</f>
        <v/>
      </c>
      <c r="S721" s="21" t="str">
        <f>IF(O721="","",IF(O721=nper,U720+R721,MIN(U720+R721,IF(Q721=Q720,S720,ROUND(-PMT(((1+Q721/CP)^(CP/periods_per_year))-1,nper-O721+1,U720),2)))))</f>
        <v/>
      </c>
      <c r="T721" s="21" t="str">
        <f t="shared" si="108"/>
        <v/>
      </c>
      <c r="U721" s="21" t="str">
        <f t="shared" si="109"/>
        <v/>
      </c>
    </row>
    <row r="722" spans="1:21" x14ac:dyDescent="0.2">
      <c r="A722" s="11" t="str">
        <f t="shared" si="100"/>
        <v/>
      </c>
      <c r="B722" s="12" t="str">
        <f t="shared" si="101"/>
        <v/>
      </c>
      <c r="C722" s="16" t="str">
        <f t="shared" si="102"/>
        <v/>
      </c>
      <c r="D722" s="13" t="str">
        <f>IF(A722="","",IF(A722=1,start_rate,IF(variable,IF(OR(A722=1,A722&lt;$J$23*periods_per_year),D721,MIN($J$24,IF(MOD(A722-1,$J$26)=0,MAX($J$25,D721+$J$27),D721))),D721)))</f>
        <v/>
      </c>
      <c r="E722" s="14" t="str">
        <f t="shared" si="103"/>
        <v/>
      </c>
      <c r="F722" s="14" t="str">
        <f>IF(A722="","",IF(A722=nper,J721+E722,MIN(J721+E722,IF(D722=D721,F721,IF($E$13="Acc Bi-Weekly",ROUND((-PMT(((1+D722/CP)^(CP/12))-1,(nper-A722+1)*12/26,J721))/2,2),IF($E$13="Acc Weekly",ROUND((-PMT(((1+D722/CP)^(CP/12))-1,(nper-A722+1)*12/52,J721))/4,2),ROUND(-PMT(((1+D722/CP)^(CP/periods_per_year))-1,nper-A722+1,J721),2)))))))</f>
        <v/>
      </c>
      <c r="G722" s="14" t="str">
        <f>IF(OR(A722="",A722&lt;$E$23),"",IF(J721&lt;=F722,0,IF(IF(AND(A722&gt;=$E$23,MOD(A722-$E$23,int)=0),$E$24,0)+F722&gt;=J721+E722,J721+E722-F722,IF(AND(A722&gt;=$E$23,MOD(A722-$E$23,int)=0),$E$24,0)+IF(IF(AND(A722&gt;=$E$23,MOD(A722-$E$23,int)=0),$E$24,0)+IF(MOD(A722-$E$27,periods_per_year)=0,$E$26,0)+F722&lt;J721+E722,IF(MOD(A722-$E$27,periods_per_year)=0,$E$26,0),J721+E722-IF(AND(A722&gt;=$E$23,MOD(A722-$E$23,int)=0),$E$24,0)-F722))))</f>
        <v/>
      </c>
      <c r="H722" s="15"/>
      <c r="I722" s="14" t="str">
        <f t="shared" si="104"/>
        <v/>
      </c>
      <c r="J722" s="14" t="str">
        <f t="shared" si="105"/>
        <v/>
      </c>
      <c r="K722" s="14" t="str">
        <f t="shared" si="106"/>
        <v/>
      </c>
      <c r="L722" s="14" t="str">
        <f>IF(A722="","",SUM($K$49:K722))</f>
        <v/>
      </c>
      <c r="O722" s="18" t="str">
        <f t="shared" si="107"/>
        <v/>
      </c>
      <c r="P722" s="19" t="str">
        <f>IF(O722="","",IF(OR(periods_per_year=26,periods_per_year=52),IF(periods_per_year=26,IF(O722=1,fpdate,P721+14),IF(periods_per_year=52,IF(O722=1,fpdate,P721+7),"n/a")),IF(periods_per_year=24,DATE(YEAR(fpdate),MONTH(fpdate)+(O722-1)/2+IF(AND(DAY(fpdate)&gt;=15,MOD(O722,2)=0),1,0),IF(MOD(O722,2)=0,IF(DAY(fpdate)&gt;=15,DAY(fpdate)-14,DAY(fpdate)+14),DAY(fpdate))),IF(DAY(DATE(YEAR(fpdate),MONTH(fpdate)+O722-1,DAY(fpdate)))&lt;&gt;DAY(fpdate),DATE(YEAR(fpdate),MONTH(fpdate)+O722,0),DATE(YEAR(fpdate),MONTH(fpdate)+O722-1,DAY(fpdate))))))</f>
        <v/>
      </c>
      <c r="Q722" s="20" t="str">
        <f>IF(O722="","",IF(D722&lt;&gt;"",D722,IF(O722=1,start_rate,IF(variable,IF(OR(O722=1,O722&lt;$J$23*periods_per_year),Q721,MIN($J$24,IF(MOD(O722-1,$J$26)=0,MAX($J$25,Q721+$J$27),Q721))),Q721))))</f>
        <v/>
      </c>
      <c r="R722" s="21" t="str">
        <f>IF(O722="","",ROUND((((1+Q722/CP)^(CP/periods_per_year))-1)*U721,2))</f>
        <v/>
      </c>
      <c r="S722" s="21" t="str">
        <f>IF(O722="","",IF(O722=nper,U721+R722,MIN(U721+R722,IF(Q722=Q721,S721,ROUND(-PMT(((1+Q722/CP)^(CP/periods_per_year))-1,nper-O722+1,U721),2)))))</f>
        <v/>
      </c>
      <c r="T722" s="21" t="str">
        <f t="shared" si="108"/>
        <v/>
      </c>
      <c r="U722" s="21" t="str">
        <f t="shared" si="109"/>
        <v/>
      </c>
    </row>
    <row r="723" spans="1:21" x14ac:dyDescent="0.2">
      <c r="A723" s="11" t="str">
        <f t="shared" si="100"/>
        <v/>
      </c>
      <c r="B723" s="12" t="str">
        <f t="shared" si="101"/>
        <v/>
      </c>
      <c r="C723" s="16" t="str">
        <f t="shared" si="102"/>
        <v/>
      </c>
      <c r="D723" s="13" t="str">
        <f>IF(A723="","",IF(A723=1,start_rate,IF(variable,IF(OR(A723=1,A723&lt;$J$23*periods_per_year),D722,MIN($J$24,IF(MOD(A723-1,$J$26)=0,MAX($J$25,D722+$J$27),D722))),D722)))</f>
        <v/>
      </c>
      <c r="E723" s="14" t="str">
        <f t="shared" si="103"/>
        <v/>
      </c>
      <c r="F723" s="14" t="str">
        <f>IF(A723="","",IF(A723=nper,J722+E723,MIN(J722+E723,IF(D723=D722,F722,IF($E$13="Acc Bi-Weekly",ROUND((-PMT(((1+D723/CP)^(CP/12))-1,(nper-A723+1)*12/26,J722))/2,2),IF($E$13="Acc Weekly",ROUND((-PMT(((1+D723/CP)^(CP/12))-1,(nper-A723+1)*12/52,J722))/4,2),ROUND(-PMT(((1+D723/CP)^(CP/periods_per_year))-1,nper-A723+1,J722),2)))))))</f>
        <v/>
      </c>
      <c r="G723" s="14" t="str">
        <f>IF(OR(A723="",A723&lt;$E$23),"",IF(J722&lt;=F723,0,IF(IF(AND(A723&gt;=$E$23,MOD(A723-$E$23,int)=0),$E$24,0)+F723&gt;=J722+E723,J722+E723-F723,IF(AND(A723&gt;=$E$23,MOD(A723-$E$23,int)=0),$E$24,0)+IF(IF(AND(A723&gt;=$E$23,MOD(A723-$E$23,int)=0),$E$24,0)+IF(MOD(A723-$E$27,periods_per_year)=0,$E$26,0)+F723&lt;J722+E723,IF(MOD(A723-$E$27,periods_per_year)=0,$E$26,0),J722+E723-IF(AND(A723&gt;=$E$23,MOD(A723-$E$23,int)=0),$E$24,0)-F723))))</f>
        <v/>
      </c>
      <c r="H723" s="15"/>
      <c r="I723" s="14" t="str">
        <f t="shared" si="104"/>
        <v/>
      </c>
      <c r="J723" s="14" t="str">
        <f t="shared" si="105"/>
        <v/>
      </c>
      <c r="K723" s="14" t="str">
        <f t="shared" si="106"/>
        <v/>
      </c>
      <c r="L723" s="14" t="str">
        <f>IF(A723="","",SUM($K$49:K723))</f>
        <v/>
      </c>
      <c r="O723" s="18" t="str">
        <f t="shared" si="107"/>
        <v/>
      </c>
      <c r="P723" s="19" t="str">
        <f>IF(O723="","",IF(OR(periods_per_year=26,periods_per_year=52),IF(periods_per_year=26,IF(O723=1,fpdate,P722+14),IF(periods_per_year=52,IF(O723=1,fpdate,P722+7),"n/a")),IF(periods_per_year=24,DATE(YEAR(fpdate),MONTH(fpdate)+(O723-1)/2+IF(AND(DAY(fpdate)&gt;=15,MOD(O723,2)=0),1,0),IF(MOD(O723,2)=0,IF(DAY(fpdate)&gt;=15,DAY(fpdate)-14,DAY(fpdate)+14),DAY(fpdate))),IF(DAY(DATE(YEAR(fpdate),MONTH(fpdate)+O723-1,DAY(fpdate)))&lt;&gt;DAY(fpdate),DATE(YEAR(fpdate),MONTH(fpdate)+O723,0),DATE(YEAR(fpdate),MONTH(fpdate)+O723-1,DAY(fpdate))))))</f>
        <v/>
      </c>
      <c r="Q723" s="20" t="str">
        <f>IF(O723="","",IF(D723&lt;&gt;"",D723,IF(O723=1,start_rate,IF(variable,IF(OR(O723=1,O723&lt;$J$23*periods_per_year),Q722,MIN($J$24,IF(MOD(O723-1,$J$26)=0,MAX($J$25,Q722+$J$27),Q722))),Q722))))</f>
        <v/>
      </c>
      <c r="R723" s="21" t="str">
        <f>IF(O723="","",ROUND((((1+Q723/CP)^(CP/periods_per_year))-1)*U722,2))</f>
        <v/>
      </c>
      <c r="S723" s="21" t="str">
        <f>IF(O723="","",IF(O723=nper,U722+R723,MIN(U722+R723,IF(Q723=Q722,S722,ROUND(-PMT(((1+Q723/CP)^(CP/periods_per_year))-1,nper-O723+1,U722),2)))))</f>
        <v/>
      </c>
      <c r="T723" s="21" t="str">
        <f t="shared" si="108"/>
        <v/>
      </c>
      <c r="U723" s="21" t="str">
        <f t="shared" si="109"/>
        <v/>
      </c>
    </row>
    <row r="724" spans="1:21" x14ac:dyDescent="0.2">
      <c r="A724" s="11" t="str">
        <f t="shared" si="100"/>
        <v/>
      </c>
      <c r="B724" s="12" t="str">
        <f t="shared" si="101"/>
        <v/>
      </c>
      <c r="C724" s="16" t="str">
        <f t="shared" si="102"/>
        <v/>
      </c>
      <c r="D724" s="13" t="str">
        <f>IF(A724="","",IF(A724=1,start_rate,IF(variable,IF(OR(A724=1,A724&lt;$J$23*periods_per_year),D723,MIN($J$24,IF(MOD(A724-1,$J$26)=0,MAX($J$25,D723+$J$27),D723))),D723)))</f>
        <v/>
      </c>
      <c r="E724" s="14" t="str">
        <f t="shared" si="103"/>
        <v/>
      </c>
      <c r="F724" s="14" t="str">
        <f>IF(A724="","",IF(A724=nper,J723+E724,MIN(J723+E724,IF(D724=D723,F723,IF($E$13="Acc Bi-Weekly",ROUND((-PMT(((1+D724/CP)^(CP/12))-1,(nper-A724+1)*12/26,J723))/2,2),IF($E$13="Acc Weekly",ROUND((-PMT(((1+D724/CP)^(CP/12))-1,(nper-A724+1)*12/52,J723))/4,2),ROUND(-PMT(((1+D724/CP)^(CP/periods_per_year))-1,nper-A724+1,J723),2)))))))</f>
        <v/>
      </c>
      <c r="G724" s="14" t="str">
        <f>IF(OR(A724="",A724&lt;$E$23),"",IF(J723&lt;=F724,0,IF(IF(AND(A724&gt;=$E$23,MOD(A724-$E$23,int)=0),$E$24,0)+F724&gt;=J723+E724,J723+E724-F724,IF(AND(A724&gt;=$E$23,MOD(A724-$E$23,int)=0),$E$24,0)+IF(IF(AND(A724&gt;=$E$23,MOD(A724-$E$23,int)=0),$E$24,0)+IF(MOD(A724-$E$27,periods_per_year)=0,$E$26,0)+F724&lt;J723+E724,IF(MOD(A724-$E$27,periods_per_year)=0,$E$26,0),J723+E724-IF(AND(A724&gt;=$E$23,MOD(A724-$E$23,int)=0),$E$24,0)-F724))))</f>
        <v/>
      </c>
      <c r="H724" s="15"/>
      <c r="I724" s="14" t="str">
        <f t="shared" si="104"/>
        <v/>
      </c>
      <c r="J724" s="14" t="str">
        <f t="shared" si="105"/>
        <v/>
      </c>
      <c r="K724" s="14" t="str">
        <f t="shared" si="106"/>
        <v/>
      </c>
      <c r="L724" s="14" t="str">
        <f>IF(A724="","",SUM($K$49:K724))</f>
        <v/>
      </c>
      <c r="O724" s="18" t="str">
        <f t="shared" si="107"/>
        <v/>
      </c>
      <c r="P724" s="19" t="str">
        <f>IF(O724="","",IF(OR(periods_per_year=26,periods_per_year=52),IF(periods_per_year=26,IF(O724=1,fpdate,P723+14),IF(periods_per_year=52,IF(O724=1,fpdate,P723+7),"n/a")),IF(periods_per_year=24,DATE(YEAR(fpdate),MONTH(fpdate)+(O724-1)/2+IF(AND(DAY(fpdate)&gt;=15,MOD(O724,2)=0),1,0),IF(MOD(O724,2)=0,IF(DAY(fpdate)&gt;=15,DAY(fpdate)-14,DAY(fpdate)+14),DAY(fpdate))),IF(DAY(DATE(YEAR(fpdate),MONTH(fpdate)+O724-1,DAY(fpdate)))&lt;&gt;DAY(fpdate),DATE(YEAR(fpdate),MONTH(fpdate)+O724,0),DATE(YEAR(fpdate),MONTH(fpdate)+O724-1,DAY(fpdate))))))</f>
        <v/>
      </c>
      <c r="Q724" s="20" t="str">
        <f>IF(O724="","",IF(D724&lt;&gt;"",D724,IF(O724=1,start_rate,IF(variable,IF(OR(O724=1,O724&lt;$J$23*periods_per_year),Q723,MIN($J$24,IF(MOD(O724-1,$J$26)=0,MAX($J$25,Q723+$J$27),Q723))),Q723))))</f>
        <v/>
      </c>
      <c r="R724" s="21" t="str">
        <f>IF(O724="","",ROUND((((1+Q724/CP)^(CP/periods_per_year))-1)*U723,2))</f>
        <v/>
      </c>
      <c r="S724" s="21" t="str">
        <f>IF(O724="","",IF(O724=nper,U723+R724,MIN(U723+R724,IF(Q724=Q723,S723,ROUND(-PMT(((1+Q724/CP)^(CP/periods_per_year))-1,nper-O724+1,U723),2)))))</f>
        <v/>
      </c>
      <c r="T724" s="21" t="str">
        <f t="shared" si="108"/>
        <v/>
      </c>
      <c r="U724" s="21" t="str">
        <f t="shared" si="109"/>
        <v/>
      </c>
    </row>
    <row r="725" spans="1:21" x14ac:dyDescent="0.2">
      <c r="A725" s="11" t="str">
        <f t="shared" si="100"/>
        <v/>
      </c>
      <c r="B725" s="12" t="str">
        <f t="shared" si="101"/>
        <v/>
      </c>
      <c r="C725" s="16" t="str">
        <f t="shared" si="102"/>
        <v/>
      </c>
      <c r="D725" s="13" t="str">
        <f>IF(A725="","",IF(A725=1,start_rate,IF(variable,IF(OR(A725=1,A725&lt;$J$23*periods_per_year),D724,MIN($J$24,IF(MOD(A725-1,$J$26)=0,MAX($J$25,D724+$J$27),D724))),D724)))</f>
        <v/>
      </c>
      <c r="E725" s="14" t="str">
        <f t="shared" si="103"/>
        <v/>
      </c>
      <c r="F725" s="14" t="str">
        <f>IF(A725="","",IF(A725=nper,J724+E725,MIN(J724+E725,IF(D725=D724,F724,IF($E$13="Acc Bi-Weekly",ROUND((-PMT(((1+D725/CP)^(CP/12))-1,(nper-A725+1)*12/26,J724))/2,2),IF($E$13="Acc Weekly",ROUND((-PMT(((1+D725/CP)^(CP/12))-1,(nper-A725+1)*12/52,J724))/4,2),ROUND(-PMT(((1+D725/CP)^(CP/periods_per_year))-1,nper-A725+1,J724),2)))))))</f>
        <v/>
      </c>
      <c r="G725" s="14" t="str">
        <f>IF(OR(A725="",A725&lt;$E$23),"",IF(J724&lt;=F725,0,IF(IF(AND(A725&gt;=$E$23,MOD(A725-$E$23,int)=0),$E$24,0)+F725&gt;=J724+E725,J724+E725-F725,IF(AND(A725&gt;=$E$23,MOD(A725-$E$23,int)=0),$E$24,0)+IF(IF(AND(A725&gt;=$E$23,MOD(A725-$E$23,int)=0),$E$24,0)+IF(MOD(A725-$E$27,periods_per_year)=0,$E$26,0)+F725&lt;J724+E725,IF(MOD(A725-$E$27,periods_per_year)=0,$E$26,0),J724+E725-IF(AND(A725&gt;=$E$23,MOD(A725-$E$23,int)=0),$E$24,0)-F725))))</f>
        <v/>
      </c>
      <c r="H725" s="15"/>
      <c r="I725" s="14" t="str">
        <f t="shared" si="104"/>
        <v/>
      </c>
      <c r="J725" s="14" t="str">
        <f t="shared" si="105"/>
        <v/>
      </c>
      <c r="K725" s="14" t="str">
        <f t="shared" si="106"/>
        <v/>
      </c>
      <c r="L725" s="14" t="str">
        <f>IF(A725="","",SUM($K$49:K725))</f>
        <v/>
      </c>
      <c r="O725" s="18" t="str">
        <f t="shared" si="107"/>
        <v/>
      </c>
      <c r="P725" s="19" t="str">
        <f>IF(O725="","",IF(OR(periods_per_year=26,periods_per_year=52),IF(periods_per_year=26,IF(O725=1,fpdate,P724+14),IF(periods_per_year=52,IF(O725=1,fpdate,P724+7),"n/a")),IF(periods_per_year=24,DATE(YEAR(fpdate),MONTH(fpdate)+(O725-1)/2+IF(AND(DAY(fpdate)&gt;=15,MOD(O725,2)=0),1,0),IF(MOD(O725,2)=0,IF(DAY(fpdate)&gt;=15,DAY(fpdate)-14,DAY(fpdate)+14),DAY(fpdate))),IF(DAY(DATE(YEAR(fpdate),MONTH(fpdate)+O725-1,DAY(fpdate)))&lt;&gt;DAY(fpdate),DATE(YEAR(fpdate),MONTH(fpdate)+O725,0),DATE(YEAR(fpdate),MONTH(fpdate)+O725-1,DAY(fpdate))))))</f>
        <v/>
      </c>
      <c r="Q725" s="20" t="str">
        <f>IF(O725="","",IF(D725&lt;&gt;"",D725,IF(O725=1,start_rate,IF(variable,IF(OR(O725=1,O725&lt;$J$23*periods_per_year),Q724,MIN($J$24,IF(MOD(O725-1,$J$26)=0,MAX($J$25,Q724+$J$27),Q724))),Q724))))</f>
        <v/>
      </c>
      <c r="R725" s="21" t="str">
        <f>IF(O725="","",ROUND((((1+Q725/CP)^(CP/periods_per_year))-1)*U724,2))</f>
        <v/>
      </c>
      <c r="S725" s="21" t="str">
        <f>IF(O725="","",IF(O725=nper,U724+R725,MIN(U724+R725,IF(Q725=Q724,S724,ROUND(-PMT(((1+Q725/CP)^(CP/periods_per_year))-1,nper-O725+1,U724),2)))))</f>
        <v/>
      </c>
      <c r="T725" s="21" t="str">
        <f t="shared" si="108"/>
        <v/>
      </c>
      <c r="U725" s="21" t="str">
        <f t="shared" si="109"/>
        <v/>
      </c>
    </row>
    <row r="726" spans="1:21" x14ac:dyDescent="0.2">
      <c r="A726" s="11" t="str">
        <f t="shared" si="100"/>
        <v/>
      </c>
      <c r="B726" s="12" t="str">
        <f t="shared" si="101"/>
        <v/>
      </c>
      <c r="C726" s="16" t="str">
        <f t="shared" si="102"/>
        <v/>
      </c>
      <c r="D726" s="13" t="str">
        <f>IF(A726="","",IF(A726=1,start_rate,IF(variable,IF(OR(A726=1,A726&lt;$J$23*periods_per_year),D725,MIN($J$24,IF(MOD(A726-1,$J$26)=0,MAX($J$25,D725+$J$27),D725))),D725)))</f>
        <v/>
      </c>
      <c r="E726" s="14" t="str">
        <f t="shared" si="103"/>
        <v/>
      </c>
      <c r="F726" s="14" t="str">
        <f>IF(A726="","",IF(A726=nper,J725+E726,MIN(J725+E726,IF(D726=D725,F725,IF($E$13="Acc Bi-Weekly",ROUND((-PMT(((1+D726/CP)^(CP/12))-1,(nper-A726+1)*12/26,J725))/2,2),IF($E$13="Acc Weekly",ROUND((-PMT(((1+D726/CP)^(CP/12))-1,(nper-A726+1)*12/52,J725))/4,2),ROUND(-PMT(((1+D726/CP)^(CP/periods_per_year))-1,nper-A726+1,J725),2)))))))</f>
        <v/>
      </c>
      <c r="G726" s="14" t="str">
        <f>IF(OR(A726="",A726&lt;$E$23),"",IF(J725&lt;=F726,0,IF(IF(AND(A726&gt;=$E$23,MOD(A726-$E$23,int)=0),$E$24,0)+F726&gt;=J725+E726,J725+E726-F726,IF(AND(A726&gt;=$E$23,MOD(A726-$E$23,int)=0),$E$24,0)+IF(IF(AND(A726&gt;=$E$23,MOD(A726-$E$23,int)=0),$E$24,0)+IF(MOD(A726-$E$27,periods_per_year)=0,$E$26,0)+F726&lt;J725+E726,IF(MOD(A726-$E$27,periods_per_year)=0,$E$26,0),J725+E726-IF(AND(A726&gt;=$E$23,MOD(A726-$E$23,int)=0),$E$24,0)-F726))))</f>
        <v/>
      </c>
      <c r="H726" s="15"/>
      <c r="I726" s="14" t="str">
        <f t="shared" si="104"/>
        <v/>
      </c>
      <c r="J726" s="14" t="str">
        <f t="shared" si="105"/>
        <v/>
      </c>
      <c r="K726" s="14" t="str">
        <f t="shared" si="106"/>
        <v/>
      </c>
      <c r="L726" s="14" t="str">
        <f>IF(A726="","",SUM($K$49:K726))</f>
        <v/>
      </c>
      <c r="O726" s="18" t="str">
        <f t="shared" si="107"/>
        <v/>
      </c>
      <c r="P726" s="19" t="str">
        <f>IF(O726="","",IF(OR(periods_per_year=26,periods_per_year=52),IF(periods_per_year=26,IF(O726=1,fpdate,P725+14),IF(periods_per_year=52,IF(O726=1,fpdate,P725+7),"n/a")),IF(periods_per_year=24,DATE(YEAR(fpdate),MONTH(fpdate)+(O726-1)/2+IF(AND(DAY(fpdate)&gt;=15,MOD(O726,2)=0),1,0),IF(MOD(O726,2)=0,IF(DAY(fpdate)&gt;=15,DAY(fpdate)-14,DAY(fpdate)+14),DAY(fpdate))),IF(DAY(DATE(YEAR(fpdate),MONTH(fpdate)+O726-1,DAY(fpdate)))&lt;&gt;DAY(fpdate),DATE(YEAR(fpdate),MONTH(fpdate)+O726,0),DATE(YEAR(fpdate),MONTH(fpdate)+O726-1,DAY(fpdate))))))</f>
        <v/>
      </c>
      <c r="Q726" s="20" t="str">
        <f>IF(O726="","",IF(D726&lt;&gt;"",D726,IF(O726=1,start_rate,IF(variable,IF(OR(O726=1,O726&lt;$J$23*periods_per_year),Q725,MIN($J$24,IF(MOD(O726-1,$J$26)=0,MAX($J$25,Q725+$J$27),Q725))),Q725))))</f>
        <v/>
      </c>
      <c r="R726" s="21" t="str">
        <f>IF(O726="","",ROUND((((1+Q726/CP)^(CP/periods_per_year))-1)*U725,2))</f>
        <v/>
      </c>
      <c r="S726" s="21" t="str">
        <f>IF(O726="","",IF(O726=nper,U725+R726,MIN(U725+R726,IF(Q726=Q725,S725,ROUND(-PMT(((1+Q726/CP)^(CP/periods_per_year))-1,nper-O726+1,U725),2)))))</f>
        <v/>
      </c>
      <c r="T726" s="21" t="str">
        <f t="shared" si="108"/>
        <v/>
      </c>
      <c r="U726" s="21" t="str">
        <f t="shared" si="109"/>
        <v/>
      </c>
    </row>
    <row r="727" spans="1:21" x14ac:dyDescent="0.2">
      <c r="A727" s="11" t="str">
        <f t="shared" si="100"/>
        <v/>
      </c>
      <c r="B727" s="12" t="str">
        <f t="shared" si="101"/>
        <v/>
      </c>
      <c r="C727" s="16" t="str">
        <f t="shared" si="102"/>
        <v/>
      </c>
      <c r="D727" s="13" t="str">
        <f>IF(A727="","",IF(A727=1,start_rate,IF(variable,IF(OR(A727=1,A727&lt;$J$23*periods_per_year),D726,MIN($J$24,IF(MOD(A727-1,$J$26)=0,MAX($J$25,D726+$J$27),D726))),D726)))</f>
        <v/>
      </c>
      <c r="E727" s="14" t="str">
        <f t="shared" si="103"/>
        <v/>
      </c>
      <c r="F727" s="14" t="str">
        <f>IF(A727="","",IF(A727=nper,J726+E727,MIN(J726+E727,IF(D727=D726,F726,IF($E$13="Acc Bi-Weekly",ROUND((-PMT(((1+D727/CP)^(CP/12))-1,(nper-A727+1)*12/26,J726))/2,2),IF($E$13="Acc Weekly",ROUND((-PMT(((1+D727/CP)^(CP/12))-1,(nper-A727+1)*12/52,J726))/4,2),ROUND(-PMT(((1+D727/CP)^(CP/periods_per_year))-1,nper-A727+1,J726),2)))))))</f>
        <v/>
      </c>
      <c r="G727" s="14" t="str">
        <f>IF(OR(A727="",A727&lt;$E$23),"",IF(J726&lt;=F727,0,IF(IF(AND(A727&gt;=$E$23,MOD(A727-$E$23,int)=0),$E$24,0)+F727&gt;=J726+E727,J726+E727-F727,IF(AND(A727&gt;=$E$23,MOD(A727-$E$23,int)=0),$E$24,0)+IF(IF(AND(A727&gt;=$E$23,MOD(A727-$E$23,int)=0),$E$24,0)+IF(MOD(A727-$E$27,periods_per_year)=0,$E$26,0)+F727&lt;J726+E727,IF(MOD(A727-$E$27,periods_per_year)=0,$E$26,0),J726+E727-IF(AND(A727&gt;=$E$23,MOD(A727-$E$23,int)=0),$E$24,0)-F727))))</f>
        <v/>
      </c>
      <c r="H727" s="15"/>
      <c r="I727" s="14" t="str">
        <f t="shared" si="104"/>
        <v/>
      </c>
      <c r="J727" s="14" t="str">
        <f t="shared" si="105"/>
        <v/>
      </c>
      <c r="K727" s="14" t="str">
        <f t="shared" si="106"/>
        <v/>
      </c>
      <c r="L727" s="14" t="str">
        <f>IF(A727="","",SUM($K$49:K727))</f>
        <v/>
      </c>
      <c r="O727" s="18" t="str">
        <f t="shared" si="107"/>
        <v/>
      </c>
      <c r="P727" s="19" t="str">
        <f>IF(O727="","",IF(OR(periods_per_year=26,periods_per_year=52),IF(periods_per_year=26,IF(O727=1,fpdate,P726+14),IF(periods_per_year=52,IF(O727=1,fpdate,P726+7),"n/a")),IF(periods_per_year=24,DATE(YEAR(fpdate),MONTH(fpdate)+(O727-1)/2+IF(AND(DAY(fpdate)&gt;=15,MOD(O727,2)=0),1,0),IF(MOD(O727,2)=0,IF(DAY(fpdate)&gt;=15,DAY(fpdate)-14,DAY(fpdate)+14),DAY(fpdate))),IF(DAY(DATE(YEAR(fpdate),MONTH(fpdate)+O727-1,DAY(fpdate)))&lt;&gt;DAY(fpdate),DATE(YEAR(fpdate),MONTH(fpdate)+O727,0),DATE(YEAR(fpdate),MONTH(fpdate)+O727-1,DAY(fpdate))))))</f>
        <v/>
      </c>
      <c r="Q727" s="20" t="str">
        <f>IF(O727="","",IF(D727&lt;&gt;"",D727,IF(O727=1,start_rate,IF(variable,IF(OR(O727=1,O727&lt;$J$23*periods_per_year),Q726,MIN($J$24,IF(MOD(O727-1,$J$26)=0,MAX($J$25,Q726+$J$27),Q726))),Q726))))</f>
        <v/>
      </c>
      <c r="R727" s="21" t="str">
        <f>IF(O727="","",ROUND((((1+Q727/CP)^(CP/periods_per_year))-1)*U726,2))</f>
        <v/>
      </c>
      <c r="S727" s="21" t="str">
        <f>IF(O727="","",IF(O727=nper,U726+R727,MIN(U726+R727,IF(Q727=Q726,S726,ROUND(-PMT(((1+Q727/CP)^(CP/periods_per_year))-1,nper-O727+1,U726),2)))))</f>
        <v/>
      </c>
      <c r="T727" s="21" t="str">
        <f t="shared" si="108"/>
        <v/>
      </c>
      <c r="U727" s="21" t="str">
        <f t="shared" si="109"/>
        <v/>
      </c>
    </row>
    <row r="728" spans="1:21" x14ac:dyDescent="0.2">
      <c r="A728" s="11" t="str">
        <f t="shared" si="100"/>
        <v/>
      </c>
      <c r="B728" s="12" t="str">
        <f t="shared" si="101"/>
        <v/>
      </c>
      <c r="C728" s="16" t="str">
        <f t="shared" si="102"/>
        <v/>
      </c>
      <c r="D728" s="13" t="str">
        <f>IF(A728="","",IF(A728=1,start_rate,IF(variable,IF(OR(A728=1,A728&lt;$J$23*periods_per_year),D727,MIN($J$24,IF(MOD(A728-1,$J$26)=0,MAX($J$25,D727+$J$27),D727))),D727)))</f>
        <v/>
      </c>
      <c r="E728" s="14" t="str">
        <f t="shared" si="103"/>
        <v/>
      </c>
      <c r="F728" s="14" t="str">
        <f>IF(A728="","",IF(A728=nper,J727+E728,MIN(J727+E728,IF(D728=D727,F727,IF($E$13="Acc Bi-Weekly",ROUND((-PMT(((1+D728/CP)^(CP/12))-1,(nper-A728+1)*12/26,J727))/2,2),IF($E$13="Acc Weekly",ROUND((-PMT(((1+D728/CP)^(CP/12))-1,(nper-A728+1)*12/52,J727))/4,2),ROUND(-PMT(((1+D728/CP)^(CP/periods_per_year))-1,nper-A728+1,J727),2)))))))</f>
        <v/>
      </c>
      <c r="G728" s="14" t="str">
        <f>IF(OR(A728="",A728&lt;$E$23),"",IF(J727&lt;=F728,0,IF(IF(AND(A728&gt;=$E$23,MOD(A728-$E$23,int)=0),$E$24,0)+F728&gt;=J727+E728,J727+E728-F728,IF(AND(A728&gt;=$E$23,MOD(A728-$E$23,int)=0),$E$24,0)+IF(IF(AND(A728&gt;=$E$23,MOD(A728-$E$23,int)=0),$E$24,0)+IF(MOD(A728-$E$27,periods_per_year)=0,$E$26,0)+F728&lt;J727+E728,IF(MOD(A728-$E$27,periods_per_year)=0,$E$26,0),J727+E728-IF(AND(A728&gt;=$E$23,MOD(A728-$E$23,int)=0),$E$24,0)-F728))))</f>
        <v/>
      </c>
      <c r="H728" s="15"/>
      <c r="I728" s="14" t="str">
        <f t="shared" si="104"/>
        <v/>
      </c>
      <c r="J728" s="14" t="str">
        <f t="shared" si="105"/>
        <v/>
      </c>
      <c r="K728" s="14" t="str">
        <f t="shared" si="106"/>
        <v/>
      </c>
      <c r="L728" s="14" t="str">
        <f>IF(A728="","",SUM($K$49:K728))</f>
        <v/>
      </c>
      <c r="O728" s="18" t="str">
        <f t="shared" si="107"/>
        <v/>
      </c>
      <c r="P728" s="19" t="str">
        <f>IF(O728="","",IF(OR(periods_per_year=26,periods_per_year=52),IF(periods_per_year=26,IF(O728=1,fpdate,P727+14),IF(periods_per_year=52,IF(O728=1,fpdate,P727+7),"n/a")),IF(periods_per_year=24,DATE(YEAR(fpdate),MONTH(fpdate)+(O728-1)/2+IF(AND(DAY(fpdate)&gt;=15,MOD(O728,2)=0),1,0),IF(MOD(O728,2)=0,IF(DAY(fpdate)&gt;=15,DAY(fpdate)-14,DAY(fpdate)+14),DAY(fpdate))),IF(DAY(DATE(YEAR(fpdate),MONTH(fpdate)+O728-1,DAY(fpdate)))&lt;&gt;DAY(fpdate),DATE(YEAR(fpdate),MONTH(fpdate)+O728,0),DATE(YEAR(fpdate),MONTH(fpdate)+O728-1,DAY(fpdate))))))</f>
        <v/>
      </c>
      <c r="Q728" s="20" t="str">
        <f>IF(O728="","",IF(D728&lt;&gt;"",D728,IF(O728=1,start_rate,IF(variable,IF(OR(O728=1,O728&lt;$J$23*periods_per_year),Q727,MIN($J$24,IF(MOD(O728-1,$J$26)=0,MAX($J$25,Q727+$J$27),Q727))),Q727))))</f>
        <v/>
      </c>
      <c r="R728" s="21" t="str">
        <f>IF(O728="","",ROUND((((1+Q728/CP)^(CP/periods_per_year))-1)*U727,2))</f>
        <v/>
      </c>
      <c r="S728" s="21" t="str">
        <f>IF(O728="","",IF(O728=nper,U727+R728,MIN(U727+R728,IF(Q728=Q727,S727,ROUND(-PMT(((1+Q728/CP)^(CP/periods_per_year))-1,nper-O728+1,U727),2)))))</f>
        <v/>
      </c>
      <c r="T728" s="21" t="str">
        <f t="shared" si="108"/>
        <v/>
      </c>
      <c r="U728" s="21" t="str">
        <f t="shared" si="109"/>
        <v/>
      </c>
    </row>
    <row r="729" spans="1:21" x14ac:dyDescent="0.2">
      <c r="A729" s="11" t="str">
        <f t="shared" si="100"/>
        <v/>
      </c>
      <c r="B729" s="12" t="str">
        <f t="shared" si="101"/>
        <v/>
      </c>
      <c r="C729" s="16" t="str">
        <f t="shared" si="102"/>
        <v/>
      </c>
      <c r="D729" s="13" t="str">
        <f>IF(A729="","",IF(A729=1,start_rate,IF(variable,IF(OR(A729=1,A729&lt;$J$23*periods_per_year),D728,MIN($J$24,IF(MOD(A729-1,$J$26)=0,MAX($J$25,D728+$J$27),D728))),D728)))</f>
        <v/>
      </c>
      <c r="E729" s="14" t="str">
        <f t="shared" si="103"/>
        <v/>
      </c>
      <c r="F729" s="14" t="str">
        <f>IF(A729="","",IF(A729=nper,J728+E729,MIN(J728+E729,IF(D729=D728,F728,IF($E$13="Acc Bi-Weekly",ROUND((-PMT(((1+D729/CP)^(CP/12))-1,(nper-A729+1)*12/26,J728))/2,2),IF($E$13="Acc Weekly",ROUND((-PMT(((1+D729/CP)^(CP/12))-1,(nper-A729+1)*12/52,J728))/4,2),ROUND(-PMT(((1+D729/CP)^(CP/periods_per_year))-1,nper-A729+1,J728),2)))))))</f>
        <v/>
      </c>
      <c r="G729" s="14" t="str">
        <f>IF(OR(A729="",A729&lt;$E$23),"",IF(J728&lt;=F729,0,IF(IF(AND(A729&gt;=$E$23,MOD(A729-$E$23,int)=0),$E$24,0)+F729&gt;=J728+E729,J728+E729-F729,IF(AND(A729&gt;=$E$23,MOD(A729-$E$23,int)=0),$E$24,0)+IF(IF(AND(A729&gt;=$E$23,MOD(A729-$E$23,int)=0),$E$24,0)+IF(MOD(A729-$E$27,periods_per_year)=0,$E$26,0)+F729&lt;J728+E729,IF(MOD(A729-$E$27,periods_per_year)=0,$E$26,0),J728+E729-IF(AND(A729&gt;=$E$23,MOD(A729-$E$23,int)=0),$E$24,0)-F729))))</f>
        <v/>
      </c>
      <c r="H729" s="15"/>
      <c r="I729" s="14" t="str">
        <f t="shared" si="104"/>
        <v/>
      </c>
      <c r="J729" s="14" t="str">
        <f t="shared" si="105"/>
        <v/>
      </c>
      <c r="K729" s="14" t="str">
        <f t="shared" si="106"/>
        <v/>
      </c>
      <c r="L729" s="14" t="str">
        <f>IF(A729="","",SUM($K$49:K729))</f>
        <v/>
      </c>
      <c r="O729" s="18" t="str">
        <f t="shared" si="107"/>
        <v/>
      </c>
      <c r="P729" s="19" t="str">
        <f>IF(O729="","",IF(OR(periods_per_year=26,periods_per_year=52),IF(periods_per_year=26,IF(O729=1,fpdate,P728+14),IF(periods_per_year=52,IF(O729=1,fpdate,P728+7),"n/a")),IF(periods_per_year=24,DATE(YEAR(fpdate),MONTH(fpdate)+(O729-1)/2+IF(AND(DAY(fpdate)&gt;=15,MOD(O729,2)=0),1,0),IF(MOD(O729,2)=0,IF(DAY(fpdate)&gt;=15,DAY(fpdate)-14,DAY(fpdate)+14),DAY(fpdate))),IF(DAY(DATE(YEAR(fpdate),MONTH(fpdate)+O729-1,DAY(fpdate)))&lt;&gt;DAY(fpdate),DATE(YEAR(fpdate),MONTH(fpdate)+O729,0),DATE(YEAR(fpdate),MONTH(fpdate)+O729-1,DAY(fpdate))))))</f>
        <v/>
      </c>
      <c r="Q729" s="20" t="str">
        <f>IF(O729="","",IF(D729&lt;&gt;"",D729,IF(O729=1,start_rate,IF(variable,IF(OR(O729=1,O729&lt;$J$23*periods_per_year),Q728,MIN($J$24,IF(MOD(O729-1,$J$26)=0,MAX($J$25,Q728+$J$27),Q728))),Q728))))</f>
        <v/>
      </c>
      <c r="R729" s="21" t="str">
        <f>IF(O729="","",ROUND((((1+Q729/CP)^(CP/periods_per_year))-1)*U728,2))</f>
        <v/>
      </c>
      <c r="S729" s="21" t="str">
        <f>IF(O729="","",IF(O729=nper,U728+R729,MIN(U728+R729,IF(Q729=Q728,S728,ROUND(-PMT(((1+Q729/CP)^(CP/periods_per_year))-1,nper-O729+1,U728),2)))))</f>
        <v/>
      </c>
      <c r="T729" s="21" t="str">
        <f t="shared" si="108"/>
        <v/>
      </c>
      <c r="U729" s="21" t="str">
        <f t="shared" si="109"/>
        <v/>
      </c>
    </row>
    <row r="730" spans="1:21" x14ac:dyDescent="0.2">
      <c r="A730" s="11" t="str">
        <f t="shared" si="100"/>
        <v/>
      </c>
      <c r="B730" s="12" t="str">
        <f t="shared" si="101"/>
        <v/>
      </c>
      <c r="C730" s="16" t="str">
        <f t="shared" si="102"/>
        <v/>
      </c>
      <c r="D730" s="13" t="str">
        <f>IF(A730="","",IF(A730=1,start_rate,IF(variable,IF(OR(A730=1,A730&lt;$J$23*periods_per_year),D729,MIN($J$24,IF(MOD(A730-1,$J$26)=0,MAX($J$25,D729+$J$27),D729))),D729)))</f>
        <v/>
      </c>
      <c r="E730" s="14" t="str">
        <f t="shared" si="103"/>
        <v/>
      </c>
      <c r="F730" s="14" t="str">
        <f>IF(A730="","",IF(A730=nper,J729+E730,MIN(J729+E730,IF(D730=D729,F729,IF($E$13="Acc Bi-Weekly",ROUND((-PMT(((1+D730/CP)^(CP/12))-1,(nper-A730+1)*12/26,J729))/2,2),IF($E$13="Acc Weekly",ROUND((-PMT(((1+D730/CP)^(CP/12))-1,(nper-A730+1)*12/52,J729))/4,2),ROUND(-PMT(((1+D730/CP)^(CP/periods_per_year))-1,nper-A730+1,J729),2)))))))</f>
        <v/>
      </c>
      <c r="G730" s="14" t="str">
        <f>IF(OR(A730="",A730&lt;$E$23),"",IF(J729&lt;=F730,0,IF(IF(AND(A730&gt;=$E$23,MOD(A730-$E$23,int)=0),$E$24,0)+F730&gt;=J729+E730,J729+E730-F730,IF(AND(A730&gt;=$E$23,MOD(A730-$E$23,int)=0),$E$24,0)+IF(IF(AND(A730&gt;=$E$23,MOD(A730-$E$23,int)=0),$E$24,0)+IF(MOD(A730-$E$27,periods_per_year)=0,$E$26,0)+F730&lt;J729+E730,IF(MOD(A730-$E$27,periods_per_year)=0,$E$26,0),J729+E730-IF(AND(A730&gt;=$E$23,MOD(A730-$E$23,int)=0),$E$24,0)-F730))))</f>
        <v/>
      </c>
      <c r="H730" s="15"/>
      <c r="I730" s="14" t="str">
        <f t="shared" si="104"/>
        <v/>
      </c>
      <c r="J730" s="14" t="str">
        <f t="shared" si="105"/>
        <v/>
      </c>
      <c r="K730" s="14" t="str">
        <f t="shared" si="106"/>
        <v/>
      </c>
      <c r="L730" s="14" t="str">
        <f>IF(A730="","",SUM($K$49:K730))</f>
        <v/>
      </c>
      <c r="O730" s="18" t="str">
        <f t="shared" si="107"/>
        <v/>
      </c>
      <c r="P730" s="19" t="str">
        <f>IF(O730="","",IF(OR(periods_per_year=26,periods_per_year=52),IF(periods_per_year=26,IF(O730=1,fpdate,P729+14),IF(periods_per_year=52,IF(O730=1,fpdate,P729+7),"n/a")),IF(periods_per_year=24,DATE(YEAR(fpdate),MONTH(fpdate)+(O730-1)/2+IF(AND(DAY(fpdate)&gt;=15,MOD(O730,2)=0),1,0),IF(MOD(O730,2)=0,IF(DAY(fpdate)&gt;=15,DAY(fpdate)-14,DAY(fpdate)+14),DAY(fpdate))),IF(DAY(DATE(YEAR(fpdate),MONTH(fpdate)+O730-1,DAY(fpdate)))&lt;&gt;DAY(fpdate),DATE(YEAR(fpdate),MONTH(fpdate)+O730,0),DATE(YEAR(fpdate),MONTH(fpdate)+O730-1,DAY(fpdate))))))</f>
        <v/>
      </c>
      <c r="Q730" s="20" t="str">
        <f>IF(O730="","",IF(D730&lt;&gt;"",D730,IF(O730=1,start_rate,IF(variable,IF(OR(O730=1,O730&lt;$J$23*periods_per_year),Q729,MIN($J$24,IF(MOD(O730-1,$J$26)=0,MAX($J$25,Q729+$J$27),Q729))),Q729))))</f>
        <v/>
      </c>
      <c r="R730" s="21" t="str">
        <f>IF(O730="","",ROUND((((1+Q730/CP)^(CP/periods_per_year))-1)*U729,2))</f>
        <v/>
      </c>
      <c r="S730" s="21" t="str">
        <f>IF(O730="","",IF(O730=nper,U729+R730,MIN(U729+R730,IF(Q730=Q729,S729,ROUND(-PMT(((1+Q730/CP)^(CP/periods_per_year))-1,nper-O730+1,U729),2)))))</f>
        <v/>
      </c>
      <c r="T730" s="21" t="str">
        <f t="shared" si="108"/>
        <v/>
      </c>
      <c r="U730" s="21" t="str">
        <f t="shared" si="109"/>
        <v/>
      </c>
    </row>
    <row r="731" spans="1:21" x14ac:dyDescent="0.2">
      <c r="A731" s="11" t="str">
        <f t="shared" si="100"/>
        <v/>
      </c>
      <c r="B731" s="12" t="str">
        <f t="shared" si="101"/>
        <v/>
      </c>
      <c r="C731" s="16" t="str">
        <f t="shared" si="102"/>
        <v/>
      </c>
      <c r="D731" s="13" t="str">
        <f>IF(A731="","",IF(A731=1,start_rate,IF(variable,IF(OR(A731=1,A731&lt;$J$23*periods_per_year),D730,MIN($J$24,IF(MOD(A731-1,$J$26)=0,MAX($J$25,D730+$J$27),D730))),D730)))</f>
        <v/>
      </c>
      <c r="E731" s="14" t="str">
        <f t="shared" si="103"/>
        <v/>
      </c>
      <c r="F731" s="14" t="str">
        <f>IF(A731="","",IF(A731=nper,J730+E731,MIN(J730+E731,IF(D731=D730,F730,IF($E$13="Acc Bi-Weekly",ROUND((-PMT(((1+D731/CP)^(CP/12))-1,(nper-A731+1)*12/26,J730))/2,2),IF($E$13="Acc Weekly",ROUND((-PMT(((1+D731/CP)^(CP/12))-1,(nper-A731+1)*12/52,J730))/4,2),ROUND(-PMT(((1+D731/CP)^(CP/periods_per_year))-1,nper-A731+1,J730),2)))))))</f>
        <v/>
      </c>
      <c r="G731" s="14" t="str">
        <f>IF(OR(A731="",A731&lt;$E$23),"",IF(J730&lt;=F731,0,IF(IF(AND(A731&gt;=$E$23,MOD(A731-$E$23,int)=0),$E$24,0)+F731&gt;=J730+E731,J730+E731-F731,IF(AND(A731&gt;=$E$23,MOD(A731-$E$23,int)=0),$E$24,0)+IF(IF(AND(A731&gt;=$E$23,MOD(A731-$E$23,int)=0),$E$24,0)+IF(MOD(A731-$E$27,periods_per_year)=0,$E$26,0)+F731&lt;J730+E731,IF(MOD(A731-$E$27,periods_per_year)=0,$E$26,0),J730+E731-IF(AND(A731&gt;=$E$23,MOD(A731-$E$23,int)=0),$E$24,0)-F731))))</f>
        <v/>
      </c>
      <c r="H731" s="15"/>
      <c r="I731" s="14" t="str">
        <f t="shared" si="104"/>
        <v/>
      </c>
      <c r="J731" s="14" t="str">
        <f t="shared" si="105"/>
        <v/>
      </c>
      <c r="K731" s="14" t="str">
        <f t="shared" si="106"/>
        <v/>
      </c>
      <c r="L731" s="14" t="str">
        <f>IF(A731="","",SUM($K$49:K731))</f>
        <v/>
      </c>
      <c r="O731" s="18" t="str">
        <f t="shared" si="107"/>
        <v/>
      </c>
      <c r="P731" s="19" t="str">
        <f>IF(O731="","",IF(OR(periods_per_year=26,periods_per_year=52),IF(periods_per_year=26,IF(O731=1,fpdate,P730+14),IF(periods_per_year=52,IF(O731=1,fpdate,P730+7),"n/a")),IF(periods_per_year=24,DATE(YEAR(fpdate),MONTH(fpdate)+(O731-1)/2+IF(AND(DAY(fpdate)&gt;=15,MOD(O731,2)=0),1,0),IF(MOD(O731,2)=0,IF(DAY(fpdate)&gt;=15,DAY(fpdate)-14,DAY(fpdate)+14),DAY(fpdate))),IF(DAY(DATE(YEAR(fpdate),MONTH(fpdate)+O731-1,DAY(fpdate)))&lt;&gt;DAY(fpdate),DATE(YEAR(fpdate),MONTH(fpdate)+O731,0),DATE(YEAR(fpdate),MONTH(fpdate)+O731-1,DAY(fpdate))))))</f>
        <v/>
      </c>
      <c r="Q731" s="20" t="str">
        <f>IF(O731="","",IF(D731&lt;&gt;"",D731,IF(O731=1,start_rate,IF(variable,IF(OR(O731=1,O731&lt;$J$23*periods_per_year),Q730,MIN($J$24,IF(MOD(O731-1,$J$26)=0,MAX($J$25,Q730+$J$27),Q730))),Q730))))</f>
        <v/>
      </c>
      <c r="R731" s="21" t="str">
        <f>IF(O731="","",ROUND((((1+Q731/CP)^(CP/periods_per_year))-1)*U730,2))</f>
        <v/>
      </c>
      <c r="S731" s="21" t="str">
        <f>IF(O731="","",IF(O731=nper,U730+R731,MIN(U730+R731,IF(Q731=Q730,S730,ROUND(-PMT(((1+Q731/CP)^(CP/periods_per_year))-1,nper-O731+1,U730),2)))))</f>
        <v/>
      </c>
      <c r="T731" s="21" t="str">
        <f t="shared" si="108"/>
        <v/>
      </c>
      <c r="U731" s="21" t="str">
        <f t="shared" si="109"/>
        <v/>
      </c>
    </row>
    <row r="732" spans="1:21" x14ac:dyDescent="0.2">
      <c r="A732" s="11" t="str">
        <f t="shared" si="100"/>
        <v/>
      </c>
      <c r="B732" s="12" t="str">
        <f t="shared" si="101"/>
        <v/>
      </c>
      <c r="C732" s="16" t="str">
        <f t="shared" si="102"/>
        <v/>
      </c>
      <c r="D732" s="13" t="str">
        <f>IF(A732="","",IF(A732=1,start_rate,IF(variable,IF(OR(A732=1,A732&lt;$J$23*periods_per_year),D731,MIN($J$24,IF(MOD(A732-1,$J$26)=0,MAX($J$25,D731+$J$27),D731))),D731)))</f>
        <v/>
      </c>
      <c r="E732" s="14" t="str">
        <f t="shared" si="103"/>
        <v/>
      </c>
      <c r="F732" s="14" t="str">
        <f>IF(A732="","",IF(A732=nper,J731+E732,MIN(J731+E732,IF(D732=D731,F731,IF($E$13="Acc Bi-Weekly",ROUND((-PMT(((1+D732/CP)^(CP/12))-1,(nper-A732+1)*12/26,J731))/2,2),IF($E$13="Acc Weekly",ROUND((-PMT(((1+D732/CP)^(CP/12))-1,(nper-A732+1)*12/52,J731))/4,2),ROUND(-PMT(((1+D732/CP)^(CP/periods_per_year))-1,nper-A732+1,J731),2)))))))</f>
        <v/>
      </c>
      <c r="G732" s="14" t="str">
        <f>IF(OR(A732="",A732&lt;$E$23),"",IF(J731&lt;=F732,0,IF(IF(AND(A732&gt;=$E$23,MOD(A732-$E$23,int)=0),$E$24,0)+F732&gt;=J731+E732,J731+E732-F732,IF(AND(A732&gt;=$E$23,MOD(A732-$E$23,int)=0),$E$24,0)+IF(IF(AND(A732&gt;=$E$23,MOD(A732-$E$23,int)=0),$E$24,0)+IF(MOD(A732-$E$27,periods_per_year)=0,$E$26,0)+F732&lt;J731+E732,IF(MOD(A732-$E$27,periods_per_year)=0,$E$26,0),J731+E732-IF(AND(A732&gt;=$E$23,MOD(A732-$E$23,int)=0),$E$24,0)-F732))))</f>
        <v/>
      </c>
      <c r="H732" s="15"/>
      <c r="I732" s="14" t="str">
        <f t="shared" si="104"/>
        <v/>
      </c>
      <c r="J732" s="14" t="str">
        <f t="shared" si="105"/>
        <v/>
      </c>
      <c r="K732" s="14" t="str">
        <f t="shared" si="106"/>
        <v/>
      </c>
      <c r="L732" s="14" t="str">
        <f>IF(A732="","",SUM($K$49:K732))</f>
        <v/>
      </c>
      <c r="O732" s="18" t="str">
        <f t="shared" si="107"/>
        <v/>
      </c>
      <c r="P732" s="19" t="str">
        <f>IF(O732="","",IF(OR(periods_per_year=26,periods_per_year=52),IF(periods_per_year=26,IF(O732=1,fpdate,P731+14),IF(periods_per_year=52,IF(O732=1,fpdate,P731+7),"n/a")),IF(periods_per_year=24,DATE(YEAR(fpdate),MONTH(fpdate)+(O732-1)/2+IF(AND(DAY(fpdate)&gt;=15,MOD(O732,2)=0),1,0),IF(MOD(O732,2)=0,IF(DAY(fpdate)&gt;=15,DAY(fpdate)-14,DAY(fpdate)+14),DAY(fpdate))),IF(DAY(DATE(YEAR(fpdate),MONTH(fpdate)+O732-1,DAY(fpdate)))&lt;&gt;DAY(fpdate),DATE(YEAR(fpdate),MONTH(fpdate)+O732,0),DATE(YEAR(fpdate),MONTH(fpdate)+O732-1,DAY(fpdate))))))</f>
        <v/>
      </c>
      <c r="Q732" s="20" t="str">
        <f>IF(O732="","",IF(D732&lt;&gt;"",D732,IF(O732=1,start_rate,IF(variable,IF(OR(O732=1,O732&lt;$J$23*periods_per_year),Q731,MIN($J$24,IF(MOD(O732-1,$J$26)=0,MAX($J$25,Q731+$J$27),Q731))),Q731))))</f>
        <v/>
      </c>
      <c r="R732" s="21" t="str">
        <f>IF(O732="","",ROUND((((1+Q732/CP)^(CP/periods_per_year))-1)*U731,2))</f>
        <v/>
      </c>
      <c r="S732" s="21" t="str">
        <f>IF(O732="","",IF(O732=nper,U731+R732,MIN(U731+R732,IF(Q732=Q731,S731,ROUND(-PMT(((1+Q732/CP)^(CP/periods_per_year))-1,nper-O732+1,U731),2)))))</f>
        <v/>
      </c>
      <c r="T732" s="21" t="str">
        <f t="shared" si="108"/>
        <v/>
      </c>
      <c r="U732" s="21" t="str">
        <f t="shared" si="109"/>
        <v/>
      </c>
    </row>
    <row r="733" spans="1:21" x14ac:dyDescent="0.2">
      <c r="A733" s="11" t="str">
        <f t="shared" si="100"/>
        <v/>
      </c>
      <c r="B733" s="12" t="str">
        <f t="shared" si="101"/>
        <v/>
      </c>
      <c r="C733" s="16" t="str">
        <f t="shared" si="102"/>
        <v/>
      </c>
      <c r="D733" s="13" t="str">
        <f>IF(A733="","",IF(A733=1,start_rate,IF(variable,IF(OR(A733=1,A733&lt;$J$23*periods_per_year),D732,MIN($J$24,IF(MOD(A733-1,$J$26)=0,MAX($J$25,D732+$J$27),D732))),D732)))</f>
        <v/>
      </c>
      <c r="E733" s="14" t="str">
        <f t="shared" si="103"/>
        <v/>
      </c>
      <c r="F733" s="14" t="str">
        <f>IF(A733="","",IF(A733=nper,J732+E733,MIN(J732+E733,IF(D733=D732,F732,IF($E$13="Acc Bi-Weekly",ROUND((-PMT(((1+D733/CP)^(CP/12))-1,(nper-A733+1)*12/26,J732))/2,2),IF($E$13="Acc Weekly",ROUND((-PMT(((1+D733/CP)^(CP/12))-1,(nper-A733+1)*12/52,J732))/4,2),ROUND(-PMT(((1+D733/CP)^(CP/periods_per_year))-1,nper-A733+1,J732),2)))))))</f>
        <v/>
      </c>
      <c r="G733" s="14" t="str">
        <f>IF(OR(A733="",A733&lt;$E$23),"",IF(J732&lt;=F733,0,IF(IF(AND(A733&gt;=$E$23,MOD(A733-$E$23,int)=0),$E$24,0)+F733&gt;=J732+E733,J732+E733-F733,IF(AND(A733&gt;=$E$23,MOD(A733-$E$23,int)=0),$E$24,0)+IF(IF(AND(A733&gt;=$E$23,MOD(A733-$E$23,int)=0),$E$24,0)+IF(MOD(A733-$E$27,periods_per_year)=0,$E$26,0)+F733&lt;J732+E733,IF(MOD(A733-$E$27,periods_per_year)=0,$E$26,0),J732+E733-IF(AND(A733&gt;=$E$23,MOD(A733-$E$23,int)=0),$E$24,0)-F733))))</f>
        <v/>
      </c>
      <c r="H733" s="15"/>
      <c r="I733" s="14" t="str">
        <f t="shared" si="104"/>
        <v/>
      </c>
      <c r="J733" s="14" t="str">
        <f t="shared" si="105"/>
        <v/>
      </c>
      <c r="K733" s="14" t="str">
        <f t="shared" si="106"/>
        <v/>
      </c>
      <c r="L733" s="14" t="str">
        <f>IF(A733="","",SUM($K$49:K733))</f>
        <v/>
      </c>
      <c r="O733" s="18" t="str">
        <f t="shared" si="107"/>
        <v/>
      </c>
      <c r="P733" s="19" t="str">
        <f>IF(O733="","",IF(OR(periods_per_year=26,periods_per_year=52),IF(periods_per_year=26,IF(O733=1,fpdate,P732+14),IF(periods_per_year=52,IF(O733=1,fpdate,P732+7),"n/a")),IF(periods_per_year=24,DATE(YEAR(fpdate),MONTH(fpdate)+(O733-1)/2+IF(AND(DAY(fpdate)&gt;=15,MOD(O733,2)=0),1,0),IF(MOD(O733,2)=0,IF(DAY(fpdate)&gt;=15,DAY(fpdate)-14,DAY(fpdate)+14),DAY(fpdate))),IF(DAY(DATE(YEAR(fpdate),MONTH(fpdate)+O733-1,DAY(fpdate)))&lt;&gt;DAY(fpdate),DATE(YEAR(fpdate),MONTH(fpdate)+O733,0),DATE(YEAR(fpdate),MONTH(fpdate)+O733-1,DAY(fpdate))))))</f>
        <v/>
      </c>
      <c r="Q733" s="20" t="str">
        <f>IF(O733="","",IF(D733&lt;&gt;"",D733,IF(O733=1,start_rate,IF(variable,IF(OR(O733=1,O733&lt;$J$23*periods_per_year),Q732,MIN($J$24,IF(MOD(O733-1,$J$26)=0,MAX($J$25,Q732+$J$27),Q732))),Q732))))</f>
        <v/>
      </c>
      <c r="R733" s="21" t="str">
        <f>IF(O733="","",ROUND((((1+Q733/CP)^(CP/periods_per_year))-1)*U732,2))</f>
        <v/>
      </c>
      <c r="S733" s="21" t="str">
        <f>IF(O733="","",IF(O733=nper,U732+R733,MIN(U732+R733,IF(Q733=Q732,S732,ROUND(-PMT(((1+Q733/CP)^(CP/periods_per_year))-1,nper-O733+1,U732),2)))))</f>
        <v/>
      </c>
      <c r="T733" s="21" t="str">
        <f t="shared" si="108"/>
        <v/>
      </c>
      <c r="U733" s="21" t="str">
        <f t="shared" si="109"/>
        <v/>
      </c>
    </row>
    <row r="734" spans="1:21" x14ac:dyDescent="0.2">
      <c r="A734" s="11" t="str">
        <f t="shared" si="100"/>
        <v/>
      </c>
      <c r="B734" s="12" t="str">
        <f t="shared" si="101"/>
        <v/>
      </c>
      <c r="C734" s="16" t="str">
        <f t="shared" si="102"/>
        <v/>
      </c>
      <c r="D734" s="13" t="str">
        <f>IF(A734="","",IF(A734=1,start_rate,IF(variable,IF(OR(A734=1,A734&lt;$J$23*periods_per_year),D733,MIN($J$24,IF(MOD(A734-1,$J$26)=0,MAX($J$25,D733+$J$27),D733))),D733)))</f>
        <v/>
      </c>
      <c r="E734" s="14" t="str">
        <f t="shared" si="103"/>
        <v/>
      </c>
      <c r="F734" s="14" t="str">
        <f>IF(A734="","",IF(A734=nper,J733+E734,MIN(J733+E734,IF(D734=D733,F733,IF($E$13="Acc Bi-Weekly",ROUND((-PMT(((1+D734/CP)^(CP/12))-1,(nper-A734+1)*12/26,J733))/2,2),IF($E$13="Acc Weekly",ROUND((-PMT(((1+D734/CP)^(CP/12))-1,(nper-A734+1)*12/52,J733))/4,2),ROUND(-PMT(((1+D734/CP)^(CP/periods_per_year))-1,nper-A734+1,J733),2)))))))</f>
        <v/>
      </c>
      <c r="G734" s="14" t="str">
        <f>IF(OR(A734="",A734&lt;$E$23),"",IF(J733&lt;=F734,0,IF(IF(AND(A734&gt;=$E$23,MOD(A734-$E$23,int)=0),$E$24,0)+F734&gt;=J733+E734,J733+E734-F734,IF(AND(A734&gt;=$E$23,MOD(A734-$E$23,int)=0),$E$24,0)+IF(IF(AND(A734&gt;=$E$23,MOD(A734-$E$23,int)=0),$E$24,0)+IF(MOD(A734-$E$27,periods_per_year)=0,$E$26,0)+F734&lt;J733+E734,IF(MOD(A734-$E$27,periods_per_year)=0,$E$26,0),J733+E734-IF(AND(A734&gt;=$E$23,MOD(A734-$E$23,int)=0),$E$24,0)-F734))))</f>
        <v/>
      </c>
      <c r="H734" s="15"/>
      <c r="I734" s="14" t="str">
        <f t="shared" si="104"/>
        <v/>
      </c>
      <c r="J734" s="14" t="str">
        <f t="shared" si="105"/>
        <v/>
      </c>
      <c r="K734" s="14" t="str">
        <f t="shared" si="106"/>
        <v/>
      </c>
      <c r="L734" s="14" t="str">
        <f>IF(A734="","",SUM($K$49:K734))</f>
        <v/>
      </c>
      <c r="O734" s="18" t="str">
        <f t="shared" si="107"/>
        <v/>
      </c>
      <c r="P734" s="19" t="str">
        <f>IF(O734="","",IF(OR(periods_per_year=26,periods_per_year=52),IF(periods_per_year=26,IF(O734=1,fpdate,P733+14),IF(periods_per_year=52,IF(O734=1,fpdate,P733+7),"n/a")),IF(periods_per_year=24,DATE(YEAR(fpdate),MONTH(fpdate)+(O734-1)/2+IF(AND(DAY(fpdate)&gt;=15,MOD(O734,2)=0),1,0),IF(MOD(O734,2)=0,IF(DAY(fpdate)&gt;=15,DAY(fpdate)-14,DAY(fpdate)+14),DAY(fpdate))),IF(DAY(DATE(YEAR(fpdate),MONTH(fpdate)+O734-1,DAY(fpdate)))&lt;&gt;DAY(fpdate),DATE(YEAR(fpdate),MONTH(fpdate)+O734,0),DATE(YEAR(fpdate),MONTH(fpdate)+O734-1,DAY(fpdate))))))</f>
        <v/>
      </c>
      <c r="Q734" s="20" t="str">
        <f>IF(O734="","",IF(D734&lt;&gt;"",D734,IF(O734=1,start_rate,IF(variable,IF(OR(O734=1,O734&lt;$J$23*periods_per_year),Q733,MIN($J$24,IF(MOD(O734-1,$J$26)=0,MAX($J$25,Q733+$J$27),Q733))),Q733))))</f>
        <v/>
      </c>
      <c r="R734" s="21" t="str">
        <f>IF(O734="","",ROUND((((1+Q734/CP)^(CP/periods_per_year))-1)*U733,2))</f>
        <v/>
      </c>
      <c r="S734" s="21" t="str">
        <f>IF(O734="","",IF(O734=nper,U733+R734,MIN(U733+R734,IF(Q734=Q733,S733,ROUND(-PMT(((1+Q734/CP)^(CP/periods_per_year))-1,nper-O734+1,U733),2)))))</f>
        <v/>
      </c>
      <c r="T734" s="21" t="str">
        <f t="shared" si="108"/>
        <v/>
      </c>
      <c r="U734" s="21" t="str">
        <f t="shared" si="109"/>
        <v/>
      </c>
    </row>
    <row r="735" spans="1:21" x14ac:dyDescent="0.2">
      <c r="A735" s="11" t="str">
        <f t="shared" si="100"/>
        <v/>
      </c>
      <c r="B735" s="12" t="str">
        <f t="shared" si="101"/>
        <v/>
      </c>
      <c r="C735" s="16" t="str">
        <f t="shared" si="102"/>
        <v/>
      </c>
      <c r="D735" s="13" t="str">
        <f>IF(A735="","",IF(A735=1,start_rate,IF(variable,IF(OR(A735=1,A735&lt;$J$23*periods_per_year),D734,MIN($J$24,IF(MOD(A735-1,$J$26)=0,MAX($J$25,D734+$J$27),D734))),D734)))</f>
        <v/>
      </c>
      <c r="E735" s="14" t="str">
        <f t="shared" si="103"/>
        <v/>
      </c>
      <c r="F735" s="14" t="str">
        <f>IF(A735="","",IF(A735=nper,J734+E735,MIN(J734+E735,IF(D735=D734,F734,IF($E$13="Acc Bi-Weekly",ROUND((-PMT(((1+D735/CP)^(CP/12))-1,(nper-A735+1)*12/26,J734))/2,2),IF($E$13="Acc Weekly",ROUND((-PMT(((1+D735/CP)^(CP/12))-1,(nper-A735+1)*12/52,J734))/4,2),ROUND(-PMT(((1+D735/CP)^(CP/periods_per_year))-1,nper-A735+1,J734),2)))))))</f>
        <v/>
      </c>
      <c r="G735" s="14" t="str">
        <f>IF(OR(A735="",A735&lt;$E$23),"",IF(J734&lt;=F735,0,IF(IF(AND(A735&gt;=$E$23,MOD(A735-$E$23,int)=0),$E$24,0)+F735&gt;=J734+E735,J734+E735-F735,IF(AND(A735&gt;=$E$23,MOD(A735-$E$23,int)=0),$E$24,0)+IF(IF(AND(A735&gt;=$E$23,MOD(A735-$E$23,int)=0),$E$24,0)+IF(MOD(A735-$E$27,periods_per_year)=0,$E$26,0)+F735&lt;J734+E735,IF(MOD(A735-$E$27,periods_per_year)=0,$E$26,0),J734+E735-IF(AND(A735&gt;=$E$23,MOD(A735-$E$23,int)=0),$E$24,0)-F735))))</f>
        <v/>
      </c>
      <c r="H735" s="15"/>
      <c r="I735" s="14" t="str">
        <f t="shared" si="104"/>
        <v/>
      </c>
      <c r="J735" s="14" t="str">
        <f t="shared" si="105"/>
        <v/>
      </c>
      <c r="K735" s="14" t="str">
        <f t="shared" si="106"/>
        <v/>
      </c>
      <c r="L735" s="14" t="str">
        <f>IF(A735="","",SUM($K$49:K735))</f>
        <v/>
      </c>
      <c r="O735" s="18" t="str">
        <f t="shared" si="107"/>
        <v/>
      </c>
      <c r="P735" s="19" t="str">
        <f>IF(O735="","",IF(OR(periods_per_year=26,periods_per_year=52),IF(periods_per_year=26,IF(O735=1,fpdate,P734+14),IF(periods_per_year=52,IF(O735=1,fpdate,P734+7),"n/a")),IF(periods_per_year=24,DATE(YEAR(fpdate),MONTH(fpdate)+(O735-1)/2+IF(AND(DAY(fpdate)&gt;=15,MOD(O735,2)=0),1,0),IF(MOD(O735,2)=0,IF(DAY(fpdate)&gt;=15,DAY(fpdate)-14,DAY(fpdate)+14),DAY(fpdate))),IF(DAY(DATE(YEAR(fpdate),MONTH(fpdate)+O735-1,DAY(fpdate)))&lt;&gt;DAY(fpdate),DATE(YEAR(fpdate),MONTH(fpdate)+O735,0),DATE(YEAR(fpdate),MONTH(fpdate)+O735-1,DAY(fpdate))))))</f>
        <v/>
      </c>
      <c r="Q735" s="20" t="str">
        <f>IF(O735="","",IF(D735&lt;&gt;"",D735,IF(O735=1,start_rate,IF(variable,IF(OR(O735=1,O735&lt;$J$23*periods_per_year),Q734,MIN($J$24,IF(MOD(O735-1,$J$26)=0,MAX($J$25,Q734+$J$27),Q734))),Q734))))</f>
        <v/>
      </c>
      <c r="R735" s="21" t="str">
        <f>IF(O735="","",ROUND((((1+Q735/CP)^(CP/periods_per_year))-1)*U734,2))</f>
        <v/>
      </c>
      <c r="S735" s="21" t="str">
        <f>IF(O735="","",IF(O735=nper,U734+R735,MIN(U734+R735,IF(Q735=Q734,S734,ROUND(-PMT(((1+Q735/CP)^(CP/periods_per_year))-1,nper-O735+1,U734),2)))))</f>
        <v/>
      </c>
      <c r="T735" s="21" t="str">
        <f t="shared" si="108"/>
        <v/>
      </c>
      <c r="U735" s="21" t="str">
        <f t="shared" si="109"/>
        <v/>
      </c>
    </row>
    <row r="736" spans="1:21" x14ac:dyDescent="0.2">
      <c r="A736" s="11" t="str">
        <f t="shared" si="100"/>
        <v/>
      </c>
      <c r="B736" s="12" t="str">
        <f t="shared" si="101"/>
        <v/>
      </c>
      <c r="C736" s="16" t="str">
        <f t="shared" si="102"/>
        <v/>
      </c>
      <c r="D736" s="13" t="str">
        <f>IF(A736="","",IF(A736=1,start_rate,IF(variable,IF(OR(A736=1,A736&lt;$J$23*periods_per_year),D735,MIN($J$24,IF(MOD(A736-1,$J$26)=0,MAX($J$25,D735+$J$27),D735))),D735)))</f>
        <v/>
      </c>
      <c r="E736" s="14" t="str">
        <f t="shared" si="103"/>
        <v/>
      </c>
      <c r="F736" s="14" t="str">
        <f>IF(A736="","",IF(A736=nper,J735+E736,MIN(J735+E736,IF(D736=D735,F735,IF($E$13="Acc Bi-Weekly",ROUND((-PMT(((1+D736/CP)^(CP/12))-1,(nper-A736+1)*12/26,J735))/2,2),IF($E$13="Acc Weekly",ROUND((-PMT(((1+D736/CP)^(CP/12))-1,(nper-A736+1)*12/52,J735))/4,2),ROUND(-PMT(((1+D736/CP)^(CP/periods_per_year))-1,nper-A736+1,J735),2)))))))</f>
        <v/>
      </c>
      <c r="G736" s="14" t="str">
        <f>IF(OR(A736="",A736&lt;$E$23),"",IF(J735&lt;=F736,0,IF(IF(AND(A736&gt;=$E$23,MOD(A736-$E$23,int)=0),$E$24,0)+F736&gt;=J735+E736,J735+E736-F736,IF(AND(A736&gt;=$E$23,MOD(A736-$E$23,int)=0),$E$24,0)+IF(IF(AND(A736&gt;=$E$23,MOD(A736-$E$23,int)=0),$E$24,0)+IF(MOD(A736-$E$27,periods_per_year)=0,$E$26,0)+F736&lt;J735+E736,IF(MOD(A736-$E$27,periods_per_year)=0,$E$26,0),J735+E736-IF(AND(A736&gt;=$E$23,MOD(A736-$E$23,int)=0),$E$24,0)-F736))))</f>
        <v/>
      </c>
      <c r="H736" s="15"/>
      <c r="I736" s="14" t="str">
        <f t="shared" si="104"/>
        <v/>
      </c>
      <c r="J736" s="14" t="str">
        <f t="shared" si="105"/>
        <v/>
      </c>
      <c r="K736" s="14" t="str">
        <f t="shared" si="106"/>
        <v/>
      </c>
      <c r="L736" s="14" t="str">
        <f>IF(A736="","",SUM($K$49:K736))</f>
        <v/>
      </c>
      <c r="O736" s="18" t="str">
        <f t="shared" si="107"/>
        <v/>
      </c>
      <c r="P736" s="19" t="str">
        <f>IF(O736="","",IF(OR(periods_per_year=26,periods_per_year=52),IF(periods_per_year=26,IF(O736=1,fpdate,P735+14),IF(periods_per_year=52,IF(O736=1,fpdate,P735+7),"n/a")),IF(periods_per_year=24,DATE(YEAR(fpdate),MONTH(fpdate)+(O736-1)/2+IF(AND(DAY(fpdate)&gt;=15,MOD(O736,2)=0),1,0),IF(MOD(O736,2)=0,IF(DAY(fpdate)&gt;=15,DAY(fpdate)-14,DAY(fpdate)+14),DAY(fpdate))),IF(DAY(DATE(YEAR(fpdate),MONTH(fpdate)+O736-1,DAY(fpdate)))&lt;&gt;DAY(fpdate),DATE(YEAR(fpdate),MONTH(fpdate)+O736,0),DATE(YEAR(fpdate),MONTH(fpdate)+O736-1,DAY(fpdate))))))</f>
        <v/>
      </c>
      <c r="Q736" s="20" t="str">
        <f>IF(O736="","",IF(D736&lt;&gt;"",D736,IF(O736=1,start_rate,IF(variable,IF(OR(O736=1,O736&lt;$J$23*periods_per_year),Q735,MIN($J$24,IF(MOD(O736-1,$J$26)=0,MAX($J$25,Q735+$J$27),Q735))),Q735))))</f>
        <v/>
      </c>
      <c r="R736" s="21" t="str">
        <f>IF(O736="","",ROUND((((1+Q736/CP)^(CP/periods_per_year))-1)*U735,2))</f>
        <v/>
      </c>
      <c r="S736" s="21" t="str">
        <f>IF(O736="","",IF(O736=nper,U735+R736,MIN(U735+R736,IF(Q736=Q735,S735,ROUND(-PMT(((1+Q736/CP)^(CP/periods_per_year))-1,nper-O736+1,U735),2)))))</f>
        <v/>
      </c>
      <c r="T736" s="21" t="str">
        <f t="shared" si="108"/>
        <v/>
      </c>
      <c r="U736" s="21" t="str">
        <f t="shared" si="109"/>
        <v/>
      </c>
    </row>
    <row r="737" spans="1:21" x14ac:dyDescent="0.2">
      <c r="A737" s="11" t="str">
        <f t="shared" si="100"/>
        <v/>
      </c>
      <c r="B737" s="12" t="str">
        <f t="shared" si="101"/>
        <v/>
      </c>
      <c r="C737" s="16" t="str">
        <f t="shared" si="102"/>
        <v/>
      </c>
      <c r="D737" s="13" t="str">
        <f>IF(A737="","",IF(A737=1,start_rate,IF(variable,IF(OR(A737=1,A737&lt;$J$23*periods_per_year),D736,MIN($J$24,IF(MOD(A737-1,$J$26)=0,MAX($J$25,D736+$J$27),D736))),D736)))</f>
        <v/>
      </c>
      <c r="E737" s="14" t="str">
        <f t="shared" si="103"/>
        <v/>
      </c>
      <c r="F737" s="14" t="str">
        <f>IF(A737="","",IF(A737=nper,J736+E737,MIN(J736+E737,IF(D737=D736,F736,IF($E$13="Acc Bi-Weekly",ROUND((-PMT(((1+D737/CP)^(CP/12))-1,(nper-A737+1)*12/26,J736))/2,2),IF($E$13="Acc Weekly",ROUND((-PMT(((1+D737/CP)^(CP/12))-1,(nper-A737+1)*12/52,J736))/4,2),ROUND(-PMT(((1+D737/CP)^(CP/periods_per_year))-1,nper-A737+1,J736),2)))))))</f>
        <v/>
      </c>
      <c r="G737" s="14" t="str">
        <f>IF(OR(A737="",A737&lt;$E$23),"",IF(J736&lt;=F737,0,IF(IF(AND(A737&gt;=$E$23,MOD(A737-$E$23,int)=0),$E$24,0)+F737&gt;=J736+E737,J736+E737-F737,IF(AND(A737&gt;=$E$23,MOD(A737-$E$23,int)=0),$E$24,0)+IF(IF(AND(A737&gt;=$E$23,MOD(A737-$E$23,int)=0),$E$24,0)+IF(MOD(A737-$E$27,periods_per_year)=0,$E$26,0)+F737&lt;J736+E737,IF(MOD(A737-$E$27,periods_per_year)=0,$E$26,0),J736+E737-IF(AND(A737&gt;=$E$23,MOD(A737-$E$23,int)=0),$E$24,0)-F737))))</f>
        <v/>
      </c>
      <c r="H737" s="15"/>
      <c r="I737" s="14" t="str">
        <f t="shared" si="104"/>
        <v/>
      </c>
      <c r="J737" s="14" t="str">
        <f t="shared" si="105"/>
        <v/>
      </c>
      <c r="K737" s="14" t="str">
        <f t="shared" si="106"/>
        <v/>
      </c>
      <c r="L737" s="14" t="str">
        <f>IF(A737="","",SUM($K$49:K737))</f>
        <v/>
      </c>
      <c r="O737" s="18" t="str">
        <f t="shared" si="107"/>
        <v/>
      </c>
      <c r="P737" s="19" t="str">
        <f>IF(O737="","",IF(OR(periods_per_year=26,periods_per_year=52),IF(periods_per_year=26,IF(O737=1,fpdate,P736+14),IF(periods_per_year=52,IF(O737=1,fpdate,P736+7),"n/a")),IF(periods_per_year=24,DATE(YEAR(fpdate),MONTH(fpdate)+(O737-1)/2+IF(AND(DAY(fpdate)&gt;=15,MOD(O737,2)=0),1,0),IF(MOD(O737,2)=0,IF(DAY(fpdate)&gt;=15,DAY(fpdate)-14,DAY(fpdate)+14),DAY(fpdate))),IF(DAY(DATE(YEAR(fpdate),MONTH(fpdate)+O737-1,DAY(fpdate)))&lt;&gt;DAY(fpdate),DATE(YEAR(fpdate),MONTH(fpdate)+O737,0),DATE(YEAR(fpdate),MONTH(fpdate)+O737-1,DAY(fpdate))))))</f>
        <v/>
      </c>
      <c r="Q737" s="20" t="str">
        <f>IF(O737="","",IF(D737&lt;&gt;"",D737,IF(O737=1,start_rate,IF(variable,IF(OR(O737=1,O737&lt;$J$23*periods_per_year),Q736,MIN($J$24,IF(MOD(O737-1,$J$26)=0,MAX($J$25,Q736+$J$27),Q736))),Q736))))</f>
        <v/>
      </c>
      <c r="R737" s="21" t="str">
        <f>IF(O737="","",ROUND((((1+Q737/CP)^(CP/periods_per_year))-1)*U736,2))</f>
        <v/>
      </c>
      <c r="S737" s="21" t="str">
        <f>IF(O737="","",IF(O737=nper,U736+R737,MIN(U736+R737,IF(Q737=Q736,S736,ROUND(-PMT(((1+Q737/CP)^(CP/periods_per_year))-1,nper-O737+1,U736),2)))))</f>
        <v/>
      </c>
      <c r="T737" s="21" t="str">
        <f t="shared" si="108"/>
        <v/>
      </c>
      <c r="U737" s="21" t="str">
        <f t="shared" si="109"/>
        <v/>
      </c>
    </row>
    <row r="738" spans="1:21" x14ac:dyDescent="0.2">
      <c r="A738" s="11" t="str">
        <f t="shared" si="100"/>
        <v/>
      </c>
      <c r="B738" s="12" t="str">
        <f t="shared" si="101"/>
        <v/>
      </c>
      <c r="C738" s="16" t="str">
        <f t="shared" si="102"/>
        <v/>
      </c>
      <c r="D738" s="13" t="str">
        <f>IF(A738="","",IF(A738=1,start_rate,IF(variable,IF(OR(A738=1,A738&lt;$J$23*periods_per_year),D737,MIN($J$24,IF(MOD(A738-1,$J$26)=0,MAX($J$25,D737+$J$27),D737))),D737)))</f>
        <v/>
      </c>
      <c r="E738" s="14" t="str">
        <f t="shared" si="103"/>
        <v/>
      </c>
      <c r="F738" s="14" t="str">
        <f>IF(A738="","",IF(A738=nper,J737+E738,MIN(J737+E738,IF(D738=D737,F737,IF($E$13="Acc Bi-Weekly",ROUND((-PMT(((1+D738/CP)^(CP/12))-1,(nper-A738+1)*12/26,J737))/2,2),IF($E$13="Acc Weekly",ROUND((-PMT(((1+D738/CP)^(CP/12))-1,(nper-A738+1)*12/52,J737))/4,2),ROUND(-PMT(((1+D738/CP)^(CP/periods_per_year))-1,nper-A738+1,J737),2)))))))</f>
        <v/>
      </c>
      <c r="G738" s="14" t="str">
        <f>IF(OR(A738="",A738&lt;$E$23),"",IF(J737&lt;=F738,0,IF(IF(AND(A738&gt;=$E$23,MOD(A738-$E$23,int)=0),$E$24,0)+F738&gt;=J737+E738,J737+E738-F738,IF(AND(A738&gt;=$E$23,MOD(A738-$E$23,int)=0),$E$24,0)+IF(IF(AND(A738&gt;=$E$23,MOD(A738-$E$23,int)=0),$E$24,0)+IF(MOD(A738-$E$27,periods_per_year)=0,$E$26,0)+F738&lt;J737+E738,IF(MOD(A738-$E$27,periods_per_year)=0,$E$26,0),J737+E738-IF(AND(A738&gt;=$E$23,MOD(A738-$E$23,int)=0),$E$24,0)-F738))))</f>
        <v/>
      </c>
      <c r="H738" s="15"/>
      <c r="I738" s="14" t="str">
        <f t="shared" si="104"/>
        <v/>
      </c>
      <c r="J738" s="14" t="str">
        <f t="shared" si="105"/>
        <v/>
      </c>
      <c r="K738" s="14" t="str">
        <f t="shared" si="106"/>
        <v/>
      </c>
      <c r="L738" s="14" t="str">
        <f>IF(A738="","",SUM($K$49:K738))</f>
        <v/>
      </c>
      <c r="O738" s="18" t="str">
        <f t="shared" si="107"/>
        <v/>
      </c>
      <c r="P738" s="19" t="str">
        <f>IF(O738="","",IF(OR(periods_per_year=26,periods_per_year=52),IF(periods_per_year=26,IF(O738=1,fpdate,P737+14),IF(periods_per_year=52,IF(O738=1,fpdate,P737+7),"n/a")),IF(periods_per_year=24,DATE(YEAR(fpdate),MONTH(fpdate)+(O738-1)/2+IF(AND(DAY(fpdate)&gt;=15,MOD(O738,2)=0),1,0),IF(MOD(O738,2)=0,IF(DAY(fpdate)&gt;=15,DAY(fpdate)-14,DAY(fpdate)+14),DAY(fpdate))),IF(DAY(DATE(YEAR(fpdate),MONTH(fpdate)+O738-1,DAY(fpdate)))&lt;&gt;DAY(fpdate),DATE(YEAR(fpdate),MONTH(fpdate)+O738,0),DATE(YEAR(fpdate),MONTH(fpdate)+O738-1,DAY(fpdate))))))</f>
        <v/>
      </c>
      <c r="Q738" s="20" t="str">
        <f>IF(O738="","",IF(D738&lt;&gt;"",D738,IF(O738=1,start_rate,IF(variable,IF(OR(O738=1,O738&lt;$J$23*periods_per_year),Q737,MIN($J$24,IF(MOD(O738-1,$J$26)=0,MAX($J$25,Q737+$J$27),Q737))),Q737))))</f>
        <v/>
      </c>
      <c r="R738" s="21" t="str">
        <f>IF(O738="","",ROUND((((1+Q738/CP)^(CP/periods_per_year))-1)*U737,2))</f>
        <v/>
      </c>
      <c r="S738" s="21" t="str">
        <f>IF(O738="","",IF(O738=nper,U737+R738,MIN(U737+R738,IF(Q738=Q737,S737,ROUND(-PMT(((1+Q738/CP)^(CP/periods_per_year))-1,nper-O738+1,U737),2)))))</f>
        <v/>
      </c>
      <c r="T738" s="21" t="str">
        <f t="shared" si="108"/>
        <v/>
      </c>
      <c r="U738" s="21" t="str">
        <f t="shared" si="109"/>
        <v/>
      </c>
    </row>
    <row r="739" spans="1:21" x14ac:dyDescent="0.2">
      <c r="A739" s="11" t="str">
        <f t="shared" si="100"/>
        <v/>
      </c>
      <c r="B739" s="12" t="str">
        <f t="shared" si="101"/>
        <v/>
      </c>
      <c r="C739" s="16" t="str">
        <f t="shared" si="102"/>
        <v/>
      </c>
      <c r="D739" s="13" t="str">
        <f>IF(A739="","",IF(A739=1,start_rate,IF(variable,IF(OR(A739=1,A739&lt;$J$23*periods_per_year),D738,MIN($J$24,IF(MOD(A739-1,$J$26)=0,MAX($J$25,D738+$J$27),D738))),D738)))</f>
        <v/>
      </c>
      <c r="E739" s="14" t="str">
        <f t="shared" si="103"/>
        <v/>
      </c>
      <c r="F739" s="14" t="str">
        <f>IF(A739="","",IF(A739=nper,J738+E739,MIN(J738+E739,IF(D739=D738,F738,IF($E$13="Acc Bi-Weekly",ROUND((-PMT(((1+D739/CP)^(CP/12))-1,(nper-A739+1)*12/26,J738))/2,2),IF($E$13="Acc Weekly",ROUND((-PMT(((1+D739/CP)^(CP/12))-1,(nper-A739+1)*12/52,J738))/4,2),ROUND(-PMT(((1+D739/CP)^(CP/periods_per_year))-1,nper-A739+1,J738),2)))))))</f>
        <v/>
      </c>
      <c r="G739" s="14" t="str">
        <f>IF(OR(A739="",A739&lt;$E$23),"",IF(J738&lt;=F739,0,IF(IF(AND(A739&gt;=$E$23,MOD(A739-$E$23,int)=0),$E$24,0)+F739&gt;=J738+E739,J738+E739-F739,IF(AND(A739&gt;=$E$23,MOD(A739-$E$23,int)=0),$E$24,0)+IF(IF(AND(A739&gt;=$E$23,MOD(A739-$E$23,int)=0),$E$24,0)+IF(MOD(A739-$E$27,periods_per_year)=0,$E$26,0)+F739&lt;J738+E739,IF(MOD(A739-$E$27,periods_per_year)=0,$E$26,0),J738+E739-IF(AND(A739&gt;=$E$23,MOD(A739-$E$23,int)=0),$E$24,0)-F739))))</f>
        <v/>
      </c>
      <c r="H739" s="15"/>
      <c r="I739" s="14" t="str">
        <f t="shared" si="104"/>
        <v/>
      </c>
      <c r="J739" s="14" t="str">
        <f t="shared" si="105"/>
        <v/>
      </c>
      <c r="K739" s="14" t="str">
        <f t="shared" si="106"/>
        <v/>
      </c>
      <c r="L739" s="14" t="str">
        <f>IF(A739="","",SUM($K$49:K739))</f>
        <v/>
      </c>
      <c r="O739" s="18" t="str">
        <f t="shared" si="107"/>
        <v/>
      </c>
      <c r="P739" s="19" t="str">
        <f>IF(O739="","",IF(OR(periods_per_year=26,periods_per_year=52),IF(periods_per_year=26,IF(O739=1,fpdate,P738+14),IF(periods_per_year=52,IF(O739=1,fpdate,P738+7),"n/a")),IF(periods_per_year=24,DATE(YEAR(fpdate),MONTH(fpdate)+(O739-1)/2+IF(AND(DAY(fpdate)&gt;=15,MOD(O739,2)=0),1,0),IF(MOD(O739,2)=0,IF(DAY(fpdate)&gt;=15,DAY(fpdate)-14,DAY(fpdate)+14),DAY(fpdate))),IF(DAY(DATE(YEAR(fpdate),MONTH(fpdate)+O739-1,DAY(fpdate)))&lt;&gt;DAY(fpdate),DATE(YEAR(fpdate),MONTH(fpdate)+O739,0),DATE(YEAR(fpdate),MONTH(fpdate)+O739-1,DAY(fpdate))))))</f>
        <v/>
      </c>
      <c r="Q739" s="20" t="str">
        <f>IF(O739="","",IF(D739&lt;&gt;"",D739,IF(O739=1,start_rate,IF(variable,IF(OR(O739=1,O739&lt;$J$23*periods_per_year),Q738,MIN($J$24,IF(MOD(O739-1,$J$26)=0,MAX($J$25,Q738+$J$27),Q738))),Q738))))</f>
        <v/>
      </c>
      <c r="R739" s="21" t="str">
        <f>IF(O739="","",ROUND((((1+Q739/CP)^(CP/periods_per_year))-1)*U738,2))</f>
        <v/>
      </c>
      <c r="S739" s="21" t="str">
        <f>IF(O739="","",IF(O739=nper,U738+R739,MIN(U738+R739,IF(Q739=Q738,S738,ROUND(-PMT(((1+Q739/CP)^(CP/periods_per_year))-1,nper-O739+1,U738),2)))))</f>
        <v/>
      </c>
      <c r="T739" s="21" t="str">
        <f t="shared" si="108"/>
        <v/>
      </c>
      <c r="U739" s="21" t="str">
        <f t="shared" si="109"/>
        <v/>
      </c>
    </row>
    <row r="740" spans="1:21" x14ac:dyDescent="0.2">
      <c r="A740" s="11" t="str">
        <f t="shared" si="100"/>
        <v/>
      </c>
      <c r="B740" s="12" t="str">
        <f t="shared" si="101"/>
        <v/>
      </c>
      <c r="C740" s="16" t="str">
        <f t="shared" si="102"/>
        <v/>
      </c>
      <c r="D740" s="13" t="str">
        <f>IF(A740="","",IF(A740=1,start_rate,IF(variable,IF(OR(A740=1,A740&lt;$J$23*periods_per_year),D739,MIN($J$24,IF(MOD(A740-1,$J$26)=0,MAX($J$25,D739+$J$27),D739))),D739)))</f>
        <v/>
      </c>
      <c r="E740" s="14" t="str">
        <f t="shared" si="103"/>
        <v/>
      </c>
      <c r="F740" s="14" t="str">
        <f>IF(A740="","",IF(A740=nper,J739+E740,MIN(J739+E740,IF(D740=D739,F739,IF($E$13="Acc Bi-Weekly",ROUND((-PMT(((1+D740/CP)^(CP/12))-1,(nper-A740+1)*12/26,J739))/2,2),IF($E$13="Acc Weekly",ROUND((-PMT(((1+D740/CP)^(CP/12))-1,(nper-A740+1)*12/52,J739))/4,2),ROUND(-PMT(((1+D740/CP)^(CP/periods_per_year))-1,nper-A740+1,J739),2)))))))</f>
        <v/>
      </c>
      <c r="G740" s="14" t="str">
        <f>IF(OR(A740="",A740&lt;$E$23),"",IF(J739&lt;=F740,0,IF(IF(AND(A740&gt;=$E$23,MOD(A740-$E$23,int)=0),$E$24,0)+F740&gt;=J739+E740,J739+E740-F740,IF(AND(A740&gt;=$E$23,MOD(A740-$E$23,int)=0),$E$24,0)+IF(IF(AND(A740&gt;=$E$23,MOD(A740-$E$23,int)=0),$E$24,0)+IF(MOD(A740-$E$27,periods_per_year)=0,$E$26,0)+F740&lt;J739+E740,IF(MOD(A740-$E$27,periods_per_year)=0,$E$26,0),J739+E740-IF(AND(A740&gt;=$E$23,MOD(A740-$E$23,int)=0),$E$24,0)-F740))))</f>
        <v/>
      </c>
      <c r="H740" s="15"/>
      <c r="I740" s="14" t="str">
        <f t="shared" si="104"/>
        <v/>
      </c>
      <c r="J740" s="14" t="str">
        <f t="shared" si="105"/>
        <v/>
      </c>
      <c r="K740" s="14" t="str">
        <f t="shared" si="106"/>
        <v/>
      </c>
      <c r="L740" s="14" t="str">
        <f>IF(A740="","",SUM($K$49:K740))</f>
        <v/>
      </c>
      <c r="O740" s="18" t="str">
        <f t="shared" si="107"/>
        <v/>
      </c>
      <c r="P740" s="19" t="str">
        <f>IF(O740="","",IF(OR(periods_per_year=26,periods_per_year=52),IF(periods_per_year=26,IF(O740=1,fpdate,P739+14),IF(periods_per_year=52,IF(O740=1,fpdate,P739+7),"n/a")),IF(periods_per_year=24,DATE(YEAR(fpdate),MONTH(fpdate)+(O740-1)/2+IF(AND(DAY(fpdate)&gt;=15,MOD(O740,2)=0),1,0),IF(MOD(O740,2)=0,IF(DAY(fpdate)&gt;=15,DAY(fpdate)-14,DAY(fpdate)+14),DAY(fpdate))),IF(DAY(DATE(YEAR(fpdate),MONTH(fpdate)+O740-1,DAY(fpdate)))&lt;&gt;DAY(fpdate),DATE(YEAR(fpdate),MONTH(fpdate)+O740,0),DATE(YEAR(fpdate),MONTH(fpdate)+O740-1,DAY(fpdate))))))</f>
        <v/>
      </c>
      <c r="Q740" s="20" t="str">
        <f>IF(O740="","",IF(D740&lt;&gt;"",D740,IF(O740=1,start_rate,IF(variable,IF(OR(O740=1,O740&lt;$J$23*periods_per_year),Q739,MIN($J$24,IF(MOD(O740-1,$J$26)=0,MAX($J$25,Q739+$J$27),Q739))),Q739))))</f>
        <v/>
      </c>
      <c r="R740" s="21" t="str">
        <f>IF(O740="","",ROUND((((1+Q740/CP)^(CP/periods_per_year))-1)*U739,2))</f>
        <v/>
      </c>
      <c r="S740" s="21" t="str">
        <f>IF(O740="","",IF(O740=nper,U739+R740,MIN(U739+R740,IF(Q740=Q739,S739,ROUND(-PMT(((1+Q740/CP)^(CP/periods_per_year))-1,nper-O740+1,U739),2)))))</f>
        <v/>
      </c>
      <c r="T740" s="21" t="str">
        <f t="shared" si="108"/>
        <v/>
      </c>
      <c r="U740" s="21" t="str">
        <f t="shared" si="109"/>
        <v/>
      </c>
    </row>
    <row r="741" spans="1:21" x14ac:dyDescent="0.2">
      <c r="A741" s="11" t="str">
        <f t="shared" si="100"/>
        <v/>
      </c>
      <c r="B741" s="12" t="str">
        <f t="shared" si="101"/>
        <v/>
      </c>
      <c r="C741" s="16" t="str">
        <f t="shared" si="102"/>
        <v/>
      </c>
      <c r="D741" s="13" t="str">
        <f>IF(A741="","",IF(A741=1,start_rate,IF(variable,IF(OR(A741=1,A741&lt;$J$23*periods_per_year),D740,MIN($J$24,IF(MOD(A741-1,$J$26)=0,MAX($J$25,D740+$J$27),D740))),D740)))</f>
        <v/>
      </c>
      <c r="E741" s="14" t="str">
        <f t="shared" si="103"/>
        <v/>
      </c>
      <c r="F741" s="14" t="str">
        <f>IF(A741="","",IF(A741=nper,J740+E741,MIN(J740+E741,IF(D741=D740,F740,IF($E$13="Acc Bi-Weekly",ROUND((-PMT(((1+D741/CP)^(CP/12))-1,(nper-A741+1)*12/26,J740))/2,2),IF($E$13="Acc Weekly",ROUND((-PMT(((1+D741/CP)^(CP/12))-1,(nper-A741+1)*12/52,J740))/4,2),ROUND(-PMT(((1+D741/CP)^(CP/periods_per_year))-1,nper-A741+1,J740),2)))))))</f>
        <v/>
      </c>
      <c r="G741" s="14" t="str">
        <f>IF(OR(A741="",A741&lt;$E$23),"",IF(J740&lt;=F741,0,IF(IF(AND(A741&gt;=$E$23,MOD(A741-$E$23,int)=0),$E$24,0)+F741&gt;=J740+E741,J740+E741-F741,IF(AND(A741&gt;=$E$23,MOD(A741-$E$23,int)=0),$E$24,0)+IF(IF(AND(A741&gt;=$E$23,MOD(A741-$E$23,int)=0),$E$24,0)+IF(MOD(A741-$E$27,periods_per_year)=0,$E$26,0)+F741&lt;J740+E741,IF(MOD(A741-$E$27,periods_per_year)=0,$E$26,0),J740+E741-IF(AND(A741&gt;=$E$23,MOD(A741-$E$23,int)=0),$E$24,0)-F741))))</f>
        <v/>
      </c>
      <c r="H741" s="15"/>
      <c r="I741" s="14" t="str">
        <f t="shared" si="104"/>
        <v/>
      </c>
      <c r="J741" s="14" t="str">
        <f t="shared" si="105"/>
        <v/>
      </c>
      <c r="K741" s="14" t="str">
        <f t="shared" si="106"/>
        <v/>
      </c>
      <c r="L741" s="14" t="str">
        <f>IF(A741="","",SUM($K$49:K741))</f>
        <v/>
      </c>
      <c r="O741" s="18" t="str">
        <f t="shared" si="107"/>
        <v/>
      </c>
      <c r="P741" s="19" t="str">
        <f>IF(O741="","",IF(OR(periods_per_year=26,periods_per_year=52),IF(periods_per_year=26,IF(O741=1,fpdate,P740+14),IF(periods_per_year=52,IF(O741=1,fpdate,P740+7),"n/a")),IF(periods_per_year=24,DATE(YEAR(fpdate),MONTH(fpdate)+(O741-1)/2+IF(AND(DAY(fpdate)&gt;=15,MOD(O741,2)=0),1,0),IF(MOD(O741,2)=0,IF(DAY(fpdate)&gt;=15,DAY(fpdate)-14,DAY(fpdate)+14),DAY(fpdate))),IF(DAY(DATE(YEAR(fpdate),MONTH(fpdate)+O741-1,DAY(fpdate)))&lt;&gt;DAY(fpdate),DATE(YEAR(fpdate),MONTH(fpdate)+O741,0),DATE(YEAR(fpdate),MONTH(fpdate)+O741-1,DAY(fpdate))))))</f>
        <v/>
      </c>
      <c r="Q741" s="20" t="str">
        <f>IF(O741="","",IF(D741&lt;&gt;"",D741,IF(O741=1,start_rate,IF(variable,IF(OR(O741=1,O741&lt;$J$23*periods_per_year),Q740,MIN($J$24,IF(MOD(O741-1,$J$26)=0,MAX($J$25,Q740+$J$27),Q740))),Q740))))</f>
        <v/>
      </c>
      <c r="R741" s="21" t="str">
        <f>IF(O741="","",ROUND((((1+Q741/CP)^(CP/periods_per_year))-1)*U740,2))</f>
        <v/>
      </c>
      <c r="S741" s="21" t="str">
        <f>IF(O741="","",IF(O741=nper,U740+R741,MIN(U740+R741,IF(Q741=Q740,S740,ROUND(-PMT(((1+Q741/CP)^(CP/periods_per_year))-1,nper-O741+1,U740),2)))))</f>
        <v/>
      </c>
      <c r="T741" s="21" t="str">
        <f t="shared" si="108"/>
        <v/>
      </c>
      <c r="U741" s="21" t="str">
        <f t="shared" si="109"/>
        <v/>
      </c>
    </row>
    <row r="742" spans="1:21" x14ac:dyDescent="0.2">
      <c r="A742" s="11" t="str">
        <f t="shared" si="100"/>
        <v/>
      </c>
      <c r="B742" s="12" t="str">
        <f t="shared" si="101"/>
        <v/>
      </c>
      <c r="C742" s="16" t="str">
        <f t="shared" si="102"/>
        <v/>
      </c>
      <c r="D742" s="13" t="str">
        <f>IF(A742="","",IF(A742=1,start_rate,IF(variable,IF(OR(A742=1,A742&lt;$J$23*periods_per_year),D741,MIN($J$24,IF(MOD(A742-1,$J$26)=0,MAX($J$25,D741+$J$27),D741))),D741)))</f>
        <v/>
      </c>
      <c r="E742" s="14" t="str">
        <f t="shared" si="103"/>
        <v/>
      </c>
      <c r="F742" s="14" t="str">
        <f>IF(A742="","",IF(A742=nper,J741+E742,MIN(J741+E742,IF(D742=D741,F741,IF($E$13="Acc Bi-Weekly",ROUND((-PMT(((1+D742/CP)^(CP/12))-1,(nper-A742+1)*12/26,J741))/2,2),IF($E$13="Acc Weekly",ROUND((-PMT(((1+D742/CP)^(CP/12))-1,(nper-A742+1)*12/52,J741))/4,2),ROUND(-PMT(((1+D742/CP)^(CP/periods_per_year))-1,nper-A742+1,J741),2)))))))</f>
        <v/>
      </c>
      <c r="G742" s="14" t="str">
        <f>IF(OR(A742="",A742&lt;$E$23),"",IF(J741&lt;=F742,0,IF(IF(AND(A742&gt;=$E$23,MOD(A742-$E$23,int)=0),$E$24,0)+F742&gt;=J741+E742,J741+E742-F742,IF(AND(A742&gt;=$E$23,MOD(A742-$E$23,int)=0),$E$24,0)+IF(IF(AND(A742&gt;=$E$23,MOD(A742-$E$23,int)=0),$E$24,0)+IF(MOD(A742-$E$27,periods_per_year)=0,$E$26,0)+F742&lt;J741+E742,IF(MOD(A742-$E$27,periods_per_year)=0,$E$26,0),J741+E742-IF(AND(A742&gt;=$E$23,MOD(A742-$E$23,int)=0),$E$24,0)-F742))))</f>
        <v/>
      </c>
      <c r="H742" s="15"/>
      <c r="I742" s="14" t="str">
        <f t="shared" si="104"/>
        <v/>
      </c>
      <c r="J742" s="14" t="str">
        <f t="shared" si="105"/>
        <v/>
      </c>
      <c r="K742" s="14" t="str">
        <f t="shared" si="106"/>
        <v/>
      </c>
      <c r="L742" s="14" t="str">
        <f>IF(A742="","",SUM($K$49:K742))</f>
        <v/>
      </c>
      <c r="O742" s="18" t="str">
        <f t="shared" si="107"/>
        <v/>
      </c>
      <c r="P742" s="19" t="str">
        <f>IF(O742="","",IF(OR(periods_per_year=26,periods_per_year=52),IF(periods_per_year=26,IF(O742=1,fpdate,P741+14),IF(periods_per_year=52,IF(O742=1,fpdate,P741+7),"n/a")),IF(periods_per_year=24,DATE(YEAR(fpdate),MONTH(fpdate)+(O742-1)/2+IF(AND(DAY(fpdate)&gt;=15,MOD(O742,2)=0),1,0),IF(MOD(O742,2)=0,IF(DAY(fpdate)&gt;=15,DAY(fpdate)-14,DAY(fpdate)+14),DAY(fpdate))),IF(DAY(DATE(YEAR(fpdate),MONTH(fpdate)+O742-1,DAY(fpdate)))&lt;&gt;DAY(fpdate),DATE(YEAR(fpdate),MONTH(fpdate)+O742,0),DATE(YEAR(fpdate),MONTH(fpdate)+O742-1,DAY(fpdate))))))</f>
        <v/>
      </c>
      <c r="Q742" s="20" t="str">
        <f>IF(O742="","",IF(D742&lt;&gt;"",D742,IF(O742=1,start_rate,IF(variable,IF(OR(O742=1,O742&lt;$J$23*periods_per_year),Q741,MIN($J$24,IF(MOD(O742-1,$J$26)=0,MAX($J$25,Q741+$J$27),Q741))),Q741))))</f>
        <v/>
      </c>
      <c r="R742" s="21" t="str">
        <f>IF(O742="","",ROUND((((1+Q742/CP)^(CP/periods_per_year))-1)*U741,2))</f>
        <v/>
      </c>
      <c r="S742" s="21" t="str">
        <f>IF(O742="","",IF(O742=nper,U741+R742,MIN(U741+R742,IF(Q742=Q741,S741,ROUND(-PMT(((1+Q742/CP)^(CP/periods_per_year))-1,nper-O742+1,U741),2)))))</f>
        <v/>
      </c>
      <c r="T742" s="21" t="str">
        <f t="shared" si="108"/>
        <v/>
      </c>
      <c r="U742" s="21" t="str">
        <f t="shared" si="109"/>
        <v/>
      </c>
    </row>
    <row r="743" spans="1:21" x14ac:dyDescent="0.2">
      <c r="A743" s="11" t="str">
        <f t="shared" si="100"/>
        <v/>
      </c>
      <c r="B743" s="12" t="str">
        <f t="shared" si="101"/>
        <v/>
      </c>
      <c r="C743" s="16" t="str">
        <f t="shared" si="102"/>
        <v/>
      </c>
      <c r="D743" s="13" t="str">
        <f>IF(A743="","",IF(A743=1,start_rate,IF(variable,IF(OR(A743=1,A743&lt;$J$23*periods_per_year),D742,MIN($J$24,IF(MOD(A743-1,$J$26)=0,MAX($J$25,D742+$J$27),D742))),D742)))</f>
        <v/>
      </c>
      <c r="E743" s="14" t="str">
        <f t="shared" si="103"/>
        <v/>
      </c>
      <c r="F743" s="14" t="str">
        <f>IF(A743="","",IF(A743=nper,J742+E743,MIN(J742+E743,IF(D743=D742,F742,IF($E$13="Acc Bi-Weekly",ROUND((-PMT(((1+D743/CP)^(CP/12))-1,(nper-A743+1)*12/26,J742))/2,2),IF($E$13="Acc Weekly",ROUND((-PMT(((1+D743/CP)^(CP/12))-1,(nper-A743+1)*12/52,J742))/4,2),ROUND(-PMT(((1+D743/CP)^(CP/periods_per_year))-1,nper-A743+1,J742),2)))))))</f>
        <v/>
      </c>
      <c r="G743" s="14" t="str">
        <f>IF(OR(A743="",A743&lt;$E$23),"",IF(J742&lt;=F743,0,IF(IF(AND(A743&gt;=$E$23,MOD(A743-$E$23,int)=0),$E$24,0)+F743&gt;=J742+E743,J742+E743-F743,IF(AND(A743&gt;=$E$23,MOD(A743-$E$23,int)=0),$E$24,0)+IF(IF(AND(A743&gt;=$E$23,MOD(A743-$E$23,int)=0),$E$24,0)+IF(MOD(A743-$E$27,periods_per_year)=0,$E$26,0)+F743&lt;J742+E743,IF(MOD(A743-$E$27,periods_per_year)=0,$E$26,0),J742+E743-IF(AND(A743&gt;=$E$23,MOD(A743-$E$23,int)=0),$E$24,0)-F743))))</f>
        <v/>
      </c>
      <c r="H743" s="15"/>
      <c r="I743" s="14" t="str">
        <f t="shared" si="104"/>
        <v/>
      </c>
      <c r="J743" s="14" t="str">
        <f t="shared" si="105"/>
        <v/>
      </c>
      <c r="K743" s="14" t="str">
        <f t="shared" si="106"/>
        <v/>
      </c>
      <c r="L743" s="14" t="str">
        <f>IF(A743="","",SUM($K$49:K743))</f>
        <v/>
      </c>
      <c r="O743" s="18" t="str">
        <f t="shared" si="107"/>
        <v/>
      </c>
      <c r="P743" s="19" t="str">
        <f>IF(O743="","",IF(OR(periods_per_year=26,periods_per_year=52),IF(periods_per_year=26,IF(O743=1,fpdate,P742+14),IF(periods_per_year=52,IF(O743=1,fpdate,P742+7),"n/a")),IF(periods_per_year=24,DATE(YEAR(fpdate),MONTH(fpdate)+(O743-1)/2+IF(AND(DAY(fpdate)&gt;=15,MOD(O743,2)=0),1,0),IF(MOD(O743,2)=0,IF(DAY(fpdate)&gt;=15,DAY(fpdate)-14,DAY(fpdate)+14),DAY(fpdate))),IF(DAY(DATE(YEAR(fpdate),MONTH(fpdate)+O743-1,DAY(fpdate)))&lt;&gt;DAY(fpdate),DATE(YEAR(fpdate),MONTH(fpdate)+O743,0),DATE(YEAR(fpdate),MONTH(fpdate)+O743-1,DAY(fpdate))))))</f>
        <v/>
      </c>
      <c r="Q743" s="20" t="str">
        <f>IF(O743="","",IF(D743&lt;&gt;"",D743,IF(O743=1,start_rate,IF(variable,IF(OR(O743=1,O743&lt;$J$23*periods_per_year),Q742,MIN($J$24,IF(MOD(O743-1,$J$26)=0,MAX($J$25,Q742+$J$27),Q742))),Q742))))</f>
        <v/>
      </c>
      <c r="R743" s="21" t="str">
        <f>IF(O743="","",ROUND((((1+Q743/CP)^(CP/periods_per_year))-1)*U742,2))</f>
        <v/>
      </c>
      <c r="S743" s="21" t="str">
        <f>IF(O743="","",IF(O743=nper,U742+R743,MIN(U742+R743,IF(Q743=Q742,S742,ROUND(-PMT(((1+Q743/CP)^(CP/periods_per_year))-1,nper-O743+1,U742),2)))))</f>
        <v/>
      </c>
      <c r="T743" s="21" t="str">
        <f t="shared" si="108"/>
        <v/>
      </c>
      <c r="U743" s="21" t="str">
        <f t="shared" si="109"/>
        <v/>
      </c>
    </row>
    <row r="744" spans="1:21" x14ac:dyDescent="0.2">
      <c r="A744" s="11" t="str">
        <f t="shared" si="100"/>
        <v/>
      </c>
      <c r="B744" s="12" t="str">
        <f t="shared" si="101"/>
        <v/>
      </c>
      <c r="C744" s="16" t="str">
        <f t="shared" si="102"/>
        <v/>
      </c>
      <c r="D744" s="13" t="str">
        <f>IF(A744="","",IF(A744=1,start_rate,IF(variable,IF(OR(A744=1,A744&lt;$J$23*periods_per_year),D743,MIN($J$24,IF(MOD(A744-1,$J$26)=0,MAX($J$25,D743+$J$27),D743))),D743)))</f>
        <v/>
      </c>
      <c r="E744" s="14" t="str">
        <f t="shared" si="103"/>
        <v/>
      </c>
      <c r="F744" s="14" t="str">
        <f>IF(A744="","",IF(A744=nper,J743+E744,MIN(J743+E744,IF(D744=D743,F743,IF($E$13="Acc Bi-Weekly",ROUND((-PMT(((1+D744/CP)^(CP/12))-1,(nper-A744+1)*12/26,J743))/2,2),IF($E$13="Acc Weekly",ROUND((-PMT(((1+D744/CP)^(CP/12))-1,(nper-A744+1)*12/52,J743))/4,2),ROUND(-PMT(((1+D744/CP)^(CP/periods_per_year))-1,nper-A744+1,J743),2)))))))</f>
        <v/>
      </c>
      <c r="G744" s="14" t="str">
        <f>IF(OR(A744="",A744&lt;$E$23),"",IF(J743&lt;=F744,0,IF(IF(AND(A744&gt;=$E$23,MOD(A744-$E$23,int)=0),$E$24,0)+F744&gt;=J743+E744,J743+E744-F744,IF(AND(A744&gt;=$E$23,MOD(A744-$E$23,int)=0),$E$24,0)+IF(IF(AND(A744&gt;=$E$23,MOD(A744-$E$23,int)=0),$E$24,0)+IF(MOD(A744-$E$27,periods_per_year)=0,$E$26,0)+F744&lt;J743+E744,IF(MOD(A744-$E$27,periods_per_year)=0,$E$26,0),J743+E744-IF(AND(A744&gt;=$E$23,MOD(A744-$E$23,int)=0),$E$24,0)-F744))))</f>
        <v/>
      </c>
      <c r="H744" s="15"/>
      <c r="I744" s="14" t="str">
        <f t="shared" si="104"/>
        <v/>
      </c>
      <c r="J744" s="14" t="str">
        <f t="shared" si="105"/>
        <v/>
      </c>
      <c r="K744" s="14" t="str">
        <f t="shared" si="106"/>
        <v/>
      </c>
      <c r="L744" s="14" t="str">
        <f>IF(A744="","",SUM($K$49:K744))</f>
        <v/>
      </c>
      <c r="O744" s="18" t="str">
        <f t="shared" si="107"/>
        <v/>
      </c>
      <c r="P744" s="19" t="str">
        <f>IF(O744="","",IF(OR(periods_per_year=26,periods_per_year=52),IF(periods_per_year=26,IF(O744=1,fpdate,P743+14),IF(periods_per_year=52,IF(O744=1,fpdate,P743+7),"n/a")),IF(periods_per_year=24,DATE(YEAR(fpdate),MONTH(fpdate)+(O744-1)/2+IF(AND(DAY(fpdate)&gt;=15,MOD(O744,2)=0),1,0),IF(MOD(O744,2)=0,IF(DAY(fpdate)&gt;=15,DAY(fpdate)-14,DAY(fpdate)+14),DAY(fpdate))),IF(DAY(DATE(YEAR(fpdate),MONTH(fpdate)+O744-1,DAY(fpdate)))&lt;&gt;DAY(fpdate),DATE(YEAR(fpdate),MONTH(fpdate)+O744,0),DATE(YEAR(fpdate),MONTH(fpdate)+O744-1,DAY(fpdate))))))</f>
        <v/>
      </c>
      <c r="Q744" s="20" t="str">
        <f>IF(O744="","",IF(D744&lt;&gt;"",D744,IF(O744=1,start_rate,IF(variable,IF(OR(O744=1,O744&lt;$J$23*periods_per_year),Q743,MIN($J$24,IF(MOD(O744-1,$J$26)=0,MAX($J$25,Q743+$J$27),Q743))),Q743))))</f>
        <v/>
      </c>
      <c r="R744" s="21" t="str">
        <f>IF(O744="","",ROUND((((1+Q744/CP)^(CP/periods_per_year))-1)*U743,2))</f>
        <v/>
      </c>
      <c r="S744" s="21" t="str">
        <f>IF(O744="","",IF(O744=nper,U743+R744,MIN(U743+R744,IF(Q744=Q743,S743,ROUND(-PMT(((1+Q744/CP)^(CP/periods_per_year))-1,nper-O744+1,U743),2)))))</f>
        <v/>
      </c>
      <c r="T744" s="21" t="str">
        <f t="shared" si="108"/>
        <v/>
      </c>
      <c r="U744" s="21" t="str">
        <f t="shared" si="109"/>
        <v/>
      </c>
    </row>
    <row r="745" spans="1:21" x14ac:dyDescent="0.2">
      <c r="A745" s="11" t="str">
        <f t="shared" si="100"/>
        <v/>
      </c>
      <c r="B745" s="12" t="str">
        <f t="shared" si="101"/>
        <v/>
      </c>
      <c r="C745" s="16" t="str">
        <f t="shared" si="102"/>
        <v/>
      </c>
      <c r="D745" s="13" t="str">
        <f>IF(A745="","",IF(A745=1,start_rate,IF(variable,IF(OR(A745=1,A745&lt;$J$23*periods_per_year),D744,MIN($J$24,IF(MOD(A745-1,$J$26)=0,MAX($J$25,D744+$J$27),D744))),D744)))</f>
        <v/>
      </c>
      <c r="E745" s="14" t="str">
        <f t="shared" si="103"/>
        <v/>
      </c>
      <c r="F745" s="14" t="str">
        <f>IF(A745="","",IF(A745=nper,J744+E745,MIN(J744+E745,IF(D745=D744,F744,IF($E$13="Acc Bi-Weekly",ROUND((-PMT(((1+D745/CP)^(CP/12))-1,(nper-A745+1)*12/26,J744))/2,2),IF($E$13="Acc Weekly",ROUND((-PMT(((1+D745/CP)^(CP/12))-1,(nper-A745+1)*12/52,J744))/4,2),ROUND(-PMT(((1+D745/CP)^(CP/periods_per_year))-1,nper-A745+1,J744),2)))))))</f>
        <v/>
      </c>
      <c r="G745" s="14" t="str">
        <f>IF(OR(A745="",A745&lt;$E$23),"",IF(J744&lt;=F745,0,IF(IF(AND(A745&gt;=$E$23,MOD(A745-$E$23,int)=0),$E$24,0)+F745&gt;=J744+E745,J744+E745-F745,IF(AND(A745&gt;=$E$23,MOD(A745-$E$23,int)=0),$E$24,0)+IF(IF(AND(A745&gt;=$E$23,MOD(A745-$E$23,int)=0),$E$24,0)+IF(MOD(A745-$E$27,periods_per_year)=0,$E$26,0)+F745&lt;J744+E745,IF(MOD(A745-$E$27,periods_per_year)=0,$E$26,0),J744+E745-IF(AND(A745&gt;=$E$23,MOD(A745-$E$23,int)=0),$E$24,0)-F745))))</f>
        <v/>
      </c>
      <c r="H745" s="15"/>
      <c r="I745" s="14" t="str">
        <f t="shared" si="104"/>
        <v/>
      </c>
      <c r="J745" s="14" t="str">
        <f t="shared" si="105"/>
        <v/>
      </c>
      <c r="K745" s="14" t="str">
        <f t="shared" si="106"/>
        <v/>
      </c>
      <c r="L745" s="14" t="str">
        <f>IF(A745="","",SUM($K$49:K745))</f>
        <v/>
      </c>
      <c r="O745" s="18" t="str">
        <f t="shared" si="107"/>
        <v/>
      </c>
      <c r="P745" s="19" t="str">
        <f>IF(O745="","",IF(OR(periods_per_year=26,periods_per_year=52),IF(periods_per_year=26,IF(O745=1,fpdate,P744+14),IF(periods_per_year=52,IF(O745=1,fpdate,P744+7),"n/a")),IF(periods_per_year=24,DATE(YEAR(fpdate),MONTH(fpdate)+(O745-1)/2+IF(AND(DAY(fpdate)&gt;=15,MOD(O745,2)=0),1,0),IF(MOD(O745,2)=0,IF(DAY(fpdate)&gt;=15,DAY(fpdate)-14,DAY(fpdate)+14),DAY(fpdate))),IF(DAY(DATE(YEAR(fpdate),MONTH(fpdate)+O745-1,DAY(fpdate)))&lt;&gt;DAY(fpdate),DATE(YEAR(fpdate),MONTH(fpdate)+O745,0),DATE(YEAR(fpdate),MONTH(fpdate)+O745-1,DAY(fpdate))))))</f>
        <v/>
      </c>
      <c r="Q745" s="20" t="str">
        <f>IF(O745="","",IF(D745&lt;&gt;"",D745,IF(O745=1,start_rate,IF(variable,IF(OR(O745=1,O745&lt;$J$23*periods_per_year),Q744,MIN($J$24,IF(MOD(O745-1,$J$26)=0,MAX($J$25,Q744+$J$27),Q744))),Q744))))</f>
        <v/>
      </c>
      <c r="R745" s="21" t="str">
        <f>IF(O745="","",ROUND((((1+Q745/CP)^(CP/periods_per_year))-1)*U744,2))</f>
        <v/>
      </c>
      <c r="S745" s="21" t="str">
        <f>IF(O745="","",IF(O745=nper,U744+R745,MIN(U744+R745,IF(Q745=Q744,S744,ROUND(-PMT(((1+Q745/CP)^(CP/periods_per_year))-1,nper-O745+1,U744),2)))))</f>
        <v/>
      </c>
      <c r="T745" s="21" t="str">
        <f t="shared" si="108"/>
        <v/>
      </c>
      <c r="U745" s="21" t="str">
        <f t="shared" si="109"/>
        <v/>
      </c>
    </row>
    <row r="746" spans="1:21" x14ac:dyDescent="0.2">
      <c r="A746" s="11" t="str">
        <f t="shared" si="100"/>
        <v/>
      </c>
      <c r="B746" s="12" t="str">
        <f t="shared" si="101"/>
        <v/>
      </c>
      <c r="C746" s="16" t="str">
        <f t="shared" si="102"/>
        <v/>
      </c>
      <c r="D746" s="13" t="str">
        <f>IF(A746="","",IF(A746=1,start_rate,IF(variable,IF(OR(A746=1,A746&lt;$J$23*periods_per_year),D745,MIN($J$24,IF(MOD(A746-1,$J$26)=0,MAX($J$25,D745+$J$27),D745))),D745)))</f>
        <v/>
      </c>
      <c r="E746" s="14" t="str">
        <f t="shared" si="103"/>
        <v/>
      </c>
      <c r="F746" s="14" t="str">
        <f>IF(A746="","",IF(A746=nper,J745+E746,MIN(J745+E746,IF(D746=D745,F745,IF($E$13="Acc Bi-Weekly",ROUND((-PMT(((1+D746/CP)^(CP/12))-1,(nper-A746+1)*12/26,J745))/2,2),IF($E$13="Acc Weekly",ROUND((-PMT(((1+D746/CP)^(CP/12))-1,(nper-A746+1)*12/52,J745))/4,2),ROUND(-PMT(((1+D746/CP)^(CP/periods_per_year))-1,nper-A746+1,J745),2)))))))</f>
        <v/>
      </c>
      <c r="G746" s="14" t="str">
        <f>IF(OR(A746="",A746&lt;$E$23),"",IF(J745&lt;=F746,0,IF(IF(AND(A746&gt;=$E$23,MOD(A746-$E$23,int)=0),$E$24,0)+F746&gt;=J745+E746,J745+E746-F746,IF(AND(A746&gt;=$E$23,MOD(A746-$E$23,int)=0),$E$24,0)+IF(IF(AND(A746&gt;=$E$23,MOD(A746-$E$23,int)=0),$E$24,0)+IF(MOD(A746-$E$27,periods_per_year)=0,$E$26,0)+F746&lt;J745+E746,IF(MOD(A746-$E$27,periods_per_year)=0,$E$26,0),J745+E746-IF(AND(A746&gt;=$E$23,MOD(A746-$E$23,int)=0),$E$24,0)-F746))))</f>
        <v/>
      </c>
      <c r="H746" s="15"/>
      <c r="I746" s="14" t="str">
        <f t="shared" si="104"/>
        <v/>
      </c>
      <c r="J746" s="14" t="str">
        <f t="shared" si="105"/>
        <v/>
      </c>
      <c r="K746" s="14" t="str">
        <f t="shared" si="106"/>
        <v/>
      </c>
      <c r="L746" s="14" t="str">
        <f>IF(A746="","",SUM($K$49:K746))</f>
        <v/>
      </c>
      <c r="O746" s="18" t="str">
        <f t="shared" si="107"/>
        <v/>
      </c>
      <c r="P746" s="19" t="str">
        <f>IF(O746="","",IF(OR(periods_per_year=26,periods_per_year=52),IF(periods_per_year=26,IF(O746=1,fpdate,P745+14),IF(periods_per_year=52,IF(O746=1,fpdate,P745+7),"n/a")),IF(periods_per_year=24,DATE(YEAR(fpdate),MONTH(fpdate)+(O746-1)/2+IF(AND(DAY(fpdate)&gt;=15,MOD(O746,2)=0),1,0),IF(MOD(O746,2)=0,IF(DAY(fpdate)&gt;=15,DAY(fpdate)-14,DAY(fpdate)+14),DAY(fpdate))),IF(DAY(DATE(YEAR(fpdate),MONTH(fpdate)+O746-1,DAY(fpdate)))&lt;&gt;DAY(fpdate),DATE(YEAR(fpdate),MONTH(fpdate)+O746,0),DATE(YEAR(fpdate),MONTH(fpdate)+O746-1,DAY(fpdate))))))</f>
        <v/>
      </c>
      <c r="Q746" s="20" t="str">
        <f>IF(O746="","",IF(D746&lt;&gt;"",D746,IF(O746=1,start_rate,IF(variable,IF(OR(O746=1,O746&lt;$J$23*periods_per_year),Q745,MIN($J$24,IF(MOD(O746-1,$J$26)=0,MAX($J$25,Q745+$J$27),Q745))),Q745))))</f>
        <v/>
      </c>
      <c r="R746" s="21" t="str">
        <f>IF(O746="","",ROUND((((1+Q746/CP)^(CP/periods_per_year))-1)*U745,2))</f>
        <v/>
      </c>
      <c r="S746" s="21" t="str">
        <f>IF(O746="","",IF(O746=nper,U745+R746,MIN(U745+R746,IF(Q746=Q745,S745,ROUND(-PMT(((1+Q746/CP)^(CP/periods_per_year))-1,nper-O746+1,U745),2)))))</f>
        <v/>
      </c>
      <c r="T746" s="21" t="str">
        <f t="shared" si="108"/>
        <v/>
      </c>
      <c r="U746" s="21" t="str">
        <f t="shared" si="109"/>
        <v/>
      </c>
    </row>
    <row r="747" spans="1:21" x14ac:dyDescent="0.2">
      <c r="A747" s="11" t="str">
        <f t="shared" si="100"/>
        <v/>
      </c>
      <c r="B747" s="12" t="str">
        <f t="shared" si="101"/>
        <v/>
      </c>
      <c r="C747" s="16" t="str">
        <f t="shared" si="102"/>
        <v/>
      </c>
      <c r="D747" s="13" t="str">
        <f>IF(A747="","",IF(A747=1,start_rate,IF(variable,IF(OR(A747=1,A747&lt;$J$23*periods_per_year),D746,MIN($J$24,IF(MOD(A747-1,$J$26)=0,MAX($J$25,D746+$J$27),D746))),D746)))</f>
        <v/>
      </c>
      <c r="E747" s="14" t="str">
        <f t="shared" si="103"/>
        <v/>
      </c>
      <c r="F747" s="14" t="str">
        <f>IF(A747="","",IF(A747=nper,J746+E747,MIN(J746+E747,IF(D747=D746,F746,IF($E$13="Acc Bi-Weekly",ROUND((-PMT(((1+D747/CP)^(CP/12))-1,(nper-A747+1)*12/26,J746))/2,2),IF($E$13="Acc Weekly",ROUND((-PMT(((1+D747/CP)^(CP/12))-1,(nper-A747+1)*12/52,J746))/4,2),ROUND(-PMT(((1+D747/CP)^(CP/periods_per_year))-1,nper-A747+1,J746),2)))))))</f>
        <v/>
      </c>
      <c r="G747" s="14" t="str">
        <f>IF(OR(A747="",A747&lt;$E$23),"",IF(J746&lt;=F747,0,IF(IF(AND(A747&gt;=$E$23,MOD(A747-$E$23,int)=0),$E$24,0)+F747&gt;=J746+E747,J746+E747-F747,IF(AND(A747&gt;=$E$23,MOD(A747-$E$23,int)=0),$E$24,0)+IF(IF(AND(A747&gt;=$E$23,MOD(A747-$E$23,int)=0),$E$24,0)+IF(MOD(A747-$E$27,periods_per_year)=0,$E$26,0)+F747&lt;J746+E747,IF(MOD(A747-$E$27,periods_per_year)=0,$E$26,0),J746+E747-IF(AND(A747&gt;=$E$23,MOD(A747-$E$23,int)=0),$E$24,0)-F747))))</f>
        <v/>
      </c>
      <c r="H747" s="15"/>
      <c r="I747" s="14" t="str">
        <f t="shared" si="104"/>
        <v/>
      </c>
      <c r="J747" s="14" t="str">
        <f t="shared" si="105"/>
        <v/>
      </c>
      <c r="K747" s="14" t="str">
        <f t="shared" si="106"/>
        <v/>
      </c>
      <c r="L747" s="14" t="str">
        <f>IF(A747="","",SUM($K$49:K747))</f>
        <v/>
      </c>
      <c r="O747" s="18" t="str">
        <f t="shared" si="107"/>
        <v/>
      </c>
      <c r="P747" s="19" t="str">
        <f>IF(O747="","",IF(OR(periods_per_year=26,periods_per_year=52),IF(periods_per_year=26,IF(O747=1,fpdate,P746+14),IF(periods_per_year=52,IF(O747=1,fpdate,P746+7),"n/a")),IF(periods_per_year=24,DATE(YEAR(fpdate),MONTH(fpdate)+(O747-1)/2+IF(AND(DAY(fpdate)&gt;=15,MOD(O747,2)=0),1,0),IF(MOD(O747,2)=0,IF(DAY(fpdate)&gt;=15,DAY(fpdate)-14,DAY(fpdate)+14),DAY(fpdate))),IF(DAY(DATE(YEAR(fpdate),MONTH(fpdate)+O747-1,DAY(fpdate)))&lt;&gt;DAY(fpdate),DATE(YEAR(fpdate),MONTH(fpdate)+O747,0),DATE(YEAR(fpdate),MONTH(fpdate)+O747-1,DAY(fpdate))))))</f>
        <v/>
      </c>
      <c r="Q747" s="20" t="str">
        <f>IF(O747="","",IF(D747&lt;&gt;"",D747,IF(O747=1,start_rate,IF(variable,IF(OR(O747=1,O747&lt;$J$23*periods_per_year),Q746,MIN($J$24,IF(MOD(O747-1,$J$26)=0,MAX($J$25,Q746+$J$27),Q746))),Q746))))</f>
        <v/>
      </c>
      <c r="R747" s="21" t="str">
        <f>IF(O747="","",ROUND((((1+Q747/CP)^(CP/periods_per_year))-1)*U746,2))</f>
        <v/>
      </c>
      <c r="S747" s="21" t="str">
        <f>IF(O747="","",IF(O747=nper,U746+R747,MIN(U746+R747,IF(Q747=Q746,S746,ROUND(-PMT(((1+Q747/CP)^(CP/periods_per_year))-1,nper-O747+1,U746),2)))))</f>
        <v/>
      </c>
      <c r="T747" s="21" t="str">
        <f t="shared" si="108"/>
        <v/>
      </c>
      <c r="U747" s="21" t="str">
        <f t="shared" si="109"/>
        <v/>
      </c>
    </row>
    <row r="748" spans="1:21" x14ac:dyDescent="0.2">
      <c r="A748" s="11" t="str">
        <f t="shared" si="100"/>
        <v/>
      </c>
      <c r="B748" s="12" t="str">
        <f t="shared" si="101"/>
        <v/>
      </c>
      <c r="C748" s="16" t="str">
        <f t="shared" si="102"/>
        <v/>
      </c>
      <c r="D748" s="13" t="str">
        <f>IF(A748="","",IF(A748=1,start_rate,IF(variable,IF(OR(A748=1,A748&lt;$J$23*periods_per_year),D747,MIN($J$24,IF(MOD(A748-1,$J$26)=0,MAX($J$25,D747+$J$27),D747))),D747)))</f>
        <v/>
      </c>
      <c r="E748" s="14" t="str">
        <f t="shared" si="103"/>
        <v/>
      </c>
      <c r="F748" s="14" t="str">
        <f>IF(A748="","",IF(A748=nper,J747+E748,MIN(J747+E748,IF(D748=D747,F747,IF($E$13="Acc Bi-Weekly",ROUND((-PMT(((1+D748/CP)^(CP/12))-1,(nper-A748+1)*12/26,J747))/2,2),IF($E$13="Acc Weekly",ROUND((-PMT(((1+D748/CP)^(CP/12))-1,(nper-A748+1)*12/52,J747))/4,2),ROUND(-PMT(((1+D748/CP)^(CP/periods_per_year))-1,nper-A748+1,J747),2)))))))</f>
        <v/>
      </c>
      <c r="G748" s="14" t="str">
        <f>IF(OR(A748="",A748&lt;$E$23),"",IF(J747&lt;=F748,0,IF(IF(AND(A748&gt;=$E$23,MOD(A748-$E$23,int)=0),$E$24,0)+F748&gt;=J747+E748,J747+E748-F748,IF(AND(A748&gt;=$E$23,MOD(A748-$E$23,int)=0),$E$24,0)+IF(IF(AND(A748&gt;=$E$23,MOD(A748-$E$23,int)=0),$E$24,0)+IF(MOD(A748-$E$27,periods_per_year)=0,$E$26,0)+F748&lt;J747+E748,IF(MOD(A748-$E$27,periods_per_year)=0,$E$26,0),J747+E748-IF(AND(A748&gt;=$E$23,MOD(A748-$E$23,int)=0),$E$24,0)-F748))))</f>
        <v/>
      </c>
      <c r="H748" s="15"/>
      <c r="I748" s="14" t="str">
        <f t="shared" si="104"/>
        <v/>
      </c>
      <c r="J748" s="14" t="str">
        <f t="shared" si="105"/>
        <v/>
      </c>
      <c r="K748" s="14" t="str">
        <f t="shared" si="106"/>
        <v/>
      </c>
      <c r="L748" s="14" t="str">
        <f>IF(A748="","",SUM($K$49:K748))</f>
        <v/>
      </c>
      <c r="O748" s="18" t="str">
        <f t="shared" si="107"/>
        <v/>
      </c>
      <c r="P748" s="19" t="str">
        <f>IF(O748="","",IF(OR(periods_per_year=26,periods_per_year=52),IF(periods_per_year=26,IF(O748=1,fpdate,P747+14),IF(periods_per_year=52,IF(O748=1,fpdate,P747+7),"n/a")),IF(periods_per_year=24,DATE(YEAR(fpdate),MONTH(fpdate)+(O748-1)/2+IF(AND(DAY(fpdate)&gt;=15,MOD(O748,2)=0),1,0),IF(MOD(O748,2)=0,IF(DAY(fpdate)&gt;=15,DAY(fpdate)-14,DAY(fpdate)+14),DAY(fpdate))),IF(DAY(DATE(YEAR(fpdate),MONTH(fpdate)+O748-1,DAY(fpdate)))&lt;&gt;DAY(fpdate),DATE(YEAR(fpdate),MONTH(fpdate)+O748,0),DATE(YEAR(fpdate),MONTH(fpdate)+O748-1,DAY(fpdate))))))</f>
        <v/>
      </c>
      <c r="Q748" s="20" t="str">
        <f>IF(O748="","",IF(D748&lt;&gt;"",D748,IF(O748=1,start_rate,IF(variable,IF(OR(O748=1,O748&lt;$J$23*periods_per_year),Q747,MIN($J$24,IF(MOD(O748-1,$J$26)=0,MAX($J$25,Q747+$J$27),Q747))),Q747))))</f>
        <v/>
      </c>
      <c r="R748" s="21" t="str">
        <f>IF(O748="","",ROUND((((1+Q748/CP)^(CP/periods_per_year))-1)*U747,2))</f>
        <v/>
      </c>
      <c r="S748" s="21" t="str">
        <f>IF(O748="","",IF(O748=nper,U747+R748,MIN(U747+R748,IF(Q748=Q747,S747,ROUND(-PMT(((1+Q748/CP)^(CP/periods_per_year))-1,nper-O748+1,U747),2)))))</f>
        <v/>
      </c>
      <c r="T748" s="21" t="str">
        <f t="shared" si="108"/>
        <v/>
      </c>
      <c r="U748" s="21" t="str">
        <f t="shared" si="109"/>
        <v/>
      </c>
    </row>
    <row r="749" spans="1:21" x14ac:dyDescent="0.2">
      <c r="A749" s="11" t="str">
        <f t="shared" si="100"/>
        <v/>
      </c>
      <c r="B749" s="12" t="str">
        <f t="shared" si="101"/>
        <v/>
      </c>
      <c r="C749" s="16" t="str">
        <f t="shared" si="102"/>
        <v/>
      </c>
      <c r="D749" s="13" t="str">
        <f>IF(A749="","",IF(A749=1,start_rate,IF(variable,IF(OR(A749=1,A749&lt;$J$23*periods_per_year),D748,MIN($J$24,IF(MOD(A749-1,$J$26)=0,MAX($J$25,D748+$J$27),D748))),D748)))</f>
        <v/>
      </c>
      <c r="E749" s="14" t="str">
        <f t="shared" si="103"/>
        <v/>
      </c>
      <c r="F749" s="14" t="str">
        <f>IF(A749="","",IF(A749=nper,J748+E749,MIN(J748+E749,IF(D749=D748,F748,IF($E$13="Acc Bi-Weekly",ROUND((-PMT(((1+D749/CP)^(CP/12))-1,(nper-A749+1)*12/26,J748))/2,2),IF($E$13="Acc Weekly",ROUND((-PMT(((1+D749/CP)^(CP/12))-1,(nper-A749+1)*12/52,J748))/4,2),ROUND(-PMT(((1+D749/CP)^(CP/periods_per_year))-1,nper-A749+1,J748),2)))))))</f>
        <v/>
      </c>
      <c r="G749" s="14" t="str">
        <f>IF(OR(A749="",A749&lt;$E$23),"",IF(J748&lt;=F749,0,IF(IF(AND(A749&gt;=$E$23,MOD(A749-$E$23,int)=0),$E$24,0)+F749&gt;=J748+E749,J748+E749-F749,IF(AND(A749&gt;=$E$23,MOD(A749-$E$23,int)=0),$E$24,0)+IF(IF(AND(A749&gt;=$E$23,MOD(A749-$E$23,int)=0),$E$24,0)+IF(MOD(A749-$E$27,periods_per_year)=0,$E$26,0)+F749&lt;J748+E749,IF(MOD(A749-$E$27,periods_per_year)=0,$E$26,0),J748+E749-IF(AND(A749&gt;=$E$23,MOD(A749-$E$23,int)=0),$E$24,0)-F749))))</f>
        <v/>
      </c>
      <c r="H749" s="15"/>
      <c r="I749" s="14" t="str">
        <f t="shared" si="104"/>
        <v/>
      </c>
      <c r="J749" s="14" t="str">
        <f t="shared" si="105"/>
        <v/>
      </c>
      <c r="K749" s="14" t="str">
        <f t="shared" si="106"/>
        <v/>
      </c>
      <c r="L749" s="14" t="str">
        <f>IF(A749="","",SUM($K$49:K749))</f>
        <v/>
      </c>
      <c r="O749" s="18" t="str">
        <f t="shared" si="107"/>
        <v/>
      </c>
      <c r="P749" s="19" t="str">
        <f>IF(O749="","",IF(OR(periods_per_year=26,periods_per_year=52),IF(periods_per_year=26,IF(O749=1,fpdate,P748+14),IF(periods_per_year=52,IF(O749=1,fpdate,P748+7),"n/a")),IF(periods_per_year=24,DATE(YEAR(fpdate),MONTH(fpdate)+(O749-1)/2+IF(AND(DAY(fpdate)&gt;=15,MOD(O749,2)=0),1,0),IF(MOD(O749,2)=0,IF(DAY(fpdate)&gt;=15,DAY(fpdate)-14,DAY(fpdate)+14),DAY(fpdate))),IF(DAY(DATE(YEAR(fpdate),MONTH(fpdate)+O749-1,DAY(fpdate)))&lt;&gt;DAY(fpdate),DATE(YEAR(fpdate),MONTH(fpdate)+O749,0),DATE(YEAR(fpdate),MONTH(fpdate)+O749-1,DAY(fpdate))))))</f>
        <v/>
      </c>
      <c r="Q749" s="20" t="str">
        <f>IF(O749="","",IF(D749&lt;&gt;"",D749,IF(O749=1,start_rate,IF(variable,IF(OR(O749=1,O749&lt;$J$23*periods_per_year),Q748,MIN($J$24,IF(MOD(O749-1,$J$26)=0,MAX($J$25,Q748+$J$27),Q748))),Q748))))</f>
        <v/>
      </c>
      <c r="R749" s="21" t="str">
        <f>IF(O749="","",ROUND((((1+Q749/CP)^(CP/periods_per_year))-1)*U748,2))</f>
        <v/>
      </c>
      <c r="S749" s="21" t="str">
        <f>IF(O749="","",IF(O749=nper,U748+R749,MIN(U748+R749,IF(Q749=Q748,S748,ROUND(-PMT(((1+Q749/CP)^(CP/periods_per_year))-1,nper-O749+1,U748),2)))))</f>
        <v/>
      </c>
      <c r="T749" s="21" t="str">
        <f t="shared" si="108"/>
        <v/>
      </c>
      <c r="U749" s="21" t="str">
        <f t="shared" si="109"/>
        <v/>
      </c>
    </row>
    <row r="750" spans="1:21" x14ac:dyDescent="0.2">
      <c r="A750" s="11" t="str">
        <f t="shared" si="100"/>
        <v/>
      </c>
      <c r="B750" s="12" t="str">
        <f t="shared" si="101"/>
        <v/>
      </c>
      <c r="C750" s="16" t="str">
        <f t="shared" si="102"/>
        <v/>
      </c>
      <c r="D750" s="13" t="str">
        <f>IF(A750="","",IF(A750=1,start_rate,IF(variable,IF(OR(A750=1,A750&lt;$J$23*periods_per_year),D749,MIN($J$24,IF(MOD(A750-1,$J$26)=0,MAX($J$25,D749+$J$27),D749))),D749)))</f>
        <v/>
      </c>
      <c r="E750" s="14" t="str">
        <f t="shared" si="103"/>
        <v/>
      </c>
      <c r="F750" s="14" t="str">
        <f>IF(A750="","",IF(A750=nper,J749+E750,MIN(J749+E750,IF(D750=D749,F749,IF($E$13="Acc Bi-Weekly",ROUND((-PMT(((1+D750/CP)^(CP/12))-1,(nper-A750+1)*12/26,J749))/2,2),IF($E$13="Acc Weekly",ROUND((-PMT(((1+D750/CP)^(CP/12))-1,(nper-A750+1)*12/52,J749))/4,2),ROUND(-PMT(((1+D750/CP)^(CP/periods_per_year))-1,nper-A750+1,J749),2)))))))</f>
        <v/>
      </c>
      <c r="G750" s="14" t="str">
        <f>IF(OR(A750="",A750&lt;$E$23),"",IF(J749&lt;=F750,0,IF(IF(AND(A750&gt;=$E$23,MOD(A750-$E$23,int)=0),$E$24,0)+F750&gt;=J749+E750,J749+E750-F750,IF(AND(A750&gt;=$E$23,MOD(A750-$E$23,int)=0),$E$24,0)+IF(IF(AND(A750&gt;=$E$23,MOD(A750-$E$23,int)=0),$E$24,0)+IF(MOD(A750-$E$27,periods_per_year)=0,$E$26,0)+F750&lt;J749+E750,IF(MOD(A750-$E$27,periods_per_year)=0,$E$26,0),J749+E750-IF(AND(A750&gt;=$E$23,MOD(A750-$E$23,int)=0),$E$24,0)-F750))))</f>
        <v/>
      </c>
      <c r="H750" s="15"/>
      <c r="I750" s="14" t="str">
        <f t="shared" si="104"/>
        <v/>
      </c>
      <c r="J750" s="14" t="str">
        <f t="shared" si="105"/>
        <v/>
      </c>
      <c r="K750" s="14" t="str">
        <f t="shared" si="106"/>
        <v/>
      </c>
      <c r="L750" s="14" t="str">
        <f>IF(A750="","",SUM($K$49:K750))</f>
        <v/>
      </c>
      <c r="O750" s="18" t="str">
        <f t="shared" si="107"/>
        <v/>
      </c>
      <c r="P750" s="19" t="str">
        <f>IF(O750="","",IF(OR(periods_per_year=26,periods_per_year=52),IF(periods_per_year=26,IF(O750=1,fpdate,P749+14),IF(periods_per_year=52,IF(O750=1,fpdate,P749+7),"n/a")),IF(periods_per_year=24,DATE(YEAR(fpdate),MONTH(fpdate)+(O750-1)/2+IF(AND(DAY(fpdate)&gt;=15,MOD(O750,2)=0),1,0),IF(MOD(O750,2)=0,IF(DAY(fpdate)&gt;=15,DAY(fpdate)-14,DAY(fpdate)+14),DAY(fpdate))),IF(DAY(DATE(YEAR(fpdate),MONTH(fpdate)+O750-1,DAY(fpdate)))&lt;&gt;DAY(fpdate),DATE(YEAR(fpdate),MONTH(fpdate)+O750,0),DATE(YEAR(fpdate),MONTH(fpdate)+O750-1,DAY(fpdate))))))</f>
        <v/>
      </c>
      <c r="Q750" s="20" t="str">
        <f>IF(O750="","",IF(D750&lt;&gt;"",D750,IF(O750=1,start_rate,IF(variable,IF(OR(O750=1,O750&lt;$J$23*periods_per_year),Q749,MIN($J$24,IF(MOD(O750-1,$J$26)=0,MAX($J$25,Q749+$J$27),Q749))),Q749))))</f>
        <v/>
      </c>
      <c r="R750" s="21" t="str">
        <f>IF(O750="","",ROUND((((1+Q750/CP)^(CP/periods_per_year))-1)*U749,2))</f>
        <v/>
      </c>
      <c r="S750" s="21" t="str">
        <f>IF(O750="","",IF(O750=nper,U749+R750,MIN(U749+R750,IF(Q750=Q749,S749,ROUND(-PMT(((1+Q750/CP)^(CP/periods_per_year))-1,nper-O750+1,U749),2)))))</f>
        <v/>
      </c>
      <c r="T750" s="21" t="str">
        <f t="shared" si="108"/>
        <v/>
      </c>
      <c r="U750" s="21" t="str">
        <f t="shared" si="109"/>
        <v/>
      </c>
    </row>
    <row r="751" spans="1:21" x14ac:dyDescent="0.2">
      <c r="A751" s="11" t="str">
        <f t="shared" si="100"/>
        <v/>
      </c>
      <c r="B751" s="12" t="str">
        <f t="shared" si="101"/>
        <v/>
      </c>
      <c r="C751" s="16" t="str">
        <f t="shared" si="102"/>
        <v/>
      </c>
      <c r="D751" s="13" t="str">
        <f>IF(A751="","",IF(A751=1,start_rate,IF(variable,IF(OR(A751=1,A751&lt;$J$23*periods_per_year),D750,MIN($J$24,IF(MOD(A751-1,$J$26)=0,MAX($J$25,D750+$J$27),D750))),D750)))</f>
        <v/>
      </c>
      <c r="E751" s="14" t="str">
        <f t="shared" si="103"/>
        <v/>
      </c>
      <c r="F751" s="14" t="str">
        <f>IF(A751="","",IF(A751=nper,J750+E751,MIN(J750+E751,IF(D751=D750,F750,IF($E$13="Acc Bi-Weekly",ROUND((-PMT(((1+D751/CP)^(CP/12))-1,(nper-A751+1)*12/26,J750))/2,2),IF($E$13="Acc Weekly",ROUND((-PMT(((1+D751/CP)^(CP/12))-1,(nper-A751+1)*12/52,J750))/4,2),ROUND(-PMT(((1+D751/CP)^(CP/periods_per_year))-1,nper-A751+1,J750),2)))))))</f>
        <v/>
      </c>
      <c r="G751" s="14" t="str">
        <f>IF(OR(A751="",A751&lt;$E$23),"",IF(J750&lt;=F751,0,IF(IF(AND(A751&gt;=$E$23,MOD(A751-$E$23,int)=0),$E$24,0)+F751&gt;=J750+E751,J750+E751-F751,IF(AND(A751&gt;=$E$23,MOD(A751-$E$23,int)=0),$E$24,0)+IF(IF(AND(A751&gt;=$E$23,MOD(A751-$E$23,int)=0),$E$24,0)+IF(MOD(A751-$E$27,periods_per_year)=0,$E$26,0)+F751&lt;J750+E751,IF(MOD(A751-$E$27,periods_per_year)=0,$E$26,0),J750+E751-IF(AND(A751&gt;=$E$23,MOD(A751-$E$23,int)=0),$E$24,0)-F751))))</f>
        <v/>
      </c>
      <c r="H751" s="15"/>
      <c r="I751" s="14" t="str">
        <f t="shared" si="104"/>
        <v/>
      </c>
      <c r="J751" s="14" t="str">
        <f t="shared" si="105"/>
        <v/>
      </c>
      <c r="K751" s="14" t="str">
        <f t="shared" si="106"/>
        <v/>
      </c>
      <c r="L751" s="14" t="str">
        <f>IF(A751="","",SUM($K$49:K751))</f>
        <v/>
      </c>
      <c r="O751" s="18" t="str">
        <f t="shared" si="107"/>
        <v/>
      </c>
      <c r="P751" s="19" t="str">
        <f>IF(O751="","",IF(OR(periods_per_year=26,periods_per_year=52),IF(periods_per_year=26,IF(O751=1,fpdate,P750+14),IF(periods_per_year=52,IF(O751=1,fpdate,P750+7),"n/a")),IF(periods_per_year=24,DATE(YEAR(fpdate),MONTH(fpdate)+(O751-1)/2+IF(AND(DAY(fpdate)&gt;=15,MOD(O751,2)=0),1,0),IF(MOD(O751,2)=0,IF(DAY(fpdate)&gt;=15,DAY(fpdate)-14,DAY(fpdate)+14),DAY(fpdate))),IF(DAY(DATE(YEAR(fpdate),MONTH(fpdate)+O751-1,DAY(fpdate)))&lt;&gt;DAY(fpdate),DATE(YEAR(fpdate),MONTH(fpdate)+O751,0),DATE(YEAR(fpdate),MONTH(fpdate)+O751-1,DAY(fpdate))))))</f>
        <v/>
      </c>
      <c r="Q751" s="20" t="str">
        <f>IF(O751="","",IF(D751&lt;&gt;"",D751,IF(O751=1,start_rate,IF(variable,IF(OR(O751=1,O751&lt;$J$23*periods_per_year),Q750,MIN($J$24,IF(MOD(O751-1,$J$26)=0,MAX($J$25,Q750+$J$27),Q750))),Q750))))</f>
        <v/>
      </c>
      <c r="R751" s="21" t="str">
        <f>IF(O751="","",ROUND((((1+Q751/CP)^(CP/periods_per_year))-1)*U750,2))</f>
        <v/>
      </c>
      <c r="S751" s="21" t="str">
        <f>IF(O751="","",IF(O751=nper,U750+R751,MIN(U750+R751,IF(Q751=Q750,S750,ROUND(-PMT(((1+Q751/CP)^(CP/periods_per_year))-1,nper-O751+1,U750),2)))))</f>
        <v/>
      </c>
      <c r="T751" s="21" t="str">
        <f t="shared" si="108"/>
        <v/>
      </c>
      <c r="U751" s="21" t="str">
        <f t="shared" si="109"/>
        <v/>
      </c>
    </row>
    <row r="752" spans="1:21" x14ac:dyDescent="0.2">
      <c r="A752" s="11" t="str">
        <f t="shared" si="100"/>
        <v/>
      </c>
      <c r="B752" s="12" t="str">
        <f t="shared" si="101"/>
        <v/>
      </c>
      <c r="C752" s="16" t="str">
        <f t="shared" si="102"/>
        <v/>
      </c>
      <c r="D752" s="13" t="str">
        <f>IF(A752="","",IF(A752=1,start_rate,IF(variable,IF(OR(A752=1,A752&lt;$J$23*periods_per_year),D751,MIN($J$24,IF(MOD(A752-1,$J$26)=0,MAX($J$25,D751+$J$27),D751))),D751)))</f>
        <v/>
      </c>
      <c r="E752" s="14" t="str">
        <f t="shared" si="103"/>
        <v/>
      </c>
      <c r="F752" s="14" t="str">
        <f>IF(A752="","",IF(A752=nper,J751+E752,MIN(J751+E752,IF(D752=D751,F751,IF($E$13="Acc Bi-Weekly",ROUND((-PMT(((1+D752/CP)^(CP/12))-1,(nper-A752+1)*12/26,J751))/2,2),IF($E$13="Acc Weekly",ROUND((-PMT(((1+D752/CP)^(CP/12))-1,(nper-A752+1)*12/52,J751))/4,2),ROUND(-PMT(((1+D752/CP)^(CP/periods_per_year))-1,nper-A752+1,J751),2)))))))</f>
        <v/>
      </c>
      <c r="G752" s="14" t="str">
        <f>IF(OR(A752="",A752&lt;$E$23),"",IF(J751&lt;=F752,0,IF(IF(AND(A752&gt;=$E$23,MOD(A752-$E$23,int)=0),$E$24,0)+F752&gt;=J751+E752,J751+E752-F752,IF(AND(A752&gt;=$E$23,MOD(A752-$E$23,int)=0),$E$24,0)+IF(IF(AND(A752&gt;=$E$23,MOD(A752-$E$23,int)=0),$E$24,0)+IF(MOD(A752-$E$27,periods_per_year)=0,$E$26,0)+F752&lt;J751+E752,IF(MOD(A752-$E$27,periods_per_year)=0,$E$26,0),J751+E752-IF(AND(A752&gt;=$E$23,MOD(A752-$E$23,int)=0),$E$24,0)-F752))))</f>
        <v/>
      </c>
      <c r="H752" s="15"/>
      <c r="I752" s="14" t="str">
        <f t="shared" si="104"/>
        <v/>
      </c>
      <c r="J752" s="14" t="str">
        <f t="shared" si="105"/>
        <v/>
      </c>
      <c r="K752" s="14" t="str">
        <f t="shared" si="106"/>
        <v/>
      </c>
      <c r="L752" s="14" t="str">
        <f>IF(A752="","",SUM($K$49:K752))</f>
        <v/>
      </c>
      <c r="O752" s="18" t="str">
        <f t="shared" si="107"/>
        <v/>
      </c>
      <c r="P752" s="19" t="str">
        <f>IF(O752="","",IF(OR(periods_per_year=26,periods_per_year=52),IF(periods_per_year=26,IF(O752=1,fpdate,P751+14),IF(periods_per_year=52,IF(O752=1,fpdate,P751+7),"n/a")),IF(periods_per_year=24,DATE(YEAR(fpdate),MONTH(fpdate)+(O752-1)/2+IF(AND(DAY(fpdate)&gt;=15,MOD(O752,2)=0),1,0),IF(MOD(O752,2)=0,IF(DAY(fpdate)&gt;=15,DAY(fpdate)-14,DAY(fpdate)+14),DAY(fpdate))),IF(DAY(DATE(YEAR(fpdate),MONTH(fpdate)+O752-1,DAY(fpdate)))&lt;&gt;DAY(fpdate),DATE(YEAR(fpdate),MONTH(fpdate)+O752,0),DATE(YEAR(fpdate),MONTH(fpdate)+O752-1,DAY(fpdate))))))</f>
        <v/>
      </c>
      <c r="Q752" s="20" t="str">
        <f>IF(O752="","",IF(D752&lt;&gt;"",D752,IF(O752=1,start_rate,IF(variable,IF(OR(O752=1,O752&lt;$J$23*periods_per_year),Q751,MIN($J$24,IF(MOD(O752-1,$J$26)=0,MAX($J$25,Q751+$J$27),Q751))),Q751))))</f>
        <v/>
      </c>
      <c r="R752" s="21" t="str">
        <f>IF(O752="","",ROUND((((1+Q752/CP)^(CP/periods_per_year))-1)*U751,2))</f>
        <v/>
      </c>
      <c r="S752" s="21" t="str">
        <f>IF(O752="","",IF(O752=nper,U751+R752,MIN(U751+R752,IF(Q752=Q751,S751,ROUND(-PMT(((1+Q752/CP)^(CP/periods_per_year))-1,nper-O752+1,U751),2)))))</f>
        <v/>
      </c>
      <c r="T752" s="21" t="str">
        <f t="shared" si="108"/>
        <v/>
      </c>
      <c r="U752" s="21" t="str">
        <f t="shared" si="109"/>
        <v/>
      </c>
    </row>
    <row r="753" spans="1:21" x14ac:dyDescent="0.2">
      <c r="A753" s="11" t="str">
        <f t="shared" ref="A753:A816" si="110">IF(J752="","",IF(OR(A752&gt;=nper,ROUND(J752,2)&lt;=0),"",A752+1))</f>
        <v/>
      </c>
      <c r="B753" s="12" t="str">
        <f t="shared" ref="B753:B816" si="111">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DAY(fpdate)))&lt;&gt;DAY(fpdate),DATE(YEAR(fpdate),MONTH(fpdate)+A753,0),DATE(YEAR(fpdate),MONTH(fpdate)+A753-1,DAY(fpdate))))))</f>
        <v/>
      </c>
      <c r="C753" s="16" t="str">
        <f t="shared" ref="C753:C816" si="112">IF(A753="","",IF(MOD(A753,periods_per_year)=0,A753/periods_per_year,""))</f>
        <v/>
      </c>
      <c r="D753" s="13" t="str">
        <f>IF(A753="","",IF(A753=1,start_rate,IF(variable,IF(OR(A753=1,A753&lt;$J$23*periods_per_year),D752,MIN($J$24,IF(MOD(A753-1,$J$26)=0,MAX($J$25,D752+$J$27),D752))),D752)))</f>
        <v/>
      </c>
      <c r="E753" s="14" t="str">
        <f t="shared" ref="E753:E816" si="113">IF(A753="","",ROUND((((1+D753/CP)^(CP/periods_per_year))-1)*J752,2))</f>
        <v/>
      </c>
      <c r="F753" s="14" t="str">
        <f>IF(A753="","",IF(A753=nper,J752+E753,MIN(J752+E753,IF(D753=D752,F752,IF($E$13="Acc Bi-Weekly",ROUND((-PMT(((1+D753/CP)^(CP/12))-1,(nper-A753+1)*12/26,J752))/2,2),IF($E$13="Acc Weekly",ROUND((-PMT(((1+D753/CP)^(CP/12))-1,(nper-A753+1)*12/52,J752))/4,2),ROUND(-PMT(((1+D753/CP)^(CP/periods_per_year))-1,nper-A753+1,J752),2)))))))</f>
        <v/>
      </c>
      <c r="G753" s="14" t="str">
        <f>IF(OR(A753="",A753&lt;$E$23),"",IF(J752&lt;=F753,0,IF(IF(AND(A753&gt;=$E$23,MOD(A753-$E$23,int)=0),$E$24,0)+F753&gt;=J752+E753,J752+E753-F753,IF(AND(A753&gt;=$E$23,MOD(A753-$E$23,int)=0),$E$24,0)+IF(IF(AND(A753&gt;=$E$23,MOD(A753-$E$23,int)=0),$E$24,0)+IF(MOD(A753-$E$27,periods_per_year)=0,$E$26,0)+F753&lt;J752+E753,IF(MOD(A753-$E$27,periods_per_year)=0,$E$26,0),J752+E753-IF(AND(A753&gt;=$E$23,MOD(A753-$E$23,int)=0),$E$24,0)-F753))))</f>
        <v/>
      </c>
      <c r="H753" s="15"/>
      <c r="I753" s="14" t="str">
        <f t="shared" ref="I753:I816" si="114">IF(A753="","",F753-E753+H753+IF(G753="",0,G753))</f>
        <v/>
      </c>
      <c r="J753" s="14" t="str">
        <f t="shared" ref="J753:J816" si="115">IF(A753="","",J752-I753)</f>
        <v/>
      </c>
      <c r="K753" s="14" t="str">
        <f t="shared" ref="K753:K816" si="116">IF(A753="","",$L$42*E753)</f>
        <v/>
      </c>
      <c r="L753" s="14" t="str">
        <f>IF(A753="","",SUM($K$49:K753))</f>
        <v/>
      </c>
      <c r="O753" s="18" t="str">
        <f t="shared" ref="O753:O816" si="117">IF(U752="","",IF(OR(O752&gt;=nper,ROUND(U752,2)&lt;=0),"",O752+1))</f>
        <v/>
      </c>
      <c r="P753" s="19" t="str">
        <f>IF(O753="","",IF(OR(periods_per_year=26,periods_per_year=52),IF(periods_per_year=26,IF(O753=1,fpdate,P752+14),IF(periods_per_year=52,IF(O753=1,fpdate,P752+7),"n/a")),IF(periods_per_year=24,DATE(YEAR(fpdate),MONTH(fpdate)+(O753-1)/2+IF(AND(DAY(fpdate)&gt;=15,MOD(O753,2)=0),1,0),IF(MOD(O753,2)=0,IF(DAY(fpdate)&gt;=15,DAY(fpdate)-14,DAY(fpdate)+14),DAY(fpdate))),IF(DAY(DATE(YEAR(fpdate),MONTH(fpdate)+O753-1,DAY(fpdate)))&lt;&gt;DAY(fpdate),DATE(YEAR(fpdate),MONTH(fpdate)+O753,0),DATE(YEAR(fpdate),MONTH(fpdate)+O753-1,DAY(fpdate))))))</f>
        <v/>
      </c>
      <c r="Q753" s="20" t="str">
        <f>IF(O753="","",IF(D753&lt;&gt;"",D753,IF(O753=1,start_rate,IF(variable,IF(OR(O753=1,O753&lt;$J$23*periods_per_year),Q752,MIN($J$24,IF(MOD(O753-1,$J$26)=0,MAX($J$25,Q752+$J$27),Q752))),Q752))))</f>
        <v/>
      </c>
      <c r="R753" s="21" t="str">
        <f>IF(O753="","",ROUND((((1+Q753/CP)^(CP/periods_per_year))-1)*U752,2))</f>
        <v/>
      </c>
      <c r="S753" s="21" t="str">
        <f>IF(O753="","",IF(O753=nper,U752+R753,MIN(U752+R753,IF(Q753=Q752,S752,ROUND(-PMT(((1+Q753/CP)^(CP/periods_per_year))-1,nper-O753+1,U752),2)))))</f>
        <v/>
      </c>
      <c r="T753" s="21" t="str">
        <f t="shared" ref="T753:T816" si="118">IF(O753="","",S753-R753)</f>
        <v/>
      </c>
      <c r="U753" s="21" t="str">
        <f t="shared" ref="U753:U816" si="119">IF(O753="","",U752-T753)</f>
        <v/>
      </c>
    </row>
    <row r="754" spans="1:21" x14ac:dyDescent="0.2">
      <c r="A754" s="11" t="str">
        <f t="shared" si="110"/>
        <v/>
      </c>
      <c r="B754" s="12" t="str">
        <f t="shared" si="111"/>
        <v/>
      </c>
      <c r="C754" s="16" t="str">
        <f t="shared" si="112"/>
        <v/>
      </c>
      <c r="D754" s="13" t="str">
        <f>IF(A754="","",IF(A754=1,start_rate,IF(variable,IF(OR(A754=1,A754&lt;$J$23*periods_per_year),D753,MIN($J$24,IF(MOD(A754-1,$J$26)=0,MAX($J$25,D753+$J$27),D753))),D753)))</f>
        <v/>
      </c>
      <c r="E754" s="14" t="str">
        <f t="shared" si="113"/>
        <v/>
      </c>
      <c r="F754" s="14" t="str">
        <f>IF(A754="","",IF(A754=nper,J753+E754,MIN(J753+E754,IF(D754=D753,F753,IF($E$13="Acc Bi-Weekly",ROUND((-PMT(((1+D754/CP)^(CP/12))-1,(nper-A754+1)*12/26,J753))/2,2),IF($E$13="Acc Weekly",ROUND((-PMT(((1+D754/CP)^(CP/12))-1,(nper-A754+1)*12/52,J753))/4,2),ROUND(-PMT(((1+D754/CP)^(CP/periods_per_year))-1,nper-A754+1,J753),2)))))))</f>
        <v/>
      </c>
      <c r="G754" s="14" t="str">
        <f>IF(OR(A754="",A754&lt;$E$23),"",IF(J753&lt;=F754,0,IF(IF(AND(A754&gt;=$E$23,MOD(A754-$E$23,int)=0),$E$24,0)+F754&gt;=J753+E754,J753+E754-F754,IF(AND(A754&gt;=$E$23,MOD(A754-$E$23,int)=0),$E$24,0)+IF(IF(AND(A754&gt;=$E$23,MOD(A754-$E$23,int)=0),$E$24,0)+IF(MOD(A754-$E$27,periods_per_year)=0,$E$26,0)+F754&lt;J753+E754,IF(MOD(A754-$E$27,periods_per_year)=0,$E$26,0),J753+E754-IF(AND(A754&gt;=$E$23,MOD(A754-$E$23,int)=0),$E$24,0)-F754))))</f>
        <v/>
      </c>
      <c r="H754" s="15"/>
      <c r="I754" s="14" t="str">
        <f t="shared" si="114"/>
        <v/>
      </c>
      <c r="J754" s="14" t="str">
        <f t="shared" si="115"/>
        <v/>
      </c>
      <c r="K754" s="14" t="str">
        <f t="shared" si="116"/>
        <v/>
      </c>
      <c r="L754" s="14" t="str">
        <f>IF(A754="","",SUM($K$49:K754))</f>
        <v/>
      </c>
      <c r="O754" s="18" t="str">
        <f t="shared" si="117"/>
        <v/>
      </c>
      <c r="P754" s="19" t="str">
        <f>IF(O754="","",IF(OR(periods_per_year=26,periods_per_year=52),IF(periods_per_year=26,IF(O754=1,fpdate,P753+14),IF(periods_per_year=52,IF(O754=1,fpdate,P753+7),"n/a")),IF(periods_per_year=24,DATE(YEAR(fpdate),MONTH(fpdate)+(O754-1)/2+IF(AND(DAY(fpdate)&gt;=15,MOD(O754,2)=0),1,0),IF(MOD(O754,2)=0,IF(DAY(fpdate)&gt;=15,DAY(fpdate)-14,DAY(fpdate)+14),DAY(fpdate))),IF(DAY(DATE(YEAR(fpdate),MONTH(fpdate)+O754-1,DAY(fpdate)))&lt;&gt;DAY(fpdate),DATE(YEAR(fpdate),MONTH(fpdate)+O754,0),DATE(YEAR(fpdate),MONTH(fpdate)+O754-1,DAY(fpdate))))))</f>
        <v/>
      </c>
      <c r="Q754" s="20" t="str">
        <f>IF(O754="","",IF(D754&lt;&gt;"",D754,IF(O754=1,start_rate,IF(variable,IF(OR(O754=1,O754&lt;$J$23*periods_per_year),Q753,MIN($J$24,IF(MOD(O754-1,$J$26)=0,MAX($J$25,Q753+$J$27),Q753))),Q753))))</f>
        <v/>
      </c>
      <c r="R754" s="21" t="str">
        <f>IF(O754="","",ROUND((((1+Q754/CP)^(CP/periods_per_year))-1)*U753,2))</f>
        <v/>
      </c>
      <c r="S754" s="21" t="str">
        <f>IF(O754="","",IF(O754=nper,U753+R754,MIN(U753+R754,IF(Q754=Q753,S753,ROUND(-PMT(((1+Q754/CP)^(CP/periods_per_year))-1,nper-O754+1,U753),2)))))</f>
        <v/>
      </c>
      <c r="T754" s="21" t="str">
        <f t="shared" si="118"/>
        <v/>
      </c>
      <c r="U754" s="21" t="str">
        <f t="shared" si="119"/>
        <v/>
      </c>
    </row>
    <row r="755" spans="1:21" x14ac:dyDescent="0.2">
      <c r="A755" s="11" t="str">
        <f t="shared" si="110"/>
        <v/>
      </c>
      <c r="B755" s="12" t="str">
        <f t="shared" si="111"/>
        <v/>
      </c>
      <c r="C755" s="16" t="str">
        <f t="shared" si="112"/>
        <v/>
      </c>
      <c r="D755" s="13" t="str">
        <f>IF(A755="","",IF(A755=1,start_rate,IF(variable,IF(OR(A755=1,A755&lt;$J$23*periods_per_year),D754,MIN($J$24,IF(MOD(A755-1,$J$26)=0,MAX($J$25,D754+$J$27),D754))),D754)))</f>
        <v/>
      </c>
      <c r="E755" s="14" t="str">
        <f t="shared" si="113"/>
        <v/>
      </c>
      <c r="F755" s="14" t="str">
        <f>IF(A755="","",IF(A755=nper,J754+E755,MIN(J754+E755,IF(D755=D754,F754,IF($E$13="Acc Bi-Weekly",ROUND((-PMT(((1+D755/CP)^(CP/12))-1,(nper-A755+1)*12/26,J754))/2,2),IF($E$13="Acc Weekly",ROUND((-PMT(((1+D755/CP)^(CP/12))-1,(nper-A755+1)*12/52,J754))/4,2),ROUND(-PMT(((1+D755/CP)^(CP/periods_per_year))-1,nper-A755+1,J754),2)))))))</f>
        <v/>
      </c>
      <c r="G755" s="14" t="str">
        <f>IF(OR(A755="",A755&lt;$E$23),"",IF(J754&lt;=F755,0,IF(IF(AND(A755&gt;=$E$23,MOD(A755-$E$23,int)=0),$E$24,0)+F755&gt;=J754+E755,J754+E755-F755,IF(AND(A755&gt;=$E$23,MOD(A755-$E$23,int)=0),$E$24,0)+IF(IF(AND(A755&gt;=$E$23,MOD(A755-$E$23,int)=0),$E$24,0)+IF(MOD(A755-$E$27,periods_per_year)=0,$E$26,0)+F755&lt;J754+E755,IF(MOD(A755-$E$27,periods_per_year)=0,$E$26,0),J754+E755-IF(AND(A755&gt;=$E$23,MOD(A755-$E$23,int)=0),$E$24,0)-F755))))</f>
        <v/>
      </c>
      <c r="H755" s="15"/>
      <c r="I755" s="14" t="str">
        <f t="shared" si="114"/>
        <v/>
      </c>
      <c r="J755" s="14" t="str">
        <f t="shared" si="115"/>
        <v/>
      </c>
      <c r="K755" s="14" t="str">
        <f t="shared" si="116"/>
        <v/>
      </c>
      <c r="L755" s="14" t="str">
        <f>IF(A755="","",SUM($K$49:K755))</f>
        <v/>
      </c>
      <c r="O755" s="18" t="str">
        <f t="shared" si="117"/>
        <v/>
      </c>
      <c r="P755" s="19" t="str">
        <f>IF(O755="","",IF(OR(periods_per_year=26,periods_per_year=52),IF(periods_per_year=26,IF(O755=1,fpdate,P754+14),IF(periods_per_year=52,IF(O755=1,fpdate,P754+7),"n/a")),IF(periods_per_year=24,DATE(YEAR(fpdate),MONTH(fpdate)+(O755-1)/2+IF(AND(DAY(fpdate)&gt;=15,MOD(O755,2)=0),1,0),IF(MOD(O755,2)=0,IF(DAY(fpdate)&gt;=15,DAY(fpdate)-14,DAY(fpdate)+14),DAY(fpdate))),IF(DAY(DATE(YEAR(fpdate),MONTH(fpdate)+O755-1,DAY(fpdate)))&lt;&gt;DAY(fpdate),DATE(YEAR(fpdate),MONTH(fpdate)+O755,0),DATE(YEAR(fpdate),MONTH(fpdate)+O755-1,DAY(fpdate))))))</f>
        <v/>
      </c>
      <c r="Q755" s="20" t="str">
        <f>IF(O755="","",IF(D755&lt;&gt;"",D755,IF(O755=1,start_rate,IF(variable,IF(OR(O755=1,O755&lt;$J$23*periods_per_year),Q754,MIN($J$24,IF(MOD(O755-1,$J$26)=0,MAX($J$25,Q754+$J$27),Q754))),Q754))))</f>
        <v/>
      </c>
      <c r="R755" s="21" t="str">
        <f>IF(O755="","",ROUND((((1+Q755/CP)^(CP/periods_per_year))-1)*U754,2))</f>
        <v/>
      </c>
      <c r="S755" s="21" t="str">
        <f>IF(O755="","",IF(O755=nper,U754+R755,MIN(U754+R755,IF(Q755=Q754,S754,ROUND(-PMT(((1+Q755/CP)^(CP/periods_per_year))-1,nper-O755+1,U754),2)))))</f>
        <v/>
      </c>
      <c r="T755" s="21" t="str">
        <f t="shared" si="118"/>
        <v/>
      </c>
      <c r="U755" s="21" t="str">
        <f t="shared" si="119"/>
        <v/>
      </c>
    </row>
    <row r="756" spans="1:21" x14ac:dyDescent="0.2">
      <c r="A756" s="11" t="str">
        <f t="shared" si="110"/>
        <v/>
      </c>
      <c r="B756" s="12" t="str">
        <f t="shared" si="111"/>
        <v/>
      </c>
      <c r="C756" s="16" t="str">
        <f t="shared" si="112"/>
        <v/>
      </c>
      <c r="D756" s="13" t="str">
        <f>IF(A756="","",IF(A756=1,start_rate,IF(variable,IF(OR(A756=1,A756&lt;$J$23*periods_per_year),D755,MIN($J$24,IF(MOD(A756-1,$J$26)=0,MAX($J$25,D755+$J$27),D755))),D755)))</f>
        <v/>
      </c>
      <c r="E756" s="14" t="str">
        <f t="shared" si="113"/>
        <v/>
      </c>
      <c r="F756" s="14" t="str">
        <f>IF(A756="","",IF(A756=nper,J755+E756,MIN(J755+E756,IF(D756=D755,F755,IF($E$13="Acc Bi-Weekly",ROUND((-PMT(((1+D756/CP)^(CP/12))-1,(nper-A756+1)*12/26,J755))/2,2),IF($E$13="Acc Weekly",ROUND((-PMT(((1+D756/CP)^(CP/12))-1,(nper-A756+1)*12/52,J755))/4,2),ROUND(-PMT(((1+D756/CP)^(CP/periods_per_year))-1,nper-A756+1,J755),2)))))))</f>
        <v/>
      </c>
      <c r="G756" s="14" t="str">
        <f>IF(OR(A756="",A756&lt;$E$23),"",IF(J755&lt;=F756,0,IF(IF(AND(A756&gt;=$E$23,MOD(A756-$E$23,int)=0),$E$24,0)+F756&gt;=J755+E756,J755+E756-F756,IF(AND(A756&gt;=$E$23,MOD(A756-$E$23,int)=0),$E$24,0)+IF(IF(AND(A756&gt;=$E$23,MOD(A756-$E$23,int)=0),$E$24,0)+IF(MOD(A756-$E$27,periods_per_year)=0,$E$26,0)+F756&lt;J755+E756,IF(MOD(A756-$E$27,periods_per_year)=0,$E$26,0),J755+E756-IF(AND(A756&gt;=$E$23,MOD(A756-$E$23,int)=0),$E$24,0)-F756))))</f>
        <v/>
      </c>
      <c r="H756" s="15"/>
      <c r="I756" s="14" t="str">
        <f t="shared" si="114"/>
        <v/>
      </c>
      <c r="J756" s="14" t="str">
        <f t="shared" si="115"/>
        <v/>
      </c>
      <c r="K756" s="14" t="str">
        <f t="shared" si="116"/>
        <v/>
      </c>
      <c r="L756" s="14" t="str">
        <f>IF(A756="","",SUM($K$49:K756))</f>
        <v/>
      </c>
      <c r="O756" s="18" t="str">
        <f t="shared" si="117"/>
        <v/>
      </c>
      <c r="P756" s="19" t="str">
        <f>IF(O756="","",IF(OR(periods_per_year=26,periods_per_year=52),IF(periods_per_year=26,IF(O756=1,fpdate,P755+14),IF(periods_per_year=52,IF(O756=1,fpdate,P755+7),"n/a")),IF(periods_per_year=24,DATE(YEAR(fpdate),MONTH(fpdate)+(O756-1)/2+IF(AND(DAY(fpdate)&gt;=15,MOD(O756,2)=0),1,0),IF(MOD(O756,2)=0,IF(DAY(fpdate)&gt;=15,DAY(fpdate)-14,DAY(fpdate)+14),DAY(fpdate))),IF(DAY(DATE(YEAR(fpdate),MONTH(fpdate)+O756-1,DAY(fpdate)))&lt;&gt;DAY(fpdate),DATE(YEAR(fpdate),MONTH(fpdate)+O756,0),DATE(YEAR(fpdate),MONTH(fpdate)+O756-1,DAY(fpdate))))))</f>
        <v/>
      </c>
      <c r="Q756" s="20" t="str">
        <f>IF(O756="","",IF(D756&lt;&gt;"",D756,IF(O756=1,start_rate,IF(variable,IF(OR(O756=1,O756&lt;$J$23*periods_per_year),Q755,MIN($J$24,IF(MOD(O756-1,$J$26)=0,MAX($J$25,Q755+$J$27),Q755))),Q755))))</f>
        <v/>
      </c>
      <c r="R756" s="21" t="str">
        <f>IF(O756="","",ROUND((((1+Q756/CP)^(CP/periods_per_year))-1)*U755,2))</f>
        <v/>
      </c>
      <c r="S756" s="21" t="str">
        <f>IF(O756="","",IF(O756=nper,U755+R756,MIN(U755+R756,IF(Q756=Q755,S755,ROUND(-PMT(((1+Q756/CP)^(CP/periods_per_year))-1,nper-O756+1,U755),2)))))</f>
        <v/>
      </c>
      <c r="T756" s="21" t="str">
        <f t="shared" si="118"/>
        <v/>
      </c>
      <c r="U756" s="21" t="str">
        <f t="shared" si="119"/>
        <v/>
      </c>
    </row>
    <row r="757" spans="1:21" x14ac:dyDescent="0.2">
      <c r="A757" s="11" t="str">
        <f t="shared" si="110"/>
        <v/>
      </c>
      <c r="B757" s="12" t="str">
        <f t="shared" si="111"/>
        <v/>
      </c>
      <c r="C757" s="16" t="str">
        <f t="shared" si="112"/>
        <v/>
      </c>
      <c r="D757" s="13" t="str">
        <f>IF(A757="","",IF(A757=1,start_rate,IF(variable,IF(OR(A757=1,A757&lt;$J$23*periods_per_year),D756,MIN($J$24,IF(MOD(A757-1,$J$26)=0,MAX($J$25,D756+$J$27),D756))),D756)))</f>
        <v/>
      </c>
      <c r="E757" s="14" t="str">
        <f t="shared" si="113"/>
        <v/>
      </c>
      <c r="F757" s="14" t="str">
        <f>IF(A757="","",IF(A757=nper,J756+E757,MIN(J756+E757,IF(D757=D756,F756,IF($E$13="Acc Bi-Weekly",ROUND((-PMT(((1+D757/CP)^(CP/12))-1,(nper-A757+1)*12/26,J756))/2,2),IF($E$13="Acc Weekly",ROUND((-PMT(((1+D757/CP)^(CP/12))-1,(nper-A757+1)*12/52,J756))/4,2),ROUND(-PMT(((1+D757/CP)^(CP/periods_per_year))-1,nper-A757+1,J756),2)))))))</f>
        <v/>
      </c>
      <c r="G757" s="14" t="str">
        <f>IF(OR(A757="",A757&lt;$E$23),"",IF(J756&lt;=F757,0,IF(IF(AND(A757&gt;=$E$23,MOD(A757-$E$23,int)=0),$E$24,0)+F757&gt;=J756+E757,J756+E757-F757,IF(AND(A757&gt;=$E$23,MOD(A757-$E$23,int)=0),$E$24,0)+IF(IF(AND(A757&gt;=$E$23,MOD(A757-$E$23,int)=0),$E$24,0)+IF(MOD(A757-$E$27,periods_per_year)=0,$E$26,0)+F757&lt;J756+E757,IF(MOD(A757-$E$27,periods_per_year)=0,$E$26,0),J756+E757-IF(AND(A757&gt;=$E$23,MOD(A757-$E$23,int)=0),$E$24,0)-F757))))</f>
        <v/>
      </c>
      <c r="H757" s="15"/>
      <c r="I757" s="14" t="str">
        <f t="shared" si="114"/>
        <v/>
      </c>
      <c r="J757" s="14" t="str">
        <f t="shared" si="115"/>
        <v/>
      </c>
      <c r="K757" s="14" t="str">
        <f t="shared" si="116"/>
        <v/>
      </c>
      <c r="L757" s="14" t="str">
        <f>IF(A757="","",SUM($K$49:K757))</f>
        <v/>
      </c>
      <c r="O757" s="18" t="str">
        <f t="shared" si="117"/>
        <v/>
      </c>
      <c r="P757" s="19" t="str">
        <f>IF(O757="","",IF(OR(periods_per_year=26,periods_per_year=52),IF(periods_per_year=26,IF(O757=1,fpdate,P756+14),IF(periods_per_year=52,IF(O757=1,fpdate,P756+7),"n/a")),IF(periods_per_year=24,DATE(YEAR(fpdate),MONTH(fpdate)+(O757-1)/2+IF(AND(DAY(fpdate)&gt;=15,MOD(O757,2)=0),1,0),IF(MOD(O757,2)=0,IF(DAY(fpdate)&gt;=15,DAY(fpdate)-14,DAY(fpdate)+14),DAY(fpdate))),IF(DAY(DATE(YEAR(fpdate),MONTH(fpdate)+O757-1,DAY(fpdate)))&lt;&gt;DAY(fpdate),DATE(YEAR(fpdate),MONTH(fpdate)+O757,0),DATE(YEAR(fpdate),MONTH(fpdate)+O757-1,DAY(fpdate))))))</f>
        <v/>
      </c>
      <c r="Q757" s="20" t="str">
        <f>IF(O757="","",IF(D757&lt;&gt;"",D757,IF(O757=1,start_rate,IF(variable,IF(OR(O757=1,O757&lt;$J$23*periods_per_year),Q756,MIN($J$24,IF(MOD(O757-1,$J$26)=0,MAX($J$25,Q756+$J$27),Q756))),Q756))))</f>
        <v/>
      </c>
      <c r="R757" s="21" t="str">
        <f>IF(O757="","",ROUND((((1+Q757/CP)^(CP/periods_per_year))-1)*U756,2))</f>
        <v/>
      </c>
      <c r="S757" s="21" t="str">
        <f>IF(O757="","",IF(O757=nper,U756+R757,MIN(U756+R757,IF(Q757=Q756,S756,ROUND(-PMT(((1+Q757/CP)^(CP/periods_per_year))-1,nper-O757+1,U756),2)))))</f>
        <v/>
      </c>
      <c r="T757" s="21" t="str">
        <f t="shared" si="118"/>
        <v/>
      </c>
      <c r="U757" s="21" t="str">
        <f t="shared" si="119"/>
        <v/>
      </c>
    </row>
    <row r="758" spans="1:21" x14ac:dyDescent="0.2">
      <c r="A758" s="11" t="str">
        <f t="shared" si="110"/>
        <v/>
      </c>
      <c r="B758" s="12" t="str">
        <f t="shared" si="111"/>
        <v/>
      </c>
      <c r="C758" s="16" t="str">
        <f t="shared" si="112"/>
        <v/>
      </c>
      <c r="D758" s="13" t="str">
        <f>IF(A758="","",IF(A758=1,start_rate,IF(variable,IF(OR(A758=1,A758&lt;$J$23*periods_per_year),D757,MIN($J$24,IF(MOD(A758-1,$J$26)=0,MAX($J$25,D757+$J$27),D757))),D757)))</f>
        <v/>
      </c>
      <c r="E758" s="14" t="str">
        <f t="shared" si="113"/>
        <v/>
      </c>
      <c r="F758" s="14" t="str">
        <f>IF(A758="","",IF(A758=nper,J757+E758,MIN(J757+E758,IF(D758=D757,F757,IF($E$13="Acc Bi-Weekly",ROUND((-PMT(((1+D758/CP)^(CP/12))-1,(nper-A758+1)*12/26,J757))/2,2),IF($E$13="Acc Weekly",ROUND((-PMT(((1+D758/CP)^(CP/12))-1,(nper-A758+1)*12/52,J757))/4,2),ROUND(-PMT(((1+D758/CP)^(CP/periods_per_year))-1,nper-A758+1,J757),2)))))))</f>
        <v/>
      </c>
      <c r="G758" s="14" t="str">
        <f>IF(OR(A758="",A758&lt;$E$23),"",IF(J757&lt;=F758,0,IF(IF(AND(A758&gt;=$E$23,MOD(A758-$E$23,int)=0),$E$24,0)+F758&gt;=J757+E758,J757+E758-F758,IF(AND(A758&gt;=$E$23,MOD(A758-$E$23,int)=0),$E$24,0)+IF(IF(AND(A758&gt;=$E$23,MOD(A758-$E$23,int)=0),$E$24,0)+IF(MOD(A758-$E$27,periods_per_year)=0,$E$26,0)+F758&lt;J757+E758,IF(MOD(A758-$E$27,periods_per_year)=0,$E$26,0),J757+E758-IF(AND(A758&gt;=$E$23,MOD(A758-$E$23,int)=0),$E$24,0)-F758))))</f>
        <v/>
      </c>
      <c r="H758" s="15"/>
      <c r="I758" s="14" t="str">
        <f t="shared" si="114"/>
        <v/>
      </c>
      <c r="J758" s="14" t="str">
        <f t="shared" si="115"/>
        <v/>
      </c>
      <c r="K758" s="14" t="str">
        <f t="shared" si="116"/>
        <v/>
      </c>
      <c r="L758" s="14" t="str">
        <f>IF(A758="","",SUM($K$49:K758))</f>
        <v/>
      </c>
      <c r="O758" s="18" t="str">
        <f t="shared" si="117"/>
        <v/>
      </c>
      <c r="P758" s="19" t="str">
        <f>IF(O758="","",IF(OR(periods_per_year=26,periods_per_year=52),IF(periods_per_year=26,IF(O758=1,fpdate,P757+14),IF(periods_per_year=52,IF(O758=1,fpdate,P757+7),"n/a")),IF(periods_per_year=24,DATE(YEAR(fpdate),MONTH(fpdate)+(O758-1)/2+IF(AND(DAY(fpdate)&gt;=15,MOD(O758,2)=0),1,0),IF(MOD(O758,2)=0,IF(DAY(fpdate)&gt;=15,DAY(fpdate)-14,DAY(fpdate)+14),DAY(fpdate))),IF(DAY(DATE(YEAR(fpdate),MONTH(fpdate)+O758-1,DAY(fpdate)))&lt;&gt;DAY(fpdate),DATE(YEAR(fpdate),MONTH(fpdate)+O758,0),DATE(YEAR(fpdate),MONTH(fpdate)+O758-1,DAY(fpdate))))))</f>
        <v/>
      </c>
      <c r="Q758" s="20" t="str">
        <f>IF(O758="","",IF(D758&lt;&gt;"",D758,IF(O758=1,start_rate,IF(variable,IF(OR(O758=1,O758&lt;$J$23*periods_per_year),Q757,MIN($J$24,IF(MOD(O758-1,$J$26)=0,MAX($J$25,Q757+$J$27),Q757))),Q757))))</f>
        <v/>
      </c>
      <c r="R758" s="21" t="str">
        <f>IF(O758="","",ROUND((((1+Q758/CP)^(CP/periods_per_year))-1)*U757,2))</f>
        <v/>
      </c>
      <c r="S758" s="21" t="str">
        <f>IF(O758="","",IF(O758=nper,U757+R758,MIN(U757+R758,IF(Q758=Q757,S757,ROUND(-PMT(((1+Q758/CP)^(CP/periods_per_year))-1,nper-O758+1,U757),2)))))</f>
        <v/>
      </c>
      <c r="T758" s="21" t="str">
        <f t="shared" si="118"/>
        <v/>
      </c>
      <c r="U758" s="21" t="str">
        <f t="shared" si="119"/>
        <v/>
      </c>
    </row>
    <row r="759" spans="1:21" x14ac:dyDescent="0.2">
      <c r="A759" s="11" t="str">
        <f t="shared" si="110"/>
        <v/>
      </c>
      <c r="B759" s="12" t="str">
        <f t="shared" si="111"/>
        <v/>
      </c>
      <c r="C759" s="16" t="str">
        <f t="shared" si="112"/>
        <v/>
      </c>
      <c r="D759" s="13" t="str">
        <f>IF(A759="","",IF(A759=1,start_rate,IF(variable,IF(OR(A759=1,A759&lt;$J$23*periods_per_year),D758,MIN($J$24,IF(MOD(A759-1,$J$26)=0,MAX($J$25,D758+$J$27),D758))),D758)))</f>
        <v/>
      </c>
      <c r="E759" s="14" t="str">
        <f t="shared" si="113"/>
        <v/>
      </c>
      <c r="F759" s="14" t="str">
        <f>IF(A759="","",IF(A759=nper,J758+E759,MIN(J758+E759,IF(D759=D758,F758,IF($E$13="Acc Bi-Weekly",ROUND((-PMT(((1+D759/CP)^(CP/12))-1,(nper-A759+1)*12/26,J758))/2,2),IF($E$13="Acc Weekly",ROUND((-PMT(((1+D759/CP)^(CP/12))-1,(nper-A759+1)*12/52,J758))/4,2),ROUND(-PMT(((1+D759/CP)^(CP/periods_per_year))-1,nper-A759+1,J758),2)))))))</f>
        <v/>
      </c>
      <c r="G759" s="14" t="str">
        <f>IF(OR(A759="",A759&lt;$E$23),"",IF(J758&lt;=F759,0,IF(IF(AND(A759&gt;=$E$23,MOD(A759-$E$23,int)=0),$E$24,0)+F759&gt;=J758+E759,J758+E759-F759,IF(AND(A759&gt;=$E$23,MOD(A759-$E$23,int)=0),$E$24,0)+IF(IF(AND(A759&gt;=$E$23,MOD(A759-$E$23,int)=0),$E$24,0)+IF(MOD(A759-$E$27,periods_per_year)=0,$E$26,0)+F759&lt;J758+E759,IF(MOD(A759-$E$27,periods_per_year)=0,$E$26,0),J758+E759-IF(AND(A759&gt;=$E$23,MOD(A759-$E$23,int)=0),$E$24,0)-F759))))</f>
        <v/>
      </c>
      <c r="H759" s="15"/>
      <c r="I759" s="14" t="str">
        <f t="shared" si="114"/>
        <v/>
      </c>
      <c r="J759" s="14" t="str">
        <f t="shared" si="115"/>
        <v/>
      </c>
      <c r="K759" s="14" t="str">
        <f t="shared" si="116"/>
        <v/>
      </c>
      <c r="L759" s="14" t="str">
        <f>IF(A759="","",SUM($K$49:K759))</f>
        <v/>
      </c>
      <c r="O759" s="18" t="str">
        <f t="shared" si="117"/>
        <v/>
      </c>
      <c r="P759" s="19" t="str">
        <f>IF(O759="","",IF(OR(periods_per_year=26,periods_per_year=52),IF(periods_per_year=26,IF(O759=1,fpdate,P758+14),IF(periods_per_year=52,IF(O759=1,fpdate,P758+7),"n/a")),IF(periods_per_year=24,DATE(YEAR(fpdate),MONTH(fpdate)+(O759-1)/2+IF(AND(DAY(fpdate)&gt;=15,MOD(O759,2)=0),1,0),IF(MOD(O759,2)=0,IF(DAY(fpdate)&gt;=15,DAY(fpdate)-14,DAY(fpdate)+14),DAY(fpdate))),IF(DAY(DATE(YEAR(fpdate),MONTH(fpdate)+O759-1,DAY(fpdate)))&lt;&gt;DAY(fpdate),DATE(YEAR(fpdate),MONTH(fpdate)+O759,0),DATE(YEAR(fpdate),MONTH(fpdate)+O759-1,DAY(fpdate))))))</f>
        <v/>
      </c>
      <c r="Q759" s="20" t="str">
        <f>IF(O759="","",IF(D759&lt;&gt;"",D759,IF(O759=1,start_rate,IF(variable,IF(OR(O759=1,O759&lt;$J$23*periods_per_year),Q758,MIN($J$24,IF(MOD(O759-1,$J$26)=0,MAX($J$25,Q758+$J$27),Q758))),Q758))))</f>
        <v/>
      </c>
      <c r="R759" s="21" t="str">
        <f>IF(O759="","",ROUND((((1+Q759/CP)^(CP/periods_per_year))-1)*U758,2))</f>
        <v/>
      </c>
      <c r="S759" s="21" t="str">
        <f>IF(O759="","",IF(O759=nper,U758+R759,MIN(U758+R759,IF(Q759=Q758,S758,ROUND(-PMT(((1+Q759/CP)^(CP/periods_per_year))-1,nper-O759+1,U758),2)))))</f>
        <v/>
      </c>
      <c r="T759" s="21" t="str">
        <f t="shared" si="118"/>
        <v/>
      </c>
      <c r="U759" s="21" t="str">
        <f t="shared" si="119"/>
        <v/>
      </c>
    </row>
    <row r="760" spans="1:21" x14ac:dyDescent="0.2">
      <c r="A760" s="11" t="str">
        <f t="shared" si="110"/>
        <v/>
      </c>
      <c r="B760" s="12" t="str">
        <f t="shared" si="111"/>
        <v/>
      </c>
      <c r="C760" s="16" t="str">
        <f t="shared" si="112"/>
        <v/>
      </c>
      <c r="D760" s="13" t="str">
        <f>IF(A760="","",IF(A760=1,start_rate,IF(variable,IF(OR(A760=1,A760&lt;$J$23*periods_per_year),D759,MIN($J$24,IF(MOD(A760-1,$J$26)=0,MAX($J$25,D759+$J$27),D759))),D759)))</f>
        <v/>
      </c>
      <c r="E760" s="14" t="str">
        <f t="shared" si="113"/>
        <v/>
      </c>
      <c r="F760" s="14" t="str">
        <f>IF(A760="","",IF(A760=nper,J759+E760,MIN(J759+E760,IF(D760=D759,F759,IF($E$13="Acc Bi-Weekly",ROUND((-PMT(((1+D760/CP)^(CP/12))-1,(nper-A760+1)*12/26,J759))/2,2),IF($E$13="Acc Weekly",ROUND((-PMT(((1+D760/CP)^(CP/12))-1,(nper-A760+1)*12/52,J759))/4,2),ROUND(-PMT(((1+D760/CP)^(CP/periods_per_year))-1,nper-A760+1,J759),2)))))))</f>
        <v/>
      </c>
      <c r="G760" s="14" t="str">
        <f>IF(OR(A760="",A760&lt;$E$23),"",IF(J759&lt;=F760,0,IF(IF(AND(A760&gt;=$E$23,MOD(A760-$E$23,int)=0),$E$24,0)+F760&gt;=J759+E760,J759+E760-F760,IF(AND(A760&gt;=$E$23,MOD(A760-$E$23,int)=0),$E$24,0)+IF(IF(AND(A760&gt;=$E$23,MOD(A760-$E$23,int)=0),$E$24,0)+IF(MOD(A760-$E$27,periods_per_year)=0,$E$26,0)+F760&lt;J759+E760,IF(MOD(A760-$E$27,periods_per_year)=0,$E$26,0),J759+E760-IF(AND(A760&gt;=$E$23,MOD(A760-$E$23,int)=0),$E$24,0)-F760))))</f>
        <v/>
      </c>
      <c r="H760" s="15"/>
      <c r="I760" s="14" t="str">
        <f t="shared" si="114"/>
        <v/>
      </c>
      <c r="J760" s="14" t="str">
        <f t="shared" si="115"/>
        <v/>
      </c>
      <c r="K760" s="14" t="str">
        <f t="shared" si="116"/>
        <v/>
      </c>
      <c r="L760" s="14" t="str">
        <f>IF(A760="","",SUM($K$49:K760))</f>
        <v/>
      </c>
      <c r="O760" s="18" t="str">
        <f t="shared" si="117"/>
        <v/>
      </c>
      <c r="P760" s="19" t="str">
        <f>IF(O760="","",IF(OR(periods_per_year=26,periods_per_year=52),IF(periods_per_year=26,IF(O760=1,fpdate,P759+14),IF(periods_per_year=52,IF(O760=1,fpdate,P759+7),"n/a")),IF(periods_per_year=24,DATE(YEAR(fpdate),MONTH(fpdate)+(O760-1)/2+IF(AND(DAY(fpdate)&gt;=15,MOD(O760,2)=0),1,0),IF(MOD(O760,2)=0,IF(DAY(fpdate)&gt;=15,DAY(fpdate)-14,DAY(fpdate)+14),DAY(fpdate))),IF(DAY(DATE(YEAR(fpdate),MONTH(fpdate)+O760-1,DAY(fpdate)))&lt;&gt;DAY(fpdate),DATE(YEAR(fpdate),MONTH(fpdate)+O760,0),DATE(YEAR(fpdate),MONTH(fpdate)+O760-1,DAY(fpdate))))))</f>
        <v/>
      </c>
      <c r="Q760" s="20" t="str">
        <f>IF(O760="","",IF(D760&lt;&gt;"",D760,IF(O760=1,start_rate,IF(variable,IF(OR(O760=1,O760&lt;$J$23*periods_per_year),Q759,MIN($J$24,IF(MOD(O760-1,$J$26)=0,MAX($J$25,Q759+$J$27),Q759))),Q759))))</f>
        <v/>
      </c>
      <c r="R760" s="21" t="str">
        <f>IF(O760="","",ROUND((((1+Q760/CP)^(CP/periods_per_year))-1)*U759,2))</f>
        <v/>
      </c>
      <c r="S760" s="21" t="str">
        <f>IF(O760="","",IF(O760=nper,U759+R760,MIN(U759+R760,IF(Q760=Q759,S759,ROUND(-PMT(((1+Q760/CP)^(CP/periods_per_year))-1,nper-O760+1,U759),2)))))</f>
        <v/>
      </c>
      <c r="T760" s="21" t="str">
        <f t="shared" si="118"/>
        <v/>
      </c>
      <c r="U760" s="21" t="str">
        <f t="shared" si="119"/>
        <v/>
      </c>
    </row>
    <row r="761" spans="1:21" x14ac:dyDescent="0.2">
      <c r="A761" s="11" t="str">
        <f t="shared" si="110"/>
        <v/>
      </c>
      <c r="B761" s="12" t="str">
        <f t="shared" si="111"/>
        <v/>
      </c>
      <c r="C761" s="16" t="str">
        <f t="shared" si="112"/>
        <v/>
      </c>
      <c r="D761" s="13" t="str">
        <f>IF(A761="","",IF(A761=1,start_rate,IF(variable,IF(OR(A761=1,A761&lt;$J$23*periods_per_year),D760,MIN($J$24,IF(MOD(A761-1,$J$26)=0,MAX($J$25,D760+$J$27),D760))),D760)))</f>
        <v/>
      </c>
      <c r="E761" s="14" t="str">
        <f t="shared" si="113"/>
        <v/>
      </c>
      <c r="F761" s="14" t="str">
        <f>IF(A761="","",IF(A761=nper,J760+E761,MIN(J760+E761,IF(D761=D760,F760,IF($E$13="Acc Bi-Weekly",ROUND((-PMT(((1+D761/CP)^(CP/12))-1,(nper-A761+1)*12/26,J760))/2,2),IF($E$13="Acc Weekly",ROUND((-PMT(((1+D761/CP)^(CP/12))-1,(nper-A761+1)*12/52,J760))/4,2),ROUND(-PMT(((1+D761/CP)^(CP/periods_per_year))-1,nper-A761+1,J760),2)))))))</f>
        <v/>
      </c>
      <c r="G761" s="14" t="str">
        <f>IF(OR(A761="",A761&lt;$E$23),"",IF(J760&lt;=F761,0,IF(IF(AND(A761&gt;=$E$23,MOD(A761-$E$23,int)=0),$E$24,0)+F761&gt;=J760+E761,J760+E761-F761,IF(AND(A761&gt;=$E$23,MOD(A761-$E$23,int)=0),$E$24,0)+IF(IF(AND(A761&gt;=$E$23,MOD(A761-$E$23,int)=0),$E$24,0)+IF(MOD(A761-$E$27,periods_per_year)=0,$E$26,0)+F761&lt;J760+E761,IF(MOD(A761-$E$27,periods_per_year)=0,$E$26,0),J760+E761-IF(AND(A761&gt;=$E$23,MOD(A761-$E$23,int)=0),$E$24,0)-F761))))</f>
        <v/>
      </c>
      <c r="H761" s="15"/>
      <c r="I761" s="14" t="str">
        <f t="shared" si="114"/>
        <v/>
      </c>
      <c r="J761" s="14" t="str">
        <f t="shared" si="115"/>
        <v/>
      </c>
      <c r="K761" s="14" t="str">
        <f t="shared" si="116"/>
        <v/>
      </c>
      <c r="L761" s="14" t="str">
        <f>IF(A761="","",SUM($K$49:K761))</f>
        <v/>
      </c>
      <c r="O761" s="18" t="str">
        <f t="shared" si="117"/>
        <v/>
      </c>
      <c r="P761" s="19" t="str">
        <f>IF(O761="","",IF(OR(periods_per_year=26,periods_per_year=52),IF(periods_per_year=26,IF(O761=1,fpdate,P760+14),IF(periods_per_year=52,IF(O761=1,fpdate,P760+7),"n/a")),IF(periods_per_year=24,DATE(YEAR(fpdate),MONTH(fpdate)+(O761-1)/2+IF(AND(DAY(fpdate)&gt;=15,MOD(O761,2)=0),1,0),IF(MOD(O761,2)=0,IF(DAY(fpdate)&gt;=15,DAY(fpdate)-14,DAY(fpdate)+14),DAY(fpdate))),IF(DAY(DATE(YEAR(fpdate),MONTH(fpdate)+O761-1,DAY(fpdate)))&lt;&gt;DAY(fpdate),DATE(YEAR(fpdate),MONTH(fpdate)+O761,0),DATE(YEAR(fpdate),MONTH(fpdate)+O761-1,DAY(fpdate))))))</f>
        <v/>
      </c>
      <c r="Q761" s="20" t="str">
        <f>IF(O761="","",IF(D761&lt;&gt;"",D761,IF(O761=1,start_rate,IF(variable,IF(OR(O761=1,O761&lt;$J$23*periods_per_year),Q760,MIN($J$24,IF(MOD(O761-1,$J$26)=0,MAX($J$25,Q760+$J$27),Q760))),Q760))))</f>
        <v/>
      </c>
      <c r="R761" s="21" t="str">
        <f>IF(O761="","",ROUND((((1+Q761/CP)^(CP/periods_per_year))-1)*U760,2))</f>
        <v/>
      </c>
      <c r="S761" s="21" t="str">
        <f>IF(O761="","",IF(O761=nper,U760+R761,MIN(U760+R761,IF(Q761=Q760,S760,ROUND(-PMT(((1+Q761/CP)^(CP/periods_per_year))-1,nper-O761+1,U760),2)))))</f>
        <v/>
      </c>
      <c r="T761" s="21" t="str">
        <f t="shared" si="118"/>
        <v/>
      </c>
      <c r="U761" s="21" t="str">
        <f t="shared" si="119"/>
        <v/>
      </c>
    </row>
    <row r="762" spans="1:21" x14ac:dyDescent="0.2">
      <c r="A762" s="11" t="str">
        <f t="shared" si="110"/>
        <v/>
      </c>
      <c r="B762" s="12" t="str">
        <f t="shared" si="111"/>
        <v/>
      </c>
      <c r="C762" s="16" t="str">
        <f t="shared" si="112"/>
        <v/>
      </c>
      <c r="D762" s="13" t="str">
        <f>IF(A762="","",IF(A762=1,start_rate,IF(variable,IF(OR(A762=1,A762&lt;$J$23*periods_per_year),D761,MIN($J$24,IF(MOD(A762-1,$J$26)=0,MAX($J$25,D761+$J$27),D761))),D761)))</f>
        <v/>
      </c>
      <c r="E762" s="14" t="str">
        <f t="shared" si="113"/>
        <v/>
      </c>
      <c r="F762" s="14" t="str">
        <f>IF(A762="","",IF(A762=nper,J761+E762,MIN(J761+E762,IF(D762=D761,F761,IF($E$13="Acc Bi-Weekly",ROUND((-PMT(((1+D762/CP)^(CP/12))-1,(nper-A762+1)*12/26,J761))/2,2),IF($E$13="Acc Weekly",ROUND((-PMT(((1+D762/CP)^(CP/12))-1,(nper-A762+1)*12/52,J761))/4,2),ROUND(-PMT(((1+D762/CP)^(CP/periods_per_year))-1,nper-A762+1,J761),2)))))))</f>
        <v/>
      </c>
      <c r="G762" s="14" t="str">
        <f>IF(OR(A762="",A762&lt;$E$23),"",IF(J761&lt;=F762,0,IF(IF(AND(A762&gt;=$E$23,MOD(A762-$E$23,int)=0),$E$24,0)+F762&gt;=J761+E762,J761+E762-F762,IF(AND(A762&gt;=$E$23,MOD(A762-$E$23,int)=0),$E$24,0)+IF(IF(AND(A762&gt;=$E$23,MOD(A762-$E$23,int)=0),$E$24,0)+IF(MOD(A762-$E$27,periods_per_year)=0,$E$26,0)+F762&lt;J761+E762,IF(MOD(A762-$E$27,periods_per_year)=0,$E$26,0),J761+E762-IF(AND(A762&gt;=$E$23,MOD(A762-$E$23,int)=0),$E$24,0)-F762))))</f>
        <v/>
      </c>
      <c r="H762" s="15"/>
      <c r="I762" s="14" t="str">
        <f t="shared" si="114"/>
        <v/>
      </c>
      <c r="J762" s="14" t="str">
        <f t="shared" si="115"/>
        <v/>
      </c>
      <c r="K762" s="14" t="str">
        <f t="shared" si="116"/>
        <v/>
      </c>
      <c r="L762" s="14" t="str">
        <f>IF(A762="","",SUM($K$49:K762))</f>
        <v/>
      </c>
      <c r="O762" s="18" t="str">
        <f t="shared" si="117"/>
        <v/>
      </c>
      <c r="P762" s="19" t="str">
        <f>IF(O762="","",IF(OR(periods_per_year=26,periods_per_year=52),IF(periods_per_year=26,IF(O762=1,fpdate,P761+14),IF(periods_per_year=52,IF(O762=1,fpdate,P761+7),"n/a")),IF(periods_per_year=24,DATE(YEAR(fpdate),MONTH(fpdate)+(O762-1)/2+IF(AND(DAY(fpdate)&gt;=15,MOD(O762,2)=0),1,0),IF(MOD(O762,2)=0,IF(DAY(fpdate)&gt;=15,DAY(fpdate)-14,DAY(fpdate)+14),DAY(fpdate))),IF(DAY(DATE(YEAR(fpdate),MONTH(fpdate)+O762-1,DAY(fpdate)))&lt;&gt;DAY(fpdate),DATE(YEAR(fpdate),MONTH(fpdate)+O762,0),DATE(YEAR(fpdate),MONTH(fpdate)+O762-1,DAY(fpdate))))))</f>
        <v/>
      </c>
      <c r="Q762" s="20" t="str">
        <f>IF(O762="","",IF(D762&lt;&gt;"",D762,IF(O762=1,start_rate,IF(variable,IF(OR(O762=1,O762&lt;$J$23*periods_per_year),Q761,MIN($J$24,IF(MOD(O762-1,$J$26)=0,MAX($J$25,Q761+$J$27),Q761))),Q761))))</f>
        <v/>
      </c>
      <c r="R762" s="21" t="str">
        <f>IF(O762="","",ROUND((((1+Q762/CP)^(CP/periods_per_year))-1)*U761,2))</f>
        <v/>
      </c>
      <c r="S762" s="21" t="str">
        <f>IF(O762="","",IF(O762=nper,U761+R762,MIN(U761+R762,IF(Q762=Q761,S761,ROUND(-PMT(((1+Q762/CP)^(CP/periods_per_year))-1,nper-O762+1,U761),2)))))</f>
        <v/>
      </c>
      <c r="T762" s="21" t="str">
        <f t="shared" si="118"/>
        <v/>
      </c>
      <c r="U762" s="21" t="str">
        <f t="shared" si="119"/>
        <v/>
      </c>
    </row>
    <row r="763" spans="1:21" x14ac:dyDescent="0.2">
      <c r="A763" s="11" t="str">
        <f t="shared" si="110"/>
        <v/>
      </c>
      <c r="B763" s="12" t="str">
        <f t="shared" si="111"/>
        <v/>
      </c>
      <c r="C763" s="16" t="str">
        <f t="shared" si="112"/>
        <v/>
      </c>
      <c r="D763" s="13" t="str">
        <f>IF(A763="","",IF(A763=1,start_rate,IF(variable,IF(OR(A763=1,A763&lt;$J$23*periods_per_year),D762,MIN($J$24,IF(MOD(A763-1,$J$26)=0,MAX($J$25,D762+$J$27),D762))),D762)))</f>
        <v/>
      </c>
      <c r="E763" s="14" t="str">
        <f t="shared" si="113"/>
        <v/>
      </c>
      <c r="F763" s="14" t="str">
        <f>IF(A763="","",IF(A763=nper,J762+E763,MIN(J762+E763,IF(D763=D762,F762,IF($E$13="Acc Bi-Weekly",ROUND((-PMT(((1+D763/CP)^(CP/12))-1,(nper-A763+1)*12/26,J762))/2,2),IF($E$13="Acc Weekly",ROUND((-PMT(((1+D763/CP)^(CP/12))-1,(nper-A763+1)*12/52,J762))/4,2),ROUND(-PMT(((1+D763/CP)^(CP/periods_per_year))-1,nper-A763+1,J762),2)))))))</f>
        <v/>
      </c>
      <c r="G763" s="14" t="str">
        <f>IF(OR(A763="",A763&lt;$E$23),"",IF(J762&lt;=F763,0,IF(IF(AND(A763&gt;=$E$23,MOD(A763-$E$23,int)=0),$E$24,0)+F763&gt;=J762+E763,J762+E763-F763,IF(AND(A763&gt;=$E$23,MOD(A763-$E$23,int)=0),$E$24,0)+IF(IF(AND(A763&gt;=$E$23,MOD(A763-$E$23,int)=0),$E$24,0)+IF(MOD(A763-$E$27,periods_per_year)=0,$E$26,0)+F763&lt;J762+E763,IF(MOD(A763-$E$27,periods_per_year)=0,$E$26,0),J762+E763-IF(AND(A763&gt;=$E$23,MOD(A763-$E$23,int)=0),$E$24,0)-F763))))</f>
        <v/>
      </c>
      <c r="H763" s="15"/>
      <c r="I763" s="14" t="str">
        <f t="shared" si="114"/>
        <v/>
      </c>
      <c r="J763" s="14" t="str">
        <f t="shared" si="115"/>
        <v/>
      </c>
      <c r="K763" s="14" t="str">
        <f t="shared" si="116"/>
        <v/>
      </c>
      <c r="L763" s="14" t="str">
        <f>IF(A763="","",SUM($K$49:K763))</f>
        <v/>
      </c>
      <c r="O763" s="18" t="str">
        <f t="shared" si="117"/>
        <v/>
      </c>
      <c r="P763" s="19" t="str">
        <f>IF(O763="","",IF(OR(periods_per_year=26,periods_per_year=52),IF(periods_per_year=26,IF(O763=1,fpdate,P762+14),IF(periods_per_year=52,IF(O763=1,fpdate,P762+7),"n/a")),IF(periods_per_year=24,DATE(YEAR(fpdate),MONTH(fpdate)+(O763-1)/2+IF(AND(DAY(fpdate)&gt;=15,MOD(O763,2)=0),1,0),IF(MOD(O763,2)=0,IF(DAY(fpdate)&gt;=15,DAY(fpdate)-14,DAY(fpdate)+14),DAY(fpdate))),IF(DAY(DATE(YEAR(fpdate),MONTH(fpdate)+O763-1,DAY(fpdate)))&lt;&gt;DAY(fpdate),DATE(YEAR(fpdate),MONTH(fpdate)+O763,0),DATE(YEAR(fpdate),MONTH(fpdate)+O763-1,DAY(fpdate))))))</f>
        <v/>
      </c>
      <c r="Q763" s="20" t="str">
        <f>IF(O763="","",IF(D763&lt;&gt;"",D763,IF(O763=1,start_rate,IF(variable,IF(OR(O763=1,O763&lt;$J$23*periods_per_year),Q762,MIN($J$24,IF(MOD(O763-1,$J$26)=0,MAX($J$25,Q762+$J$27),Q762))),Q762))))</f>
        <v/>
      </c>
      <c r="R763" s="21" t="str">
        <f>IF(O763="","",ROUND((((1+Q763/CP)^(CP/periods_per_year))-1)*U762,2))</f>
        <v/>
      </c>
      <c r="S763" s="21" t="str">
        <f>IF(O763="","",IF(O763=nper,U762+R763,MIN(U762+R763,IF(Q763=Q762,S762,ROUND(-PMT(((1+Q763/CP)^(CP/periods_per_year))-1,nper-O763+1,U762),2)))))</f>
        <v/>
      </c>
      <c r="T763" s="21" t="str">
        <f t="shared" si="118"/>
        <v/>
      </c>
      <c r="U763" s="21" t="str">
        <f t="shared" si="119"/>
        <v/>
      </c>
    </row>
    <row r="764" spans="1:21" x14ac:dyDescent="0.2">
      <c r="A764" s="11" t="str">
        <f t="shared" si="110"/>
        <v/>
      </c>
      <c r="B764" s="12" t="str">
        <f t="shared" si="111"/>
        <v/>
      </c>
      <c r="C764" s="16" t="str">
        <f t="shared" si="112"/>
        <v/>
      </c>
      <c r="D764" s="13" t="str">
        <f>IF(A764="","",IF(A764=1,start_rate,IF(variable,IF(OR(A764=1,A764&lt;$J$23*periods_per_year),D763,MIN($J$24,IF(MOD(A764-1,$J$26)=0,MAX($J$25,D763+$J$27),D763))),D763)))</f>
        <v/>
      </c>
      <c r="E764" s="14" t="str">
        <f t="shared" si="113"/>
        <v/>
      </c>
      <c r="F764" s="14" t="str">
        <f>IF(A764="","",IF(A764=nper,J763+E764,MIN(J763+E764,IF(D764=D763,F763,IF($E$13="Acc Bi-Weekly",ROUND((-PMT(((1+D764/CP)^(CP/12))-1,(nper-A764+1)*12/26,J763))/2,2),IF($E$13="Acc Weekly",ROUND((-PMT(((1+D764/CP)^(CP/12))-1,(nper-A764+1)*12/52,J763))/4,2),ROUND(-PMT(((1+D764/CP)^(CP/periods_per_year))-1,nper-A764+1,J763),2)))))))</f>
        <v/>
      </c>
      <c r="G764" s="14" t="str">
        <f>IF(OR(A764="",A764&lt;$E$23),"",IF(J763&lt;=F764,0,IF(IF(AND(A764&gt;=$E$23,MOD(A764-$E$23,int)=0),$E$24,0)+F764&gt;=J763+E764,J763+E764-F764,IF(AND(A764&gt;=$E$23,MOD(A764-$E$23,int)=0),$E$24,0)+IF(IF(AND(A764&gt;=$E$23,MOD(A764-$E$23,int)=0),$E$24,0)+IF(MOD(A764-$E$27,periods_per_year)=0,$E$26,0)+F764&lt;J763+E764,IF(MOD(A764-$E$27,periods_per_year)=0,$E$26,0),J763+E764-IF(AND(A764&gt;=$E$23,MOD(A764-$E$23,int)=0),$E$24,0)-F764))))</f>
        <v/>
      </c>
      <c r="H764" s="15"/>
      <c r="I764" s="14" t="str">
        <f t="shared" si="114"/>
        <v/>
      </c>
      <c r="J764" s="14" t="str">
        <f t="shared" si="115"/>
        <v/>
      </c>
      <c r="K764" s="14" t="str">
        <f t="shared" si="116"/>
        <v/>
      </c>
      <c r="L764" s="14" t="str">
        <f>IF(A764="","",SUM($K$49:K764))</f>
        <v/>
      </c>
      <c r="O764" s="18" t="str">
        <f t="shared" si="117"/>
        <v/>
      </c>
      <c r="P764" s="19" t="str">
        <f>IF(O764="","",IF(OR(periods_per_year=26,periods_per_year=52),IF(periods_per_year=26,IF(O764=1,fpdate,P763+14),IF(periods_per_year=52,IF(O764=1,fpdate,P763+7),"n/a")),IF(periods_per_year=24,DATE(YEAR(fpdate),MONTH(fpdate)+(O764-1)/2+IF(AND(DAY(fpdate)&gt;=15,MOD(O764,2)=0),1,0),IF(MOD(O764,2)=0,IF(DAY(fpdate)&gt;=15,DAY(fpdate)-14,DAY(fpdate)+14),DAY(fpdate))),IF(DAY(DATE(YEAR(fpdate),MONTH(fpdate)+O764-1,DAY(fpdate)))&lt;&gt;DAY(fpdate),DATE(YEAR(fpdate),MONTH(fpdate)+O764,0),DATE(YEAR(fpdate),MONTH(fpdate)+O764-1,DAY(fpdate))))))</f>
        <v/>
      </c>
      <c r="Q764" s="20" t="str">
        <f>IF(O764="","",IF(D764&lt;&gt;"",D764,IF(O764=1,start_rate,IF(variable,IF(OR(O764=1,O764&lt;$J$23*periods_per_year),Q763,MIN($J$24,IF(MOD(O764-1,$J$26)=0,MAX($J$25,Q763+$J$27),Q763))),Q763))))</f>
        <v/>
      </c>
      <c r="R764" s="21" t="str">
        <f>IF(O764="","",ROUND((((1+Q764/CP)^(CP/periods_per_year))-1)*U763,2))</f>
        <v/>
      </c>
      <c r="S764" s="21" t="str">
        <f>IF(O764="","",IF(O764=nper,U763+R764,MIN(U763+R764,IF(Q764=Q763,S763,ROUND(-PMT(((1+Q764/CP)^(CP/periods_per_year))-1,nper-O764+1,U763),2)))))</f>
        <v/>
      </c>
      <c r="T764" s="21" t="str">
        <f t="shared" si="118"/>
        <v/>
      </c>
      <c r="U764" s="21" t="str">
        <f t="shared" si="119"/>
        <v/>
      </c>
    </row>
    <row r="765" spans="1:21" x14ac:dyDescent="0.2">
      <c r="A765" s="11" t="str">
        <f t="shared" si="110"/>
        <v/>
      </c>
      <c r="B765" s="12" t="str">
        <f t="shared" si="111"/>
        <v/>
      </c>
      <c r="C765" s="16" t="str">
        <f t="shared" si="112"/>
        <v/>
      </c>
      <c r="D765" s="13" t="str">
        <f>IF(A765="","",IF(A765=1,start_rate,IF(variable,IF(OR(A765=1,A765&lt;$J$23*periods_per_year),D764,MIN($J$24,IF(MOD(A765-1,$J$26)=0,MAX($J$25,D764+$J$27),D764))),D764)))</f>
        <v/>
      </c>
      <c r="E765" s="14" t="str">
        <f t="shared" si="113"/>
        <v/>
      </c>
      <c r="F765" s="14" t="str">
        <f>IF(A765="","",IF(A765=nper,J764+E765,MIN(J764+E765,IF(D765=D764,F764,IF($E$13="Acc Bi-Weekly",ROUND((-PMT(((1+D765/CP)^(CP/12))-1,(nper-A765+1)*12/26,J764))/2,2),IF($E$13="Acc Weekly",ROUND((-PMT(((1+D765/CP)^(CP/12))-1,(nper-A765+1)*12/52,J764))/4,2),ROUND(-PMT(((1+D765/CP)^(CP/periods_per_year))-1,nper-A765+1,J764),2)))))))</f>
        <v/>
      </c>
      <c r="G765" s="14" t="str">
        <f>IF(OR(A765="",A765&lt;$E$23),"",IF(J764&lt;=F765,0,IF(IF(AND(A765&gt;=$E$23,MOD(A765-$E$23,int)=0),$E$24,0)+F765&gt;=J764+E765,J764+E765-F765,IF(AND(A765&gt;=$E$23,MOD(A765-$E$23,int)=0),$E$24,0)+IF(IF(AND(A765&gt;=$E$23,MOD(A765-$E$23,int)=0),$E$24,0)+IF(MOD(A765-$E$27,periods_per_year)=0,$E$26,0)+F765&lt;J764+E765,IF(MOD(A765-$E$27,periods_per_year)=0,$E$26,0),J764+E765-IF(AND(A765&gt;=$E$23,MOD(A765-$E$23,int)=0),$E$24,0)-F765))))</f>
        <v/>
      </c>
      <c r="H765" s="15"/>
      <c r="I765" s="14" t="str">
        <f t="shared" si="114"/>
        <v/>
      </c>
      <c r="J765" s="14" t="str">
        <f t="shared" si="115"/>
        <v/>
      </c>
      <c r="K765" s="14" t="str">
        <f t="shared" si="116"/>
        <v/>
      </c>
      <c r="L765" s="14" t="str">
        <f>IF(A765="","",SUM($K$49:K765))</f>
        <v/>
      </c>
      <c r="O765" s="18" t="str">
        <f t="shared" si="117"/>
        <v/>
      </c>
      <c r="P765" s="19" t="str">
        <f>IF(O765="","",IF(OR(periods_per_year=26,periods_per_year=52),IF(periods_per_year=26,IF(O765=1,fpdate,P764+14),IF(periods_per_year=52,IF(O765=1,fpdate,P764+7),"n/a")),IF(periods_per_year=24,DATE(YEAR(fpdate),MONTH(fpdate)+(O765-1)/2+IF(AND(DAY(fpdate)&gt;=15,MOD(O765,2)=0),1,0),IF(MOD(O765,2)=0,IF(DAY(fpdate)&gt;=15,DAY(fpdate)-14,DAY(fpdate)+14),DAY(fpdate))),IF(DAY(DATE(YEAR(fpdate),MONTH(fpdate)+O765-1,DAY(fpdate)))&lt;&gt;DAY(fpdate),DATE(YEAR(fpdate),MONTH(fpdate)+O765,0),DATE(YEAR(fpdate),MONTH(fpdate)+O765-1,DAY(fpdate))))))</f>
        <v/>
      </c>
      <c r="Q765" s="20" t="str">
        <f>IF(O765="","",IF(D765&lt;&gt;"",D765,IF(O765=1,start_rate,IF(variable,IF(OR(O765=1,O765&lt;$J$23*periods_per_year),Q764,MIN($J$24,IF(MOD(O765-1,$J$26)=0,MAX($J$25,Q764+$J$27),Q764))),Q764))))</f>
        <v/>
      </c>
      <c r="R765" s="21" t="str">
        <f>IF(O765="","",ROUND((((1+Q765/CP)^(CP/periods_per_year))-1)*U764,2))</f>
        <v/>
      </c>
      <c r="S765" s="21" t="str">
        <f>IF(O765="","",IF(O765=nper,U764+R765,MIN(U764+R765,IF(Q765=Q764,S764,ROUND(-PMT(((1+Q765/CP)^(CP/periods_per_year))-1,nper-O765+1,U764),2)))))</f>
        <v/>
      </c>
      <c r="T765" s="21" t="str">
        <f t="shared" si="118"/>
        <v/>
      </c>
      <c r="U765" s="21" t="str">
        <f t="shared" si="119"/>
        <v/>
      </c>
    </row>
    <row r="766" spans="1:21" x14ac:dyDescent="0.2">
      <c r="A766" s="11" t="str">
        <f t="shared" si="110"/>
        <v/>
      </c>
      <c r="B766" s="12" t="str">
        <f t="shared" si="111"/>
        <v/>
      </c>
      <c r="C766" s="16" t="str">
        <f t="shared" si="112"/>
        <v/>
      </c>
      <c r="D766" s="13" t="str">
        <f>IF(A766="","",IF(A766=1,start_rate,IF(variable,IF(OR(A766=1,A766&lt;$J$23*periods_per_year),D765,MIN($J$24,IF(MOD(A766-1,$J$26)=0,MAX($J$25,D765+$J$27),D765))),D765)))</f>
        <v/>
      </c>
      <c r="E766" s="14" t="str">
        <f t="shared" si="113"/>
        <v/>
      </c>
      <c r="F766" s="14" t="str">
        <f>IF(A766="","",IF(A766=nper,J765+E766,MIN(J765+E766,IF(D766=D765,F765,IF($E$13="Acc Bi-Weekly",ROUND((-PMT(((1+D766/CP)^(CP/12))-1,(nper-A766+1)*12/26,J765))/2,2),IF($E$13="Acc Weekly",ROUND((-PMT(((1+D766/CP)^(CP/12))-1,(nper-A766+1)*12/52,J765))/4,2),ROUND(-PMT(((1+D766/CP)^(CP/periods_per_year))-1,nper-A766+1,J765),2)))))))</f>
        <v/>
      </c>
      <c r="G766" s="14" t="str">
        <f>IF(OR(A766="",A766&lt;$E$23),"",IF(J765&lt;=F766,0,IF(IF(AND(A766&gt;=$E$23,MOD(A766-$E$23,int)=0),$E$24,0)+F766&gt;=J765+E766,J765+E766-F766,IF(AND(A766&gt;=$E$23,MOD(A766-$E$23,int)=0),$E$24,0)+IF(IF(AND(A766&gt;=$E$23,MOD(A766-$E$23,int)=0),$E$24,0)+IF(MOD(A766-$E$27,periods_per_year)=0,$E$26,0)+F766&lt;J765+E766,IF(MOD(A766-$E$27,periods_per_year)=0,$E$26,0),J765+E766-IF(AND(A766&gt;=$E$23,MOD(A766-$E$23,int)=0),$E$24,0)-F766))))</f>
        <v/>
      </c>
      <c r="H766" s="15"/>
      <c r="I766" s="14" t="str">
        <f t="shared" si="114"/>
        <v/>
      </c>
      <c r="J766" s="14" t="str">
        <f t="shared" si="115"/>
        <v/>
      </c>
      <c r="K766" s="14" t="str">
        <f t="shared" si="116"/>
        <v/>
      </c>
      <c r="L766" s="14" t="str">
        <f>IF(A766="","",SUM($K$49:K766))</f>
        <v/>
      </c>
      <c r="O766" s="18" t="str">
        <f t="shared" si="117"/>
        <v/>
      </c>
      <c r="P766" s="19" t="str">
        <f>IF(O766="","",IF(OR(periods_per_year=26,periods_per_year=52),IF(periods_per_year=26,IF(O766=1,fpdate,P765+14),IF(periods_per_year=52,IF(O766=1,fpdate,P765+7),"n/a")),IF(periods_per_year=24,DATE(YEAR(fpdate),MONTH(fpdate)+(O766-1)/2+IF(AND(DAY(fpdate)&gt;=15,MOD(O766,2)=0),1,0),IF(MOD(O766,2)=0,IF(DAY(fpdate)&gt;=15,DAY(fpdate)-14,DAY(fpdate)+14),DAY(fpdate))),IF(DAY(DATE(YEAR(fpdate),MONTH(fpdate)+O766-1,DAY(fpdate)))&lt;&gt;DAY(fpdate),DATE(YEAR(fpdate),MONTH(fpdate)+O766,0),DATE(YEAR(fpdate),MONTH(fpdate)+O766-1,DAY(fpdate))))))</f>
        <v/>
      </c>
      <c r="Q766" s="20" t="str">
        <f>IF(O766="","",IF(D766&lt;&gt;"",D766,IF(O766=1,start_rate,IF(variable,IF(OR(O766=1,O766&lt;$J$23*periods_per_year),Q765,MIN($J$24,IF(MOD(O766-1,$J$26)=0,MAX($J$25,Q765+$J$27),Q765))),Q765))))</f>
        <v/>
      </c>
      <c r="R766" s="21" t="str">
        <f>IF(O766="","",ROUND((((1+Q766/CP)^(CP/periods_per_year))-1)*U765,2))</f>
        <v/>
      </c>
      <c r="S766" s="21" t="str">
        <f>IF(O766="","",IF(O766=nper,U765+R766,MIN(U765+R766,IF(Q766=Q765,S765,ROUND(-PMT(((1+Q766/CP)^(CP/periods_per_year))-1,nper-O766+1,U765),2)))))</f>
        <v/>
      </c>
      <c r="T766" s="21" t="str">
        <f t="shared" si="118"/>
        <v/>
      </c>
      <c r="U766" s="21" t="str">
        <f t="shared" si="119"/>
        <v/>
      </c>
    </row>
    <row r="767" spans="1:21" x14ac:dyDescent="0.2">
      <c r="A767" s="11" t="str">
        <f t="shared" si="110"/>
        <v/>
      </c>
      <c r="B767" s="12" t="str">
        <f t="shared" si="111"/>
        <v/>
      </c>
      <c r="C767" s="16" t="str">
        <f t="shared" si="112"/>
        <v/>
      </c>
      <c r="D767" s="13" t="str">
        <f>IF(A767="","",IF(A767=1,start_rate,IF(variable,IF(OR(A767=1,A767&lt;$J$23*periods_per_year),D766,MIN($J$24,IF(MOD(A767-1,$J$26)=0,MAX($J$25,D766+$J$27),D766))),D766)))</f>
        <v/>
      </c>
      <c r="E767" s="14" t="str">
        <f t="shared" si="113"/>
        <v/>
      </c>
      <c r="F767" s="14" t="str">
        <f>IF(A767="","",IF(A767=nper,J766+E767,MIN(J766+E767,IF(D767=D766,F766,IF($E$13="Acc Bi-Weekly",ROUND((-PMT(((1+D767/CP)^(CP/12))-1,(nper-A767+1)*12/26,J766))/2,2),IF($E$13="Acc Weekly",ROUND((-PMT(((1+D767/CP)^(CP/12))-1,(nper-A767+1)*12/52,J766))/4,2),ROUND(-PMT(((1+D767/CP)^(CP/periods_per_year))-1,nper-A767+1,J766),2)))))))</f>
        <v/>
      </c>
      <c r="G767" s="14" t="str">
        <f>IF(OR(A767="",A767&lt;$E$23),"",IF(J766&lt;=F767,0,IF(IF(AND(A767&gt;=$E$23,MOD(A767-$E$23,int)=0),$E$24,0)+F767&gt;=J766+E767,J766+E767-F767,IF(AND(A767&gt;=$E$23,MOD(A767-$E$23,int)=0),$E$24,0)+IF(IF(AND(A767&gt;=$E$23,MOD(A767-$E$23,int)=0),$E$24,0)+IF(MOD(A767-$E$27,periods_per_year)=0,$E$26,0)+F767&lt;J766+E767,IF(MOD(A767-$E$27,periods_per_year)=0,$E$26,0),J766+E767-IF(AND(A767&gt;=$E$23,MOD(A767-$E$23,int)=0),$E$24,0)-F767))))</f>
        <v/>
      </c>
      <c r="H767" s="15"/>
      <c r="I767" s="14" t="str">
        <f t="shared" si="114"/>
        <v/>
      </c>
      <c r="J767" s="14" t="str">
        <f t="shared" si="115"/>
        <v/>
      </c>
      <c r="K767" s="14" t="str">
        <f t="shared" si="116"/>
        <v/>
      </c>
      <c r="L767" s="14" t="str">
        <f>IF(A767="","",SUM($K$49:K767))</f>
        <v/>
      </c>
      <c r="O767" s="18" t="str">
        <f t="shared" si="117"/>
        <v/>
      </c>
      <c r="P767" s="19" t="str">
        <f>IF(O767="","",IF(OR(periods_per_year=26,periods_per_year=52),IF(periods_per_year=26,IF(O767=1,fpdate,P766+14),IF(periods_per_year=52,IF(O767=1,fpdate,P766+7),"n/a")),IF(periods_per_year=24,DATE(YEAR(fpdate),MONTH(fpdate)+(O767-1)/2+IF(AND(DAY(fpdate)&gt;=15,MOD(O767,2)=0),1,0),IF(MOD(O767,2)=0,IF(DAY(fpdate)&gt;=15,DAY(fpdate)-14,DAY(fpdate)+14),DAY(fpdate))),IF(DAY(DATE(YEAR(fpdate),MONTH(fpdate)+O767-1,DAY(fpdate)))&lt;&gt;DAY(fpdate),DATE(YEAR(fpdate),MONTH(fpdate)+O767,0),DATE(YEAR(fpdate),MONTH(fpdate)+O767-1,DAY(fpdate))))))</f>
        <v/>
      </c>
      <c r="Q767" s="20" t="str">
        <f>IF(O767="","",IF(D767&lt;&gt;"",D767,IF(O767=1,start_rate,IF(variable,IF(OR(O767=1,O767&lt;$J$23*periods_per_year),Q766,MIN($J$24,IF(MOD(O767-1,$J$26)=0,MAX($J$25,Q766+$J$27),Q766))),Q766))))</f>
        <v/>
      </c>
      <c r="R767" s="21" t="str">
        <f>IF(O767="","",ROUND((((1+Q767/CP)^(CP/periods_per_year))-1)*U766,2))</f>
        <v/>
      </c>
      <c r="S767" s="21" t="str">
        <f>IF(O767="","",IF(O767=nper,U766+R767,MIN(U766+R767,IF(Q767=Q766,S766,ROUND(-PMT(((1+Q767/CP)^(CP/periods_per_year))-1,nper-O767+1,U766),2)))))</f>
        <v/>
      </c>
      <c r="T767" s="21" t="str">
        <f t="shared" si="118"/>
        <v/>
      </c>
      <c r="U767" s="21" t="str">
        <f t="shared" si="119"/>
        <v/>
      </c>
    </row>
    <row r="768" spans="1:21" x14ac:dyDescent="0.2">
      <c r="A768" s="11" t="str">
        <f t="shared" si="110"/>
        <v/>
      </c>
      <c r="B768" s="12" t="str">
        <f t="shared" si="111"/>
        <v/>
      </c>
      <c r="C768" s="16" t="str">
        <f t="shared" si="112"/>
        <v/>
      </c>
      <c r="D768" s="13" t="str">
        <f>IF(A768="","",IF(A768=1,start_rate,IF(variable,IF(OR(A768=1,A768&lt;$J$23*periods_per_year),D767,MIN($J$24,IF(MOD(A768-1,$J$26)=0,MAX($J$25,D767+$J$27),D767))),D767)))</f>
        <v/>
      </c>
      <c r="E768" s="14" t="str">
        <f t="shared" si="113"/>
        <v/>
      </c>
      <c r="F768" s="14" t="str">
        <f>IF(A768="","",IF(A768=nper,J767+E768,MIN(J767+E768,IF(D768=D767,F767,IF($E$13="Acc Bi-Weekly",ROUND((-PMT(((1+D768/CP)^(CP/12))-1,(nper-A768+1)*12/26,J767))/2,2),IF($E$13="Acc Weekly",ROUND((-PMT(((1+D768/CP)^(CP/12))-1,(nper-A768+1)*12/52,J767))/4,2),ROUND(-PMT(((1+D768/CP)^(CP/periods_per_year))-1,nper-A768+1,J767),2)))))))</f>
        <v/>
      </c>
      <c r="G768" s="14" t="str">
        <f>IF(OR(A768="",A768&lt;$E$23),"",IF(J767&lt;=F768,0,IF(IF(AND(A768&gt;=$E$23,MOD(A768-$E$23,int)=0),$E$24,0)+F768&gt;=J767+E768,J767+E768-F768,IF(AND(A768&gt;=$E$23,MOD(A768-$E$23,int)=0),$E$24,0)+IF(IF(AND(A768&gt;=$E$23,MOD(A768-$E$23,int)=0),$E$24,0)+IF(MOD(A768-$E$27,periods_per_year)=0,$E$26,0)+F768&lt;J767+E768,IF(MOD(A768-$E$27,periods_per_year)=0,$E$26,0),J767+E768-IF(AND(A768&gt;=$E$23,MOD(A768-$E$23,int)=0),$E$24,0)-F768))))</f>
        <v/>
      </c>
      <c r="H768" s="15"/>
      <c r="I768" s="14" t="str">
        <f t="shared" si="114"/>
        <v/>
      </c>
      <c r="J768" s="14" t="str">
        <f t="shared" si="115"/>
        <v/>
      </c>
      <c r="K768" s="14" t="str">
        <f t="shared" si="116"/>
        <v/>
      </c>
      <c r="L768" s="14" t="str">
        <f>IF(A768="","",SUM($K$49:K768))</f>
        <v/>
      </c>
      <c r="O768" s="18" t="str">
        <f t="shared" si="117"/>
        <v/>
      </c>
      <c r="P768" s="19" t="str">
        <f>IF(O768="","",IF(OR(periods_per_year=26,periods_per_year=52),IF(periods_per_year=26,IF(O768=1,fpdate,P767+14),IF(periods_per_year=52,IF(O768=1,fpdate,P767+7),"n/a")),IF(periods_per_year=24,DATE(YEAR(fpdate),MONTH(fpdate)+(O768-1)/2+IF(AND(DAY(fpdate)&gt;=15,MOD(O768,2)=0),1,0),IF(MOD(O768,2)=0,IF(DAY(fpdate)&gt;=15,DAY(fpdate)-14,DAY(fpdate)+14),DAY(fpdate))),IF(DAY(DATE(YEAR(fpdate),MONTH(fpdate)+O768-1,DAY(fpdate)))&lt;&gt;DAY(fpdate),DATE(YEAR(fpdate),MONTH(fpdate)+O768,0),DATE(YEAR(fpdate),MONTH(fpdate)+O768-1,DAY(fpdate))))))</f>
        <v/>
      </c>
      <c r="Q768" s="20" t="str">
        <f>IF(O768="","",IF(D768&lt;&gt;"",D768,IF(O768=1,start_rate,IF(variable,IF(OR(O768=1,O768&lt;$J$23*periods_per_year),Q767,MIN($J$24,IF(MOD(O768-1,$J$26)=0,MAX($J$25,Q767+$J$27),Q767))),Q767))))</f>
        <v/>
      </c>
      <c r="R768" s="21" t="str">
        <f>IF(O768="","",ROUND((((1+Q768/CP)^(CP/periods_per_year))-1)*U767,2))</f>
        <v/>
      </c>
      <c r="S768" s="21" t="str">
        <f>IF(O768="","",IF(O768=nper,U767+R768,MIN(U767+R768,IF(Q768=Q767,S767,ROUND(-PMT(((1+Q768/CP)^(CP/periods_per_year))-1,nper-O768+1,U767),2)))))</f>
        <v/>
      </c>
      <c r="T768" s="21" t="str">
        <f t="shared" si="118"/>
        <v/>
      </c>
      <c r="U768" s="21" t="str">
        <f t="shared" si="119"/>
        <v/>
      </c>
    </row>
    <row r="769" spans="1:21" x14ac:dyDescent="0.2">
      <c r="A769" s="11" t="str">
        <f t="shared" si="110"/>
        <v/>
      </c>
      <c r="B769" s="12" t="str">
        <f t="shared" si="111"/>
        <v/>
      </c>
      <c r="C769" s="16" t="str">
        <f t="shared" si="112"/>
        <v/>
      </c>
      <c r="D769" s="13" t="str">
        <f>IF(A769="","",IF(A769=1,start_rate,IF(variable,IF(OR(A769=1,A769&lt;$J$23*periods_per_year),D768,MIN($J$24,IF(MOD(A769-1,$J$26)=0,MAX($J$25,D768+$J$27),D768))),D768)))</f>
        <v/>
      </c>
      <c r="E769" s="14" t="str">
        <f t="shared" si="113"/>
        <v/>
      </c>
      <c r="F769" s="14" t="str">
        <f>IF(A769="","",IF(A769=nper,J768+E769,MIN(J768+E769,IF(D769=D768,F768,IF($E$13="Acc Bi-Weekly",ROUND((-PMT(((1+D769/CP)^(CP/12))-1,(nper-A769+1)*12/26,J768))/2,2),IF($E$13="Acc Weekly",ROUND((-PMT(((1+D769/CP)^(CP/12))-1,(nper-A769+1)*12/52,J768))/4,2),ROUND(-PMT(((1+D769/CP)^(CP/periods_per_year))-1,nper-A769+1,J768),2)))))))</f>
        <v/>
      </c>
      <c r="G769" s="14" t="str">
        <f>IF(OR(A769="",A769&lt;$E$23),"",IF(J768&lt;=F769,0,IF(IF(AND(A769&gt;=$E$23,MOD(A769-$E$23,int)=0),$E$24,0)+F769&gt;=J768+E769,J768+E769-F769,IF(AND(A769&gt;=$E$23,MOD(A769-$E$23,int)=0),$E$24,0)+IF(IF(AND(A769&gt;=$E$23,MOD(A769-$E$23,int)=0),$E$24,0)+IF(MOD(A769-$E$27,periods_per_year)=0,$E$26,0)+F769&lt;J768+E769,IF(MOD(A769-$E$27,periods_per_year)=0,$E$26,0),J768+E769-IF(AND(A769&gt;=$E$23,MOD(A769-$E$23,int)=0),$E$24,0)-F769))))</f>
        <v/>
      </c>
      <c r="H769" s="15"/>
      <c r="I769" s="14" t="str">
        <f t="shared" si="114"/>
        <v/>
      </c>
      <c r="J769" s="14" t="str">
        <f t="shared" si="115"/>
        <v/>
      </c>
      <c r="K769" s="14" t="str">
        <f t="shared" si="116"/>
        <v/>
      </c>
      <c r="L769" s="14" t="str">
        <f>IF(A769="","",SUM($K$49:K769))</f>
        <v/>
      </c>
      <c r="O769" s="18" t="str">
        <f t="shared" si="117"/>
        <v/>
      </c>
      <c r="P769" s="19" t="str">
        <f>IF(O769="","",IF(OR(periods_per_year=26,periods_per_year=52),IF(periods_per_year=26,IF(O769=1,fpdate,P768+14),IF(periods_per_year=52,IF(O769=1,fpdate,P768+7),"n/a")),IF(periods_per_year=24,DATE(YEAR(fpdate),MONTH(fpdate)+(O769-1)/2+IF(AND(DAY(fpdate)&gt;=15,MOD(O769,2)=0),1,0),IF(MOD(O769,2)=0,IF(DAY(fpdate)&gt;=15,DAY(fpdate)-14,DAY(fpdate)+14),DAY(fpdate))),IF(DAY(DATE(YEAR(fpdate),MONTH(fpdate)+O769-1,DAY(fpdate)))&lt;&gt;DAY(fpdate),DATE(YEAR(fpdate),MONTH(fpdate)+O769,0),DATE(YEAR(fpdate),MONTH(fpdate)+O769-1,DAY(fpdate))))))</f>
        <v/>
      </c>
      <c r="Q769" s="20" t="str">
        <f>IF(O769="","",IF(D769&lt;&gt;"",D769,IF(O769=1,start_rate,IF(variable,IF(OR(O769=1,O769&lt;$J$23*periods_per_year),Q768,MIN($J$24,IF(MOD(O769-1,$J$26)=0,MAX($J$25,Q768+$J$27),Q768))),Q768))))</f>
        <v/>
      </c>
      <c r="R769" s="21" t="str">
        <f>IF(O769="","",ROUND((((1+Q769/CP)^(CP/periods_per_year))-1)*U768,2))</f>
        <v/>
      </c>
      <c r="S769" s="21" t="str">
        <f>IF(O769="","",IF(O769=nper,U768+R769,MIN(U768+R769,IF(Q769=Q768,S768,ROUND(-PMT(((1+Q769/CP)^(CP/periods_per_year))-1,nper-O769+1,U768),2)))))</f>
        <v/>
      </c>
      <c r="T769" s="21" t="str">
        <f t="shared" si="118"/>
        <v/>
      </c>
      <c r="U769" s="21" t="str">
        <f t="shared" si="119"/>
        <v/>
      </c>
    </row>
    <row r="770" spans="1:21" x14ac:dyDescent="0.2">
      <c r="A770" s="11" t="str">
        <f t="shared" si="110"/>
        <v/>
      </c>
      <c r="B770" s="12" t="str">
        <f t="shared" si="111"/>
        <v/>
      </c>
      <c r="C770" s="16" t="str">
        <f t="shared" si="112"/>
        <v/>
      </c>
      <c r="D770" s="13" t="str">
        <f>IF(A770="","",IF(A770=1,start_rate,IF(variable,IF(OR(A770=1,A770&lt;$J$23*periods_per_year),D769,MIN($J$24,IF(MOD(A770-1,$J$26)=0,MAX($J$25,D769+$J$27),D769))),D769)))</f>
        <v/>
      </c>
      <c r="E770" s="14" t="str">
        <f t="shared" si="113"/>
        <v/>
      </c>
      <c r="F770" s="14" t="str">
        <f>IF(A770="","",IF(A770=nper,J769+E770,MIN(J769+E770,IF(D770=D769,F769,IF($E$13="Acc Bi-Weekly",ROUND((-PMT(((1+D770/CP)^(CP/12))-1,(nper-A770+1)*12/26,J769))/2,2),IF($E$13="Acc Weekly",ROUND((-PMT(((1+D770/CP)^(CP/12))-1,(nper-A770+1)*12/52,J769))/4,2),ROUND(-PMT(((1+D770/CP)^(CP/periods_per_year))-1,nper-A770+1,J769),2)))))))</f>
        <v/>
      </c>
      <c r="G770" s="14" t="str">
        <f>IF(OR(A770="",A770&lt;$E$23),"",IF(J769&lt;=F770,0,IF(IF(AND(A770&gt;=$E$23,MOD(A770-$E$23,int)=0),$E$24,0)+F770&gt;=J769+E770,J769+E770-F770,IF(AND(A770&gt;=$E$23,MOD(A770-$E$23,int)=0),$E$24,0)+IF(IF(AND(A770&gt;=$E$23,MOD(A770-$E$23,int)=0),$E$24,0)+IF(MOD(A770-$E$27,periods_per_year)=0,$E$26,0)+F770&lt;J769+E770,IF(MOD(A770-$E$27,periods_per_year)=0,$E$26,0),J769+E770-IF(AND(A770&gt;=$E$23,MOD(A770-$E$23,int)=0),$E$24,0)-F770))))</f>
        <v/>
      </c>
      <c r="H770" s="15"/>
      <c r="I770" s="14" t="str">
        <f t="shared" si="114"/>
        <v/>
      </c>
      <c r="J770" s="14" t="str">
        <f t="shared" si="115"/>
        <v/>
      </c>
      <c r="K770" s="14" t="str">
        <f t="shared" si="116"/>
        <v/>
      </c>
      <c r="L770" s="14" t="str">
        <f>IF(A770="","",SUM($K$49:K770))</f>
        <v/>
      </c>
      <c r="O770" s="18" t="str">
        <f t="shared" si="117"/>
        <v/>
      </c>
      <c r="P770" s="19" t="str">
        <f>IF(O770="","",IF(OR(periods_per_year=26,periods_per_year=52),IF(periods_per_year=26,IF(O770=1,fpdate,P769+14),IF(periods_per_year=52,IF(O770=1,fpdate,P769+7),"n/a")),IF(periods_per_year=24,DATE(YEAR(fpdate),MONTH(fpdate)+(O770-1)/2+IF(AND(DAY(fpdate)&gt;=15,MOD(O770,2)=0),1,0),IF(MOD(O770,2)=0,IF(DAY(fpdate)&gt;=15,DAY(fpdate)-14,DAY(fpdate)+14),DAY(fpdate))),IF(DAY(DATE(YEAR(fpdate),MONTH(fpdate)+O770-1,DAY(fpdate)))&lt;&gt;DAY(fpdate),DATE(YEAR(fpdate),MONTH(fpdate)+O770,0),DATE(YEAR(fpdate),MONTH(fpdate)+O770-1,DAY(fpdate))))))</f>
        <v/>
      </c>
      <c r="Q770" s="20" t="str">
        <f>IF(O770="","",IF(D770&lt;&gt;"",D770,IF(O770=1,start_rate,IF(variable,IF(OR(O770=1,O770&lt;$J$23*periods_per_year),Q769,MIN($J$24,IF(MOD(O770-1,$J$26)=0,MAX($J$25,Q769+$J$27),Q769))),Q769))))</f>
        <v/>
      </c>
      <c r="R770" s="21" t="str">
        <f>IF(O770="","",ROUND((((1+Q770/CP)^(CP/periods_per_year))-1)*U769,2))</f>
        <v/>
      </c>
      <c r="S770" s="21" t="str">
        <f>IF(O770="","",IF(O770=nper,U769+R770,MIN(U769+R770,IF(Q770=Q769,S769,ROUND(-PMT(((1+Q770/CP)^(CP/periods_per_year))-1,nper-O770+1,U769),2)))))</f>
        <v/>
      </c>
      <c r="T770" s="21" t="str">
        <f t="shared" si="118"/>
        <v/>
      </c>
      <c r="U770" s="21" t="str">
        <f t="shared" si="119"/>
        <v/>
      </c>
    </row>
    <row r="771" spans="1:21" x14ac:dyDescent="0.2">
      <c r="A771" s="11" t="str">
        <f t="shared" si="110"/>
        <v/>
      </c>
      <c r="B771" s="12" t="str">
        <f t="shared" si="111"/>
        <v/>
      </c>
      <c r="C771" s="16" t="str">
        <f t="shared" si="112"/>
        <v/>
      </c>
      <c r="D771" s="13" t="str">
        <f>IF(A771="","",IF(A771=1,start_rate,IF(variable,IF(OR(A771=1,A771&lt;$J$23*periods_per_year),D770,MIN($J$24,IF(MOD(A771-1,$J$26)=0,MAX($J$25,D770+$J$27),D770))),D770)))</f>
        <v/>
      </c>
      <c r="E771" s="14" t="str">
        <f t="shared" si="113"/>
        <v/>
      </c>
      <c r="F771" s="14" t="str">
        <f>IF(A771="","",IF(A771=nper,J770+E771,MIN(J770+E771,IF(D771=D770,F770,IF($E$13="Acc Bi-Weekly",ROUND((-PMT(((1+D771/CP)^(CP/12))-1,(nper-A771+1)*12/26,J770))/2,2),IF($E$13="Acc Weekly",ROUND((-PMT(((1+D771/CP)^(CP/12))-1,(nper-A771+1)*12/52,J770))/4,2),ROUND(-PMT(((1+D771/CP)^(CP/periods_per_year))-1,nper-A771+1,J770),2)))))))</f>
        <v/>
      </c>
      <c r="G771" s="14" t="str">
        <f>IF(OR(A771="",A771&lt;$E$23),"",IF(J770&lt;=F771,0,IF(IF(AND(A771&gt;=$E$23,MOD(A771-$E$23,int)=0),$E$24,0)+F771&gt;=J770+E771,J770+E771-F771,IF(AND(A771&gt;=$E$23,MOD(A771-$E$23,int)=0),$E$24,0)+IF(IF(AND(A771&gt;=$E$23,MOD(A771-$E$23,int)=0),$E$24,0)+IF(MOD(A771-$E$27,periods_per_year)=0,$E$26,0)+F771&lt;J770+E771,IF(MOD(A771-$E$27,periods_per_year)=0,$E$26,0),J770+E771-IF(AND(A771&gt;=$E$23,MOD(A771-$E$23,int)=0),$E$24,0)-F771))))</f>
        <v/>
      </c>
      <c r="H771" s="15"/>
      <c r="I771" s="14" t="str">
        <f t="shared" si="114"/>
        <v/>
      </c>
      <c r="J771" s="14" t="str">
        <f t="shared" si="115"/>
        <v/>
      </c>
      <c r="K771" s="14" t="str">
        <f t="shared" si="116"/>
        <v/>
      </c>
      <c r="L771" s="14" t="str">
        <f>IF(A771="","",SUM($K$49:K771))</f>
        <v/>
      </c>
      <c r="O771" s="18" t="str">
        <f t="shared" si="117"/>
        <v/>
      </c>
      <c r="P771" s="19" t="str">
        <f>IF(O771="","",IF(OR(periods_per_year=26,periods_per_year=52),IF(periods_per_year=26,IF(O771=1,fpdate,P770+14),IF(periods_per_year=52,IF(O771=1,fpdate,P770+7),"n/a")),IF(periods_per_year=24,DATE(YEAR(fpdate),MONTH(fpdate)+(O771-1)/2+IF(AND(DAY(fpdate)&gt;=15,MOD(O771,2)=0),1,0),IF(MOD(O771,2)=0,IF(DAY(fpdate)&gt;=15,DAY(fpdate)-14,DAY(fpdate)+14),DAY(fpdate))),IF(DAY(DATE(YEAR(fpdate),MONTH(fpdate)+O771-1,DAY(fpdate)))&lt;&gt;DAY(fpdate),DATE(YEAR(fpdate),MONTH(fpdate)+O771,0),DATE(YEAR(fpdate),MONTH(fpdate)+O771-1,DAY(fpdate))))))</f>
        <v/>
      </c>
      <c r="Q771" s="20" t="str">
        <f>IF(O771="","",IF(D771&lt;&gt;"",D771,IF(O771=1,start_rate,IF(variable,IF(OR(O771=1,O771&lt;$J$23*periods_per_year),Q770,MIN($J$24,IF(MOD(O771-1,$J$26)=0,MAX($J$25,Q770+$J$27),Q770))),Q770))))</f>
        <v/>
      </c>
      <c r="R771" s="21" t="str">
        <f>IF(O771="","",ROUND((((1+Q771/CP)^(CP/periods_per_year))-1)*U770,2))</f>
        <v/>
      </c>
      <c r="S771" s="21" t="str">
        <f>IF(O771="","",IF(O771=nper,U770+R771,MIN(U770+R771,IF(Q771=Q770,S770,ROUND(-PMT(((1+Q771/CP)^(CP/periods_per_year))-1,nper-O771+1,U770),2)))))</f>
        <v/>
      </c>
      <c r="T771" s="21" t="str">
        <f t="shared" si="118"/>
        <v/>
      </c>
      <c r="U771" s="21" t="str">
        <f t="shared" si="119"/>
        <v/>
      </c>
    </row>
    <row r="772" spans="1:21" x14ac:dyDescent="0.2">
      <c r="A772" s="11" t="str">
        <f t="shared" si="110"/>
        <v/>
      </c>
      <c r="B772" s="12" t="str">
        <f t="shared" si="111"/>
        <v/>
      </c>
      <c r="C772" s="16" t="str">
        <f t="shared" si="112"/>
        <v/>
      </c>
      <c r="D772" s="13" t="str">
        <f>IF(A772="","",IF(A772=1,start_rate,IF(variable,IF(OR(A772=1,A772&lt;$J$23*periods_per_year),D771,MIN($J$24,IF(MOD(A772-1,$J$26)=0,MAX($J$25,D771+$J$27),D771))),D771)))</f>
        <v/>
      </c>
      <c r="E772" s="14" t="str">
        <f t="shared" si="113"/>
        <v/>
      </c>
      <c r="F772" s="14" t="str">
        <f>IF(A772="","",IF(A772=nper,J771+E772,MIN(J771+E772,IF(D772=D771,F771,IF($E$13="Acc Bi-Weekly",ROUND((-PMT(((1+D772/CP)^(CP/12))-1,(nper-A772+1)*12/26,J771))/2,2),IF($E$13="Acc Weekly",ROUND((-PMT(((1+D772/CP)^(CP/12))-1,(nper-A772+1)*12/52,J771))/4,2),ROUND(-PMT(((1+D772/CP)^(CP/periods_per_year))-1,nper-A772+1,J771),2)))))))</f>
        <v/>
      </c>
      <c r="G772" s="14" t="str">
        <f>IF(OR(A772="",A772&lt;$E$23),"",IF(J771&lt;=F772,0,IF(IF(AND(A772&gt;=$E$23,MOD(A772-$E$23,int)=0),$E$24,0)+F772&gt;=J771+E772,J771+E772-F772,IF(AND(A772&gt;=$E$23,MOD(A772-$E$23,int)=0),$E$24,0)+IF(IF(AND(A772&gt;=$E$23,MOD(A772-$E$23,int)=0),$E$24,0)+IF(MOD(A772-$E$27,periods_per_year)=0,$E$26,0)+F772&lt;J771+E772,IF(MOD(A772-$E$27,periods_per_year)=0,$E$26,0),J771+E772-IF(AND(A772&gt;=$E$23,MOD(A772-$E$23,int)=0),$E$24,0)-F772))))</f>
        <v/>
      </c>
      <c r="H772" s="15"/>
      <c r="I772" s="14" t="str">
        <f t="shared" si="114"/>
        <v/>
      </c>
      <c r="J772" s="14" t="str">
        <f t="shared" si="115"/>
        <v/>
      </c>
      <c r="K772" s="14" t="str">
        <f t="shared" si="116"/>
        <v/>
      </c>
      <c r="L772" s="14" t="str">
        <f>IF(A772="","",SUM($K$49:K772))</f>
        <v/>
      </c>
      <c r="O772" s="18" t="str">
        <f t="shared" si="117"/>
        <v/>
      </c>
      <c r="P772" s="19" t="str">
        <f>IF(O772="","",IF(OR(periods_per_year=26,periods_per_year=52),IF(periods_per_year=26,IF(O772=1,fpdate,P771+14),IF(periods_per_year=52,IF(O772=1,fpdate,P771+7),"n/a")),IF(periods_per_year=24,DATE(YEAR(fpdate),MONTH(fpdate)+(O772-1)/2+IF(AND(DAY(fpdate)&gt;=15,MOD(O772,2)=0),1,0),IF(MOD(O772,2)=0,IF(DAY(fpdate)&gt;=15,DAY(fpdate)-14,DAY(fpdate)+14),DAY(fpdate))),IF(DAY(DATE(YEAR(fpdate),MONTH(fpdate)+O772-1,DAY(fpdate)))&lt;&gt;DAY(fpdate),DATE(YEAR(fpdate),MONTH(fpdate)+O772,0),DATE(YEAR(fpdate),MONTH(fpdate)+O772-1,DAY(fpdate))))))</f>
        <v/>
      </c>
      <c r="Q772" s="20" t="str">
        <f>IF(O772="","",IF(D772&lt;&gt;"",D772,IF(O772=1,start_rate,IF(variable,IF(OR(O772=1,O772&lt;$J$23*periods_per_year),Q771,MIN($J$24,IF(MOD(O772-1,$J$26)=0,MAX($J$25,Q771+$J$27),Q771))),Q771))))</f>
        <v/>
      </c>
      <c r="R772" s="21" t="str">
        <f>IF(O772="","",ROUND((((1+Q772/CP)^(CP/periods_per_year))-1)*U771,2))</f>
        <v/>
      </c>
      <c r="S772" s="21" t="str">
        <f>IF(O772="","",IF(O772=nper,U771+R772,MIN(U771+R772,IF(Q772=Q771,S771,ROUND(-PMT(((1+Q772/CP)^(CP/periods_per_year))-1,nper-O772+1,U771),2)))))</f>
        <v/>
      </c>
      <c r="T772" s="21" t="str">
        <f t="shared" si="118"/>
        <v/>
      </c>
      <c r="U772" s="21" t="str">
        <f t="shared" si="119"/>
        <v/>
      </c>
    </row>
    <row r="773" spans="1:21" x14ac:dyDescent="0.2">
      <c r="A773" s="11" t="str">
        <f t="shared" si="110"/>
        <v/>
      </c>
      <c r="B773" s="12" t="str">
        <f t="shared" si="111"/>
        <v/>
      </c>
      <c r="C773" s="16" t="str">
        <f t="shared" si="112"/>
        <v/>
      </c>
      <c r="D773" s="13" t="str">
        <f>IF(A773="","",IF(A773=1,start_rate,IF(variable,IF(OR(A773=1,A773&lt;$J$23*periods_per_year),D772,MIN($J$24,IF(MOD(A773-1,$J$26)=0,MAX($J$25,D772+$J$27),D772))),D772)))</f>
        <v/>
      </c>
      <c r="E773" s="14" t="str">
        <f t="shared" si="113"/>
        <v/>
      </c>
      <c r="F773" s="14" t="str">
        <f>IF(A773="","",IF(A773=nper,J772+E773,MIN(J772+E773,IF(D773=D772,F772,IF($E$13="Acc Bi-Weekly",ROUND((-PMT(((1+D773/CP)^(CP/12))-1,(nper-A773+1)*12/26,J772))/2,2),IF($E$13="Acc Weekly",ROUND((-PMT(((1+D773/CP)^(CP/12))-1,(nper-A773+1)*12/52,J772))/4,2),ROUND(-PMT(((1+D773/CP)^(CP/periods_per_year))-1,nper-A773+1,J772),2)))))))</f>
        <v/>
      </c>
      <c r="G773" s="14" t="str">
        <f>IF(OR(A773="",A773&lt;$E$23),"",IF(J772&lt;=F773,0,IF(IF(AND(A773&gt;=$E$23,MOD(A773-$E$23,int)=0),$E$24,0)+F773&gt;=J772+E773,J772+E773-F773,IF(AND(A773&gt;=$E$23,MOD(A773-$E$23,int)=0),$E$24,0)+IF(IF(AND(A773&gt;=$E$23,MOD(A773-$E$23,int)=0),$E$24,0)+IF(MOD(A773-$E$27,periods_per_year)=0,$E$26,0)+F773&lt;J772+E773,IF(MOD(A773-$E$27,periods_per_year)=0,$E$26,0),J772+E773-IF(AND(A773&gt;=$E$23,MOD(A773-$E$23,int)=0),$E$24,0)-F773))))</f>
        <v/>
      </c>
      <c r="H773" s="15"/>
      <c r="I773" s="14" t="str">
        <f t="shared" si="114"/>
        <v/>
      </c>
      <c r="J773" s="14" t="str">
        <f t="shared" si="115"/>
        <v/>
      </c>
      <c r="K773" s="14" t="str">
        <f t="shared" si="116"/>
        <v/>
      </c>
      <c r="L773" s="14" t="str">
        <f>IF(A773="","",SUM($K$49:K773))</f>
        <v/>
      </c>
      <c r="O773" s="18" t="str">
        <f t="shared" si="117"/>
        <v/>
      </c>
      <c r="P773" s="19" t="str">
        <f>IF(O773="","",IF(OR(periods_per_year=26,periods_per_year=52),IF(periods_per_year=26,IF(O773=1,fpdate,P772+14),IF(periods_per_year=52,IF(O773=1,fpdate,P772+7),"n/a")),IF(periods_per_year=24,DATE(YEAR(fpdate),MONTH(fpdate)+(O773-1)/2+IF(AND(DAY(fpdate)&gt;=15,MOD(O773,2)=0),1,0),IF(MOD(O773,2)=0,IF(DAY(fpdate)&gt;=15,DAY(fpdate)-14,DAY(fpdate)+14),DAY(fpdate))),IF(DAY(DATE(YEAR(fpdate),MONTH(fpdate)+O773-1,DAY(fpdate)))&lt;&gt;DAY(fpdate),DATE(YEAR(fpdate),MONTH(fpdate)+O773,0),DATE(YEAR(fpdate),MONTH(fpdate)+O773-1,DAY(fpdate))))))</f>
        <v/>
      </c>
      <c r="Q773" s="20" t="str">
        <f>IF(O773="","",IF(D773&lt;&gt;"",D773,IF(O773=1,start_rate,IF(variable,IF(OR(O773=1,O773&lt;$J$23*periods_per_year),Q772,MIN($J$24,IF(MOD(O773-1,$J$26)=0,MAX($J$25,Q772+$J$27),Q772))),Q772))))</f>
        <v/>
      </c>
      <c r="R773" s="21" t="str">
        <f>IF(O773="","",ROUND((((1+Q773/CP)^(CP/periods_per_year))-1)*U772,2))</f>
        <v/>
      </c>
      <c r="S773" s="21" t="str">
        <f>IF(O773="","",IF(O773=nper,U772+R773,MIN(U772+R773,IF(Q773=Q772,S772,ROUND(-PMT(((1+Q773/CP)^(CP/periods_per_year))-1,nper-O773+1,U772),2)))))</f>
        <v/>
      </c>
      <c r="T773" s="21" t="str">
        <f t="shared" si="118"/>
        <v/>
      </c>
      <c r="U773" s="21" t="str">
        <f t="shared" si="119"/>
        <v/>
      </c>
    </row>
    <row r="774" spans="1:21" x14ac:dyDescent="0.2">
      <c r="A774" s="11" t="str">
        <f t="shared" si="110"/>
        <v/>
      </c>
      <c r="B774" s="12" t="str">
        <f t="shared" si="111"/>
        <v/>
      </c>
      <c r="C774" s="16" t="str">
        <f t="shared" si="112"/>
        <v/>
      </c>
      <c r="D774" s="13" t="str">
        <f>IF(A774="","",IF(A774=1,start_rate,IF(variable,IF(OR(A774=1,A774&lt;$J$23*periods_per_year),D773,MIN($J$24,IF(MOD(A774-1,$J$26)=0,MAX($J$25,D773+$J$27),D773))),D773)))</f>
        <v/>
      </c>
      <c r="E774" s="14" t="str">
        <f t="shared" si="113"/>
        <v/>
      </c>
      <c r="F774" s="14" t="str">
        <f>IF(A774="","",IF(A774=nper,J773+E774,MIN(J773+E774,IF(D774=D773,F773,IF($E$13="Acc Bi-Weekly",ROUND((-PMT(((1+D774/CP)^(CP/12))-1,(nper-A774+1)*12/26,J773))/2,2),IF($E$13="Acc Weekly",ROUND((-PMT(((1+D774/CP)^(CP/12))-1,(nper-A774+1)*12/52,J773))/4,2),ROUND(-PMT(((1+D774/CP)^(CP/periods_per_year))-1,nper-A774+1,J773),2)))))))</f>
        <v/>
      </c>
      <c r="G774" s="14" t="str">
        <f>IF(OR(A774="",A774&lt;$E$23),"",IF(J773&lt;=F774,0,IF(IF(AND(A774&gt;=$E$23,MOD(A774-$E$23,int)=0),$E$24,0)+F774&gt;=J773+E774,J773+E774-F774,IF(AND(A774&gt;=$E$23,MOD(A774-$E$23,int)=0),$E$24,0)+IF(IF(AND(A774&gt;=$E$23,MOD(A774-$E$23,int)=0),$E$24,0)+IF(MOD(A774-$E$27,periods_per_year)=0,$E$26,0)+F774&lt;J773+E774,IF(MOD(A774-$E$27,periods_per_year)=0,$E$26,0),J773+E774-IF(AND(A774&gt;=$E$23,MOD(A774-$E$23,int)=0),$E$24,0)-F774))))</f>
        <v/>
      </c>
      <c r="H774" s="15"/>
      <c r="I774" s="14" t="str">
        <f t="shared" si="114"/>
        <v/>
      </c>
      <c r="J774" s="14" t="str">
        <f t="shared" si="115"/>
        <v/>
      </c>
      <c r="K774" s="14" t="str">
        <f t="shared" si="116"/>
        <v/>
      </c>
      <c r="L774" s="14" t="str">
        <f>IF(A774="","",SUM($K$49:K774))</f>
        <v/>
      </c>
      <c r="O774" s="18" t="str">
        <f t="shared" si="117"/>
        <v/>
      </c>
      <c r="P774" s="19" t="str">
        <f>IF(O774="","",IF(OR(periods_per_year=26,periods_per_year=52),IF(periods_per_year=26,IF(O774=1,fpdate,P773+14),IF(periods_per_year=52,IF(O774=1,fpdate,P773+7),"n/a")),IF(periods_per_year=24,DATE(YEAR(fpdate),MONTH(fpdate)+(O774-1)/2+IF(AND(DAY(fpdate)&gt;=15,MOD(O774,2)=0),1,0),IF(MOD(O774,2)=0,IF(DAY(fpdate)&gt;=15,DAY(fpdate)-14,DAY(fpdate)+14),DAY(fpdate))),IF(DAY(DATE(YEAR(fpdate),MONTH(fpdate)+O774-1,DAY(fpdate)))&lt;&gt;DAY(fpdate),DATE(YEAR(fpdate),MONTH(fpdate)+O774,0),DATE(YEAR(fpdate),MONTH(fpdate)+O774-1,DAY(fpdate))))))</f>
        <v/>
      </c>
      <c r="Q774" s="20" t="str">
        <f>IF(O774="","",IF(D774&lt;&gt;"",D774,IF(O774=1,start_rate,IF(variable,IF(OR(O774=1,O774&lt;$J$23*periods_per_year),Q773,MIN($J$24,IF(MOD(O774-1,$J$26)=0,MAX($J$25,Q773+$J$27),Q773))),Q773))))</f>
        <v/>
      </c>
      <c r="R774" s="21" t="str">
        <f>IF(O774="","",ROUND((((1+Q774/CP)^(CP/periods_per_year))-1)*U773,2))</f>
        <v/>
      </c>
      <c r="S774" s="21" t="str">
        <f>IF(O774="","",IF(O774=nper,U773+R774,MIN(U773+R774,IF(Q774=Q773,S773,ROUND(-PMT(((1+Q774/CP)^(CP/periods_per_year))-1,nper-O774+1,U773),2)))))</f>
        <v/>
      </c>
      <c r="T774" s="21" t="str">
        <f t="shared" si="118"/>
        <v/>
      </c>
      <c r="U774" s="21" t="str">
        <f t="shared" si="119"/>
        <v/>
      </c>
    </row>
    <row r="775" spans="1:21" x14ac:dyDescent="0.2">
      <c r="A775" s="11" t="str">
        <f t="shared" si="110"/>
        <v/>
      </c>
      <c r="B775" s="12" t="str">
        <f t="shared" si="111"/>
        <v/>
      </c>
      <c r="C775" s="16" t="str">
        <f t="shared" si="112"/>
        <v/>
      </c>
      <c r="D775" s="13" t="str">
        <f>IF(A775="","",IF(A775=1,start_rate,IF(variable,IF(OR(A775=1,A775&lt;$J$23*periods_per_year),D774,MIN($J$24,IF(MOD(A775-1,$J$26)=0,MAX($J$25,D774+$J$27),D774))),D774)))</f>
        <v/>
      </c>
      <c r="E775" s="14" t="str">
        <f t="shared" si="113"/>
        <v/>
      </c>
      <c r="F775" s="14" t="str">
        <f>IF(A775="","",IF(A775=nper,J774+E775,MIN(J774+E775,IF(D775=D774,F774,IF($E$13="Acc Bi-Weekly",ROUND((-PMT(((1+D775/CP)^(CP/12))-1,(nper-A775+1)*12/26,J774))/2,2),IF($E$13="Acc Weekly",ROUND((-PMT(((1+D775/CP)^(CP/12))-1,(nper-A775+1)*12/52,J774))/4,2),ROUND(-PMT(((1+D775/CP)^(CP/periods_per_year))-1,nper-A775+1,J774),2)))))))</f>
        <v/>
      </c>
      <c r="G775" s="14" t="str">
        <f>IF(OR(A775="",A775&lt;$E$23),"",IF(J774&lt;=F775,0,IF(IF(AND(A775&gt;=$E$23,MOD(A775-$E$23,int)=0),$E$24,0)+F775&gt;=J774+E775,J774+E775-F775,IF(AND(A775&gt;=$E$23,MOD(A775-$E$23,int)=0),$E$24,0)+IF(IF(AND(A775&gt;=$E$23,MOD(A775-$E$23,int)=0),$E$24,0)+IF(MOD(A775-$E$27,periods_per_year)=0,$E$26,0)+F775&lt;J774+E775,IF(MOD(A775-$E$27,periods_per_year)=0,$E$26,0),J774+E775-IF(AND(A775&gt;=$E$23,MOD(A775-$E$23,int)=0),$E$24,0)-F775))))</f>
        <v/>
      </c>
      <c r="H775" s="15"/>
      <c r="I775" s="14" t="str">
        <f t="shared" si="114"/>
        <v/>
      </c>
      <c r="J775" s="14" t="str">
        <f t="shared" si="115"/>
        <v/>
      </c>
      <c r="K775" s="14" t="str">
        <f t="shared" si="116"/>
        <v/>
      </c>
      <c r="L775" s="14" t="str">
        <f>IF(A775="","",SUM($K$49:K775))</f>
        <v/>
      </c>
      <c r="O775" s="18" t="str">
        <f t="shared" si="117"/>
        <v/>
      </c>
      <c r="P775" s="19" t="str">
        <f>IF(O775="","",IF(OR(periods_per_year=26,periods_per_year=52),IF(periods_per_year=26,IF(O775=1,fpdate,P774+14),IF(periods_per_year=52,IF(O775=1,fpdate,P774+7),"n/a")),IF(periods_per_year=24,DATE(YEAR(fpdate),MONTH(fpdate)+(O775-1)/2+IF(AND(DAY(fpdate)&gt;=15,MOD(O775,2)=0),1,0),IF(MOD(O775,2)=0,IF(DAY(fpdate)&gt;=15,DAY(fpdate)-14,DAY(fpdate)+14),DAY(fpdate))),IF(DAY(DATE(YEAR(fpdate),MONTH(fpdate)+O775-1,DAY(fpdate)))&lt;&gt;DAY(fpdate),DATE(YEAR(fpdate),MONTH(fpdate)+O775,0),DATE(YEAR(fpdate),MONTH(fpdate)+O775-1,DAY(fpdate))))))</f>
        <v/>
      </c>
      <c r="Q775" s="20" t="str">
        <f>IF(O775="","",IF(D775&lt;&gt;"",D775,IF(O775=1,start_rate,IF(variable,IF(OR(O775=1,O775&lt;$J$23*periods_per_year),Q774,MIN($J$24,IF(MOD(O775-1,$J$26)=0,MAX($J$25,Q774+$J$27),Q774))),Q774))))</f>
        <v/>
      </c>
      <c r="R775" s="21" t="str">
        <f>IF(O775="","",ROUND((((1+Q775/CP)^(CP/periods_per_year))-1)*U774,2))</f>
        <v/>
      </c>
      <c r="S775" s="21" t="str">
        <f>IF(O775="","",IF(O775=nper,U774+R775,MIN(U774+R775,IF(Q775=Q774,S774,ROUND(-PMT(((1+Q775/CP)^(CP/periods_per_year))-1,nper-O775+1,U774),2)))))</f>
        <v/>
      </c>
      <c r="T775" s="21" t="str">
        <f t="shared" si="118"/>
        <v/>
      </c>
      <c r="U775" s="21" t="str">
        <f t="shared" si="119"/>
        <v/>
      </c>
    </row>
    <row r="776" spans="1:21" x14ac:dyDescent="0.2">
      <c r="A776" s="11" t="str">
        <f t="shared" si="110"/>
        <v/>
      </c>
      <c r="B776" s="12" t="str">
        <f t="shared" si="111"/>
        <v/>
      </c>
      <c r="C776" s="16" t="str">
        <f t="shared" si="112"/>
        <v/>
      </c>
      <c r="D776" s="13" t="str">
        <f>IF(A776="","",IF(A776=1,start_rate,IF(variable,IF(OR(A776=1,A776&lt;$J$23*periods_per_year),D775,MIN($J$24,IF(MOD(A776-1,$J$26)=0,MAX($J$25,D775+$J$27),D775))),D775)))</f>
        <v/>
      </c>
      <c r="E776" s="14" t="str">
        <f t="shared" si="113"/>
        <v/>
      </c>
      <c r="F776" s="14" t="str">
        <f>IF(A776="","",IF(A776=nper,J775+E776,MIN(J775+E776,IF(D776=D775,F775,IF($E$13="Acc Bi-Weekly",ROUND((-PMT(((1+D776/CP)^(CP/12))-1,(nper-A776+1)*12/26,J775))/2,2),IF($E$13="Acc Weekly",ROUND((-PMT(((1+D776/CP)^(CP/12))-1,(nper-A776+1)*12/52,J775))/4,2),ROUND(-PMT(((1+D776/CP)^(CP/periods_per_year))-1,nper-A776+1,J775),2)))))))</f>
        <v/>
      </c>
      <c r="G776" s="14" t="str">
        <f>IF(OR(A776="",A776&lt;$E$23),"",IF(J775&lt;=F776,0,IF(IF(AND(A776&gt;=$E$23,MOD(A776-$E$23,int)=0),$E$24,0)+F776&gt;=J775+E776,J775+E776-F776,IF(AND(A776&gt;=$E$23,MOD(A776-$E$23,int)=0),$E$24,0)+IF(IF(AND(A776&gt;=$E$23,MOD(A776-$E$23,int)=0),$E$24,0)+IF(MOD(A776-$E$27,periods_per_year)=0,$E$26,0)+F776&lt;J775+E776,IF(MOD(A776-$E$27,periods_per_year)=0,$E$26,0),J775+E776-IF(AND(A776&gt;=$E$23,MOD(A776-$E$23,int)=0),$E$24,0)-F776))))</f>
        <v/>
      </c>
      <c r="H776" s="15"/>
      <c r="I776" s="14" t="str">
        <f t="shared" si="114"/>
        <v/>
      </c>
      <c r="J776" s="14" t="str">
        <f t="shared" si="115"/>
        <v/>
      </c>
      <c r="K776" s="14" t="str">
        <f t="shared" si="116"/>
        <v/>
      </c>
      <c r="L776" s="14" t="str">
        <f>IF(A776="","",SUM($K$49:K776))</f>
        <v/>
      </c>
      <c r="O776" s="18" t="str">
        <f t="shared" si="117"/>
        <v/>
      </c>
      <c r="P776" s="19" t="str">
        <f>IF(O776="","",IF(OR(periods_per_year=26,periods_per_year=52),IF(periods_per_year=26,IF(O776=1,fpdate,P775+14),IF(periods_per_year=52,IF(O776=1,fpdate,P775+7),"n/a")),IF(periods_per_year=24,DATE(YEAR(fpdate),MONTH(fpdate)+(O776-1)/2+IF(AND(DAY(fpdate)&gt;=15,MOD(O776,2)=0),1,0),IF(MOD(O776,2)=0,IF(DAY(fpdate)&gt;=15,DAY(fpdate)-14,DAY(fpdate)+14),DAY(fpdate))),IF(DAY(DATE(YEAR(fpdate),MONTH(fpdate)+O776-1,DAY(fpdate)))&lt;&gt;DAY(fpdate),DATE(YEAR(fpdate),MONTH(fpdate)+O776,0),DATE(YEAR(fpdate),MONTH(fpdate)+O776-1,DAY(fpdate))))))</f>
        <v/>
      </c>
      <c r="Q776" s="20" t="str">
        <f>IF(O776="","",IF(D776&lt;&gt;"",D776,IF(O776=1,start_rate,IF(variable,IF(OR(O776=1,O776&lt;$J$23*periods_per_year),Q775,MIN($J$24,IF(MOD(O776-1,$J$26)=0,MAX($J$25,Q775+$J$27),Q775))),Q775))))</f>
        <v/>
      </c>
      <c r="R776" s="21" t="str">
        <f>IF(O776="","",ROUND((((1+Q776/CP)^(CP/periods_per_year))-1)*U775,2))</f>
        <v/>
      </c>
      <c r="S776" s="21" t="str">
        <f>IF(O776="","",IF(O776=nper,U775+R776,MIN(U775+R776,IF(Q776=Q775,S775,ROUND(-PMT(((1+Q776/CP)^(CP/periods_per_year))-1,nper-O776+1,U775),2)))))</f>
        <v/>
      </c>
      <c r="T776" s="21" t="str">
        <f t="shared" si="118"/>
        <v/>
      </c>
      <c r="U776" s="21" t="str">
        <f t="shared" si="119"/>
        <v/>
      </c>
    </row>
    <row r="777" spans="1:21" x14ac:dyDescent="0.2">
      <c r="A777" s="11" t="str">
        <f t="shared" si="110"/>
        <v/>
      </c>
      <c r="B777" s="12" t="str">
        <f t="shared" si="111"/>
        <v/>
      </c>
      <c r="C777" s="16" t="str">
        <f t="shared" si="112"/>
        <v/>
      </c>
      <c r="D777" s="13" t="str">
        <f>IF(A777="","",IF(A777=1,start_rate,IF(variable,IF(OR(A777=1,A777&lt;$J$23*periods_per_year),D776,MIN($J$24,IF(MOD(A777-1,$J$26)=0,MAX($J$25,D776+$J$27),D776))),D776)))</f>
        <v/>
      </c>
      <c r="E777" s="14" t="str">
        <f t="shared" si="113"/>
        <v/>
      </c>
      <c r="F777" s="14" t="str">
        <f>IF(A777="","",IF(A777=nper,J776+E777,MIN(J776+E777,IF(D777=D776,F776,IF($E$13="Acc Bi-Weekly",ROUND((-PMT(((1+D777/CP)^(CP/12))-1,(nper-A777+1)*12/26,J776))/2,2),IF($E$13="Acc Weekly",ROUND((-PMT(((1+D777/CP)^(CP/12))-1,(nper-A777+1)*12/52,J776))/4,2),ROUND(-PMT(((1+D777/CP)^(CP/periods_per_year))-1,nper-A777+1,J776),2)))))))</f>
        <v/>
      </c>
      <c r="G777" s="14" t="str">
        <f>IF(OR(A777="",A777&lt;$E$23),"",IF(J776&lt;=F777,0,IF(IF(AND(A777&gt;=$E$23,MOD(A777-$E$23,int)=0),$E$24,0)+F777&gt;=J776+E777,J776+E777-F777,IF(AND(A777&gt;=$E$23,MOD(A777-$E$23,int)=0),$E$24,0)+IF(IF(AND(A777&gt;=$E$23,MOD(A777-$E$23,int)=0),$E$24,0)+IF(MOD(A777-$E$27,periods_per_year)=0,$E$26,0)+F777&lt;J776+E777,IF(MOD(A777-$E$27,periods_per_year)=0,$E$26,0),J776+E777-IF(AND(A777&gt;=$E$23,MOD(A777-$E$23,int)=0),$E$24,0)-F777))))</f>
        <v/>
      </c>
      <c r="H777" s="15"/>
      <c r="I777" s="14" t="str">
        <f t="shared" si="114"/>
        <v/>
      </c>
      <c r="J777" s="14" t="str">
        <f t="shared" si="115"/>
        <v/>
      </c>
      <c r="K777" s="14" t="str">
        <f t="shared" si="116"/>
        <v/>
      </c>
      <c r="L777" s="14" t="str">
        <f>IF(A777="","",SUM($K$49:K777))</f>
        <v/>
      </c>
      <c r="O777" s="18" t="str">
        <f t="shared" si="117"/>
        <v/>
      </c>
      <c r="P777" s="19" t="str">
        <f>IF(O777="","",IF(OR(periods_per_year=26,periods_per_year=52),IF(periods_per_year=26,IF(O777=1,fpdate,P776+14),IF(periods_per_year=52,IF(O777=1,fpdate,P776+7),"n/a")),IF(periods_per_year=24,DATE(YEAR(fpdate),MONTH(fpdate)+(O777-1)/2+IF(AND(DAY(fpdate)&gt;=15,MOD(O777,2)=0),1,0),IF(MOD(O777,2)=0,IF(DAY(fpdate)&gt;=15,DAY(fpdate)-14,DAY(fpdate)+14),DAY(fpdate))),IF(DAY(DATE(YEAR(fpdate),MONTH(fpdate)+O777-1,DAY(fpdate)))&lt;&gt;DAY(fpdate),DATE(YEAR(fpdate),MONTH(fpdate)+O777,0),DATE(YEAR(fpdate),MONTH(fpdate)+O777-1,DAY(fpdate))))))</f>
        <v/>
      </c>
      <c r="Q777" s="20" t="str">
        <f>IF(O777="","",IF(D777&lt;&gt;"",D777,IF(O777=1,start_rate,IF(variable,IF(OR(O777=1,O777&lt;$J$23*periods_per_year),Q776,MIN($J$24,IF(MOD(O777-1,$J$26)=0,MAX($J$25,Q776+$J$27),Q776))),Q776))))</f>
        <v/>
      </c>
      <c r="R777" s="21" t="str">
        <f>IF(O777="","",ROUND((((1+Q777/CP)^(CP/periods_per_year))-1)*U776,2))</f>
        <v/>
      </c>
      <c r="S777" s="21" t="str">
        <f>IF(O777="","",IF(O777=nper,U776+R777,MIN(U776+R777,IF(Q777=Q776,S776,ROUND(-PMT(((1+Q777/CP)^(CP/periods_per_year))-1,nper-O777+1,U776),2)))))</f>
        <v/>
      </c>
      <c r="T777" s="21" t="str">
        <f t="shared" si="118"/>
        <v/>
      </c>
      <c r="U777" s="21" t="str">
        <f t="shared" si="119"/>
        <v/>
      </c>
    </row>
    <row r="778" spans="1:21" x14ac:dyDescent="0.2">
      <c r="A778" s="11" t="str">
        <f t="shared" si="110"/>
        <v/>
      </c>
      <c r="B778" s="12" t="str">
        <f t="shared" si="111"/>
        <v/>
      </c>
      <c r="C778" s="16" t="str">
        <f t="shared" si="112"/>
        <v/>
      </c>
      <c r="D778" s="13" t="str">
        <f>IF(A778="","",IF(A778=1,start_rate,IF(variable,IF(OR(A778=1,A778&lt;$J$23*periods_per_year),D777,MIN($J$24,IF(MOD(A778-1,$J$26)=0,MAX($J$25,D777+$J$27),D777))),D777)))</f>
        <v/>
      </c>
      <c r="E778" s="14" t="str">
        <f t="shared" si="113"/>
        <v/>
      </c>
      <c r="F778" s="14" t="str">
        <f>IF(A778="","",IF(A778=nper,J777+E778,MIN(J777+E778,IF(D778=D777,F777,IF($E$13="Acc Bi-Weekly",ROUND((-PMT(((1+D778/CP)^(CP/12))-1,(nper-A778+1)*12/26,J777))/2,2),IF($E$13="Acc Weekly",ROUND((-PMT(((1+D778/CP)^(CP/12))-1,(nper-A778+1)*12/52,J777))/4,2),ROUND(-PMT(((1+D778/CP)^(CP/periods_per_year))-1,nper-A778+1,J777),2)))))))</f>
        <v/>
      </c>
      <c r="G778" s="14" t="str">
        <f>IF(OR(A778="",A778&lt;$E$23),"",IF(J777&lt;=F778,0,IF(IF(AND(A778&gt;=$E$23,MOD(A778-$E$23,int)=0),$E$24,0)+F778&gt;=J777+E778,J777+E778-F778,IF(AND(A778&gt;=$E$23,MOD(A778-$E$23,int)=0),$E$24,0)+IF(IF(AND(A778&gt;=$E$23,MOD(A778-$E$23,int)=0),$E$24,0)+IF(MOD(A778-$E$27,periods_per_year)=0,$E$26,0)+F778&lt;J777+E778,IF(MOD(A778-$E$27,periods_per_year)=0,$E$26,0),J777+E778-IF(AND(A778&gt;=$E$23,MOD(A778-$E$23,int)=0),$E$24,0)-F778))))</f>
        <v/>
      </c>
      <c r="H778" s="15"/>
      <c r="I778" s="14" t="str">
        <f t="shared" si="114"/>
        <v/>
      </c>
      <c r="J778" s="14" t="str">
        <f t="shared" si="115"/>
        <v/>
      </c>
      <c r="K778" s="14" t="str">
        <f t="shared" si="116"/>
        <v/>
      </c>
      <c r="L778" s="14" t="str">
        <f>IF(A778="","",SUM($K$49:K778))</f>
        <v/>
      </c>
      <c r="O778" s="18" t="str">
        <f t="shared" si="117"/>
        <v/>
      </c>
      <c r="P778" s="19" t="str">
        <f>IF(O778="","",IF(OR(periods_per_year=26,periods_per_year=52),IF(periods_per_year=26,IF(O778=1,fpdate,P777+14),IF(periods_per_year=52,IF(O778=1,fpdate,P777+7),"n/a")),IF(periods_per_year=24,DATE(YEAR(fpdate),MONTH(fpdate)+(O778-1)/2+IF(AND(DAY(fpdate)&gt;=15,MOD(O778,2)=0),1,0),IF(MOD(O778,2)=0,IF(DAY(fpdate)&gt;=15,DAY(fpdate)-14,DAY(fpdate)+14),DAY(fpdate))),IF(DAY(DATE(YEAR(fpdate),MONTH(fpdate)+O778-1,DAY(fpdate)))&lt;&gt;DAY(fpdate),DATE(YEAR(fpdate),MONTH(fpdate)+O778,0),DATE(YEAR(fpdate),MONTH(fpdate)+O778-1,DAY(fpdate))))))</f>
        <v/>
      </c>
      <c r="Q778" s="20" t="str">
        <f>IF(O778="","",IF(D778&lt;&gt;"",D778,IF(O778=1,start_rate,IF(variable,IF(OR(O778=1,O778&lt;$J$23*periods_per_year),Q777,MIN($J$24,IF(MOD(O778-1,$J$26)=0,MAX($J$25,Q777+$J$27),Q777))),Q777))))</f>
        <v/>
      </c>
      <c r="R778" s="21" t="str">
        <f>IF(O778="","",ROUND((((1+Q778/CP)^(CP/periods_per_year))-1)*U777,2))</f>
        <v/>
      </c>
      <c r="S778" s="21" t="str">
        <f>IF(O778="","",IF(O778=nper,U777+R778,MIN(U777+R778,IF(Q778=Q777,S777,ROUND(-PMT(((1+Q778/CP)^(CP/periods_per_year))-1,nper-O778+1,U777),2)))))</f>
        <v/>
      </c>
      <c r="T778" s="21" t="str">
        <f t="shared" si="118"/>
        <v/>
      </c>
      <c r="U778" s="21" t="str">
        <f t="shared" si="119"/>
        <v/>
      </c>
    </row>
    <row r="779" spans="1:21" x14ac:dyDescent="0.2">
      <c r="A779" s="11" t="str">
        <f t="shared" si="110"/>
        <v/>
      </c>
      <c r="B779" s="12" t="str">
        <f t="shared" si="111"/>
        <v/>
      </c>
      <c r="C779" s="16" t="str">
        <f t="shared" si="112"/>
        <v/>
      </c>
      <c r="D779" s="13" t="str">
        <f>IF(A779="","",IF(A779=1,start_rate,IF(variable,IF(OR(A779=1,A779&lt;$J$23*periods_per_year),D778,MIN($J$24,IF(MOD(A779-1,$J$26)=0,MAX($J$25,D778+$J$27),D778))),D778)))</f>
        <v/>
      </c>
      <c r="E779" s="14" t="str">
        <f t="shared" si="113"/>
        <v/>
      </c>
      <c r="F779" s="14" t="str">
        <f>IF(A779="","",IF(A779=nper,J778+E779,MIN(J778+E779,IF(D779=D778,F778,IF($E$13="Acc Bi-Weekly",ROUND((-PMT(((1+D779/CP)^(CP/12))-1,(nper-A779+1)*12/26,J778))/2,2),IF($E$13="Acc Weekly",ROUND((-PMT(((1+D779/CP)^(CP/12))-1,(nper-A779+1)*12/52,J778))/4,2),ROUND(-PMT(((1+D779/CP)^(CP/periods_per_year))-1,nper-A779+1,J778),2)))))))</f>
        <v/>
      </c>
      <c r="G779" s="14" t="str">
        <f>IF(OR(A779="",A779&lt;$E$23),"",IF(J778&lt;=F779,0,IF(IF(AND(A779&gt;=$E$23,MOD(A779-$E$23,int)=0),$E$24,0)+F779&gt;=J778+E779,J778+E779-F779,IF(AND(A779&gt;=$E$23,MOD(A779-$E$23,int)=0),$E$24,0)+IF(IF(AND(A779&gt;=$E$23,MOD(A779-$E$23,int)=0),$E$24,0)+IF(MOD(A779-$E$27,periods_per_year)=0,$E$26,0)+F779&lt;J778+E779,IF(MOD(A779-$E$27,periods_per_year)=0,$E$26,0),J778+E779-IF(AND(A779&gt;=$E$23,MOD(A779-$E$23,int)=0),$E$24,0)-F779))))</f>
        <v/>
      </c>
      <c r="H779" s="15"/>
      <c r="I779" s="14" t="str">
        <f t="shared" si="114"/>
        <v/>
      </c>
      <c r="J779" s="14" t="str">
        <f t="shared" si="115"/>
        <v/>
      </c>
      <c r="K779" s="14" t="str">
        <f t="shared" si="116"/>
        <v/>
      </c>
      <c r="L779" s="14" t="str">
        <f>IF(A779="","",SUM($K$49:K779))</f>
        <v/>
      </c>
      <c r="O779" s="18" t="str">
        <f t="shared" si="117"/>
        <v/>
      </c>
      <c r="P779" s="19" t="str">
        <f>IF(O779="","",IF(OR(periods_per_year=26,periods_per_year=52),IF(periods_per_year=26,IF(O779=1,fpdate,P778+14),IF(periods_per_year=52,IF(O779=1,fpdate,P778+7),"n/a")),IF(periods_per_year=24,DATE(YEAR(fpdate),MONTH(fpdate)+(O779-1)/2+IF(AND(DAY(fpdate)&gt;=15,MOD(O779,2)=0),1,0),IF(MOD(O779,2)=0,IF(DAY(fpdate)&gt;=15,DAY(fpdate)-14,DAY(fpdate)+14),DAY(fpdate))),IF(DAY(DATE(YEAR(fpdate),MONTH(fpdate)+O779-1,DAY(fpdate)))&lt;&gt;DAY(fpdate),DATE(YEAR(fpdate),MONTH(fpdate)+O779,0),DATE(YEAR(fpdate),MONTH(fpdate)+O779-1,DAY(fpdate))))))</f>
        <v/>
      </c>
      <c r="Q779" s="20" t="str">
        <f>IF(O779="","",IF(D779&lt;&gt;"",D779,IF(O779=1,start_rate,IF(variable,IF(OR(O779=1,O779&lt;$J$23*periods_per_year),Q778,MIN($J$24,IF(MOD(O779-1,$J$26)=0,MAX($J$25,Q778+$J$27),Q778))),Q778))))</f>
        <v/>
      </c>
      <c r="R779" s="21" t="str">
        <f>IF(O779="","",ROUND((((1+Q779/CP)^(CP/periods_per_year))-1)*U778,2))</f>
        <v/>
      </c>
      <c r="S779" s="21" t="str">
        <f>IF(O779="","",IF(O779=nper,U778+R779,MIN(U778+R779,IF(Q779=Q778,S778,ROUND(-PMT(((1+Q779/CP)^(CP/periods_per_year))-1,nper-O779+1,U778),2)))))</f>
        <v/>
      </c>
      <c r="T779" s="21" t="str">
        <f t="shared" si="118"/>
        <v/>
      </c>
      <c r="U779" s="21" t="str">
        <f t="shared" si="119"/>
        <v/>
      </c>
    </row>
    <row r="780" spans="1:21" x14ac:dyDescent="0.2">
      <c r="A780" s="11" t="str">
        <f t="shared" si="110"/>
        <v/>
      </c>
      <c r="B780" s="12" t="str">
        <f t="shared" si="111"/>
        <v/>
      </c>
      <c r="C780" s="16" t="str">
        <f t="shared" si="112"/>
        <v/>
      </c>
      <c r="D780" s="13" t="str">
        <f>IF(A780="","",IF(A780=1,start_rate,IF(variable,IF(OR(A780=1,A780&lt;$J$23*periods_per_year),D779,MIN($J$24,IF(MOD(A780-1,$J$26)=0,MAX($J$25,D779+$J$27),D779))),D779)))</f>
        <v/>
      </c>
      <c r="E780" s="14" t="str">
        <f t="shared" si="113"/>
        <v/>
      </c>
      <c r="F780" s="14" t="str">
        <f>IF(A780="","",IF(A780=nper,J779+E780,MIN(J779+E780,IF(D780=D779,F779,IF($E$13="Acc Bi-Weekly",ROUND((-PMT(((1+D780/CP)^(CP/12))-1,(nper-A780+1)*12/26,J779))/2,2),IF($E$13="Acc Weekly",ROUND((-PMT(((1+D780/CP)^(CP/12))-1,(nper-A780+1)*12/52,J779))/4,2),ROUND(-PMT(((1+D780/CP)^(CP/periods_per_year))-1,nper-A780+1,J779),2)))))))</f>
        <v/>
      </c>
      <c r="G780" s="14" t="str">
        <f>IF(OR(A780="",A780&lt;$E$23),"",IF(J779&lt;=F780,0,IF(IF(AND(A780&gt;=$E$23,MOD(A780-$E$23,int)=0),$E$24,0)+F780&gt;=J779+E780,J779+E780-F780,IF(AND(A780&gt;=$E$23,MOD(A780-$E$23,int)=0),$E$24,0)+IF(IF(AND(A780&gt;=$E$23,MOD(A780-$E$23,int)=0),$E$24,0)+IF(MOD(A780-$E$27,periods_per_year)=0,$E$26,0)+F780&lt;J779+E780,IF(MOD(A780-$E$27,periods_per_year)=0,$E$26,0),J779+E780-IF(AND(A780&gt;=$E$23,MOD(A780-$E$23,int)=0),$E$24,0)-F780))))</f>
        <v/>
      </c>
      <c r="H780" s="15"/>
      <c r="I780" s="14" t="str">
        <f t="shared" si="114"/>
        <v/>
      </c>
      <c r="J780" s="14" t="str">
        <f t="shared" si="115"/>
        <v/>
      </c>
      <c r="K780" s="14" t="str">
        <f t="shared" si="116"/>
        <v/>
      </c>
      <c r="L780" s="14" t="str">
        <f>IF(A780="","",SUM($K$49:K780))</f>
        <v/>
      </c>
      <c r="O780" s="18" t="str">
        <f t="shared" si="117"/>
        <v/>
      </c>
      <c r="P780" s="19" t="str">
        <f>IF(O780="","",IF(OR(periods_per_year=26,periods_per_year=52),IF(periods_per_year=26,IF(O780=1,fpdate,P779+14),IF(periods_per_year=52,IF(O780=1,fpdate,P779+7),"n/a")),IF(periods_per_year=24,DATE(YEAR(fpdate),MONTH(fpdate)+(O780-1)/2+IF(AND(DAY(fpdate)&gt;=15,MOD(O780,2)=0),1,0),IF(MOD(O780,2)=0,IF(DAY(fpdate)&gt;=15,DAY(fpdate)-14,DAY(fpdate)+14),DAY(fpdate))),IF(DAY(DATE(YEAR(fpdate),MONTH(fpdate)+O780-1,DAY(fpdate)))&lt;&gt;DAY(fpdate),DATE(YEAR(fpdate),MONTH(fpdate)+O780,0),DATE(YEAR(fpdate),MONTH(fpdate)+O780-1,DAY(fpdate))))))</f>
        <v/>
      </c>
      <c r="Q780" s="20" t="str">
        <f>IF(O780="","",IF(D780&lt;&gt;"",D780,IF(O780=1,start_rate,IF(variable,IF(OR(O780=1,O780&lt;$J$23*periods_per_year),Q779,MIN($J$24,IF(MOD(O780-1,$J$26)=0,MAX($J$25,Q779+$J$27),Q779))),Q779))))</f>
        <v/>
      </c>
      <c r="R780" s="21" t="str">
        <f>IF(O780="","",ROUND((((1+Q780/CP)^(CP/periods_per_year))-1)*U779,2))</f>
        <v/>
      </c>
      <c r="S780" s="21" t="str">
        <f>IF(O780="","",IF(O780=nper,U779+R780,MIN(U779+R780,IF(Q780=Q779,S779,ROUND(-PMT(((1+Q780/CP)^(CP/periods_per_year))-1,nper-O780+1,U779),2)))))</f>
        <v/>
      </c>
      <c r="T780" s="21" t="str">
        <f t="shared" si="118"/>
        <v/>
      </c>
      <c r="U780" s="21" t="str">
        <f t="shared" si="119"/>
        <v/>
      </c>
    </row>
    <row r="781" spans="1:21" x14ac:dyDescent="0.2">
      <c r="A781" s="11" t="str">
        <f t="shared" si="110"/>
        <v/>
      </c>
      <c r="B781" s="12" t="str">
        <f t="shared" si="111"/>
        <v/>
      </c>
      <c r="C781" s="16" t="str">
        <f t="shared" si="112"/>
        <v/>
      </c>
      <c r="D781" s="13" t="str">
        <f>IF(A781="","",IF(A781=1,start_rate,IF(variable,IF(OR(A781=1,A781&lt;$J$23*periods_per_year),D780,MIN($J$24,IF(MOD(A781-1,$J$26)=0,MAX($J$25,D780+$J$27),D780))),D780)))</f>
        <v/>
      </c>
      <c r="E781" s="14" t="str">
        <f t="shared" si="113"/>
        <v/>
      </c>
      <c r="F781" s="14" t="str">
        <f>IF(A781="","",IF(A781=nper,J780+E781,MIN(J780+E781,IF(D781=D780,F780,IF($E$13="Acc Bi-Weekly",ROUND((-PMT(((1+D781/CP)^(CP/12))-1,(nper-A781+1)*12/26,J780))/2,2),IF($E$13="Acc Weekly",ROUND((-PMT(((1+D781/CP)^(CP/12))-1,(nper-A781+1)*12/52,J780))/4,2),ROUND(-PMT(((1+D781/CP)^(CP/periods_per_year))-1,nper-A781+1,J780),2)))))))</f>
        <v/>
      </c>
      <c r="G781" s="14" t="str">
        <f>IF(OR(A781="",A781&lt;$E$23),"",IF(J780&lt;=F781,0,IF(IF(AND(A781&gt;=$E$23,MOD(A781-$E$23,int)=0),$E$24,0)+F781&gt;=J780+E781,J780+E781-F781,IF(AND(A781&gt;=$E$23,MOD(A781-$E$23,int)=0),$E$24,0)+IF(IF(AND(A781&gt;=$E$23,MOD(A781-$E$23,int)=0),$E$24,0)+IF(MOD(A781-$E$27,periods_per_year)=0,$E$26,0)+F781&lt;J780+E781,IF(MOD(A781-$E$27,periods_per_year)=0,$E$26,0),J780+E781-IF(AND(A781&gt;=$E$23,MOD(A781-$E$23,int)=0),$E$24,0)-F781))))</f>
        <v/>
      </c>
      <c r="H781" s="15"/>
      <c r="I781" s="14" t="str">
        <f t="shared" si="114"/>
        <v/>
      </c>
      <c r="J781" s="14" t="str">
        <f t="shared" si="115"/>
        <v/>
      </c>
      <c r="K781" s="14" t="str">
        <f t="shared" si="116"/>
        <v/>
      </c>
      <c r="L781" s="14" t="str">
        <f>IF(A781="","",SUM($K$49:K781))</f>
        <v/>
      </c>
      <c r="O781" s="18" t="str">
        <f t="shared" si="117"/>
        <v/>
      </c>
      <c r="P781" s="19" t="str">
        <f>IF(O781="","",IF(OR(periods_per_year=26,periods_per_year=52),IF(periods_per_year=26,IF(O781=1,fpdate,P780+14),IF(periods_per_year=52,IF(O781=1,fpdate,P780+7),"n/a")),IF(periods_per_year=24,DATE(YEAR(fpdate),MONTH(fpdate)+(O781-1)/2+IF(AND(DAY(fpdate)&gt;=15,MOD(O781,2)=0),1,0),IF(MOD(O781,2)=0,IF(DAY(fpdate)&gt;=15,DAY(fpdate)-14,DAY(fpdate)+14),DAY(fpdate))),IF(DAY(DATE(YEAR(fpdate),MONTH(fpdate)+O781-1,DAY(fpdate)))&lt;&gt;DAY(fpdate),DATE(YEAR(fpdate),MONTH(fpdate)+O781,0),DATE(YEAR(fpdate),MONTH(fpdate)+O781-1,DAY(fpdate))))))</f>
        <v/>
      </c>
      <c r="Q781" s="20" t="str">
        <f>IF(O781="","",IF(D781&lt;&gt;"",D781,IF(O781=1,start_rate,IF(variable,IF(OR(O781=1,O781&lt;$J$23*periods_per_year),Q780,MIN($J$24,IF(MOD(O781-1,$J$26)=0,MAX($J$25,Q780+$J$27),Q780))),Q780))))</f>
        <v/>
      </c>
      <c r="R781" s="21" t="str">
        <f>IF(O781="","",ROUND((((1+Q781/CP)^(CP/periods_per_year))-1)*U780,2))</f>
        <v/>
      </c>
      <c r="S781" s="21" t="str">
        <f>IF(O781="","",IF(O781=nper,U780+R781,MIN(U780+R781,IF(Q781=Q780,S780,ROUND(-PMT(((1+Q781/CP)^(CP/periods_per_year))-1,nper-O781+1,U780),2)))))</f>
        <v/>
      </c>
      <c r="T781" s="21" t="str">
        <f t="shared" si="118"/>
        <v/>
      </c>
      <c r="U781" s="21" t="str">
        <f t="shared" si="119"/>
        <v/>
      </c>
    </row>
    <row r="782" spans="1:21" x14ac:dyDescent="0.2">
      <c r="A782" s="11" t="str">
        <f t="shared" si="110"/>
        <v/>
      </c>
      <c r="B782" s="12" t="str">
        <f t="shared" si="111"/>
        <v/>
      </c>
      <c r="C782" s="16" t="str">
        <f t="shared" si="112"/>
        <v/>
      </c>
      <c r="D782" s="13" t="str">
        <f>IF(A782="","",IF(A782=1,start_rate,IF(variable,IF(OR(A782=1,A782&lt;$J$23*periods_per_year),D781,MIN($J$24,IF(MOD(A782-1,$J$26)=0,MAX($J$25,D781+$J$27),D781))),D781)))</f>
        <v/>
      </c>
      <c r="E782" s="14" t="str">
        <f t="shared" si="113"/>
        <v/>
      </c>
      <c r="F782" s="14" t="str">
        <f>IF(A782="","",IF(A782=nper,J781+E782,MIN(J781+E782,IF(D782=D781,F781,IF($E$13="Acc Bi-Weekly",ROUND((-PMT(((1+D782/CP)^(CP/12))-1,(nper-A782+1)*12/26,J781))/2,2),IF($E$13="Acc Weekly",ROUND((-PMT(((1+D782/CP)^(CP/12))-1,(nper-A782+1)*12/52,J781))/4,2),ROUND(-PMT(((1+D782/CP)^(CP/periods_per_year))-1,nper-A782+1,J781),2)))))))</f>
        <v/>
      </c>
      <c r="G782" s="14" t="str">
        <f>IF(OR(A782="",A782&lt;$E$23),"",IF(J781&lt;=F782,0,IF(IF(AND(A782&gt;=$E$23,MOD(A782-$E$23,int)=0),$E$24,0)+F782&gt;=J781+E782,J781+E782-F782,IF(AND(A782&gt;=$E$23,MOD(A782-$E$23,int)=0),$E$24,0)+IF(IF(AND(A782&gt;=$E$23,MOD(A782-$E$23,int)=0),$E$24,0)+IF(MOD(A782-$E$27,periods_per_year)=0,$E$26,0)+F782&lt;J781+E782,IF(MOD(A782-$E$27,periods_per_year)=0,$E$26,0),J781+E782-IF(AND(A782&gt;=$E$23,MOD(A782-$E$23,int)=0),$E$24,0)-F782))))</f>
        <v/>
      </c>
      <c r="H782" s="15"/>
      <c r="I782" s="14" t="str">
        <f t="shared" si="114"/>
        <v/>
      </c>
      <c r="J782" s="14" t="str">
        <f t="shared" si="115"/>
        <v/>
      </c>
      <c r="K782" s="14" t="str">
        <f t="shared" si="116"/>
        <v/>
      </c>
      <c r="L782" s="14" t="str">
        <f>IF(A782="","",SUM($K$49:K782))</f>
        <v/>
      </c>
      <c r="O782" s="18" t="str">
        <f t="shared" si="117"/>
        <v/>
      </c>
      <c r="P782" s="19" t="str">
        <f>IF(O782="","",IF(OR(periods_per_year=26,periods_per_year=52),IF(periods_per_year=26,IF(O782=1,fpdate,P781+14),IF(periods_per_year=52,IF(O782=1,fpdate,P781+7),"n/a")),IF(periods_per_year=24,DATE(YEAR(fpdate),MONTH(fpdate)+(O782-1)/2+IF(AND(DAY(fpdate)&gt;=15,MOD(O782,2)=0),1,0),IF(MOD(O782,2)=0,IF(DAY(fpdate)&gt;=15,DAY(fpdate)-14,DAY(fpdate)+14),DAY(fpdate))),IF(DAY(DATE(YEAR(fpdate),MONTH(fpdate)+O782-1,DAY(fpdate)))&lt;&gt;DAY(fpdate),DATE(YEAR(fpdate),MONTH(fpdate)+O782,0),DATE(YEAR(fpdate),MONTH(fpdate)+O782-1,DAY(fpdate))))))</f>
        <v/>
      </c>
      <c r="Q782" s="20" t="str">
        <f>IF(O782="","",IF(D782&lt;&gt;"",D782,IF(O782=1,start_rate,IF(variable,IF(OR(O782=1,O782&lt;$J$23*periods_per_year),Q781,MIN($J$24,IF(MOD(O782-1,$J$26)=0,MAX($J$25,Q781+$J$27),Q781))),Q781))))</f>
        <v/>
      </c>
      <c r="R782" s="21" t="str">
        <f>IF(O782="","",ROUND((((1+Q782/CP)^(CP/periods_per_year))-1)*U781,2))</f>
        <v/>
      </c>
      <c r="S782" s="21" t="str">
        <f>IF(O782="","",IF(O782=nper,U781+R782,MIN(U781+R782,IF(Q782=Q781,S781,ROUND(-PMT(((1+Q782/CP)^(CP/periods_per_year))-1,nper-O782+1,U781),2)))))</f>
        <v/>
      </c>
      <c r="T782" s="21" t="str">
        <f t="shared" si="118"/>
        <v/>
      </c>
      <c r="U782" s="21" t="str">
        <f t="shared" si="119"/>
        <v/>
      </c>
    </row>
    <row r="783" spans="1:21" x14ac:dyDescent="0.2">
      <c r="A783" s="11" t="str">
        <f t="shared" si="110"/>
        <v/>
      </c>
      <c r="B783" s="12" t="str">
        <f t="shared" si="111"/>
        <v/>
      </c>
      <c r="C783" s="16" t="str">
        <f t="shared" si="112"/>
        <v/>
      </c>
      <c r="D783" s="13" t="str">
        <f>IF(A783="","",IF(A783=1,start_rate,IF(variable,IF(OR(A783=1,A783&lt;$J$23*periods_per_year),D782,MIN($J$24,IF(MOD(A783-1,$J$26)=0,MAX($J$25,D782+$J$27),D782))),D782)))</f>
        <v/>
      </c>
      <c r="E783" s="14" t="str">
        <f t="shared" si="113"/>
        <v/>
      </c>
      <c r="F783" s="14" t="str">
        <f>IF(A783="","",IF(A783=nper,J782+E783,MIN(J782+E783,IF(D783=D782,F782,IF($E$13="Acc Bi-Weekly",ROUND((-PMT(((1+D783/CP)^(CP/12))-1,(nper-A783+1)*12/26,J782))/2,2),IF($E$13="Acc Weekly",ROUND((-PMT(((1+D783/CP)^(CP/12))-1,(nper-A783+1)*12/52,J782))/4,2),ROUND(-PMT(((1+D783/CP)^(CP/periods_per_year))-1,nper-A783+1,J782),2)))))))</f>
        <v/>
      </c>
      <c r="G783" s="14" t="str">
        <f>IF(OR(A783="",A783&lt;$E$23),"",IF(J782&lt;=F783,0,IF(IF(AND(A783&gt;=$E$23,MOD(A783-$E$23,int)=0),$E$24,0)+F783&gt;=J782+E783,J782+E783-F783,IF(AND(A783&gt;=$E$23,MOD(A783-$E$23,int)=0),$E$24,0)+IF(IF(AND(A783&gt;=$E$23,MOD(A783-$E$23,int)=0),$E$24,0)+IF(MOD(A783-$E$27,periods_per_year)=0,$E$26,0)+F783&lt;J782+E783,IF(MOD(A783-$E$27,periods_per_year)=0,$E$26,0),J782+E783-IF(AND(A783&gt;=$E$23,MOD(A783-$E$23,int)=0),$E$24,0)-F783))))</f>
        <v/>
      </c>
      <c r="H783" s="15"/>
      <c r="I783" s="14" t="str">
        <f t="shared" si="114"/>
        <v/>
      </c>
      <c r="J783" s="14" t="str">
        <f t="shared" si="115"/>
        <v/>
      </c>
      <c r="K783" s="14" t="str">
        <f t="shared" si="116"/>
        <v/>
      </c>
      <c r="L783" s="14" t="str">
        <f>IF(A783="","",SUM($K$49:K783))</f>
        <v/>
      </c>
      <c r="O783" s="18" t="str">
        <f t="shared" si="117"/>
        <v/>
      </c>
      <c r="P783" s="19" t="str">
        <f>IF(O783="","",IF(OR(periods_per_year=26,periods_per_year=52),IF(periods_per_year=26,IF(O783=1,fpdate,P782+14),IF(periods_per_year=52,IF(O783=1,fpdate,P782+7),"n/a")),IF(periods_per_year=24,DATE(YEAR(fpdate),MONTH(fpdate)+(O783-1)/2+IF(AND(DAY(fpdate)&gt;=15,MOD(O783,2)=0),1,0),IF(MOD(O783,2)=0,IF(DAY(fpdate)&gt;=15,DAY(fpdate)-14,DAY(fpdate)+14),DAY(fpdate))),IF(DAY(DATE(YEAR(fpdate),MONTH(fpdate)+O783-1,DAY(fpdate)))&lt;&gt;DAY(fpdate),DATE(YEAR(fpdate),MONTH(fpdate)+O783,0),DATE(YEAR(fpdate),MONTH(fpdate)+O783-1,DAY(fpdate))))))</f>
        <v/>
      </c>
      <c r="Q783" s="20" t="str">
        <f>IF(O783="","",IF(D783&lt;&gt;"",D783,IF(O783=1,start_rate,IF(variable,IF(OR(O783=1,O783&lt;$J$23*periods_per_year),Q782,MIN($J$24,IF(MOD(O783-1,$J$26)=0,MAX($J$25,Q782+$J$27),Q782))),Q782))))</f>
        <v/>
      </c>
      <c r="R783" s="21" t="str">
        <f>IF(O783="","",ROUND((((1+Q783/CP)^(CP/periods_per_year))-1)*U782,2))</f>
        <v/>
      </c>
      <c r="S783" s="21" t="str">
        <f>IF(O783="","",IF(O783=nper,U782+R783,MIN(U782+R783,IF(Q783=Q782,S782,ROUND(-PMT(((1+Q783/CP)^(CP/periods_per_year))-1,nper-O783+1,U782),2)))))</f>
        <v/>
      </c>
      <c r="T783" s="21" t="str">
        <f t="shared" si="118"/>
        <v/>
      </c>
      <c r="U783" s="21" t="str">
        <f t="shared" si="119"/>
        <v/>
      </c>
    </row>
    <row r="784" spans="1:21" x14ac:dyDescent="0.2">
      <c r="A784" s="11" t="str">
        <f t="shared" si="110"/>
        <v/>
      </c>
      <c r="B784" s="12" t="str">
        <f t="shared" si="111"/>
        <v/>
      </c>
      <c r="C784" s="16" t="str">
        <f t="shared" si="112"/>
        <v/>
      </c>
      <c r="D784" s="13" t="str">
        <f>IF(A784="","",IF(A784=1,start_rate,IF(variable,IF(OR(A784=1,A784&lt;$J$23*periods_per_year),D783,MIN($J$24,IF(MOD(A784-1,$J$26)=0,MAX($J$25,D783+$J$27),D783))),D783)))</f>
        <v/>
      </c>
      <c r="E784" s="14" t="str">
        <f t="shared" si="113"/>
        <v/>
      </c>
      <c r="F784" s="14" t="str">
        <f>IF(A784="","",IF(A784=nper,J783+E784,MIN(J783+E784,IF(D784=D783,F783,IF($E$13="Acc Bi-Weekly",ROUND((-PMT(((1+D784/CP)^(CP/12))-1,(nper-A784+1)*12/26,J783))/2,2),IF($E$13="Acc Weekly",ROUND((-PMT(((1+D784/CP)^(CP/12))-1,(nper-A784+1)*12/52,J783))/4,2),ROUND(-PMT(((1+D784/CP)^(CP/periods_per_year))-1,nper-A784+1,J783),2)))))))</f>
        <v/>
      </c>
      <c r="G784" s="14" t="str">
        <f>IF(OR(A784="",A784&lt;$E$23),"",IF(J783&lt;=F784,0,IF(IF(AND(A784&gt;=$E$23,MOD(A784-$E$23,int)=0),$E$24,0)+F784&gt;=J783+E784,J783+E784-F784,IF(AND(A784&gt;=$E$23,MOD(A784-$E$23,int)=0),$E$24,0)+IF(IF(AND(A784&gt;=$E$23,MOD(A784-$E$23,int)=0),$E$24,0)+IF(MOD(A784-$E$27,periods_per_year)=0,$E$26,0)+F784&lt;J783+E784,IF(MOD(A784-$E$27,periods_per_year)=0,$E$26,0),J783+E784-IF(AND(A784&gt;=$E$23,MOD(A784-$E$23,int)=0),$E$24,0)-F784))))</f>
        <v/>
      </c>
      <c r="H784" s="15"/>
      <c r="I784" s="14" t="str">
        <f t="shared" si="114"/>
        <v/>
      </c>
      <c r="J784" s="14" t="str">
        <f t="shared" si="115"/>
        <v/>
      </c>
      <c r="K784" s="14" t="str">
        <f t="shared" si="116"/>
        <v/>
      </c>
      <c r="L784" s="14" t="str">
        <f>IF(A784="","",SUM($K$49:K784))</f>
        <v/>
      </c>
      <c r="O784" s="18" t="str">
        <f t="shared" si="117"/>
        <v/>
      </c>
      <c r="P784" s="19" t="str">
        <f>IF(O784="","",IF(OR(periods_per_year=26,periods_per_year=52),IF(periods_per_year=26,IF(O784=1,fpdate,P783+14),IF(periods_per_year=52,IF(O784=1,fpdate,P783+7),"n/a")),IF(periods_per_year=24,DATE(YEAR(fpdate),MONTH(fpdate)+(O784-1)/2+IF(AND(DAY(fpdate)&gt;=15,MOD(O784,2)=0),1,0),IF(MOD(O784,2)=0,IF(DAY(fpdate)&gt;=15,DAY(fpdate)-14,DAY(fpdate)+14),DAY(fpdate))),IF(DAY(DATE(YEAR(fpdate),MONTH(fpdate)+O784-1,DAY(fpdate)))&lt;&gt;DAY(fpdate),DATE(YEAR(fpdate),MONTH(fpdate)+O784,0),DATE(YEAR(fpdate),MONTH(fpdate)+O784-1,DAY(fpdate))))))</f>
        <v/>
      </c>
      <c r="Q784" s="20" t="str">
        <f>IF(O784="","",IF(D784&lt;&gt;"",D784,IF(O784=1,start_rate,IF(variable,IF(OR(O784=1,O784&lt;$J$23*periods_per_year),Q783,MIN($J$24,IF(MOD(O784-1,$J$26)=0,MAX($J$25,Q783+$J$27),Q783))),Q783))))</f>
        <v/>
      </c>
      <c r="R784" s="21" t="str">
        <f>IF(O784="","",ROUND((((1+Q784/CP)^(CP/periods_per_year))-1)*U783,2))</f>
        <v/>
      </c>
      <c r="S784" s="21" t="str">
        <f>IF(O784="","",IF(O784=nper,U783+R784,MIN(U783+R784,IF(Q784=Q783,S783,ROUND(-PMT(((1+Q784/CP)^(CP/periods_per_year))-1,nper-O784+1,U783),2)))))</f>
        <v/>
      </c>
      <c r="T784" s="21" t="str">
        <f t="shared" si="118"/>
        <v/>
      </c>
      <c r="U784" s="21" t="str">
        <f t="shared" si="119"/>
        <v/>
      </c>
    </row>
    <row r="785" spans="1:21" x14ac:dyDescent="0.2">
      <c r="A785" s="11" t="str">
        <f t="shared" si="110"/>
        <v/>
      </c>
      <c r="B785" s="12" t="str">
        <f t="shared" si="111"/>
        <v/>
      </c>
      <c r="C785" s="16" t="str">
        <f t="shared" si="112"/>
        <v/>
      </c>
      <c r="D785" s="13" t="str">
        <f>IF(A785="","",IF(A785=1,start_rate,IF(variable,IF(OR(A785=1,A785&lt;$J$23*periods_per_year),D784,MIN($J$24,IF(MOD(A785-1,$J$26)=0,MAX($J$25,D784+$J$27),D784))),D784)))</f>
        <v/>
      </c>
      <c r="E785" s="14" t="str">
        <f t="shared" si="113"/>
        <v/>
      </c>
      <c r="F785" s="14" t="str">
        <f>IF(A785="","",IF(A785=nper,J784+E785,MIN(J784+E785,IF(D785=D784,F784,IF($E$13="Acc Bi-Weekly",ROUND((-PMT(((1+D785/CP)^(CP/12))-1,(nper-A785+1)*12/26,J784))/2,2),IF($E$13="Acc Weekly",ROUND((-PMT(((1+D785/CP)^(CP/12))-1,(nper-A785+1)*12/52,J784))/4,2),ROUND(-PMT(((1+D785/CP)^(CP/periods_per_year))-1,nper-A785+1,J784),2)))))))</f>
        <v/>
      </c>
      <c r="G785" s="14" t="str">
        <f>IF(OR(A785="",A785&lt;$E$23),"",IF(J784&lt;=F785,0,IF(IF(AND(A785&gt;=$E$23,MOD(A785-$E$23,int)=0),$E$24,0)+F785&gt;=J784+E785,J784+E785-F785,IF(AND(A785&gt;=$E$23,MOD(A785-$E$23,int)=0),$E$24,0)+IF(IF(AND(A785&gt;=$E$23,MOD(A785-$E$23,int)=0),$E$24,0)+IF(MOD(A785-$E$27,periods_per_year)=0,$E$26,0)+F785&lt;J784+E785,IF(MOD(A785-$E$27,periods_per_year)=0,$E$26,0),J784+E785-IF(AND(A785&gt;=$E$23,MOD(A785-$E$23,int)=0),$E$24,0)-F785))))</f>
        <v/>
      </c>
      <c r="H785" s="15"/>
      <c r="I785" s="14" t="str">
        <f t="shared" si="114"/>
        <v/>
      </c>
      <c r="J785" s="14" t="str">
        <f t="shared" si="115"/>
        <v/>
      </c>
      <c r="K785" s="14" t="str">
        <f t="shared" si="116"/>
        <v/>
      </c>
      <c r="L785" s="14" t="str">
        <f>IF(A785="","",SUM($K$49:K785))</f>
        <v/>
      </c>
      <c r="O785" s="18" t="str">
        <f t="shared" si="117"/>
        <v/>
      </c>
      <c r="P785" s="19" t="str">
        <f>IF(O785="","",IF(OR(periods_per_year=26,periods_per_year=52),IF(periods_per_year=26,IF(O785=1,fpdate,P784+14),IF(periods_per_year=52,IF(O785=1,fpdate,P784+7),"n/a")),IF(periods_per_year=24,DATE(YEAR(fpdate),MONTH(fpdate)+(O785-1)/2+IF(AND(DAY(fpdate)&gt;=15,MOD(O785,2)=0),1,0),IF(MOD(O785,2)=0,IF(DAY(fpdate)&gt;=15,DAY(fpdate)-14,DAY(fpdate)+14),DAY(fpdate))),IF(DAY(DATE(YEAR(fpdate),MONTH(fpdate)+O785-1,DAY(fpdate)))&lt;&gt;DAY(fpdate),DATE(YEAR(fpdate),MONTH(fpdate)+O785,0),DATE(YEAR(fpdate),MONTH(fpdate)+O785-1,DAY(fpdate))))))</f>
        <v/>
      </c>
      <c r="Q785" s="20" t="str">
        <f>IF(O785="","",IF(D785&lt;&gt;"",D785,IF(O785=1,start_rate,IF(variable,IF(OR(O785=1,O785&lt;$J$23*periods_per_year),Q784,MIN($J$24,IF(MOD(O785-1,$J$26)=0,MAX($J$25,Q784+$J$27),Q784))),Q784))))</f>
        <v/>
      </c>
      <c r="R785" s="21" t="str">
        <f>IF(O785="","",ROUND((((1+Q785/CP)^(CP/periods_per_year))-1)*U784,2))</f>
        <v/>
      </c>
      <c r="S785" s="21" t="str">
        <f>IF(O785="","",IF(O785=nper,U784+R785,MIN(U784+R785,IF(Q785=Q784,S784,ROUND(-PMT(((1+Q785/CP)^(CP/periods_per_year))-1,nper-O785+1,U784),2)))))</f>
        <v/>
      </c>
      <c r="T785" s="21" t="str">
        <f t="shared" si="118"/>
        <v/>
      </c>
      <c r="U785" s="21" t="str">
        <f t="shared" si="119"/>
        <v/>
      </c>
    </row>
    <row r="786" spans="1:21" x14ac:dyDescent="0.2">
      <c r="A786" s="11" t="str">
        <f t="shared" si="110"/>
        <v/>
      </c>
      <c r="B786" s="12" t="str">
        <f t="shared" si="111"/>
        <v/>
      </c>
      <c r="C786" s="16" t="str">
        <f t="shared" si="112"/>
        <v/>
      </c>
      <c r="D786" s="13" t="str">
        <f>IF(A786="","",IF(A786=1,start_rate,IF(variable,IF(OR(A786=1,A786&lt;$J$23*periods_per_year),D785,MIN($J$24,IF(MOD(A786-1,$J$26)=0,MAX($J$25,D785+$J$27),D785))),D785)))</f>
        <v/>
      </c>
      <c r="E786" s="14" t="str">
        <f t="shared" si="113"/>
        <v/>
      </c>
      <c r="F786" s="14" t="str">
        <f>IF(A786="","",IF(A786=nper,J785+E786,MIN(J785+E786,IF(D786=D785,F785,IF($E$13="Acc Bi-Weekly",ROUND((-PMT(((1+D786/CP)^(CP/12))-1,(nper-A786+1)*12/26,J785))/2,2),IF($E$13="Acc Weekly",ROUND((-PMT(((1+D786/CP)^(CP/12))-1,(nper-A786+1)*12/52,J785))/4,2),ROUND(-PMT(((1+D786/CP)^(CP/periods_per_year))-1,nper-A786+1,J785),2)))))))</f>
        <v/>
      </c>
      <c r="G786" s="14" t="str">
        <f>IF(OR(A786="",A786&lt;$E$23),"",IF(J785&lt;=F786,0,IF(IF(AND(A786&gt;=$E$23,MOD(A786-$E$23,int)=0),$E$24,0)+F786&gt;=J785+E786,J785+E786-F786,IF(AND(A786&gt;=$E$23,MOD(A786-$E$23,int)=0),$E$24,0)+IF(IF(AND(A786&gt;=$E$23,MOD(A786-$E$23,int)=0),$E$24,0)+IF(MOD(A786-$E$27,periods_per_year)=0,$E$26,0)+F786&lt;J785+E786,IF(MOD(A786-$E$27,periods_per_year)=0,$E$26,0),J785+E786-IF(AND(A786&gt;=$E$23,MOD(A786-$E$23,int)=0),$E$24,0)-F786))))</f>
        <v/>
      </c>
      <c r="H786" s="15"/>
      <c r="I786" s="14" t="str">
        <f t="shared" si="114"/>
        <v/>
      </c>
      <c r="J786" s="14" t="str">
        <f t="shared" si="115"/>
        <v/>
      </c>
      <c r="K786" s="14" t="str">
        <f t="shared" si="116"/>
        <v/>
      </c>
      <c r="L786" s="14" t="str">
        <f>IF(A786="","",SUM($K$49:K786))</f>
        <v/>
      </c>
      <c r="O786" s="18" t="str">
        <f t="shared" si="117"/>
        <v/>
      </c>
      <c r="P786" s="19" t="str">
        <f>IF(O786="","",IF(OR(periods_per_year=26,periods_per_year=52),IF(periods_per_year=26,IF(O786=1,fpdate,P785+14),IF(periods_per_year=52,IF(O786=1,fpdate,P785+7),"n/a")),IF(periods_per_year=24,DATE(YEAR(fpdate),MONTH(fpdate)+(O786-1)/2+IF(AND(DAY(fpdate)&gt;=15,MOD(O786,2)=0),1,0),IF(MOD(O786,2)=0,IF(DAY(fpdate)&gt;=15,DAY(fpdate)-14,DAY(fpdate)+14),DAY(fpdate))),IF(DAY(DATE(YEAR(fpdate),MONTH(fpdate)+O786-1,DAY(fpdate)))&lt;&gt;DAY(fpdate),DATE(YEAR(fpdate),MONTH(fpdate)+O786,0),DATE(YEAR(fpdate),MONTH(fpdate)+O786-1,DAY(fpdate))))))</f>
        <v/>
      </c>
      <c r="Q786" s="20" t="str">
        <f>IF(O786="","",IF(D786&lt;&gt;"",D786,IF(O786=1,start_rate,IF(variable,IF(OR(O786=1,O786&lt;$J$23*periods_per_year),Q785,MIN($J$24,IF(MOD(O786-1,$J$26)=0,MAX($J$25,Q785+$J$27),Q785))),Q785))))</f>
        <v/>
      </c>
      <c r="R786" s="21" t="str">
        <f>IF(O786="","",ROUND((((1+Q786/CP)^(CP/periods_per_year))-1)*U785,2))</f>
        <v/>
      </c>
      <c r="S786" s="21" t="str">
        <f>IF(O786="","",IF(O786=nper,U785+R786,MIN(U785+R786,IF(Q786=Q785,S785,ROUND(-PMT(((1+Q786/CP)^(CP/periods_per_year))-1,nper-O786+1,U785),2)))))</f>
        <v/>
      </c>
      <c r="T786" s="21" t="str">
        <f t="shared" si="118"/>
        <v/>
      </c>
      <c r="U786" s="21" t="str">
        <f t="shared" si="119"/>
        <v/>
      </c>
    </row>
    <row r="787" spans="1:21" x14ac:dyDescent="0.2">
      <c r="A787" s="11" t="str">
        <f t="shared" si="110"/>
        <v/>
      </c>
      <c r="B787" s="12" t="str">
        <f t="shared" si="111"/>
        <v/>
      </c>
      <c r="C787" s="16" t="str">
        <f t="shared" si="112"/>
        <v/>
      </c>
      <c r="D787" s="13" t="str">
        <f>IF(A787="","",IF(A787=1,start_rate,IF(variable,IF(OR(A787=1,A787&lt;$J$23*periods_per_year),D786,MIN($J$24,IF(MOD(A787-1,$J$26)=0,MAX($J$25,D786+$J$27),D786))),D786)))</f>
        <v/>
      </c>
      <c r="E787" s="14" t="str">
        <f t="shared" si="113"/>
        <v/>
      </c>
      <c r="F787" s="14" t="str">
        <f>IF(A787="","",IF(A787=nper,J786+E787,MIN(J786+E787,IF(D787=D786,F786,IF($E$13="Acc Bi-Weekly",ROUND((-PMT(((1+D787/CP)^(CP/12))-1,(nper-A787+1)*12/26,J786))/2,2),IF($E$13="Acc Weekly",ROUND((-PMT(((1+D787/CP)^(CP/12))-1,(nper-A787+1)*12/52,J786))/4,2),ROUND(-PMT(((1+D787/CP)^(CP/periods_per_year))-1,nper-A787+1,J786),2)))))))</f>
        <v/>
      </c>
      <c r="G787" s="14" t="str">
        <f>IF(OR(A787="",A787&lt;$E$23),"",IF(J786&lt;=F787,0,IF(IF(AND(A787&gt;=$E$23,MOD(A787-$E$23,int)=0),$E$24,0)+F787&gt;=J786+E787,J786+E787-F787,IF(AND(A787&gt;=$E$23,MOD(A787-$E$23,int)=0),$E$24,0)+IF(IF(AND(A787&gt;=$E$23,MOD(A787-$E$23,int)=0),$E$24,0)+IF(MOD(A787-$E$27,periods_per_year)=0,$E$26,0)+F787&lt;J786+E787,IF(MOD(A787-$E$27,periods_per_year)=0,$E$26,0),J786+E787-IF(AND(A787&gt;=$E$23,MOD(A787-$E$23,int)=0),$E$24,0)-F787))))</f>
        <v/>
      </c>
      <c r="H787" s="15"/>
      <c r="I787" s="14" t="str">
        <f t="shared" si="114"/>
        <v/>
      </c>
      <c r="J787" s="14" t="str">
        <f t="shared" si="115"/>
        <v/>
      </c>
      <c r="K787" s="14" t="str">
        <f t="shared" si="116"/>
        <v/>
      </c>
      <c r="L787" s="14" t="str">
        <f>IF(A787="","",SUM($K$49:K787))</f>
        <v/>
      </c>
      <c r="O787" s="18" t="str">
        <f t="shared" si="117"/>
        <v/>
      </c>
      <c r="P787" s="19" t="str">
        <f>IF(O787="","",IF(OR(periods_per_year=26,periods_per_year=52),IF(periods_per_year=26,IF(O787=1,fpdate,P786+14),IF(periods_per_year=52,IF(O787=1,fpdate,P786+7),"n/a")),IF(periods_per_year=24,DATE(YEAR(fpdate),MONTH(fpdate)+(O787-1)/2+IF(AND(DAY(fpdate)&gt;=15,MOD(O787,2)=0),1,0),IF(MOD(O787,2)=0,IF(DAY(fpdate)&gt;=15,DAY(fpdate)-14,DAY(fpdate)+14),DAY(fpdate))),IF(DAY(DATE(YEAR(fpdate),MONTH(fpdate)+O787-1,DAY(fpdate)))&lt;&gt;DAY(fpdate),DATE(YEAR(fpdate),MONTH(fpdate)+O787,0),DATE(YEAR(fpdate),MONTH(fpdate)+O787-1,DAY(fpdate))))))</f>
        <v/>
      </c>
      <c r="Q787" s="20" t="str">
        <f>IF(O787="","",IF(D787&lt;&gt;"",D787,IF(O787=1,start_rate,IF(variable,IF(OR(O787=1,O787&lt;$J$23*periods_per_year),Q786,MIN($J$24,IF(MOD(O787-1,$J$26)=0,MAX($J$25,Q786+$J$27),Q786))),Q786))))</f>
        <v/>
      </c>
      <c r="R787" s="21" t="str">
        <f>IF(O787="","",ROUND((((1+Q787/CP)^(CP/periods_per_year))-1)*U786,2))</f>
        <v/>
      </c>
      <c r="S787" s="21" t="str">
        <f>IF(O787="","",IF(O787=nper,U786+R787,MIN(U786+R787,IF(Q787=Q786,S786,ROUND(-PMT(((1+Q787/CP)^(CP/periods_per_year))-1,nper-O787+1,U786),2)))))</f>
        <v/>
      </c>
      <c r="T787" s="21" t="str">
        <f t="shared" si="118"/>
        <v/>
      </c>
      <c r="U787" s="21" t="str">
        <f t="shared" si="119"/>
        <v/>
      </c>
    </row>
    <row r="788" spans="1:21" x14ac:dyDescent="0.2">
      <c r="A788" s="11" t="str">
        <f t="shared" si="110"/>
        <v/>
      </c>
      <c r="B788" s="12" t="str">
        <f t="shared" si="111"/>
        <v/>
      </c>
      <c r="C788" s="16" t="str">
        <f t="shared" si="112"/>
        <v/>
      </c>
      <c r="D788" s="13" t="str">
        <f>IF(A788="","",IF(A788=1,start_rate,IF(variable,IF(OR(A788=1,A788&lt;$J$23*periods_per_year),D787,MIN($J$24,IF(MOD(A788-1,$J$26)=0,MAX($J$25,D787+$J$27),D787))),D787)))</f>
        <v/>
      </c>
      <c r="E788" s="14" t="str">
        <f t="shared" si="113"/>
        <v/>
      </c>
      <c r="F788" s="14" t="str">
        <f>IF(A788="","",IF(A788=nper,J787+E788,MIN(J787+E788,IF(D788=D787,F787,IF($E$13="Acc Bi-Weekly",ROUND((-PMT(((1+D788/CP)^(CP/12))-1,(nper-A788+1)*12/26,J787))/2,2),IF($E$13="Acc Weekly",ROUND((-PMT(((1+D788/CP)^(CP/12))-1,(nper-A788+1)*12/52,J787))/4,2),ROUND(-PMT(((1+D788/CP)^(CP/periods_per_year))-1,nper-A788+1,J787),2)))))))</f>
        <v/>
      </c>
      <c r="G788" s="14" t="str">
        <f>IF(OR(A788="",A788&lt;$E$23),"",IF(J787&lt;=F788,0,IF(IF(AND(A788&gt;=$E$23,MOD(A788-$E$23,int)=0),$E$24,0)+F788&gt;=J787+E788,J787+E788-F788,IF(AND(A788&gt;=$E$23,MOD(A788-$E$23,int)=0),$E$24,0)+IF(IF(AND(A788&gt;=$E$23,MOD(A788-$E$23,int)=0),$E$24,0)+IF(MOD(A788-$E$27,periods_per_year)=0,$E$26,0)+F788&lt;J787+E788,IF(MOD(A788-$E$27,periods_per_year)=0,$E$26,0),J787+E788-IF(AND(A788&gt;=$E$23,MOD(A788-$E$23,int)=0),$E$24,0)-F788))))</f>
        <v/>
      </c>
      <c r="H788" s="15"/>
      <c r="I788" s="14" t="str">
        <f t="shared" si="114"/>
        <v/>
      </c>
      <c r="J788" s="14" t="str">
        <f t="shared" si="115"/>
        <v/>
      </c>
      <c r="K788" s="14" t="str">
        <f t="shared" si="116"/>
        <v/>
      </c>
      <c r="L788" s="14" t="str">
        <f>IF(A788="","",SUM($K$49:K788))</f>
        <v/>
      </c>
      <c r="O788" s="18" t="str">
        <f t="shared" si="117"/>
        <v/>
      </c>
      <c r="P788" s="19" t="str">
        <f>IF(O788="","",IF(OR(periods_per_year=26,periods_per_year=52),IF(periods_per_year=26,IF(O788=1,fpdate,P787+14),IF(periods_per_year=52,IF(O788=1,fpdate,P787+7),"n/a")),IF(periods_per_year=24,DATE(YEAR(fpdate),MONTH(fpdate)+(O788-1)/2+IF(AND(DAY(fpdate)&gt;=15,MOD(O788,2)=0),1,0),IF(MOD(O788,2)=0,IF(DAY(fpdate)&gt;=15,DAY(fpdate)-14,DAY(fpdate)+14),DAY(fpdate))),IF(DAY(DATE(YEAR(fpdate),MONTH(fpdate)+O788-1,DAY(fpdate)))&lt;&gt;DAY(fpdate),DATE(YEAR(fpdate),MONTH(fpdate)+O788,0),DATE(YEAR(fpdate),MONTH(fpdate)+O788-1,DAY(fpdate))))))</f>
        <v/>
      </c>
      <c r="Q788" s="20" t="str">
        <f>IF(O788="","",IF(D788&lt;&gt;"",D788,IF(O788=1,start_rate,IF(variable,IF(OR(O788=1,O788&lt;$J$23*periods_per_year),Q787,MIN($J$24,IF(MOD(O788-1,$J$26)=0,MAX($J$25,Q787+$J$27),Q787))),Q787))))</f>
        <v/>
      </c>
      <c r="R788" s="21" t="str">
        <f>IF(O788="","",ROUND((((1+Q788/CP)^(CP/periods_per_year))-1)*U787,2))</f>
        <v/>
      </c>
      <c r="S788" s="21" t="str">
        <f>IF(O788="","",IF(O788=nper,U787+R788,MIN(U787+R788,IF(Q788=Q787,S787,ROUND(-PMT(((1+Q788/CP)^(CP/periods_per_year))-1,nper-O788+1,U787),2)))))</f>
        <v/>
      </c>
      <c r="T788" s="21" t="str">
        <f t="shared" si="118"/>
        <v/>
      </c>
      <c r="U788" s="21" t="str">
        <f t="shared" si="119"/>
        <v/>
      </c>
    </row>
    <row r="789" spans="1:21" x14ac:dyDescent="0.2">
      <c r="A789" s="11" t="str">
        <f t="shared" si="110"/>
        <v/>
      </c>
      <c r="B789" s="12" t="str">
        <f t="shared" si="111"/>
        <v/>
      </c>
      <c r="C789" s="16" t="str">
        <f t="shared" si="112"/>
        <v/>
      </c>
      <c r="D789" s="13" t="str">
        <f>IF(A789="","",IF(A789=1,start_rate,IF(variable,IF(OR(A789=1,A789&lt;$J$23*periods_per_year),D788,MIN($J$24,IF(MOD(A789-1,$J$26)=0,MAX($J$25,D788+$J$27),D788))),D788)))</f>
        <v/>
      </c>
      <c r="E789" s="14" t="str">
        <f t="shared" si="113"/>
        <v/>
      </c>
      <c r="F789" s="14" t="str">
        <f>IF(A789="","",IF(A789=nper,J788+E789,MIN(J788+E789,IF(D789=D788,F788,IF($E$13="Acc Bi-Weekly",ROUND((-PMT(((1+D789/CP)^(CP/12))-1,(nper-A789+1)*12/26,J788))/2,2),IF($E$13="Acc Weekly",ROUND((-PMT(((1+D789/CP)^(CP/12))-1,(nper-A789+1)*12/52,J788))/4,2),ROUND(-PMT(((1+D789/CP)^(CP/periods_per_year))-1,nper-A789+1,J788),2)))))))</f>
        <v/>
      </c>
      <c r="G789" s="14" t="str">
        <f>IF(OR(A789="",A789&lt;$E$23),"",IF(J788&lt;=F789,0,IF(IF(AND(A789&gt;=$E$23,MOD(A789-$E$23,int)=0),$E$24,0)+F789&gt;=J788+E789,J788+E789-F789,IF(AND(A789&gt;=$E$23,MOD(A789-$E$23,int)=0),$E$24,0)+IF(IF(AND(A789&gt;=$E$23,MOD(A789-$E$23,int)=0),$E$24,0)+IF(MOD(A789-$E$27,periods_per_year)=0,$E$26,0)+F789&lt;J788+E789,IF(MOD(A789-$E$27,periods_per_year)=0,$E$26,0),J788+E789-IF(AND(A789&gt;=$E$23,MOD(A789-$E$23,int)=0),$E$24,0)-F789))))</f>
        <v/>
      </c>
      <c r="H789" s="15"/>
      <c r="I789" s="14" t="str">
        <f t="shared" si="114"/>
        <v/>
      </c>
      <c r="J789" s="14" t="str">
        <f t="shared" si="115"/>
        <v/>
      </c>
      <c r="K789" s="14" t="str">
        <f t="shared" si="116"/>
        <v/>
      </c>
      <c r="L789" s="14" t="str">
        <f>IF(A789="","",SUM($K$49:K789))</f>
        <v/>
      </c>
      <c r="O789" s="18" t="str">
        <f t="shared" si="117"/>
        <v/>
      </c>
      <c r="P789" s="19" t="str">
        <f>IF(O789="","",IF(OR(periods_per_year=26,periods_per_year=52),IF(periods_per_year=26,IF(O789=1,fpdate,P788+14),IF(periods_per_year=52,IF(O789=1,fpdate,P788+7),"n/a")),IF(periods_per_year=24,DATE(YEAR(fpdate),MONTH(fpdate)+(O789-1)/2+IF(AND(DAY(fpdate)&gt;=15,MOD(O789,2)=0),1,0),IF(MOD(O789,2)=0,IF(DAY(fpdate)&gt;=15,DAY(fpdate)-14,DAY(fpdate)+14),DAY(fpdate))),IF(DAY(DATE(YEAR(fpdate),MONTH(fpdate)+O789-1,DAY(fpdate)))&lt;&gt;DAY(fpdate),DATE(YEAR(fpdate),MONTH(fpdate)+O789,0),DATE(YEAR(fpdate),MONTH(fpdate)+O789-1,DAY(fpdate))))))</f>
        <v/>
      </c>
      <c r="Q789" s="20" t="str">
        <f>IF(O789="","",IF(D789&lt;&gt;"",D789,IF(O789=1,start_rate,IF(variable,IF(OR(O789=1,O789&lt;$J$23*periods_per_year),Q788,MIN($J$24,IF(MOD(O789-1,$J$26)=0,MAX($J$25,Q788+$J$27),Q788))),Q788))))</f>
        <v/>
      </c>
      <c r="R789" s="21" t="str">
        <f>IF(O789="","",ROUND((((1+Q789/CP)^(CP/periods_per_year))-1)*U788,2))</f>
        <v/>
      </c>
      <c r="S789" s="21" t="str">
        <f>IF(O789="","",IF(O789=nper,U788+R789,MIN(U788+R789,IF(Q789=Q788,S788,ROUND(-PMT(((1+Q789/CP)^(CP/periods_per_year))-1,nper-O789+1,U788),2)))))</f>
        <v/>
      </c>
      <c r="T789" s="21" t="str">
        <f t="shared" si="118"/>
        <v/>
      </c>
      <c r="U789" s="21" t="str">
        <f t="shared" si="119"/>
        <v/>
      </c>
    </row>
    <row r="790" spans="1:21" x14ac:dyDescent="0.2">
      <c r="A790" s="11" t="str">
        <f t="shared" si="110"/>
        <v/>
      </c>
      <c r="B790" s="12" t="str">
        <f t="shared" si="111"/>
        <v/>
      </c>
      <c r="C790" s="16" t="str">
        <f t="shared" si="112"/>
        <v/>
      </c>
      <c r="D790" s="13" t="str">
        <f>IF(A790="","",IF(A790=1,start_rate,IF(variable,IF(OR(A790=1,A790&lt;$J$23*periods_per_year),D789,MIN($J$24,IF(MOD(A790-1,$J$26)=0,MAX($J$25,D789+$J$27),D789))),D789)))</f>
        <v/>
      </c>
      <c r="E790" s="14" t="str">
        <f t="shared" si="113"/>
        <v/>
      </c>
      <c r="F790" s="14" t="str">
        <f>IF(A790="","",IF(A790=nper,J789+E790,MIN(J789+E790,IF(D790=D789,F789,IF($E$13="Acc Bi-Weekly",ROUND((-PMT(((1+D790/CP)^(CP/12))-1,(nper-A790+1)*12/26,J789))/2,2),IF($E$13="Acc Weekly",ROUND((-PMT(((1+D790/CP)^(CP/12))-1,(nper-A790+1)*12/52,J789))/4,2),ROUND(-PMT(((1+D790/CP)^(CP/periods_per_year))-1,nper-A790+1,J789),2)))))))</f>
        <v/>
      </c>
      <c r="G790" s="14" t="str">
        <f>IF(OR(A790="",A790&lt;$E$23),"",IF(J789&lt;=F790,0,IF(IF(AND(A790&gt;=$E$23,MOD(A790-$E$23,int)=0),$E$24,0)+F790&gt;=J789+E790,J789+E790-F790,IF(AND(A790&gt;=$E$23,MOD(A790-$E$23,int)=0),$E$24,0)+IF(IF(AND(A790&gt;=$E$23,MOD(A790-$E$23,int)=0),$E$24,0)+IF(MOD(A790-$E$27,periods_per_year)=0,$E$26,0)+F790&lt;J789+E790,IF(MOD(A790-$E$27,periods_per_year)=0,$E$26,0),J789+E790-IF(AND(A790&gt;=$E$23,MOD(A790-$E$23,int)=0),$E$24,0)-F790))))</f>
        <v/>
      </c>
      <c r="H790" s="15"/>
      <c r="I790" s="14" t="str">
        <f t="shared" si="114"/>
        <v/>
      </c>
      <c r="J790" s="14" t="str">
        <f t="shared" si="115"/>
        <v/>
      </c>
      <c r="K790" s="14" t="str">
        <f t="shared" si="116"/>
        <v/>
      </c>
      <c r="L790" s="14" t="str">
        <f>IF(A790="","",SUM($K$49:K790))</f>
        <v/>
      </c>
      <c r="O790" s="18" t="str">
        <f t="shared" si="117"/>
        <v/>
      </c>
      <c r="P790" s="19" t="str">
        <f>IF(O790="","",IF(OR(periods_per_year=26,periods_per_year=52),IF(periods_per_year=26,IF(O790=1,fpdate,P789+14),IF(periods_per_year=52,IF(O790=1,fpdate,P789+7),"n/a")),IF(periods_per_year=24,DATE(YEAR(fpdate),MONTH(fpdate)+(O790-1)/2+IF(AND(DAY(fpdate)&gt;=15,MOD(O790,2)=0),1,0),IF(MOD(O790,2)=0,IF(DAY(fpdate)&gt;=15,DAY(fpdate)-14,DAY(fpdate)+14),DAY(fpdate))),IF(DAY(DATE(YEAR(fpdate),MONTH(fpdate)+O790-1,DAY(fpdate)))&lt;&gt;DAY(fpdate),DATE(YEAR(fpdate),MONTH(fpdate)+O790,0),DATE(YEAR(fpdate),MONTH(fpdate)+O790-1,DAY(fpdate))))))</f>
        <v/>
      </c>
      <c r="Q790" s="20" t="str">
        <f>IF(O790="","",IF(D790&lt;&gt;"",D790,IF(O790=1,start_rate,IF(variable,IF(OR(O790=1,O790&lt;$J$23*periods_per_year),Q789,MIN($J$24,IF(MOD(O790-1,$J$26)=0,MAX($J$25,Q789+$J$27),Q789))),Q789))))</f>
        <v/>
      </c>
      <c r="R790" s="21" t="str">
        <f>IF(O790="","",ROUND((((1+Q790/CP)^(CP/periods_per_year))-1)*U789,2))</f>
        <v/>
      </c>
      <c r="S790" s="21" t="str">
        <f>IF(O790="","",IF(O790=nper,U789+R790,MIN(U789+R790,IF(Q790=Q789,S789,ROUND(-PMT(((1+Q790/CP)^(CP/periods_per_year))-1,nper-O790+1,U789),2)))))</f>
        <v/>
      </c>
      <c r="T790" s="21" t="str">
        <f t="shared" si="118"/>
        <v/>
      </c>
      <c r="U790" s="21" t="str">
        <f t="shared" si="119"/>
        <v/>
      </c>
    </row>
    <row r="791" spans="1:21" x14ac:dyDescent="0.2">
      <c r="A791" s="11" t="str">
        <f t="shared" si="110"/>
        <v/>
      </c>
      <c r="B791" s="12" t="str">
        <f t="shared" si="111"/>
        <v/>
      </c>
      <c r="C791" s="16" t="str">
        <f t="shared" si="112"/>
        <v/>
      </c>
      <c r="D791" s="13" t="str">
        <f>IF(A791="","",IF(A791=1,start_rate,IF(variable,IF(OR(A791=1,A791&lt;$J$23*periods_per_year),D790,MIN($J$24,IF(MOD(A791-1,$J$26)=0,MAX($J$25,D790+$J$27),D790))),D790)))</f>
        <v/>
      </c>
      <c r="E791" s="14" t="str">
        <f t="shared" si="113"/>
        <v/>
      </c>
      <c r="F791" s="14" t="str">
        <f>IF(A791="","",IF(A791=nper,J790+E791,MIN(J790+E791,IF(D791=D790,F790,IF($E$13="Acc Bi-Weekly",ROUND((-PMT(((1+D791/CP)^(CP/12))-1,(nper-A791+1)*12/26,J790))/2,2),IF($E$13="Acc Weekly",ROUND((-PMT(((1+D791/CP)^(CP/12))-1,(nper-A791+1)*12/52,J790))/4,2),ROUND(-PMT(((1+D791/CP)^(CP/periods_per_year))-1,nper-A791+1,J790),2)))))))</f>
        <v/>
      </c>
      <c r="G791" s="14" t="str">
        <f>IF(OR(A791="",A791&lt;$E$23),"",IF(J790&lt;=F791,0,IF(IF(AND(A791&gt;=$E$23,MOD(A791-$E$23,int)=0),$E$24,0)+F791&gt;=J790+E791,J790+E791-F791,IF(AND(A791&gt;=$E$23,MOD(A791-$E$23,int)=0),$E$24,0)+IF(IF(AND(A791&gt;=$E$23,MOD(A791-$E$23,int)=0),$E$24,0)+IF(MOD(A791-$E$27,periods_per_year)=0,$E$26,0)+F791&lt;J790+E791,IF(MOD(A791-$E$27,periods_per_year)=0,$E$26,0),J790+E791-IF(AND(A791&gt;=$E$23,MOD(A791-$E$23,int)=0),$E$24,0)-F791))))</f>
        <v/>
      </c>
      <c r="H791" s="15"/>
      <c r="I791" s="14" t="str">
        <f t="shared" si="114"/>
        <v/>
      </c>
      <c r="J791" s="14" t="str">
        <f t="shared" si="115"/>
        <v/>
      </c>
      <c r="K791" s="14" t="str">
        <f t="shared" si="116"/>
        <v/>
      </c>
      <c r="L791" s="14" t="str">
        <f>IF(A791="","",SUM($K$49:K791))</f>
        <v/>
      </c>
      <c r="O791" s="18" t="str">
        <f t="shared" si="117"/>
        <v/>
      </c>
      <c r="P791" s="19" t="str">
        <f>IF(O791="","",IF(OR(periods_per_year=26,periods_per_year=52),IF(periods_per_year=26,IF(O791=1,fpdate,P790+14),IF(periods_per_year=52,IF(O791=1,fpdate,P790+7),"n/a")),IF(periods_per_year=24,DATE(YEAR(fpdate),MONTH(fpdate)+(O791-1)/2+IF(AND(DAY(fpdate)&gt;=15,MOD(O791,2)=0),1,0),IF(MOD(O791,2)=0,IF(DAY(fpdate)&gt;=15,DAY(fpdate)-14,DAY(fpdate)+14),DAY(fpdate))),IF(DAY(DATE(YEAR(fpdate),MONTH(fpdate)+O791-1,DAY(fpdate)))&lt;&gt;DAY(fpdate),DATE(YEAR(fpdate),MONTH(fpdate)+O791,0),DATE(YEAR(fpdate),MONTH(fpdate)+O791-1,DAY(fpdate))))))</f>
        <v/>
      </c>
      <c r="Q791" s="20" t="str">
        <f>IF(O791="","",IF(D791&lt;&gt;"",D791,IF(O791=1,start_rate,IF(variable,IF(OR(O791=1,O791&lt;$J$23*periods_per_year),Q790,MIN($J$24,IF(MOD(O791-1,$J$26)=0,MAX($J$25,Q790+$J$27),Q790))),Q790))))</f>
        <v/>
      </c>
      <c r="R791" s="21" t="str">
        <f>IF(O791="","",ROUND((((1+Q791/CP)^(CP/periods_per_year))-1)*U790,2))</f>
        <v/>
      </c>
      <c r="S791" s="21" t="str">
        <f>IF(O791="","",IF(O791=nper,U790+R791,MIN(U790+R791,IF(Q791=Q790,S790,ROUND(-PMT(((1+Q791/CP)^(CP/periods_per_year))-1,nper-O791+1,U790),2)))))</f>
        <v/>
      </c>
      <c r="T791" s="21" t="str">
        <f t="shared" si="118"/>
        <v/>
      </c>
      <c r="U791" s="21" t="str">
        <f t="shared" si="119"/>
        <v/>
      </c>
    </row>
    <row r="792" spans="1:21" x14ac:dyDescent="0.2">
      <c r="A792" s="11" t="str">
        <f t="shared" si="110"/>
        <v/>
      </c>
      <c r="B792" s="12" t="str">
        <f t="shared" si="111"/>
        <v/>
      </c>
      <c r="C792" s="16" t="str">
        <f t="shared" si="112"/>
        <v/>
      </c>
      <c r="D792" s="13" t="str">
        <f>IF(A792="","",IF(A792=1,start_rate,IF(variable,IF(OR(A792=1,A792&lt;$J$23*periods_per_year),D791,MIN($J$24,IF(MOD(A792-1,$J$26)=0,MAX($J$25,D791+$J$27),D791))),D791)))</f>
        <v/>
      </c>
      <c r="E792" s="14" t="str">
        <f t="shared" si="113"/>
        <v/>
      </c>
      <c r="F792" s="14" t="str">
        <f>IF(A792="","",IF(A792=nper,J791+E792,MIN(J791+E792,IF(D792=D791,F791,IF($E$13="Acc Bi-Weekly",ROUND((-PMT(((1+D792/CP)^(CP/12))-1,(nper-A792+1)*12/26,J791))/2,2),IF($E$13="Acc Weekly",ROUND((-PMT(((1+D792/CP)^(CP/12))-1,(nper-A792+1)*12/52,J791))/4,2),ROUND(-PMT(((1+D792/CP)^(CP/periods_per_year))-1,nper-A792+1,J791),2)))))))</f>
        <v/>
      </c>
      <c r="G792" s="14" t="str">
        <f>IF(OR(A792="",A792&lt;$E$23),"",IF(J791&lt;=F792,0,IF(IF(AND(A792&gt;=$E$23,MOD(A792-$E$23,int)=0),$E$24,0)+F792&gt;=J791+E792,J791+E792-F792,IF(AND(A792&gt;=$E$23,MOD(A792-$E$23,int)=0),$E$24,0)+IF(IF(AND(A792&gt;=$E$23,MOD(A792-$E$23,int)=0),$E$24,0)+IF(MOD(A792-$E$27,periods_per_year)=0,$E$26,0)+F792&lt;J791+E792,IF(MOD(A792-$E$27,periods_per_year)=0,$E$26,0),J791+E792-IF(AND(A792&gt;=$E$23,MOD(A792-$E$23,int)=0),$E$24,0)-F792))))</f>
        <v/>
      </c>
      <c r="H792" s="15"/>
      <c r="I792" s="14" t="str">
        <f t="shared" si="114"/>
        <v/>
      </c>
      <c r="J792" s="14" t="str">
        <f t="shared" si="115"/>
        <v/>
      </c>
      <c r="K792" s="14" t="str">
        <f t="shared" si="116"/>
        <v/>
      </c>
      <c r="L792" s="14" t="str">
        <f>IF(A792="","",SUM($K$49:K792))</f>
        <v/>
      </c>
      <c r="O792" s="18" t="str">
        <f t="shared" si="117"/>
        <v/>
      </c>
      <c r="P792" s="19" t="str">
        <f>IF(O792="","",IF(OR(periods_per_year=26,periods_per_year=52),IF(periods_per_year=26,IF(O792=1,fpdate,P791+14),IF(periods_per_year=52,IF(O792=1,fpdate,P791+7),"n/a")),IF(periods_per_year=24,DATE(YEAR(fpdate),MONTH(fpdate)+(O792-1)/2+IF(AND(DAY(fpdate)&gt;=15,MOD(O792,2)=0),1,0),IF(MOD(O792,2)=0,IF(DAY(fpdate)&gt;=15,DAY(fpdate)-14,DAY(fpdate)+14),DAY(fpdate))),IF(DAY(DATE(YEAR(fpdate),MONTH(fpdate)+O792-1,DAY(fpdate)))&lt;&gt;DAY(fpdate),DATE(YEAR(fpdate),MONTH(fpdate)+O792,0),DATE(YEAR(fpdate),MONTH(fpdate)+O792-1,DAY(fpdate))))))</f>
        <v/>
      </c>
      <c r="Q792" s="20" t="str">
        <f>IF(O792="","",IF(D792&lt;&gt;"",D792,IF(O792=1,start_rate,IF(variable,IF(OR(O792=1,O792&lt;$J$23*periods_per_year),Q791,MIN($J$24,IF(MOD(O792-1,$J$26)=0,MAX($J$25,Q791+$J$27),Q791))),Q791))))</f>
        <v/>
      </c>
      <c r="R792" s="21" t="str">
        <f>IF(O792="","",ROUND((((1+Q792/CP)^(CP/periods_per_year))-1)*U791,2))</f>
        <v/>
      </c>
      <c r="S792" s="21" t="str">
        <f>IF(O792="","",IF(O792=nper,U791+R792,MIN(U791+R792,IF(Q792=Q791,S791,ROUND(-PMT(((1+Q792/CP)^(CP/periods_per_year))-1,nper-O792+1,U791),2)))))</f>
        <v/>
      </c>
      <c r="T792" s="21" t="str">
        <f t="shared" si="118"/>
        <v/>
      </c>
      <c r="U792" s="21" t="str">
        <f t="shared" si="119"/>
        <v/>
      </c>
    </row>
    <row r="793" spans="1:21" x14ac:dyDescent="0.2">
      <c r="A793" s="11" t="str">
        <f t="shared" si="110"/>
        <v/>
      </c>
      <c r="B793" s="12" t="str">
        <f t="shared" si="111"/>
        <v/>
      </c>
      <c r="C793" s="16" t="str">
        <f t="shared" si="112"/>
        <v/>
      </c>
      <c r="D793" s="13" t="str">
        <f>IF(A793="","",IF(A793=1,start_rate,IF(variable,IF(OR(A793=1,A793&lt;$J$23*periods_per_year),D792,MIN($J$24,IF(MOD(A793-1,$J$26)=0,MAX($J$25,D792+$J$27),D792))),D792)))</f>
        <v/>
      </c>
      <c r="E793" s="14" t="str">
        <f t="shared" si="113"/>
        <v/>
      </c>
      <c r="F793" s="14" t="str">
        <f>IF(A793="","",IF(A793=nper,J792+E793,MIN(J792+E793,IF(D793=D792,F792,IF($E$13="Acc Bi-Weekly",ROUND((-PMT(((1+D793/CP)^(CP/12))-1,(nper-A793+1)*12/26,J792))/2,2),IF($E$13="Acc Weekly",ROUND((-PMT(((1+D793/CP)^(CP/12))-1,(nper-A793+1)*12/52,J792))/4,2),ROUND(-PMT(((1+D793/CP)^(CP/periods_per_year))-1,nper-A793+1,J792),2)))))))</f>
        <v/>
      </c>
      <c r="G793" s="14" t="str">
        <f>IF(OR(A793="",A793&lt;$E$23),"",IF(J792&lt;=F793,0,IF(IF(AND(A793&gt;=$E$23,MOD(A793-$E$23,int)=0),$E$24,0)+F793&gt;=J792+E793,J792+E793-F793,IF(AND(A793&gt;=$E$23,MOD(A793-$E$23,int)=0),$E$24,0)+IF(IF(AND(A793&gt;=$E$23,MOD(A793-$E$23,int)=0),$E$24,0)+IF(MOD(A793-$E$27,periods_per_year)=0,$E$26,0)+F793&lt;J792+E793,IF(MOD(A793-$E$27,periods_per_year)=0,$E$26,0),J792+E793-IF(AND(A793&gt;=$E$23,MOD(A793-$E$23,int)=0),$E$24,0)-F793))))</f>
        <v/>
      </c>
      <c r="H793" s="15"/>
      <c r="I793" s="14" t="str">
        <f t="shared" si="114"/>
        <v/>
      </c>
      <c r="J793" s="14" t="str">
        <f t="shared" si="115"/>
        <v/>
      </c>
      <c r="K793" s="14" t="str">
        <f t="shared" si="116"/>
        <v/>
      </c>
      <c r="L793" s="14" t="str">
        <f>IF(A793="","",SUM($K$49:K793))</f>
        <v/>
      </c>
      <c r="O793" s="18" t="str">
        <f t="shared" si="117"/>
        <v/>
      </c>
      <c r="P793" s="19" t="str">
        <f>IF(O793="","",IF(OR(periods_per_year=26,periods_per_year=52),IF(periods_per_year=26,IF(O793=1,fpdate,P792+14),IF(periods_per_year=52,IF(O793=1,fpdate,P792+7),"n/a")),IF(periods_per_year=24,DATE(YEAR(fpdate),MONTH(fpdate)+(O793-1)/2+IF(AND(DAY(fpdate)&gt;=15,MOD(O793,2)=0),1,0),IF(MOD(O793,2)=0,IF(DAY(fpdate)&gt;=15,DAY(fpdate)-14,DAY(fpdate)+14),DAY(fpdate))),IF(DAY(DATE(YEAR(fpdate),MONTH(fpdate)+O793-1,DAY(fpdate)))&lt;&gt;DAY(fpdate),DATE(YEAR(fpdate),MONTH(fpdate)+O793,0),DATE(YEAR(fpdate),MONTH(fpdate)+O793-1,DAY(fpdate))))))</f>
        <v/>
      </c>
      <c r="Q793" s="20" t="str">
        <f>IF(O793="","",IF(D793&lt;&gt;"",D793,IF(O793=1,start_rate,IF(variable,IF(OR(O793=1,O793&lt;$J$23*periods_per_year),Q792,MIN($J$24,IF(MOD(O793-1,$J$26)=0,MAX($J$25,Q792+$J$27),Q792))),Q792))))</f>
        <v/>
      </c>
      <c r="R793" s="21" t="str">
        <f>IF(O793="","",ROUND((((1+Q793/CP)^(CP/periods_per_year))-1)*U792,2))</f>
        <v/>
      </c>
      <c r="S793" s="21" t="str">
        <f>IF(O793="","",IF(O793=nper,U792+R793,MIN(U792+R793,IF(Q793=Q792,S792,ROUND(-PMT(((1+Q793/CP)^(CP/periods_per_year))-1,nper-O793+1,U792),2)))))</f>
        <v/>
      </c>
      <c r="T793" s="21" t="str">
        <f t="shared" si="118"/>
        <v/>
      </c>
      <c r="U793" s="21" t="str">
        <f t="shared" si="119"/>
        <v/>
      </c>
    </row>
    <row r="794" spans="1:21" x14ac:dyDescent="0.2">
      <c r="A794" s="11" t="str">
        <f t="shared" si="110"/>
        <v/>
      </c>
      <c r="B794" s="12" t="str">
        <f t="shared" si="111"/>
        <v/>
      </c>
      <c r="C794" s="16" t="str">
        <f t="shared" si="112"/>
        <v/>
      </c>
      <c r="D794" s="13" t="str">
        <f>IF(A794="","",IF(A794=1,start_rate,IF(variable,IF(OR(A794=1,A794&lt;$J$23*periods_per_year),D793,MIN($J$24,IF(MOD(A794-1,$J$26)=0,MAX($J$25,D793+$J$27),D793))),D793)))</f>
        <v/>
      </c>
      <c r="E794" s="14" t="str">
        <f t="shared" si="113"/>
        <v/>
      </c>
      <c r="F794" s="14" t="str">
        <f>IF(A794="","",IF(A794=nper,J793+E794,MIN(J793+E794,IF(D794=D793,F793,IF($E$13="Acc Bi-Weekly",ROUND((-PMT(((1+D794/CP)^(CP/12))-1,(nper-A794+1)*12/26,J793))/2,2),IF($E$13="Acc Weekly",ROUND((-PMT(((1+D794/CP)^(CP/12))-1,(nper-A794+1)*12/52,J793))/4,2),ROUND(-PMT(((1+D794/CP)^(CP/periods_per_year))-1,nper-A794+1,J793),2)))))))</f>
        <v/>
      </c>
      <c r="G794" s="14" t="str">
        <f>IF(OR(A794="",A794&lt;$E$23),"",IF(J793&lt;=F794,0,IF(IF(AND(A794&gt;=$E$23,MOD(A794-$E$23,int)=0),$E$24,0)+F794&gt;=J793+E794,J793+E794-F794,IF(AND(A794&gt;=$E$23,MOD(A794-$E$23,int)=0),$E$24,0)+IF(IF(AND(A794&gt;=$E$23,MOD(A794-$E$23,int)=0),$E$24,0)+IF(MOD(A794-$E$27,periods_per_year)=0,$E$26,0)+F794&lt;J793+E794,IF(MOD(A794-$E$27,periods_per_year)=0,$E$26,0),J793+E794-IF(AND(A794&gt;=$E$23,MOD(A794-$E$23,int)=0),$E$24,0)-F794))))</f>
        <v/>
      </c>
      <c r="H794" s="15"/>
      <c r="I794" s="14" t="str">
        <f t="shared" si="114"/>
        <v/>
      </c>
      <c r="J794" s="14" t="str">
        <f t="shared" si="115"/>
        <v/>
      </c>
      <c r="K794" s="14" t="str">
        <f t="shared" si="116"/>
        <v/>
      </c>
      <c r="L794" s="14" t="str">
        <f>IF(A794="","",SUM($K$49:K794))</f>
        <v/>
      </c>
      <c r="O794" s="18" t="str">
        <f t="shared" si="117"/>
        <v/>
      </c>
      <c r="P794" s="19" t="str">
        <f>IF(O794="","",IF(OR(periods_per_year=26,periods_per_year=52),IF(periods_per_year=26,IF(O794=1,fpdate,P793+14),IF(periods_per_year=52,IF(O794=1,fpdate,P793+7),"n/a")),IF(periods_per_year=24,DATE(YEAR(fpdate),MONTH(fpdate)+(O794-1)/2+IF(AND(DAY(fpdate)&gt;=15,MOD(O794,2)=0),1,0),IF(MOD(O794,2)=0,IF(DAY(fpdate)&gt;=15,DAY(fpdate)-14,DAY(fpdate)+14),DAY(fpdate))),IF(DAY(DATE(YEAR(fpdate),MONTH(fpdate)+O794-1,DAY(fpdate)))&lt;&gt;DAY(fpdate),DATE(YEAR(fpdate),MONTH(fpdate)+O794,0),DATE(YEAR(fpdate),MONTH(fpdate)+O794-1,DAY(fpdate))))))</f>
        <v/>
      </c>
      <c r="Q794" s="20" t="str">
        <f>IF(O794="","",IF(D794&lt;&gt;"",D794,IF(O794=1,start_rate,IF(variable,IF(OR(O794=1,O794&lt;$J$23*periods_per_year),Q793,MIN($J$24,IF(MOD(O794-1,$J$26)=0,MAX($J$25,Q793+$J$27),Q793))),Q793))))</f>
        <v/>
      </c>
      <c r="R794" s="21" t="str">
        <f>IF(O794="","",ROUND((((1+Q794/CP)^(CP/periods_per_year))-1)*U793,2))</f>
        <v/>
      </c>
      <c r="S794" s="21" t="str">
        <f>IF(O794="","",IF(O794=nper,U793+R794,MIN(U793+R794,IF(Q794=Q793,S793,ROUND(-PMT(((1+Q794/CP)^(CP/periods_per_year))-1,nper-O794+1,U793),2)))))</f>
        <v/>
      </c>
      <c r="T794" s="21" t="str">
        <f t="shared" si="118"/>
        <v/>
      </c>
      <c r="U794" s="21" t="str">
        <f t="shared" si="119"/>
        <v/>
      </c>
    </row>
    <row r="795" spans="1:21" x14ac:dyDescent="0.2">
      <c r="A795" s="11" t="str">
        <f t="shared" si="110"/>
        <v/>
      </c>
      <c r="B795" s="12" t="str">
        <f t="shared" si="111"/>
        <v/>
      </c>
      <c r="C795" s="16" t="str">
        <f t="shared" si="112"/>
        <v/>
      </c>
      <c r="D795" s="13" t="str">
        <f>IF(A795="","",IF(A795=1,start_rate,IF(variable,IF(OR(A795=1,A795&lt;$J$23*periods_per_year),D794,MIN($J$24,IF(MOD(A795-1,$J$26)=0,MAX($J$25,D794+$J$27),D794))),D794)))</f>
        <v/>
      </c>
      <c r="E795" s="14" t="str">
        <f t="shared" si="113"/>
        <v/>
      </c>
      <c r="F795" s="14" t="str">
        <f>IF(A795="","",IF(A795=nper,J794+E795,MIN(J794+E795,IF(D795=D794,F794,IF($E$13="Acc Bi-Weekly",ROUND((-PMT(((1+D795/CP)^(CP/12))-1,(nper-A795+1)*12/26,J794))/2,2),IF($E$13="Acc Weekly",ROUND((-PMT(((1+D795/CP)^(CP/12))-1,(nper-A795+1)*12/52,J794))/4,2),ROUND(-PMT(((1+D795/CP)^(CP/periods_per_year))-1,nper-A795+1,J794),2)))))))</f>
        <v/>
      </c>
      <c r="G795" s="14" t="str">
        <f>IF(OR(A795="",A795&lt;$E$23),"",IF(J794&lt;=F795,0,IF(IF(AND(A795&gt;=$E$23,MOD(A795-$E$23,int)=0),$E$24,0)+F795&gt;=J794+E795,J794+E795-F795,IF(AND(A795&gt;=$E$23,MOD(A795-$E$23,int)=0),$E$24,0)+IF(IF(AND(A795&gt;=$E$23,MOD(A795-$E$23,int)=0),$E$24,0)+IF(MOD(A795-$E$27,periods_per_year)=0,$E$26,0)+F795&lt;J794+E795,IF(MOD(A795-$E$27,periods_per_year)=0,$E$26,0),J794+E795-IF(AND(A795&gt;=$E$23,MOD(A795-$E$23,int)=0),$E$24,0)-F795))))</f>
        <v/>
      </c>
      <c r="H795" s="15"/>
      <c r="I795" s="14" t="str">
        <f t="shared" si="114"/>
        <v/>
      </c>
      <c r="J795" s="14" t="str">
        <f t="shared" si="115"/>
        <v/>
      </c>
      <c r="K795" s="14" t="str">
        <f t="shared" si="116"/>
        <v/>
      </c>
      <c r="L795" s="14" t="str">
        <f>IF(A795="","",SUM($K$49:K795))</f>
        <v/>
      </c>
      <c r="O795" s="18" t="str">
        <f t="shared" si="117"/>
        <v/>
      </c>
      <c r="P795" s="19" t="str">
        <f>IF(O795="","",IF(OR(periods_per_year=26,periods_per_year=52),IF(periods_per_year=26,IF(O795=1,fpdate,P794+14),IF(periods_per_year=52,IF(O795=1,fpdate,P794+7),"n/a")),IF(periods_per_year=24,DATE(YEAR(fpdate),MONTH(fpdate)+(O795-1)/2+IF(AND(DAY(fpdate)&gt;=15,MOD(O795,2)=0),1,0),IF(MOD(O795,2)=0,IF(DAY(fpdate)&gt;=15,DAY(fpdate)-14,DAY(fpdate)+14),DAY(fpdate))),IF(DAY(DATE(YEAR(fpdate),MONTH(fpdate)+O795-1,DAY(fpdate)))&lt;&gt;DAY(fpdate),DATE(YEAR(fpdate),MONTH(fpdate)+O795,0),DATE(YEAR(fpdate),MONTH(fpdate)+O795-1,DAY(fpdate))))))</f>
        <v/>
      </c>
      <c r="Q795" s="20" t="str">
        <f>IF(O795="","",IF(D795&lt;&gt;"",D795,IF(O795=1,start_rate,IF(variable,IF(OR(O795=1,O795&lt;$J$23*periods_per_year),Q794,MIN($J$24,IF(MOD(O795-1,$J$26)=0,MAX($J$25,Q794+$J$27),Q794))),Q794))))</f>
        <v/>
      </c>
      <c r="R795" s="21" t="str">
        <f>IF(O795="","",ROUND((((1+Q795/CP)^(CP/periods_per_year))-1)*U794,2))</f>
        <v/>
      </c>
      <c r="S795" s="21" t="str">
        <f>IF(O795="","",IF(O795=nper,U794+R795,MIN(U794+R795,IF(Q795=Q794,S794,ROUND(-PMT(((1+Q795/CP)^(CP/periods_per_year))-1,nper-O795+1,U794),2)))))</f>
        <v/>
      </c>
      <c r="T795" s="21" t="str">
        <f t="shared" si="118"/>
        <v/>
      </c>
      <c r="U795" s="21" t="str">
        <f t="shared" si="119"/>
        <v/>
      </c>
    </row>
    <row r="796" spans="1:21" x14ac:dyDescent="0.2">
      <c r="A796" s="11" t="str">
        <f t="shared" si="110"/>
        <v/>
      </c>
      <c r="B796" s="12" t="str">
        <f t="shared" si="111"/>
        <v/>
      </c>
      <c r="C796" s="16" t="str">
        <f t="shared" si="112"/>
        <v/>
      </c>
      <c r="D796" s="13" t="str">
        <f>IF(A796="","",IF(A796=1,start_rate,IF(variable,IF(OR(A796=1,A796&lt;$J$23*periods_per_year),D795,MIN($J$24,IF(MOD(A796-1,$J$26)=0,MAX($J$25,D795+$J$27),D795))),D795)))</f>
        <v/>
      </c>
      <c r="E796" s="14" t="str">
        <f t="shared" si="113"/>
        <v/>
      </c>
      <c r="F796" s="14" t="str">
        <f>IF(A796="","",IF(A796=nper,J795+E796,MIN(J795+E796,IF(D796=D795,F795,IF($E$13="Acc Bi-Weekly",ROUND((-PMT(((1+D796/CP)^(CP/12))-1,(nper-A796+1)*12/26,J795))/2,2),IF($E$13="Acc Weekly",ROUND((-PMT(((1+D796/CP)^(CP/12))-1,(nper-A796+1)*12/52,J795))/4,2),ROUND(-PMT(((1+D796/CP)^(CP/periods_per_year))-1,nper-A796+1,J795),2)))))))</f>
        <v/>
      </c>
      <c r="G796" s="14" t="str">
        <f>IF(OR(A796="",A796&lt;$E$23),"",IF(J795&lt;=F796,0,IF(IF(AND(A796&gt;=$E$23,MOD(A796-$E$23,int)=0),$E$24,0)+F796&gt;=J795+E796,J795+E796-F796,IF(AND(A796&gt;=$E$23,MOD(A796-$E$23,int)=0),$E$24,0)+IF(IF(AND(A796&gt;=$E$23,MOD(A796-$E$23,int)=0),$E$24,0)+IF(MOD(A796-$E$27,periods_per_year)=0,$E$26,0)+F796&lt;J795+E796,IF(MOD(A796-$E$27,periods_per_year)=0,$E$26,0),J795+E796-IF(AND(A796&gt;=$E$23,MOD(A796-$E$23,int)=0),$E$24,0)-F796))))</f>
        <v/>
      </c>
      <c r="H796" s="15"/>
      <c r="I796" s="14" t="str">
        <f t="shared" si="114"/>
        <v/>
      </c>
      <c r="J796" s="14" t="str">
        <f t="shared" si="115"/>
        <v/>
      </c>
      <c r="K796" s="14" t="str">
        <f t="shared" si="116"/>
        <v/>
      </c>
      <c r="L796" s="14" t="str">
        <f>IF(A796="","",SUM($K$49:K796))</f>
        <v/>
      </c>
      <c r="O796" s="18" t="str">
        <f t="shared" si="117"/>
        <v/>
      </c>
      <c r="P796" s="19" t="str">
        <f>IF(O796="","",IF(OR(periods_per_year=26,periods_per_year=52),IF(periods_per_year=26,IF(O796=1,fpdate,P795+14),IF(periods_per_year=52,IF(O796=1,fpdate,P795+7),"n/a")),IF(periods_per_year=24,DATE(YEAR(fpdate),MONTH(fpdate)+(O796-1)/2+IF(AND(DAY(fpdate)&gt;=15,MOD(O796,2)=0),1,0),IF(MOD(O796,2)=0,IF(DAY(fpdate)&gt;=15,DAY(fpdate)-14,DAY(fpdate)+14),DAY(fpdate))),IF(DAY(DATE(YEAR(fpdate),MONTH(fpdate)+O796-1,DAY(fpdate)))&lt;&gt;DAY(fpdate),DATE(YEAR(fpdate),MONTH(fpdate)+O796,0),DATE(YEAR(fpdate),MONTH(fpdate)+O796-1,DAY(fpdate))))))</f>
        <v/>
      </c>
      <c r="Q796" s="20" t="str">
        <f>IF(O796="","",IF(D796&lt;&gt;"",D796,IF(O796=1,start_rate,IF(variable,IF(OR(O796=1,O796&lt;$J$23*periods_per_year),Q795,MIN($J$24,IF(MOD(O796-1,$J$26)=0,MAX($J$25,Q795+$J$27),Q795))),Q795))))</f>
        <v/>
      </c>
      <c r="R796" s="21" t="str">
        <f>IF(O796="","",ROUND((((1+Q796/CP)^(CP/periods_per_year))-1)*U795,2))</f>
        <v/>
      </c>
      <c r="S796" s="21" t="str">
        <f>IF(O796="","",IF(O796=nper,U795+R796,MIN(U795+R796,IF(Q796=Q795,S795,ROUND(-PMT(((1+Q796/CP)^(CP/periods_per_year))-1,nper-O796+1,U795),2)))))</f>
        <v/>
      </c>
      <c r="T796" s="21" t="str">
        <f t="shared" si="118"/>
        <v/>
      </c>
      <c r="U796" s="21" t="str">
        <f t="shared" si="119"/>
        <v/>
      </c>
    </row>
    <row r="797" spans="1:21" x14ac:dyDescent="0.2">
      <c r="A797" s="11" t="str">
        <f t="shared" si="110"/>
        <v/>
      </c>
      <c r="B797" s="12" t="str">
        <f t="shared" si="111"/>
        <v/>
      </c>
      <c r="C797" s="16" t="str">
        <f t="shared" si="112"/>
        <v/>
      </c>
      <c r="D797" s="13" t="str">
        <f>IF(A797="","",IF(A797=1,start_rate,IF(variable,IF(OR(A797=1,A797&lt;$J$23*periods_per_year),D796,MIN($J$24,IF(MOD(A797-1,$J$26)=0,MAX($J$25,D796+$J$27),D796))),D796)))</f>
        <v/>
      </c>
      <c r="E797" s="14" t="str">
        <f t="shared" si="113"/>
        <v/>
      </c>
      <c r="F797" s="14" t="str">
        <f>IF(A797="","",IF(A797=nper,J796+E797,MIN(J796+E797,IF(D797=D796,F796,IF($E$13="Acc Bi-Weekly",ROUND((-PMT(((1+D797/CP)^(CP/12))-1,(nper-A797+1)*12/26,J796))/2,2),IF($E$13="Acc Weekly",ROUND((-PMT(((1+D797/CP)^(CP/12))-1,(nper-A797+1)*12/52,J796))/4,2),ROUND(-PMT(((1+D797/CP)^(CP/periods_per_year))-1,nper-A797+1,J796),2)))))))</f>
        <v/>
      </c>
      <c r="G797" s="14" t="str">
        <f>IF(OR(A797="",A797&lt;$E$23),"",IF(J796&lt;=F797,0,IF(IF(AND(A797&gt;=$E$23,MOD(A797-$E$23,int)=0),$E$24,0)+F797&gt;=J796+E797,J796+E797-F797,IF(AND(A797&gt;=$E$23,MOD(A797-$E$23,int)=0),$E$24,0)+IF(IF(AND(A797&gt;=$E$23,MOD(A797-$E$23,int)=0),$E$24,0)+IF(MOD(A797-$E$27,periods_per_year)=0,$E$26,0)+F797&lt;J796+E797,IF(MOD(A797-$E$27,periods_per_year)=0,$E$26,0),J796+E797-IF(AND(A797&gt;=$E$23,MOD(A797-$E$23,int)=0),$E$24,0)-F797))))</f>
        <v/>
      </c>
      <c r="H797" s="15"/>
      <c r="I797" s="14" t="str">
        <f t="shared" si="114"/>
        <v/>
      </c>
      <c r="J797" s="14" t="str">
        <f t="shared" si="115"/>
        <v/>
      </c>
      <c r="K797" s="14" t="str">
        <f t="shared" si="116"/>
        <v/>
      </c>
      <c r="L797" s="14" t="str">
        <f>IF(A797="","",SUM($K$49:K797))</f>
        <v/>
      </c>
      <c r="O797" s="18" t="str">
        <f t="shared" si="117"/>
        <v/>
      </c>
      <c r="P797" s="19" t="str">
        <f>IF(O797="","",IF(OR(periods_per_year=26,periods_per_year=52),IF(periods_per_year=26,IF(O797=1,fpdate,P796+14),IF(periods_per_year=52,IF(O797=1,fpdate,P796+7),"n/a")),IF(periods_per_year=24,DATE(YEAR(fpdate),MONTH(fpdate)+(O797-1)/2+IF(AND(DAY(fpdate)&gt;=15,MOD(O797,2)=0),1,0),IF(MOD(O797,2)=0,IF(DAY(fpdate)&gt;=15,DAY(fpdate)-14,DAY(fpdate)+14),DAY(fpdate))),IF(DAY(DATE(YEAR(fpdate),MONTH(fpdate)+O797-1,DAY(fpdate)))&lt;&gt;DAY(fpdate),DATE(YEAR(fpdate),MONTH(fpdate)+O797,0),DATE(YEAR(fpdate),MONTH(fpdate)+O797-1,DAY(fpdate))))))</f>
        <v/>
      </c>
      <c r="Q797" s="20" t="str">
        <f>IF(O797="","",IF(D797&lt;&gt;"",D797,IF(O797=1,start_rate,IF(variable,IF(OR(O797=1,O797&lt;$J$23*periods_per_year),Q796,MIN($J$24,IF(MOD(O797-1,$J$26)=0,MAX($J$25,Q796+$J$27),Q796))),Q796))))</f>
        <v/>
      </c>
      <c r="R797" s="21" t="str">
        <f>IF(O797="","",ROUND((((1+Q797/CP)^(CP/periods_per_year))-1)*U796,2))</f>
        <v/>
      </c>
      <c r="S797" s="21" t="str">
        <f>IF(O797="","",IF(O797=nper,U796+R797,MIN(U796+R797,IF(Q797=Q796,S796,ROUND(-PMT(((1+Q797/CP)^(CP/periods_per_year))-1,nper-O797+1,U796),2)))))</f>
        <v/>
      </c>
      <c r="T797" s="21" t="str">
        <f t="shared" si="118"/>
        <v/>
      </c>
      <c r="U797" s="21" t="str">
        <f t="shared" si="119"/>
        <v/>
      </c>
    </row>
    <row r="798" spans="1:21" x14ac:dyDescent="0.2">
      <c r="A798" s="11" t="str">
        <f t="shared" si="110"/>
        <v/>
      </c>
      <c r="B798" s="12" t="str">
        <f t="shared" si="111"/>
        <v/>
      </c>
      <c r="C798" s="16" t="str">
        <f t="shared" si="112"/>
        <v/>
      </c>
      <c r="D798" s="13" t="str">
        <f>IF(A798="","",IF(A798=1,start_rate,IF(variable,IF(OR(A798=1,A798&lt;$J$23*periods_per_year),D797,MIN($J$24,IF(MOD(A798-1,$J$26)=0,MAX($J$25,D797+$J$27),D797))),D797)))</f>
        <v/>
      </c>
      <c r="E798" s="14" t="str">
        <f t="shared" si="113"/>
        <v/>
      </c>
      <c r="F798" s="14" t="str">
        <f>IF(A798="","",IF(A798=nper,J797+E798,MIN(J797+E798,IF(D798=D797,F797,IF($E$13="Acc Bi-Weekly",ROUND((-PMT(((1+D798/CP)^(CP/12))-1,(nper-A798+1)*12/26,J797))/2,2),IF($E$13="Acc Weekly",ROUND((-PMT(((1+D798/CP)^(CP/12))-1,(nper-A798+1)*12/52,J797))/4,2),ROUND(-PMT(((1+D798/CP)^(CP/periods_per_year))-1,nper-A798+1,J797),2)))))))</f>
        <v/>
      </c>
      <c r="G798" s="14" t="str">
        <f>IF(OR(A798="",A798&lt;$E$23),"",IF(J797&lt;=F798,0,IF(IF(AND(A798&gt;=$E$23,MOD(A798-$E$23,int)=0),$E$24,0)+F798&gt;=J797+E798,J797+E798-F798,IF(AND(A798&gt;=$E$23,MOD(A798-$E$23,int)=0),$E$24,0)+IF(IF(AND(A798&gt;=$E$23,MOD(A798-$E$23,int)=0),$E$24,0)+IF(MOD(A798-$E$27,periods_per_year)=0,$E$26,0)+F798&lt;J797+E798,IF(MOD(A798-$E$27,periods_per_year)=0,$E$26,0),J797+E798-IF(AND(A798&gt;=$E$23,MOD(A798-$E$23,int)=0),$E$24,0)-F798))))</f>
        <v/>
      </c>
      <c r="H798" s="15"/>
      <c r="I798" s="14" t="str">
        <f t="shared" si="114"/>
        <v/>
      </c>
      <c r="J798" s="14" t="str">
        <f t="shared" si="115"/>
        <v/>
      </c>
      <c r="K798" s="14" t="str">
        <f t="shared" si="116"/>
        <v/>
      </c>
      <c r="L798" s="14" t="str">
        <f>IF(A798="","",SUM($K$49:K798))</f>
        <v/>
      </c>
      <c r="O798" s="18" t="str">
        <f t="shared" si="117"/>
        <v/>
      </c>
      <c r="P798" s="19" t="str">
        <f>IF(O798="","",IF(OR(periods_per_year=26,periods_per_year=52),IF(periods_per_year=26,IF(O798=1,fpdate,P797+14),IF(periods_per_year=52,IF(O798=1,fpdate,P797+7),"n/a")),IF(periods_per_year=24,DATE(YEAR(fpdate),MONTH(fpdate)+(O798-1)/2+IF(AND(DAY(fpdate)&gt;=15,MOD(O798,2)=0),1,0),IF(MOD(O798,2)=0,IF(DAY(fpdate)&gt;=15,DAY(fpdate)-14,DAY(fpdate)+14),DAY(fpdate))),IF(DAY(DATE(YEAR(fpdate),MONTH(fpdate)+O798-1,DAY(fpdate)))&lt;&gt;DAY(fpdate),DATE(YEAR(fpdate),MONTH(fpdate)+O798,0),DATE(YEAR(fpdate),MONTH(fpdate)+O798-1,DAY(fpdate))))))</f>
        <v/>
      </c>
      <c r="Q798" s="20" t="str">
        <f>IF(O798="","",IF(D798&lt;&gt;"",D798,IF(O798=1,start_rate,IF(variable,IF(OR(O798=1,O798&lt;$J$23*periods_per_year),Q797,MIN($J$24,IF(MOD(O798-1,$J$26)=0,MAX($J$25,Q797+$J$27),Q797))),Q797))))</f>
        <v/>
      </c>
      <c r="R798" s="21" t="str">
        <f>IF(O798="","",ROUND((((1+Q798/CP)^(CP/periods_per_year))-1)*U797,2))</f>
        <v/>
      </c>
      <c r="S798" s="21" t="str">
        <f>IF(O798="","",IF(O798=nper,U797+R798,MIN(U797+R798,IF(Q798=Q797,S797,ROUND(-PMT(((1+Q798/CP)^(CP/periods_per_year))-1,nper-O798+1,U797),2)))))</f>
        <v/>
      </c>
      <c r="T798" s="21" t="str">
        <f t="shared" si="118"/>
        <v/>
      </c>
      <c r="U798" s="21" t="str">
        <f t="shared" si="119"/>
        <v/>
      </c>
    </row>
    <row r="799" spans="1:21" x14ac:dyDescent="0.2">
      <c r="A799" s="11" t="str">
        <f t="shared" si="110"/>
        <v/>
      </c>
      <c r="B799" s="12" t="str">
        <f t="shared" si="111"/>
        <v/>
      </c>
      <c r="C799" s="16" t="str">
        <f t="shared" si="112"/>
        <v/>
      </c>
      <c r="D799" s="13" t="str">
        <f>IF(A799="","",IF(A799=1,start_rate,IF(variable,IF(OR(A799=1,A799&lt;$J$23*periods_per_year),D798,MIN($J$24,IF(MOD(A799-1,$J$26)=0,MAX($J$25,D798+$J$27),D798))),D798)))</f>
        <v/>
      </c>
      <c r="E799" s="14" t="str">
        <f t="shared" si="113"/>
        <v/>
      </c>
      <c r="F799" s="14" t="str">
        <f>IF(A799="","",IF(A799=nper,J798+E799,MIN(J798+E799,IF(D799=D798,F798,IF($E$13="Acc Bi-Weekly",ROUND((-PMT(((1+D799/CP)^(CP/12))-1,(nper-A799+1)*12/26,J798))/2,2),IF($E$13="Acc Weekly",ROUND((-PMT(((1+D799/CP)^(CP/12))-1,(nper-A799+1)*12/52,J798))/4,2),ROUND(-PMT(((1+D799/CP)^(CP/periods_per_year))-1,nper-A799+1,J798),2)))))))</f>
        <v/>
      </c>
      <c r="G799" s="14" t="str">
        <f>IF(OR(A799="",A799&lt;$E$23),"",IF(J798&lt;=F799,0,IF(IF(AND(A799&gt;=$E$23,MOD(A799-$E$23,int)=0),$E$24,0)+F799&gt;=J798+E799,J798+E799-F799,IF(AND(A799&gt;=$E$23,MOD(A799-$E$23,int)=0),$E$24,0)+IF(IF(AND(A799&gt;=$E$23,MOD(A799-$E$23,int)=0),$E$24,0)+IF(MOD(A799-$E$27,periods_per_year)=0,$E$26,0)+F799&lt;J798+E799,IF(MOD(A799-$E$27,periods_per_year)=0,$E$26,0),J798+E799-IF(AND(A799&gt;=$E$23,MOD(A799-$E$23,int)=0),$E$24,0)-F799))))</f>
        <v/>
      </c>
      <c r="H799" s="15"/>
      <c r="I799" s="14" t="str">
        <f t="shared" si="114"/>
        <v/>
      </c>
      <c r="J799" s="14" t="str">
        <f t="shared" si="115"/>
        <v/>
      </c>
      <c r="K799" s="14" t="str">
        <f t="shared" si="116"/>
        <v/>
      </c>
      <c r="L799" s="14" t="str">
        <f>IF(A799="","",SUM($K$49:K799))</f>
        <v/>
      </c>
      <c r="O799" s="18" t="str">
        <f t="shared" si="117"/>
        <v/>
      </c>
      <c r="P799" s="19" t="str">
        <f>IF(O799="","",IF(OR(periods_per_year=26,periods_per_year=52),IF(periods_per_year=26,IF(O799=1,fpdate,P798+14),IF(periods_per_year=52,IF(O799=1,fpdate,P798+7),"n/a")),IF(periods_per_year=24,DATE(YEAR(fpdate),MONTH(fpdate)+(O799-1)/2+IF(AND(DAY(fpdate)&gt;=15,MOD(O799,2)=0),1,0),IF(MOD(O799,2)=0,IF(DAY(fpdate)&gt;=15,DAY(fpdate)-14,DAY(fpdate)+14),DAY(fpdate))),IF(DAY(DATE(YEAR(fpdate),MONTH(fpdate)+O799-1,DAY(fpdate)))&lt;&gt;DAY(fpdate),DATE(YEAR(fpdate),MONTH(fpdate)+O799,0),DATE(YEAR(fpdate),MONTH(fpdate)+O799-1,DAY(fpdate))))))</f>
        <v/>
      </c>
      <c r="Q799" s="20" t="str">
        <f>IF(O799="","",IF(D799&lt;&gt;"",D799,IF(O799=1,start_rate,IF(variable,IF(OR(O799=1,O799&lt;$J$23*periods_per_year),Q798,MIN($J$24,IF(MOD(O799-1,$J$26)=0,MAX($J$25,Q798+$J$27),Q798))),Q798))))</f>
        <v/>
      </c>
      <c r="R799" s="21" t="str">
        <f>IF(O799="","",ROUND((((1+Q799/CP)^(CP/periods_per_year))-1)*U798,2))</f>
        <v/>
      </c>
      <c r="S799" s="21" t="str">
        <f>IF(O799="","",IF(O799=nper,U798+R799,MIN(U798+R799,IF(Q799=Q798,S798,ROUND(-PMT(((1+Q799/CP)^(CP/periods_per_year))-1,nper-O799+1,U798),2)))))</f>
        <v/>
      </c>
      <c r="T799" s="21" t="str">
        <f t="shared" si="118"/>
        <v/>
      </c>
      <c r="U799" s="21" t="str">
        <f t="shared" si="119"/>
        <v/>
      </c>
    </row>
    <row r="800" spans="1:21" x14ac:dyDescent="0.2">
      <c r="A800" s="11" t="str">
        <f t="shared" si="110"/>
        <v/>
      </c>
      <c r="B800" s="12" t="str">
        <f t="shared" si="111"/>
        <v/>
      </c>
      <c r="C800" s="16" t="str">
        <f t="shared" si="112"/>
        <v/>
      </c>
      <c r="D800" s="13" t="str">
        <f>IF(A800="","",IF(A800=1,start_rate,IF(variable,IF(OR(A800=1,A800&lt;$J$23*periods_per_year),D799,MIN($J$24,IF(MOD(A800-1,$J$26)=0,MAX($J$25,D799+$J$27),D799))),D799)))</f>
        <v/>
      </c>
      <c r="E800" s="14" t="str">
        <f t="shared" si="113"/>
        <v/>
      </c>
      <c r="F800" s="14" t="str">
        <f>IF(A800="","",IF(A800=nper,J799+E800,MIN(J799+E800,IF(D800=D799,F799,IF($E$13="Acc Bi-Weekly",ROUND((-PMT(((1+D800/CP)^(CP/12))-1,(nper-A800+1)*12/26,J799))/2,2),IF($E$13="Acc Weekly",ROUND((-PMT(((1+D800/CP)^(CP/12))-1,(nper-A800+1)*12/52,J799))/4,2),ROUND(-PMT(((1+D800/CP)^(CP/periods_per_year))-1,nper-A800+1,J799),2)))))))</f>
        <v/>
      </c>
      <c r="G800" s="14" t="str">
        <f>IF(OR(A800="",A800&lt;$E$23),"",IF(J799&lt;=F800,0,IF(IF(AND(A800&gt;=$E$23,MOD(A800-$E$23,int)=0),$E$24,0)+F800&gt;=J799+E800,J799+E800-F800,IF(AND(A800&gt;=$E$23,MOD(A800-$E$23,int)=0),$E$24,0)+IF(IF(AND(A800&gt;=$E$23,MOD(A800-$E$23,int)=0),$E$24,0)+IF(MOD(A800-$E$27,periods_per_year)=0,$E$26,0)+F800&lt;J799+E800,IF(MOD(A800-$E$27,periods_per_year)=0,$E$26,0),J799+E800-IF(AND(A800&gt;=$E$23,MOD(A800-$E$23,int)=0),$E$24,0)-F800))))</f>
        <v/>
      </c>
      <c r="H800" s="15"/>
      <c r="I800" s="14" t="str">
        <f t="shared" si="114"/>
        <v/>
      </c>
      <c r="J800" s="14" t="str">
        <f t="shared" si="115"/>
        <v/>
      </c>
      <c r="K800" s="14" t="str">
        <f t="shared" si="116"/>
        <v/>
      </c>
      <c r="L800" s="14" t="str">
        <f>IF(A800="","",SUM($K$49:K800))</f>
        <v/>
      </c>
      <c r="O800" s="18" t="str">
        <f t="shared" si="117"/>
        <v/>
      </c>
      <c r="P800" s="19" t="str">
        <f>IF(O800="","",IF(OR(periods_per_year=26,periods_per_year=52),IF(periods_per_year=26,IF(O800=1,fpdate,P799+14),IF(periods_per_year=52,IF(O800=1,fpdate,P799+7),"n/a")),IF(periods_per_year=24,DATE(YEAR(fpdate),MONTH(fpdate)+(O800-1)/2+IF(AND(DAY(fpdate)&gt;=15,MOD(O800,2)=0),1,0),IF(MOD(O800,2)=0,IF(DAY(fpdate)&gt;=15,DAY(fpdate)-14,DAY(fpdate)+14),DAY(fpdate))),IF(DAY(DATE(YEAR(fpdate),MONTH(fpdate)+O800-1,DAY(fpdate)))&lt;&gt;DAY(fpdate),DATE(YEAR(fpdate),MONTH(fpdate)+O800,0),DATE(YEAR(fpdate),MONTH(fpdate)+O800-1,DAY(fpdate))))))</f>
        <v/>
      </c>
      <c r="Q800" s="20" t="str">
        <f>IF(O800="","",IF(D800&lt;&gt;"",D800,IF(O800=1,start_rate,IF(variable,IF(OR(O800=1,O800&lt;$J$23*periods_per_year),Q799,MIN($J$24,IF(MOD(O800-1,$J$26)=0,MAX($J$25,Q799+$J$27),Q799))),Q799))))</f>
        <v/>
      </c>
      <c r="R800" s="21" t="str">
        <f>IF(O800="","",ROUND((((1+Q800/CP)^(CP/periods_per_year))-1)*U799,2))</f>
        <v/>
      </c>
      <c r="S800" s="21" t="str">
        <f>IF(O800="","",IF(O800=nper,U799+R800,MIN(U799+R800,IF(Q800=Q799,S799,ROUND(-PMT(((1+Q800/CP)^(CP/periods_per_year))-1,nper-O800+1,U799),2)))))</f>
        <v/>
      </c>
      <c r="T800" s="21" t="str">
        <f t="shared" si="118"/>
        <v/>
      </c>
      <c r="U800" s="21" t="str">
        <f t="shared" si="119"/>
        <v/>
      </c>
    </row>
    <row r="801" spans="1:21" x14ac:dyDescent="0.2">
      <c r="A801" s="11" t="str">
        <f t="shared" si="110"/>
        <v/>
      </c>
      <c r="B801" s="12" t="str">
        <f t="shared" si="111"/>
        <v/>
      </c>
      <c r="C801" s="16" t="str">
        <f t="shared" si="112"/>
        <v/>
      </c>
      <c r="D801" s="13" t="str">
        <f>IF(A801="","",IF(A801=1,start_rate,IF(variable,IF(OR(A801=1,A801&lt;$J$23*periods_per_year),D800,MIN($J$24,IF(MOD(A801-1,$J$26)=0,MAX($J$25,D800+$J$27),D800))),D800)))</f>
        <v/>
      </c>
      <c r="E801" s="14" t="str">
        <f t="shared" si="113"/>
        <v/>
      </c>
      <c r="F801" s="14" t="str">
        <f>IF(A801="","",IF(A801=nper,J800+E801,MIN(J800+E801,IF(D801=D800,F800,IF($E$13="Acc Bi-Weekly",ROUND((-PMT(((1+D801/CP)^(CP/12))-1,(nper-A801+1)*12/26,J800))/2,2),IF($E$13="Acc Weekly",ROUND((-PMT(((1+D801/CP)^(CP/12))-1,(nper-A801+1)*12/52,J800))/4,2),ROUND(-PMT(((1+D801/CP)^(CP/periods_per_year))-1,nper-A801+1,J800),2)))))))</f>
        <v/>
      </c>
      <c r="G801" s="14" t="str">
        <f>IF(OR(A801="",A801&lt;$E$23),"",IF(J800&lt;=F801,0,IF(IF(AND(A801&gt;=$E$23,MOD(A801-$E$23,int)=0),$E$24,0)+F801&gt;=J800+E801,J800+E801-F801,IF(AND(A801&gt;=$E$23,MOD(A801-$E$23,int)=0),$E$24,0)+IF(IF(AND(A801&gt;=$E$23,MOD(A801-$E$23,int)=0),$E$24,0)+IF(MOD(A801-$E$27,periods_per_year)=0,$E$26,0)+F801&lt;J800+E801,IF(MOD(A801-$E$27,periods_per_year)=0,$E$26,0),J800+E801-IF(AND(A801&gt;=$E$23,MOD(A801-$E$23,int)=0),$E$24,0)-F801))))</f>
        <v/>
      </c>
      <c r="H801" s="15"/>
      <c r="I801" s="14" t="str">
        <f t="shared" si="114"/>
        <v/>
      </c>
      <c r="J801" s="14" t="str">
        <f t="shared" si="115"/>
        <v/>
      </c>
      <c r="K801" s="14" t="str">
        <f t="shared" si="116"/>
        <v/>
      </c>
      <c r="L801" s="14" t="str">
        <f>IF(A801="","",SUM($K$49:K801))</f>
        <v/>
      </c>
      <c r="O801" s="18" t="str">
        <f t="shared" si="117"/>
        <v/>
      </c>
      <c r="P801" s="19" t="str">
        <f>IF(O801="","",IF(OR(periods_per_year=26,periods_per_year=52),IF(periods_per_year=26,IF(O801=1,fpdate,P800+14),IF(periods_per_year=52,IF(O801=1,fpdate,P800+7),"n/a")),IF(periods_per_year=24,DATE(YEAR(fpdate),MONTH(fpdate)+(O801-1)/2+IF(AND(DAY(fpdate)&gt;=15,MOD(O801,2)=0),1,0),IF(MOD(O801,2)=0,IF(DAY(fpdate)&gt;=15,DAY(fpdate)-14,DAY(fpdate)+14),DAY(fpdate))),IF(DAY(DATE(YEAR(fpdate),MONTH(fpdate)+O801-1,DAY(fpdate)))&lt;&gt;DAY(fpdate),DATE(YEAR(fpdate),MONTH(fpdate)+O801,0),DATE(YEAR(fpdate),MONTH(fpdate)+O801-1,DAY(fpdate))))))</f>
        <v/>
      </c>
      <c r="Q801" s="20" t="str">
        <f>IF(O801="","",IF(D801&lt;&gt;"",D801,IF(O801=1,start_rate,IF(variable,IF(OR(O801=1,O801&lt;$J$23*periods_per_year),Q800,MIN($J$24,IF(MOD(O801-1,$J$26)=0,MAX($J$25,Q800+$J$27),Q800))),Q800))))</f>
        <v/>
      </c>
      <c r="R801" s="21" t="str">
        <f>IF(O801="","",ROUND((((1+Q801/CP)^(CP/periods_per_year))-1)*U800,2))</f>
        <v/>
      </c>
      <c r="S801" s="21" t="str">
        <f>IF(O801="","",IF(O801=nper,U800+R801,MIN(U800+R801,IF(Q801=Q800,S800,ROUND(-PMT(((1+Q801/CP)^(CP/periods_per_year))-1,nper-O801+1,U800),2)))))</f>
        <v/>
      </c>
      <c r="T801" s="21" t="str">
        <f t="shared" si="118"/>
        <v/>
      </c>
      <c r="U801" s="21" t="str">
        <f t="shared" si="119"/>
        <v/>
      </c>
    </row>
    <row r="802" spans="1:21" x14ac:dyDescent="0.2">
      <c r="A802" s="11" t="str">
        <f t="shared" si="110"/>
        <v/>
      </c>
      <c r="B802" s="12" t="str">
        <f t="shared" si="111"/>
        <v/>
      </c>
      <c r="C802" s="16" t="str">
        <f t="shared" si="112"/>
        <v/>
      </c>
      <c r="D802" s="13" t="str">
        <f>IF(A802="","",IF(A802=1,start_rate,IF(variable,IF(OR(A802=1,A802&lt;$J$23*periods_per_year),D801,MIN($J$24,IF(MOD(A802-1,$J$26)=0,MAX($J$25,D801+$J$27),D801))),D801)))</f>
        <v/>
      </c>
      <c r="E802" s="14" t="str">
        <f t="shared" si="113"/>
        <v/>
      </c>
      <c r="F802" s="14" t="str">
        <f>IF(A802="","",IF(A802=nper,J801+E802,MIN(J801+E802,IF(D802=D801,F801,IF($E$13="Acc Bi-Weekly",ROUND((-PMT(((1+D802/CP)^(CP/12))-1,(nper-A802+1)*12/26,J801))/2,2),IF($E$13="Acc Weekly",ROUND((-PMT(((1+D802/CP)^(CP/12))-1,(nper-A802+1)*12/52,J801))/4,2),ROUND(-PMT(((1+D802/CP)^(CP/periods_per_year))-1,nper-A802+1,J801),2)))))))</f>
        <v/>
      </c>
      <c r="G802" s="14" t="str">
        <f>IF(OR(A802="",A802&lt;$E$23),"",IF(J801&lt;=F802,0,IF(IF(AND(A802&gt;=$E$23,MOD(A802-$E$23,int)=0),$E$24,0)+F802&gt;=J801+E802,J801+E802-F802,IF(AND(A802&gt;=$E$23,MOD(A802-$E$23,int)=0),$E$24,0)+IF(IF(AND(A802&gt;=$E$23,MOD(A802-$E$23,int)=0),$E$24,0)+IF(MOD(A802-$E$27,periods_per_year)=0,$E$26,0)+F802&lt;J801+E802,IF(MOD(A802-$E$27,periods_per_year)=0,$E$26,0),J801+E802-IF(AND(A802&gt;=$E$23,MOD(A802-$E$23,int)=0),$E$24,0)-F802))))</f>
        <v/>
      </c>
      <c r="H802" s="15"/>
      <c r="I802" s="14" t="str">
        <f t="shared" si="114"/>
        <v/>
      </c>
      <c r="J802" s="14" t="str">
        <f t="shared" si="115"/>
        <v/>
      </c>
      <c r="K802" s="14" t="str">
        <f t="shared" si="116"/>
        <v/>
      </c>
      <c r="L802" s="14" t="str">
        <f>IF(A802="","",SUM($K$49:K802))</f>
        <v/>
      </c>
      <c r="O802" s="18" t="str">
        <f t="shared" si="117"/>
        <v/>
      </c>
      <c r="P802" s="19" t="str">
        <f>IF(O802="","",IF(OR(periods_per_year=26,periods_per_year=52),IF(periods_per_year=26,IF(O802=1,fpdate,P801+14),IF(periods_per_year=52,IF(O802=1,fpdate,P801+7),"n/a")),IF(periods_per_year=24,DATE(YEAR(fpdate),MONTH(fpdate)+(O802-1)/2+IF(AND(DAY(fpdate)&gt;=15,MOD(O802,2)=0),1,0),IF(MOD(O802,2)=0,IF(DAY(fpdate)&gt;=15,DAY(fpdate)-14,DAY(fpdate)+14),DAY(fpdate))),IF(DAY(DATE(YEAR(fpdate),MONTH(fpdate)+O802-1,DAY(fpdate)))&lt;&gt;DAY(fpdate),DATE(YEAR(fpdate),MONTH(fpdate)+O802,0),DATE(YEAR(fpdate),MONTH(fpdate)+O802-1,DAY(fpdate))))))</f>
        <v/>
      </c>
      <c r="Q802" s="20" t="str">
        <f>IF(O802="","",IF(D802&lt;&gt;"",D802,IF(O802=1,start_rate,IF(variable,IF(OR(O802=1,O802&lt;$J$23*periods_per_year),Q801,MIN($J$24,IF(MOD(O802-1,$J$26)=0,MAX($J$25,Q801+$J$27),Q801))),Q801))))</f>
        <v/>
      </c>
      <c r="R802" s="21" t="str">
        <f>IF(O802="","",ROUND((((1+Q802/CP)^(CP/periods_per_year))-1)*U801,2))</f>
        <v/>
      </c>
      <c r="S802" s="21" t="str">
        <f>IF(O802="","",IF(O802=nper,U801+R802,MIN(U801+R802,IF(Q802=Q801,S801,ROUND(-PMT(((1+Q802/CP)^(CP/periods_per_year))-1,nper-O802+1,U801),2)))))</f>
        <v/>
      </c>
      <c r="T802" s="21" t="str">
        <f t="shared" si="118"/>
        <v/>
      </c>
      <c r="U802" s="21" t="str">
        <f t="shared" si="119"/>
        <v/>
      </c>
    </row>
    <row r="803" spans="1:21" x14ac:dyDescent="0.2">
      <c r="A803" s="11" t="str">
        <f t="shared" si="110"/>
        <v/>
      </c>
      <c r="B803" s="12" t="str">
        <f t="shared" si="111"/>
        <v/>
      </c>
      <c r="C803" s="16" t="str">
        <f t="shared" si="112"/>
        <v/>
      </c>
      <c r="D803" s="13" t="str">
        <f>IF(A803="","",IF(A803=1,start_rate,IF(variable,IF(OR(A803=1,A803&lt;$J$23*periods_per_year),D802,MIN($J$24,IF(MOD(A803-1,$J$26)=0,MAX($J$25,D802+$J$27),D802))),D802)))</f>
        <v/>
      </c>
      <c r="E803" s="14" t="str">
        <f t="shared" si="113"/>
        <v/>
      </c>
      <c r="F803" s="14" t="str">
        <f>IF(A803="","",IF(A803=nper,J802+E803,MIN(J802+E803,IF(D803=D802,F802,IF($E$13="Acc Bi-Weekly",ROUND((-PMT(((1+D803/CP)^(CP/12))-1,(nper-A803+1)*12/26,J802))/2,2),IF($E$13="Acc Weekly",ROUND((-PMT(((1+D803/CP)^(CP/12))-1,(nper-A803+1)*12/52,J802))/4,2),ROUND(-PMT(((1+D803/CP)^(CP/periods_per_year))-1,nper-A803+1,J802),2)))))))</f>
        <v/>
      </c>
      <c r="G803" s="14" t="str">
        <f>IF(OR(A803="",A803&lt;$E$23),"",IF(J802&lt;=F803,0,IF(IF(AND(A803&gt;=$E$23,MOD(A803-$E$23,int)=0),$E$24,0)+F803&gt;=J802+E803,J802+E803-F803,IF(AND(A803&gt;=$E$23,MOD(A803-$E$23,int)=0),$E$24,0)+IF(IF(AND(A803&gt;=$E$23,MOD(A803-$E$23,int)=0),$E$24,0)+IF(MOD(A803-$E$27,periods_per_year)=0,$E$26,0)+F803&lt;J802+E803,IF(MOD(A803-$E$27,periods_per_year)=0,$E$26,0),J802+E803-IF(AND(A803&gt;=$E$23,MOD(A803-$E$23,int)=0),$E$24,0)-F803))))</f>
        <v/>
      </c>
      <c r="H803" s="15"/>
      <c r="I803" s="14" t="str">
        <f t="shared" si="114"/>
        <v/>
      </c>
      <c r="J803" s="14" t="str">
        <f t="shared" si="115"/>
        <v/>
      </c>
      <c r="K803" s="14" t="str">
        <f t="shared" si="116"/>
        <v/>
      </c>
      <c r="L803" s="14" t="str">
        <f>IF(A803="","",SUM($K$49:K803))</f>
        <v/>
      </c>
      <c r="O803" s="18" t="str">
        <f t="shared" si="117"/>
        <v/>
      </c>
      <c r="P803" s="19" t="str">
        <f>IF(O803="","",IF(OR(periods_per_year=26,periods_per_year=52),IF(periods_per_year=26,IF(O803=1,fpdate,P802+14),IF(periods_per_year=52,IF(O803=1,fpdate,P802+7),"n/a")),IF(periods_per_year=24,DATE(YEAR(fpdate),MONTH(fpdate)+(O803-1)/2+IF(AND(DAY(fpdate)&gt;=15,MOD(O803,2)=0),1,0),IF(MOD(O803,2)=0,IF(DAY(fpdate)&gt;=15,DAY(fpdate)-14,DAY(fpdate)+14),DAY(fpdate))),IF(DAY(DATE(YEAR(fpdate),MONTH(fpdate)+O803-1,DAY(fpdate)))&lt;&gt;DAY(fpdate),DATE(YEAR(fpdate),MONTH(fpdate)+O803,0),DATE(YEAR(fpdate),MONTH(fpdate)+O803-1,DAY(fpdate))))))</f>
        <v/>
      </c>
      <c r="Q803" s="20" t="str">
        <f>IF(O803="","",IF(D803&lt;&gt;"",D803,IF(O803=1,start_rate,IF(variable,IF(OR(O803=1,O803&lt;$J$23*periods_per_year),Q802,MIN($J$24,IF(MOD(O803-1,$J$26)=0,MAX($J$25,Q802+$J$27),Q802))),Q802))))</f>
        <v/>
      </c>
      <c r="R803" s="21" t="str">
        <f>IF(O803="","",ROUND((((1+Q803/CP)^(CP/periods_per_year))-1)*U802,2))</f>
        <v/>
      </c>
      <c r="S803" s="21" t="str">
        <f>IF(O803="","",IF(O803=nper,U802+R803,MIN(U802+R803,IF(Q803=Q802,S802,ROUND(-PMT(((1+Q803/CP)^(CP/periods_per_year))-1,nper-O803+1,U802),2)))))</f>
        <v/>
      </c>
      <c r="T803" s="21" t="str">
        <f t="shared" si="118"/>
        <v/>
      </c>
      <c r="U803" s="21" t="str">
        <f t="shared" si="119"/>
        <v/>
      </c>
    </row>
    <row r="804" spans="1:21" x14ac:dyDescent="0.2">
      <c r="A804" s="11" t="str">
        <f t="shared" si="110"/>
        <v/>
      </c>
      <c r="B804" s="12" t="str">
        <f t="shared" si="111"/>
        <v/>
      </c>
      <c r="C804" s="16" t="str">
        <f t="shared" si="112"/>
        <v/>
      </c>
      <c r="D804" s="13" t="str">
        <f>IF(A804="","",IF(A804=1,start_rate,IF(variable,IF(OR(A804=1,A804&lt;$J$23*periods_per_year),D803,MIN($J$24,IF(MOD(A804-1,$J$26)=0,MAX($J$25,D803+$J$27),D803))),D803)))</f>
        <v/>
      </c>
      <c r="E804" s="14" t="str">
        <f t="shared" si="113"/>
        <v/>
      </c>
      <c r="F804" s="14" t="str">
        <f>IF(A804="","",IF(A804=nper,J803+E804,MIN(J803+E804,IF(D804=D803,F803,IF($E$13="Acc Bi-Weekly",ROUND((-PMT(((1+D804/CP)^(CP/12))-1,(nper-A804+1)*12/26,J803))/2,2),IF($E$13="Acc Weekly",ROUND((-PMT(((1+D804/CP)^(CP/12))-1,(nper-A804+1)*12/52,J803))/4,2),ROUND(-PMT(((1+D804/CP)^(CP/periods_per_year))-1,nper-A804+1,J803),2)))))))</f>
        <v/>
      </c>
      <c r="G804" s="14" t="str">
        <f>IF(OR(A804="",A804&lt;$E$23),"",IF(J803&lt;=F804,0,IF(IF(AND(A804&gt;=$E$23,MOD(A804-$E$23,int)=0),$E$24,0)+F804&gt;=J803+E804,J803+E804-F804,IF(AND(A804&gt;=$E$23,MOD(A804-$E$23,int)=0),$E$24,0)+IF(IF(AND(A804&gt;=$E$23,MOD(A804-$E$23,int)=0),$E$24,0)+IF(MOD(A804-$E$27,periods_per_year)=0,$E$26,0)+F804&lt;J803+E804,IF(MOD(A804-$E$27,periods_per_year)=0,$E$26,0),J803+E804-IF(AND(A804&gt;=$E$23,MOD(A804-$E$23,int)=0),$E$24,0)-F804))))</f>
        <v/>
      </c>
      <c r="H804" s="15"/>
      <c r="I804" s="14" t="str">
        <f t="shared" si="114"/>
        <v/>
      </c>
      <c r="J804" s="14" t="str">
        <f t="shared" si="115"/>
        <v/>
      </c>
      <c r="K804" s="14" t="str">
        <f t="shared" si="116"/>
        <v/>
      </c>
      <c r="L804" s="14" t="str">
        <f>IF(A804="","",SUM($K$49:K804))</f>
        <v/>
      </c>
      <c r="O804" s="18" t="str">
        <f t="shared" si="117"/>
        <v/>
      </c>
      <c r="P804" s="19" t="str">
        <f>IF(O804="","",IF(OR(periods_per_year=26,periods_per_year=52),IF(periods_per_year=26,IF(O804=1,fpdate,P803+14),IF(periods_per_year=52,IF(O804=1,fpdate,P803+7),"n/a")),IF(periods_per_year=24,DATE(YEAR(fpdate),MONTH(fpdate)+(O804-1)/2+IF(AND(DAY(fpdate)&gt;=15,MOD(O804,2)=0),1,0),IF(MOD(O804,2)=0,IF(DAY(fpdate)&gt;=15,DAY(fpdate)-14,DAY(fpdate)+14),DAY(fpdate))),IF(DAY(DATE(YEAR(fpdate),MONTH(fpdate)+O804-1,DAY(fpdate)))&lt;&gt;DAY(fpdate),DATE(YEAR(fpdate),MONTH(fpdate)+O804,0),DATE(YEAR(fpdate),MONTH(fpdate)+O804-1,DAY(fpdate))))))</f>
        <v/>
      </c>
      <c r="Q804" s="20" t="str">
        <f>IF(O804="","",IF(D804&lt;&gt;"",D804,IF(O804=1,start_rate,IF(variable,IF(OR(O804=1,O804&lt;$J$23*periods_per_year),Q803,MIN($J$24,IF(MOD(O804-1,$J$26)=0,MAX($J$25,Q803+$J$27),Q803))),Q803))))</f>
        <v/>
      </c>
      <c r="R804" s="21" t="str">
        <f>IF(O804="","",ROUND((((1+Q804/CP)^(CP/periods_per_year))-1)*U803,2))</f>
        <v/>
      </c>
      <c r="S804" s="21" t="str">
        <f>IF(O804="","",IF(O804=nper,U803+R804,MIN(U803+R804,IF(Q804=Q803,S803,ROUND(-PMT(((1+Q804/CP)^(CP/periods_per_year))-1,nper-O804+1,U803),2)))))</f>
        <v/>
      </c>
      <c r="T804" s="21" t="str">
        <f t="shared" si="118"/>
        <v/>
      </c>
      <c r="U804" s="21" t="str">
        <f t="shared" si="119"/>
        <v/>
      </c>
    </row>
    <row r="805" spans="1:21" x14ac:dyDescent="0.2">
      <c r="A805" s="11" t="str">
        <f t="shared" si="110"/>
        <v/>
      </c>
      <c r="B805" s="12" t="str">
        <f t="shared" si="111"/>
        <v/>
      </c>
      <c r="C805" s="16" t="str">
        <f t="shared" si="112"/>
        <v/>
      </c>
      <c r="D805" s="13" t="str">
        <f>IF(A805="","",IF(A805=1,start_rate,IF(variable,IF(OR(A805=1,A805&lt;$J$23*periods_per_year),D804,MIN($J$24,IF(MOD(A805-1,$J$26)=0,MAX($J$25,D804+$J$27),D804))),D804)))</f>
        <v/>
      </c>
      <c r="E805" s="14" t="str">
        <f t="shared" si="113"/>
        <v/>
      </c>
      <c r="F805" s="14" t="str">
        <f>IF(A805="","",IF(A805=nper,J804+E805,MIN(J804+E805,IF(D805=D804,F804,IF($E$13="Acc Bi-Weekly",ROUND((-PMT(((1+D805/CP)^(CP/12))-1,(nper-A805+1)*12/26,J804))/2,2),IF($E$13="Acc Weekly",ROUND((-PMT(((1+D805/CP)^(CP/12))-1,(nper-A805+1)*12/52,J804))/4,2),ROUND(-PMT(((1+D805/CP)^(CP/periods_per_year))-1,nper-A805+1,J804),2)))))))</f>
        <v/>
      </c>
      <c r="G805" s="14" t="str">
        <f>IF(OR(A805="",A805&lt;$E$23),"",IF(J804&lt;=F805,0,IF(IF(AND(A805&gt;=$E$23,MOD(A805-$E$23,int)=0),$E$24,0)+F805&gt;=J804+E805,J804+E805-F805,IF(AND(A805&gt;=$E$23,MOD(A805-$E$23,int)=0),$E$24,0)+IF(IF(AND(A805&gt;=$E$23,MOD(A805-$E$23,int)=0),$E$24,0)+IF(MOD(A805-$E$27,periods_per_year)=0,$E$26,0)+F805&lt;J804+E805,IF(MOD(A805-$E$27,periods_per_year)=0,$E$26,0),J804+E805-IF(AND(A805&gt;=$E$23,MOD(A805-$E$23,int)=0),$E$24,0)-F805))))</f>
        <v/>
      </c>
      <c r="H805" s="15"/>
      <c r="I805" s="14" t="str">
        <f t="shared" si="114"/>
        <v/>
      </c>
      <c r="J805" s="14" t="str">
        <f t="shared" si="115"/>
        <v/>
      </c>
      <c r="K805" s="14" t="str">
        <f t="shared" si="116"/>
        <v/>
      </c>
      <c r="L805" s="14" t="str">
        <f>IF(A805="","",SUM($K$49:K805))</f>
        <v/>
      </c>
      <c r="O805" s="18" t="str">
        <f t="shared" si="117"/>
        <v/>
      </c>
      <c r="P805" s="19" t="str">
        <f>IF(O805="","",IF(OR(periods_per_year=26,periods_per_year=52),IF(periods_per_year=26,IF(O805=1,fpdate,P804+14),IF(periods_per_year=52,IF(O805=1,fpdate,P804+7),"n/a")),IF(periods_per_year=24,DATE(YEAR(fpdate),MONTH(fpdate)+(O805-1)/2+IF(AND(DAY(fpdate)&gt;=15,MOD(O805,2)=0),1,0),IF(MOD(O805,2)=0,IF(DAY(fpdate)&gt;=15,DAY(fpdate)-14,DAY(fpdate)+14),DAY(fpdate))),IF(DAY(DATE(YEAR(fpdate),MONTH(fpdate)+O805-1,DAY(fpdate)))&lt;&gt;DAY(fpdate),DATE(YEAR(fpdate),MONTH(fpdate)+O805,0),DATE(YEAR(fpdate),MONTH(fpdate)+O805-1,DAY(fpdate))))))</f>
        <v/>
      </c>
      <c r="Q805" s="20" t="str">
        <f>IF(O805="","",IF(D805&lt;&gt;"",D805,IF(O805=1,start_rate,IF(variable,IF(OR(O805=1,O805&lt;$J$23*periods_per_year),Q804,MIN($J$24,IF(MOD(O805-1,$J$26)=0,MAX($J$25,Q804+$J$27),Q804))),Q804))))</f>
        <v/>
      </c>
      <c r="R805" s="21" t="str">
        <f>IF(O805="","",ROUND((((1+Q805/CP)^(CP/periods_per_year))-1)*U804,2))</f>
        <v/>
      </c>
      <c r="S805" s="21" t="str">
        <f>IF(O805="","",IF(O805=nper,U804+R805,MIN(U804+R805,IF(Q805=Q804,S804,ROUND(-PMT(((1+Q805/CP)^(CP/periods_per_year))-1,nper-O805+1,U804),2)))))</f>
        <v/>
      </c>
      <c r="T805" s="21" t="str">
        <f t="shared" si="118"/>
        <v/>
      </c>
      <c r="U805" s="21" t="str">
        <f t="shared" si="119"/>
        <v/>
      </c>
    </row>
    <row r="806" spans="1:21" x14ac:dyDescent="0.2">
      <c r="A806" s="11" t="str">
        <f t="shared" si="110"/>
        <v/>
      </c>
      <c r="B806" s="12" t="str">
        <f t="shared" si="111"/>
        <v/>
      </c>
      <c r="C806" s="16" t="str">
        <f t="shared" si="112"/>
        <v/>
      </c>
      <c r="D806" s="13" t="str">
        <f>IF(A806="","",IF(A806=1,start_rate,IF(variable,IF(OR(A806=1,A806&lt;$J$23*periods_per_year),D805,MIN($J$24,IF(MOD(A806-1,$J$26)=0,MAX($J$25,D805+$J$27),D805))),D805)))</f>
        <v/>
      </c>
      <c r="E806" s="14" t="str">
        <f t="shared" si="113"/>
        <v/>
      </c>
      <c r="F806" s="14" t="str">
        <f>IF(A806="","",IF(A806=nper,J805+E806,MIN(J805+E806,IF(D806=D805,F805,IF($E$13="Acc Bi-Weekly",ROUND((-PMT(((1+D806/CP)^(CP/12))-1,(nper-A806+1)*12/26,J805))/2,2),IF($E$13="Acc Weekly",ROUND((-PMT(((1+D806/CP)^(CP/12))-1,(nper-A806+1)*12/52,J805))/4,2),ROUND(-PMT(((1+D806/CP)^(CP/periods_per_year))-1,nper-A806+1,J805),2)))))))</f>
        <v/>
      </c>
      <c r="G806" s="14" t="str">
        <f>IF(OR(A806="",A806&lt;$E$23),"",IF(J805&lt;=F806,0,IF(IF(AND(A806&gt;=$E$23,MOD(A806-$E$23,int)=0),$E$24,0)+F806&gt;=J805+E806,J805+E806-F806,IF(AND(A806&gt;=$E$23,MOD(A806-$E$23,int)=0),$E$24,0)+IF(IF(AND(A806&gt;=$E$23,MOD(A806-$E$23,int)=0),$E$24,0)+IF(MOD(A806-$E$27,periods_per_year)=0,$E$26,0)+F806&lt;J805+E806,IF(MOD(A806-$E$27,periods_per_year)=0,$E$26,0),J805+E806-IF(AND(A806&gt;=$E$23,MOD(A806-$E$23,int)=0),$E$24,0)-F806))))</f>
        <v/>
      </c>
      <c r="H806" s="15"/>
      <c r="I806" s="14" t="str">
        <f t="shared" si="114"/>
        <v/>
      </c>
      <c r="J806" s="14" t="str">
        <f t="shared" si="115"/>
        <v/>
      </c>
      <c r="K806" s="14" t="str">
        <f t="shared" si="116"/>
        <v/>
      </c>
      <c r="L806" s="14" t="str">
        <f>IF(A806="","",SUM($K$49:K806))</f>
        <v/>
      </c>
      <c r="O806" s="18" t="str">
        <f t="shared" si="117"/>
        <v/>
      </c>
      <c r="P806" s="19" t="str">
        <f>IF(O806="","",IF(OR(periods_per_year=26,periods_per_year=52),IF(periods_per_year=26,IF(O806=1,fpdate,P805+14),IF(periods_per_year=52,IF(O806=1,fpdate,P805+7),"n/a")),IF(periods_per_year=24,DATE(YEAR(fpdate),MONTH(fpdate)+(O806-1)/2+IF(AND(DAY(fpdate)&gt;=15,MOD(O806,2)=0),1,0),IF(MOD(O806,2)=0,IF(DAY(fpdate)&gt;=15,DAY(fpdate)-14,DAY(fpdate)+14),DAY(fpdate))),IF(DAY(DATE(YEAR(fpdate),MONTH(fpdate)+O806-1,DAY(fpdate)))&lt;&gt;DAY(fpdate),DATE(YEAR(fpdate),MONTH(fpdate)+O806,0),DATE(YEAR(fpdate),MONTH(fpdate)+O806-1,DAY(fpdate))))))</f>
        <v/>
      </c>
      <c r="Q806" s="20" t="str">
        <f>IF(O806="","",IF(D806&lt;&gt;"",D806,IF(O806=1,start_rate,IF(variable,IF(OR(O806=1,O806&lt;$J$23*periods_per_year),Q805,MIN($J$24,IF(MOD(O806-1,$J$26)=0,MAX($J$25,Q805+$J$27),Q805))),Q805))))</f>
        <v/>
      </c>
      <c r="R806" s="21" t="str">
        <f>IF(O806="","",ROUND((((1+Q806/CP)^(CP/periods_per_year))-1)*U805,2))</f>
        <v/>
      </c>
      <c r="S806" s="21" t="str">
        <f>IF(O806="","",IF(O806=nper,U805+R806,MIN(U805+R806,IF(Q806=Q805,S805,ROUND(-PMT(((1+Q806/CP)^(CP/periods_per_year))-1,nper-O806+1,U805),2)))))</f>
        <v/>
      </c>
      <c r="T806" s="21" t="str">
        <f t="shared" si="118"/>
        <v/>
      </c>
      <c r="U806" s="21" t="str">
        <f t="shared" si="119"/>
        <v/>
      </c>
    </row>
    <row r="807" spans="1:21" x14ac:dyDescent="0.2">
      <c r="A807" s="11" t="str">
        <f t="shared" si="110"/>
        <v/>
      </c>
      <c r="B807" s="12" t="str">
        <f t="shared" si="111"/>
        <v/>
      </c>
      <c r="C807" s="16" t="str">
        <f t="shared" si="112"/>
        <v/>
      </c>
      <c r="D807" s="13" t="str">
        <f>IF(A807="","",IF(A807=1,start_rate,IF(variable,IF(OR(A807=1,A807&lt;$J$23*periods_per_year),D806,MIN($J$24,IF(MOD(A807-1,$J$26)=0,MAX($J$25,D806+$J$27),D806))),D806)))</f>
        <v/>
      </c>
      <c r="E807" s="14" t="str">
        <f t="shared" si="113"/>
        <v/>
      </c>
      <c r="F807" s="14" t="str">
        <f>IF(A807="","",IF(A807=nper,J806+E807,MIN(J806+E807,IF(D807=D806,F806,IF($E$13="Acc Bi-Weekly",ROUND((-PMT(((1+D807/CP)^(CP/12))-1,(nper-A807+1)*12/26,J806))/2,2),IF($E$13="Acc Weekly",ROUND((-PMT(((1+D807/CP)^(CP/12))-1,(nper-A807+1)*12/52,J806))/4,2),ROUND(-PMT(((1+D807/CP)^(CP/periods_per_year))-1,nper-A807+1,J806),2)))))))</f>
        <v/>
      </c>
      <c r="G807" s="14" t="str">
        <f>IF(OR(A807="",A807&lt;$E$23),"",IF(J806&lt;=F807,0,IF(IF(AND(A807&gt;=$E$23,MOD(A807-$E$23,int)=0),$E$24,0)+F807&gt;=J806+E807,J806+E807-F807,IF(AND(A807&gt;=$E$23,MOD(A807-$E$23,int)=0),$E$24,0)+IF(IF(AND(A807&gt;=$E$23,MOD(A807-$E$23,int)=0),$E$24,0)+IF(MOD(A807-$E$27,periods_per_year)=0,$E$26,0)+F807&lt;J806+E807,IF(MOD(A807-$E$27,periods_per_year)=0,$E$26,0),J806+E807-IF(AND(A807&gt;=$E$23,MOD(A807-$E$23,int)=0),$E$24,0)-F807))))</f>
        <v/>
      </c>
      <c r="H807" s="15"/>
      <c r="I807" s="14" t="str">
        <f t="shared" si="114"/>
        <v/>
      </c>
      <c r="J807" s="14" t="str">
        <f t="shared" si="115"/>
        <v/>
      </c>
      <c r="K807" s="14" t="str">
        <f t="shared" si="116"/>
        <v/>
      </c>
      <c r="L807" s="14" t="str">
        <f>IF(A807="","",SUM($K$49:K807))</f>
        <v/>
      </c>
      <c r="O807" s="18" t="str">
        <f t="shared" si="117"/>
        <v/>
      </c>
      <c r="P807" s="19" t="str">
        <f>IF(O807="","",IF(OR(periods_per_year=26,periods_per_year=52),IF(periods_per_year=26,IF(O807=1,fpdate,P806+14),IF(periods_per_year=52,IF(O807=1,fpdate,P806+7),"n/a")),IF(periods_per_year=24,DATE(YEAR(fpdate),MONTH(fpdate)+(O807-1)/2+IF(AND(DAY(fpdate)&gt;=15,MOD(O807,2)=0),1,0),IF(MOD(O807,2)=0,IF(DAY(fpdate)&gt;=15,DAY(fpdate)-14,DAY(fpdate)+14),DAY(fpdate))),IF(DAY(DATE(YEAR(fpdate),MONTH(fpdate)+O807-1,DAY(fpdate)))&lt;&gt;DAY(fpdate),DATE(YEAR(fpdate),MONTH(fpdate)+O807,0),DATE(YEAR(fpdate),MONTH(fpdate)+O807-1,DAY(fpdate))))))</f>
        <v/>
      </c>
      <c r="Q807" s="20" t="str">
        <f>IF(O807="","",IF(D807&lt;&gt;"",D807,IF(O807=1,start_rate,IF(variable,IF(OR(O807=1,O807&lt;$J$23*periods_per_year),Q806,MIN($J$24,IF(MOD(O807-1,$J$26)=0,MAX($J$25,Q806+$J$27),Q806))),Q806))))</f>
        <v/>
      </c>
      <c r="R807" s="21" t="str">
        <f>IF(O807="","",ROUND((((1+Q807/CP)^(CP/periods_per_year))-1)*U806,2))</f>
        <v/>
      </c>
      <c r="S807" s="21" t="str">
        <f>IF(O807="","",IF(O807=nper,U806+R807,MIN(U806+R807,IF(Q807=Q806,S806,ROUND(-PMT(((1+Q807/CP)^(CP/periods_per_year))-1,nper-O807+1,U806),2)))))</f>
        <v/>
      </c>
      <c r="T807" s="21" t="str">
        <f t="shared" si="118"/>
        <v/>
      </c>
      <c r="U807" s="21" t="str">
        <f t="shared" si="119"/>
        <v/>
      </c>
    </row>
    <row r="808" spans="1:21" x14ac:dyDescent="0.2">
      <c r="A808" s="11" t="str">
        <f t="shared" si="110"/>
        <v/>
      </c>
      <c r="B808" s="12" t="str">
        <f t="shared" si="111"/>
        <v/>
      </c>
      <c r="C808" s="16" t="str">
        <f t="shared" si="112"/>
        <v/>
      </c>
      <c r="D808" s="13" t="str">
        <f>IF(A808="","",IF(A808=1,start_rate,IF(variable,IF(OR(A808=1,A808&lt;$J$23*periods_per_year),D807,MIN($J$24,IF(MOD(A808-1,$J$26)=0,MAX($J$25,D807+$J$27),D807))),D807)))</f>
        <v/>
      </c>
      <c r="E808" s="14" t="str">
        <f t="shared" si="113"/>
        <v/>
      </c>
      <c r="F808" s="14" t="str">
        <f>IF(A808="","",IF(A808=nper,J807+E808,MIN(J807+E808,IF(D808=D807,F807,IF($E$13="Acc Bi-Weekly",ROUND((-PMT(((1+D808/CP)^(CP/12))-1,(nper-A808+1)*12/26,J807))/2,2),IF($E$13="Acc Weekly",ROUND((-PMT(((1+D808/CP)^(CP/12))-1,(nper-A808+1)*12/52,J807))/4,2),ROUND(-PMT(((1+D808/CP)^(CP/periods_per_year))-1,nper-A808+1,J807),2)))))))</f>
        <v/>
      </c>
      <c r="G808" s="14" t="str">
        <f>IF(OR(A808="",A808&lt;$E$23),"",IF(J807&lt;=F808,0,IF(IF(AND(A808&gt;=$E$23,MOD(A808-$E$23,int)=0),$E$24,0)+F808&gt;=J807+E808,J807+E808-F808,IF(AND(A808&gt;=$E$23,MOD(A808-$E$23,int)=0),$E$24,0)+IF(IF(AND(A808&gt;=$E$23,MOD(A808-$E$23,int)=0),$E$24,0)+IF(MOD(A808-$E$27,periods_per_year)=0,$E$26,0)+F808&lt;J807+E808,IF(MOD(A808-$E$27,periods_per_year)=0,$E$26,0),J807+E808-IF(AND(A808&gt;=$E$23,MOD(A808-$E$23,int)=0),$E$24,0)-F808))))</f>
        <v/>
      </c>
      <c r="H808" s="15"/>
      <c r="I808" s="14" t="str">
        <f t="shared" si="114"/>
        <v/>
      </c>
      <c r="J808" s="14" t="str">
        <f t="shared" si="115"/>
        <v/>
      </c>
      <c r="K808" s="14" t="str">
        <f t="shared" si="116"/>
        <v/>
      </c>
      <c r="L808" s="14" t="str">
        <f>IF(A808="","",SUM($K$49:K808))</f>
        <v/>
      </c>
      <c r="O808" s="18" t="str">
        <f t="shared" si="117"/>
        <v/>
      </c>
      <c r="P808" s="19" t="str">
        <f>IF(O808="","",IF(OR(periods_per_year=26,periods_per_year=52),IF(periods_per_year=26,IF(O808=1,fpdate,P807+14),IF(periods_per_year=52,IF(O808=1,fpdate,P807+7),"n/a")),IF(periods_per_year=24,DATE(YEAR(fpdate),MONTH(fpdate)+(O808-1)/2+IF(AND(DAY(fpdate)&gt;=15,MOD(O808,2)=0),1,0),IF(MOD(O808,2)=0,IF(DAY(fpdate)&gt;=15,DAY(fpdate)-14,DAY(fpdate)+14),DAY(fpdate))),IF(DAY(DATE(YEAR(fpdate),MONTH(fpdate)+O808-1,DAY(fpdate)))&lt;&gt;DAY(fpdate),DATE(YEAR(fpdate),MONTH(fpdate)+O808,0),DATE(YEAR(fpdate),MONTH(fpdate)+O808-1,DAY(fpdate))))))</f>
        <v/>
      </c>
      <c r="Q808" s="20" t="str">
        <f>IF(O808="","",IF(D808&lt;&gt;"",D808,IF(O808=1,start_rate,IF(variable,IF(OR(O808=1,O808&lt;$J$23*periods_per_year),Q807,MIN($J$24,IF(MOD(O808-1,$J$26)=0,MAX($J$25,Q807+$J$27),Q807))),Q807))))</f>
        <v/>
      </c>
      <c r="R808" s="21" t="str">
        <f>IF(O808="","",ROUND((((1+Q808/CP)^(CP/periods_per_year))-1)*U807,2))</f>
        <v/>
      </c>
      <c r="S808" s="21" t="str">
        <f>IF(O808="","",IF(O808=nper,U807+R808,MIN(U807+R808,IF(Q808=Q807,S807,ROUND(-PMT(((1+Q808/CP)^(CP/periods_per_year))-1,nper-O808+1,U807),2)))))</f>
        <v/>
      </c>
      <c r="T808" s="21" t="str">
        <f t="shared" si="118"/>
        <v/>
      </c>
      <c r="U808" s="21" t="str">
        <f t="shared" si="119"/>
        <v/>
      </c>
    </row>
    <row r="809" spans="1:21" x14ac:dyDescent="0.2">
      <c r="A809" s="11" t="str">
        <f t="shared" si="110"/>
        <v/>
      </c>
      <c r="B809" s="12" t="str">
        <f t="shared" si="111"/>
        <v/>
      </c>
      <c r="C809" s="16" t="str">
        <f t="shared" si="112"/>
        <v/>
      </c>
      <c r="D809" s="13" t="str">
        <f>IF(A809="","",IF(A809=1,start_rate,IF(variable,IF(OR(A809=1,A809&lt;$J$23*periods_per_year),D808,MIN($J$24,IF(MOD(A809-1,$J$26)=0,MAX($J$25,D808+$J$27),D808))),D808)))</f>
        <v/>
      </c>
      <c r="E809" s="14" t="str">
        <f t="shared" si="113"/>
        <v/>
      </c>
      <c r="F809" s="14" t="str">
        <f>IF(A809="","",IF(A809=nper,J808+E809,MIN(J808+E809,IF(D809=D808,F808,IF($E$13="Acc Bi-Weekly",ROUND((-PMT(((1+D809/CP)^(CP/12))-1,(nper-A809+1)*12/26,J808))/2,2),IF($E$13="Acc Weekly",ROUND((-PMT(((1+D809/CP)^(CP/12))-1,(nper-A809+1)*12/52,J808))/4,2),ROUND(-PMT(((1+D809/CP)^(CP/periods_per_year))-1,nper-A809+1,J808),2)))))))</f>
        <v/>
      </c>
      <c r="G809" s="14" t="str">
        <f>IF(OR(A809="",A809&lt;$E$23),"",IF(J808&lt;=F809,0,IF(IF(AND(A809&gt;=$E$23,MOD(A809-$E$23,int)=0),$E$24,0)+F809&gt;=J808+E809,J808+E809-F809,IF(AND(A809&gt;=$E$23,MOD(A809-$E$23,int)=0),$E$24,0)+IF(IF(AND(A809&gt;=$E$23,MOD(A809-$E$23,int)=0),$E$24,0)+IF(MOD(A809-$E$27,periods_per_year)=0,$E$26,0)+F809&lt;J808+E809,IF(MOD(A809-$E$27,periods_per_year)=0,$E$26,0),J808+E809-IF(AND(A809&gt;=$E$23,MOD(A809-$E$23,int)=0),$E$24,0)-F809))))</f>
        <v/>
      </c>
      <c r="H809" s="15"/>
      <c r="I809" s="14" t="str">
        <f t="shared" si="114"/>
        <v/>
      </c>
      <c r="J809" s="14" t="str">
        <f t="shared" si="115"/>
        <v/>
      </c>
      <c r="K809" s="14" t="str">
        <f t="shared" si="116"/>
        <v/>
      </c>
      <c r="L809" s="14" t="str">
        <f>IF(A809="","",SUM($K$49:K809))</f>
        <v/>
      </c>
      <c r="O809" s="18" t="str">
        <f t="shared" si="117"/>
        <v/>
      </c>
      <c r="P809" s="19" t="str">
        <f>IF(O809="","",IF(OR(periods_per_year=26,periods_per_year=52),IF(periods_per_year=26,IF(O809=1,fpdate,P808+14),IF(periods_per_year=52,IF(O809=1,fpdate,P808+7),"n/a")),IF(periods_per_year=24,DATE(YEAR(fpdate),MONTH(fpdate)+(O809-1)/2+IF(AND(DAY(fpdate)&gt;=15,MOD(O809,2)=0),1,0),IF(MOD(O809,2)=0,IF(DAY(fpdate)&gt;=15,DAY(fpdate)-14,DAY(fpdate)+14),DAY(fpdate))),IF(DAY(DATE(YEAR(fpdate),MONTH(fpdate)+O809-1,DAY(fpdate)))&lt;&gt;DAY(fpdate),DATE(YEAR(fpdate),MONTH(fpdate)+O809,0),DATE(YEAR(fpdate),MONTH(fpdate)+O809-1,DAY(fpdate))))))</f>
        <v/>
      </c>
      <c r="Q809" s="20" t="str">
        <f>IF(O809="","",IF(D809&lt;&gt;"",D809,IF(O809=1,start_rate,IF(variable,IF(OR(O809=1,O809&lt;$J$23*periods_per_year),Q808,MIN($J$24,IF(MOD(O809-1,$J$26)=0,MAX($J$25,Q808+$J$27),Q808))),Q808))))</f>
        <v/>
      </c>
      <c r="R809" s="21" t="str">
        <f>IF(O809="","",ROUND((((1+Q809/CP)^(CP/periods_per_year))-1)*U808,2))</f>
        <v/>
      </c>
      <c r="S809" s="21" t="str">
        <f>IF(O809="","",IF(O809=nper,U808+R809,MIN(U808+R809,IF(Q809=Q808,S808,ROUND(-PMT(((1+Q809/CP)^(CP/periods_per_year))-1,nper-O809+1,U808),2)))))</f>
        <v/>
      </c>
      <c r="T809" s="21" t="str">
        <f t="shared" si="118"/>
        <v/>
      </c>
      <c r="U809" s="21" t="str">
        <f t="shared" si="119"/>
        <v/>
      </c>
    </row>
    <row r="810" spans="1:21" x14ac:dyDescent="0.2">
      <c r="A810" s="11" t="str">
        <f t="shared" si="110"/>
        <v/>
      </c>
      <c r="B810" s="12" t="str">
        <f t="shared" si="111"/>
        <v/>
      </c>
      <c r="C810" s="16" t="str">
        <f t="shared" si="112"/>
        <v/>
      </c>
      <c r="D810" s="13" t="str">
        <f>IF(A810="","",IF(A810=1,start_rate,IF(variable,IF(OR(A810=1,A810&lt;$J$23*periods_per_year),D809,MIN($J$24,IF(MOD(A810-1,$J$26)=0,MAX($J$25,D809+$J$27),D809))),D809)))</f>
        <v/>
      </c>
      <c r="E810" s="14" t="str">
        <f t="shared" si="113"/>
        <v/>
      </c>
      <c r="F810" s="14" t="str">
        <f>IF(A810="","",IF(A810=nper,J809+E810,MIN(J809+E810,IF(D810=D809,F809,IF($E$13="Acc Bi-Weekly",ROUND((-PMT(((1+D810/CP)^(CP/12))-1,(nper-A810+1)*12/26,J809))/2,2),IF($E$13="Acc Weekly",ROUND((-PMT(((1+D810/CP)^(CP/12))-1,(nper-A810+1)*12/52,J809))/4,2),ROUND(-PMT(((1+D810/CP)^(CP/periods_per_year))-1,nper-A810+1,J809),2)))))))</f>
        <v/>
      </c>
      <c r="G810" s="14" t="str">
        <f>IF(OR(A810="",A810&lt;$E$23),"",IF(J809&lt;=F810,0,IF(IF(AND(A810&gt;=$E$23,MOD(A810-$E$23,int)=0),$E$24,0)+F810&gt;=J809+E810,J809+E810-F810,IF(AND(A810&gt;=$E$23,MOD(A810-$E$23,int)=0),$E$24,0)+IF(IF(AND(A810&gt;=$E$23,MOD(A810-$E$23,int)=0),$E$24,0)+IF(MOD(A810-$E$27,periods_per_year)=0,$E$26,0)+F810&lt;J809+E810,IF(MOD(A810-$E$27,periods_per_year)=0,$E$26,0),J809+E810-IF(AND(A810&gt;=$E$23,MOD(A810-$E$23,int)=0),$E$24,0)-F810))))</f>
        <v/>
      </c>
      <c r="H810" s="15"/>
      <c r="I810" s="14" t="str">
        <f t="shared" si="114"/>
        <v/>
      </c>
      <c r="J810" s="14" t="str">
        <f t="shared" si="115"/>
        <v/>
      </c>
      <c r="K810" s="14" t="str">
        <f t="shared" si="116"/>
        <v/>
      </c>
      <c r="L810" s="14" t="str">
        <f>IF(A810="","",SUM($K$49:K810))</f>
        <v/>
      </c>
      <c r="O810" s="18" t="str">
        <f t="shared" si="117"/>
        <v/>
      </c>
      <c r="P810" s="19" t="str">
        <f>IF(O810="","",IF(OR(periods_per_year=26,periods_per_year=52),IF(periods_per_year=26,IF(O810=1,fpdate,P809+14),IF(periods_per_year=52,IF(O810=1,fpdate,P809+7),"n/a")),IF(periods_per_year=24,DATE(YEAR(fpdate),MONTH(fpdate)+(O810-1)/2+IF(AND(DAY(fpdate)&gt;=15,MOD(O810,2)=0),1,0),IF(MOD(O810,2)=0,IF(DAY(fpdate)&gt;=15,DAY(fpdate)-14,DAY(fpdate)+14),DAY(fpdate))),IF(DAY(DATE(YEAR(fpdate),MONTH(fpdate)+O810-1,DAY(fpdate)))&lt;&gt;DAY(fpdate),DATE(YEAR(fpdate),MONTH(fpdate)+O810,0),DATE(YEAR(fpdate),MONTH(fpdate)+O810-1,DAY(fpdate))))))</f>
        <v/>
      </c>
      <c r="Q810" s="20" t="str">
        <f>IF(O810="","",IF(D810&lt;&gt;"",D810,IF(O810=1,start_rate,IF(variable,IF(OR(O810=1,O810&lt;$J$23*periods_per_year),Q809,MIN($J$24,IF(MOD(O810-1,$J$26)=0,MAX($J$25,Q809+$J$27),Q809))),Q809))))</f>
        <v/>
      </c>
      <c r="R810" s="21" t="str">
        <f>IF(O810="","",ROUND((((1+Q810/CP)^(CP/periods_per_year))-1)*U809,2))</f>
        <v/>
      </c>
      <c r="S810" s="21" t="str">
        <f>IF(O810="","",IF(O810=nper,U809+R810,MIN(U809+R810,IF(Q810=Q809,S809,ROUND(-PMT(((1+Q810/CP)^(CP/periods_per_year))-1,nper-O810+1,U809),2)))))</f>
        <v/>
      </c>
      <c r="T810" s="21" t="str">
        <f t="shared" si="118"/>
        <v/>
      </c>
      <c r="U810" s="21" t="str">
        <f t="shared" si="119"/>
        <v/>
      </c>
    </row>
    <row r="811" spans="1:21" x14ac:dyDescent="0.2">
      <c r="A811" s="11" t="str">
        <f t="shared" si="110"/>
        <v/>
      </c>
      <c r="B811" s="12" t="str">
        <f t="shared" si="111"/>
        <v/>
      </c>
      <c r="C811" s="16" t="str">
        <f t="shared" si="112"/>
        <v/>
      </c>
      <c r="D811" s="13" t="str">
        <f>IF(A811="","",IF(A811=1,start_rate,IF(variable,IF(OR(A811=1,A811&lt;$J$23*periods_per_year),D810,MIN($J$24,IF(MOD(A811-1,$J$26)=0,MAX($J$25,D810+$J$27),D810))),D810)))</f>
        <v/>
      </c>
      <c r="E811" s="14" t="str">
        <f t="shared" si="113"/>
        <v/>
      </c>
      <c r="F811" s="14" t="str">
        <f>IF(A811="","",IF(A811=nper,J810+E811,MIN(J810+E811,IF(D811=D810,F810,IF($E$13="Acc Bi-Weekly",ROUND((-PMT(((1+D811/CP)^(CP/12))-1,(nper-A811+1)*12/26,J810))/2,2),IF($E$13="Acc Weekly",ROUND((-PMT(((1+D811/CP)^(CP/12))-1,(nper-A811+1)*12/52,J810))/4,2),ROUND(-PMT(((1+D811/CP)^(CP/periods_per_year))-1,nper-A811+1,J810),2)))))))</f>
        <v/>
      </c>
      <c r="G811" s="14" t="str">
        <f>IF(OR(A811="",A811&lt;$E$23),"",IF(J810&lt;=F811,0,IF(IF(AND(A811&gt;=$E$23,MOD(A811-$E$23,int)=0),$E$24,0)+F811&gt;=J810+E811,J810+E811-F811,IF(AND(A811&gt;=$E$23,MOD(A811-$E$23,int)=0),$E$24,0)+IF(IF(AND(A811&gt;=$E$23,MOD(A811-$E$23,int)=0),$E$24,0)+IF(MOD(A811-$E$27,periods_per_year)=0,$E$26,0)+F811&lt;J810+E811,IF(MOD(A811-$E$27,periods_per_year)=0,$E$26,0),J810+E811-IF(AND(A811&gt;=$E$23,MOD(A811-$E$23,int)=0),$E$24,0)-F811))))</f>
        <v/>
      </c>
      <c r="H811" s="15"/>
      <c r="I811" s="14" t="str">
        <f t="shared" si="114"/>
        <v/>
      </c>
      <c r="J811" s="14" t="str">
        <f t="shared" si="115"/>
        <v/>
      </c>
      <c r="K811" s="14" t="str">
        <f t="shared" si="116"/>
        <v/>
      </c>
      <c r="L811" s="14" t="str">
        <f>IF(A811="","",SUM($K$49:K811))</f>
        <v/>
      </c>
      <c r="O811" s="18" t="str">
        <f t="shared" si="117"/>
        <v/>
      </c>
      <c r="P811" s="19" t="str">
        <f>IF(O811="","",IF(OR(periods_per_year=26,periods_per_year=52),IF(periods_per_year=26,IF(O811=1,fpdate,P810+14),IF(periods_per_year=52,IF(O811=1,fpdate,P810+7),"n/a")),IF(periods_per_year=24,DATE(YEAR(fpdate),MONTH(fpdate)+(O811-1)/2+IF(AND(DAY(fpdate)&gt;=15,MOD(O811,2)=0),1,0),IF(MOD(O811,2)=0,IF(DAY(fpdate)&gt;=15,DAY(fpdate)-14,DAY(fpdate)+14),DAY(fpdate))),IF(DAY(DATE(YEAR(fpdate),MONTH(fpdate)+O811-1,DAY(fpdate)))&lt;&gt;DAY(fpdate),DATE(YEAR(fpdate),MONTH(fpdate)+O811,0),DATE(YEAR(fpdate),MONTH(fpdate)+O811-1,DAY(fpdate))))))</f>
        <v/>
      </c>
      <c r="Q811" s="20" t="str">
        <f>IF(O811="","",IF(D811&lt;&gt;"",D811,IF(O811=1,start_rate,IF(variable,IF(OR(O811=1,O811&lt;$J$23*periods_per_year),Q810,MIN($J$24,IF(MOD(O811-1,$J$26)=0,MAX($J$25,Q810+$J$27),Q810))),Q810))))</f>
        <v/>
      </c>
      <c r="R811" s="21" t="str">
        <f>IF(O811="","",ROUND((((1+Q811/CP)^(CP/periods_per_year))-1)*U810,2))</f>
        <v/>
      </c>
      <c r="S811" s="21" t="str">
        <f>IF(O811="","",IF(O811=nper,U810+R811,MIN(U810+R811,IF(Q811=Q810,S810,ROUND(-PMT(((1+Q811/CP)^(CP/periods_per_year))-1,nper-O811+1,U810),2)))))</f>
        <v/>
      </c>
      <c r="T811" s="21" t="str">
        <f t="shared" si="118"/>
        <v/>
      </c>
      <c r="U811" s="21" t="str">
        <f t="shared" si="119"/>
        <v/>
      </c>
    </row>
    <row r="812" spans="1:21" x14ac:dyDescent="0.2">
      <c r="A812" s="11" t="str">
        <f t="shared" si="110"/>
        <v/>
      </c>
      <c r="B812" s="12" t="str">
        <f t="shared" si="111"/>
        <v/>
      </c>
      <c r="C812" s="16" t="str">
        <f t="shared" si="112"/>
        <v/>
      </c>
      <c r="D812" s="13" t="str">
        <f>IF(A812="","",IF(A812=1,start_rate,IF(variable,IF(OR(A812=1,A812&lt;$J$23*periods_per_year),D811,MIN($J$24,IF(MOD(A812-1,$J$26)=0,MAX($J$25,D811+$J$27),D811))),D811)))</f>
        <v/>
      </c>
      <c r="E812" s="14" t="str">
        <f t="shared" si="113"/>
        <v/>
      </c>
      <c r="F812" s="14" t="str">
        <f>IF(A812="","",IF(A812=nper,J811+E812,MIN(J811+E812,IF(D812=D811,F811,IF($E$13="Acc Bi-Weekly",ROUND((-PMT(((1+D812/CP)^(CP/12))-1,(nper-A812+1)*12/26,J811))/2,2),IF($E$13="Acc Weekly",ROUND((-PMT(((1+D812/CP)^(CP/12))-1,(nper-A812+1)*12/52,J811))/4,2),ROUND(-PMT(((1+D812/CP)^(CP/periods_per_year))-1,nper-A812+1,J811),2)))))))</f>
        <v/>
      </c>
      <c r="G812" s="14" t="str">
        <f>IF(OR(A812="",A812&lt;$E$23),"",IF(J811&lt;=F812,0,IF(IF(AND(A812&gt;=$E$23,MOD(A812-$E$23,int)=0),$E$24,0)+F812&gt;=J811+E812,J811+E812-F812,IF(AND(A812&gt;=$E$23,MOD(A812-$E$23,int)=0),$E$24,0)+IF(IF(AND(A812&gt;=$E$23,MOD(A812-$E$23,int)=0),$E$24,0)+IF(MOD(A812-$E$27,periods_per_year)=0,$E$26,0)+F812&lt;J811+E812,IF(MOD(A812-$E$27,periods_per_year)=0,$E$26,0),J811+E812-IF(AND(A812&gt;=$E$23,MOD(A812-$E$23,int)=0),$E$24,0)-F812))))</f>
        <v/>
      </c>
      <c r="H812" s="15"/>
      <c r="I812" s="14" t="str">
        <f t="shared" si="114"/>
        <v/>
      </c>
      <c r="J812" s="14" t="str">
        <f t="shared" si="115"/>
        <v/>
      </c>
      <c r="K812" s="14" t="str">
        <f t="shared" si="116"/>
        <v/>
      </c>
      <c r="L812" s="14" t="str">
        <f>IF(A812="","",SUM($K$49:K812))</f>
        <v/>
      </c>
      <c r="O812" s="18" t="str">
        <f t="shared" si="117"/>
        <v/>
      </c>
      <c r="P812" s="19" t="str">
        <f>IF(O812="","",IF(OR(periods_per_year=26,periods_per_year=52),IF(periods_per_year=26,IF(O812=1,fpdate,P811+14),IF(periods_per_year=52,IF(O812=1,fpdate,P811+7),"n/a")),IF(periods_per_year=24,DATE(YEAR(fpdate),MONTH(fpdate)+(O812-1)/2+IF(AND(DAY(fpdate)&gt;=15,MOD(O812,2)=0),1,0),IF(MOD(O812,2)=0,IF(DAY(fpdate)&gt;=15,DAY(fpdate)-14,DAY(fpdate)+14),DAY(fpdate))),IF(DAY(DATE(YEAR(fpdate),MONTH(fpdate)+O812-1,DAY(fpdate)))&lt;&gt;DAY(fpdate),DATE(YEAR(fpdate),MONTH(fpdate)+O812,0),DATE(YEAR(fpdate),MONTH(fpdate)+O812-1,DAY(fpdate))))))</f>
        <v/>
      </c>
      <c r="Q812" s="20" t="str">
        <f>IF(O812="","",IF(D812&lt;&gt;"",D812,IF(O812=1,start_rate,IF(variable,IF(OR(O812=1,O812&lt;$J$23*periods_per_year),Q811,MIN($J$24,IF(MOD(O812-1,$J$26)=0,MAX($J$25,Q811+$J$27),Q811))),Q811))))</f>
        <v/>
      </c>
      <c r="R812" s="21" t="str">
        <f>IF(O812="","",ROUND((((1+Q812/CP)^(CP/periods_per_year))-1)*U811,2))</f>
        <v/>
      </c>
      <c r="S812" s="21" t="str">
        <f>IF(O812="","",IF(O812=nper,U811+R812,MIN(U811+R812,IF(Q812=Q811,S811,ROUND(-PMT(((1+Q812/CP)^(CP/periods_per_year))-1,nper-O812+1,U811),2)))))</f>
        <v/>
      </c>
      <c r="T812" s="21" t="str">
        <f t="shared" si="118"/>
        <v/>
      </c>
      <c r="U812" s="21" t="str">
        <f t="shared" si="119"/>
        <v/>
      </c>
    </row>
    <row r="813" spans="1:21" x14ac:dyDescent="0.2">
      <c r="A813" s="11" t="str">
        <f t="shared" si="110"/>
        <v/>
      </c>
      <c r="B813" s="12" t="str">
        <f t="shared" si="111"/>
        <v/>
      </c>
      <c r="C813" s="16" t="str">
        <f t="shared" si="112"/>
        <v/>
      </c>
      <c r="D813" s="13" t="str">
        <f>IF(A813="","",IF(A813=1,start_rate,IF(variable,IF(OR(A813=1,A813&lt;$J$23*periods_per_year),D812,MIN($J$24,IF(MOD(A813-1,$J$26)=0,MAX($J$25,D812+$J$27),D812))),D812)))</f>
        <v/>
      </c>
      <c r="E813" s="14" t="str">
        <f t="shared" si="113"/>
        <v/>
      </c>
      <c r="F813" s="14" t="str">
        <f>IF(A813="","",IF(A813=nper,J812+E813,MIN(J812+E813,IF(D813=D812,F812,IF($E$13="Acc Bi-Weekly",ROUND((-PMT(((1+D813/CP)^(CP/12))-1,(nper-A813+1)*12/26,J812))/2,2),IF($E$13="Acc Weekly",ROUND((-PMT(((1+D813/CP)^(CP/12))-1,(nper-A813+1)*12/52,J812))/4,2),ROUND(-PMT(((1+D813/CP)^(CP/periods_per_year))-1,nper-A813+1,J812),2)))))))</f>
        <v/>
      </c>
      <c r="G813" s="14" t="str">
        <f>IF(OR(A813="",A813&lt;$E$23),"",IF(J812&lt;=F813,0,IF(IF(AND(A813&gt;=$E$23,MOD(A813-$E$23,int)=0),$E$24,0)+F813&gt;=J812+E813,J812+E813-F813,IF(AND(A813&gt;=$E$23,MOD(A813-$E$23,int)=0),$E$24,0)+IF(IF(AND(A813&gt;=$E$23,MOD(A813-$E$23,int)=0),$E$24,0)+IF(MOD(A813-$E$27,periods_per_year)=0,$E$26,0)+F813&lt;J812+E813,IF(MOD(A813-$E$27,periods_per_year)=0,$E$26,0),J812+E813-IF(AND(A813&gt;=$E$23,MOD(A813-$E$23,int)=0),$E$24,0)-F813))))</f>
        <v/>
      </c>
      <c r="H813" s="15"/>
      <c r="I813" s="14" t="str">
        <f t="shared" si="114"/>
        <v/>
      </c>
      <c r="J813" s="14" t="str">
        <f t="shared" si="115"/>
        <v/>
      </c>
      <c r="K813" s="14" t="str">
        <f t="shared" si="116"/>
        <v/>
      </c>
      <c r="L813" s="14" t="str">
        <f>IF(A813="","",SUM($K$49:K813))</f>
        <v/>
      </c>
      <c r="O813" s="18" t="str">
        <f t="shared" si="117"/>
        <v/>
      </c>
      <c r="P813" s="19" t="str">
        <f>IF(O813="","",IF(OR(periods_per_year=26,periods_per_year=52),IF(periods_per_year=26,IF(O813=1,fpdate,P812+14),IF(periods_per_year=52,IF(O813=1,fpdate,P812+7),"n/a")),IF(periods_per_year=24,DATE(YEAR(fpdate),MONTH(fpdate)+(O813-1)/2+IF(AND(DAY(fpdate)&gt;=15,MOD(O813,2)=0),1,0),IF(MOD(O813,2)=0,IF(DAY(fpdate)&gt;=15,DAY(fpdate)-14,DAY(fpdate)+14),DAY(fpdate))),IF(DAY(DATE(YEAR(fpdate),MONTH(fpdate)+O813-1,DAY(fpdate)))&lt;&gt;DAY(fpdate),DATE(YEAR(fpdate),MONTH(fpdate)+O813,0),DATE(YEAR(fpdate),MONTH(fpdate)+O813-1,DAY(fpdate))))))</f>
        <v/>
      </c>
      <c r="Q813" s="20" t="str">
        <f>IF(O813="","",IF(D813&lt;&gt;"",D813,IF(O813=1,start_rate,IF(variable,IF(OR(O813=1,O813&lt;$J$23*periods_per_year),Q812,MIN($J$24,IF(MOD(O813-1,$J$26)=0,MAX($J$25,Q812+$J$27),Q812))),Q812))))</f>
        <v/>
      </c>
      <c r="R813" s="21" t="str">
        <f>IF(O813="","",ROUND((((1+Q813/CP)^(CP/periods_per_year))-1)*U812,2))</f>
        <v/>
      </c>
      <c r="S813" s="21" t="str">
        <f>IF(O813="","",IF(O813=nper,U812+R813,MIN(U812+R813,IF(Q813=Q812,S812,ROUND(-PMT(((1+Q813/CP)^(CP/periods_per_year))-1,nper-O813+1,U812),2)))))</f>
        <v/>
      </c>
      <c r="T813" s="21" t="str">
        <f t="shared" si="118"/>
        <v/>
      </c>
      <c r="U813" s="21" t="str">
        <f t="shared" si="119"/>
        <v/>
      </c>
    </row>
    <row r="814" spans="1:21" x14ac:dyDescent="0.2">
      <c r="A814" s="11" t="str">
        <f t="shared" si="110"/>
        <v/>
      </c>
      <c r="B814" s="12" t="str">
        <f t="shared" si="111"/>
        <v/>
      </c>
      <c r="C814" s="16" t="str">
        <f t="shared" si="112"/>
        <v/>
      </c>
      <c r="D814" s="13" t="str">
        <f>IF(A814="","",IF(A814=1,start_rate,IF(variable,IF(OR(A814=1,A814&lt;$J$23*periods_per_year),D813,MIN($J$24,IF(MOD(A814-1,$J$26)=0,MAX($J$25,D813+$J$27),D813))),D813)))</f>
        <v/>
      </c>
      <c r="E814" s="14" t="str">
        <f t="shared" si="113"/>
        <v/>
      </c>
      <c r="F814" s="14" t="str">
        <f>IF(A814="","",IF(A814=nper,J813+E814,MIN(J813+E814,IF(D814=D813,F813,IF($E$13="Acc Bi-Weekly",ROUND((-PMT(((1+D814/CP)^(CP/12))-1,(nper-A814+1)*12/26,J813))/2,2),IF($E$13="Acc Weekly",ROUND((-PMT(((1+D814/CP)^(CP/12))-1,(nper-A814+1)*12/52,J813))/4,2),ROUND(-PMT(((1+D814/CP)^(CP/periods_per_year))-1,nper-A814+1,J813),2)))))))</f>
        <v/>
      </c>
      <c r="G814" s="14" t="str">
        <f>IF(OR(A814="",A814&lt;$E$23),"",IF(J813&lt;=F814,0,IF(IF(AND(A814&gt;=$E$23,MOD(A814-$E$23,int)=0),$E$24,0)+F814&gt;=J813+E814,J813+E814-F814,IF(AND(A814&gt;=$E$23,MOD(A814-$E$23,int)=0),$E$24,0)+IF(IF(AND(A814&gt;=$E$23,MOD(A814-$E$23,int)=0),$E$24,0)+IF(MOD(A814-$E$27,periods_per_year)=0,$E$26,0)+F814&lt;J813+E814,IF(MOD(A814-$E$27,periods_per_year)=0,$E$26,0),J813+E814-IF(AND(A814&gt;=$E$23,MOD(A814-$E$23,int)=0),$E$24,0)-F814))))</f>
        <v/>
      </c>
      <c r="H814" s="15"/>
      <c r="I814" s="14" t="str">
        <f t="shared" si="114"/>
        <v/>
      </c>
      <c r="J814" s="14" t="str">
        <f t="shared" si="115"/>
        <v/>
      </c>
      <c r="K814" s="14" t="str">
        <f t="shared" si="116"/>
        <v/>
      </c>
      <c r="L814" s="14" t="str">
        <f>IF(A814="","",SUM($K$49:K814))</f>
        <v/>
      </c>
      <c r="O814" s="18" t="str">
        <f t="shared" si="117"/>
        <v/>
      </c>
      <c r="P814" s="19" t="str">
        <f>IF(O814="","",IF(OR(periods_per_year=26,periods_per_year=52),IF(periods_per_year=26,IF(O814=1,fpdate,P813+14),IF(periods_per_year=52,IF(O814=1,fpdate,P813+7),"n/a")),IF(periods_per_year=24,DATE(YEAR(fpdate),MONTH(fpdate)+(O814-1)/2+IF(AND(DAY(fpdate)&gt;=15,MOD(O814,2)=0),1,0),IF(MOD(O814,2)=0,IF(DAY(fpdate)&gt;=15,DAY(fpdate)-14,DAY(fpdate)+14),DAY(fpdate))),IF(DAY(DATE(YEAR(fpdate),MONTH(fpdate)+O814-1,DAY(fpdate)))&lt;&gt;DAY(fpdate),DATE(YEAR(fpdate),MONTH(fpdate)+O814,0),DATE(YEAR(fpdate),MONTH(fpdate)+O814-1,DAY(fpdate))))))</f>
        <v/>
      </c>
      <c r="Q814" s="20" t="str">
        <f>IF(O814="","",IF(D814&lt;&gt;"",D814,IF(O814=1,start_rate,IF(variable,IF(OR(O814=1,O814&lt;$J$23*periods_per_year),Q813,MIN($J$24,IF(MOD(O814-1,$J$26)=0,MAX($J$25,Q813+$J$27),Q813))),Q813))))</f>
        <v/>
      </c>
      <c r="R814" s="21" t="str">
        <f>IF(O814="","",ROUND((((1+Q814/CP)^(CP/periods_per_year))-1)*U813,2))</f>
        <v/>
      </c>
      <c r="S814" s="21" t="str">
        <f>IF(O814="","",IF(O814=nper,U813+R814,MIN(U813+R814,IF(Q814=Q813,S813,ROUND(-PMT(((1+Q814/CP)^(CP/periods_per_year))-1,nper-O814+1,U813),2)))))</f>
        <v/>
      </c>
      <c r="T814" s="21" t="str">
        <f t="shared" si="118"/>
        <v/>
      </c>
      <c r="U814" s="21" t="str">
        <f t="shared" si="119"/>
        <v/>
      </c>
    </row>
    <row r="815" spans="1:21" x14ac:dyDescent="0.2">
      <c r="A815" s="11" t="str">
        <f t="shared" si="110"/>
        <v/>
      </c>
      <c r="B815" s="12" t="str">
        <f t="shared" si="111"/>
        <v/>
      </c>
      <c r="C815" s="16" t="str">
        <f t="shared" si="112"/>
        <v/>
      </c>
      <c r="D815" s="13" t="str">
        <f>IF(A815="","",IF(A815=1,start_rate,IF(variable,IF(OR(A815=1,A815&lt;$J$23*periods_per_year),D814,MIN($J$24,IF(MOD(A815-1,$J$26)=0,MAX($J$25,D814+$J$27),D814))),D814)))</f>
        <v/>
      </c>
      <c r="E815" s="14" t="str">
        <f t="shared" si="113"/>
        <v/>
      </c>
      <c r="F815" s="14" t="str">
        <f>IF(A815="","",IF(A815=nper,J814+E815,MIN(J814+E815,IF(D815=D814,F814,IF($E$13="Acc Bi-Weekly",ROUND((-PMT(((1+D815/CP)^(CP/12))-1,(nper-A815+1)*12/26,J814))/2,2),IF($E$13="Acc Weekly",ROUND((-PMT(((1+D815/CP)^(CP/12))-1,(nper-A815+1)*12/52,J814))/4,2),ROUND(-PMT(((1+D815/CP)^(CP/periods_per_year))-1,nper-A815+1,J814),2)))))))</f>
        <v/>
      </c>
      <c r="G815" s="14" t="str">
        <f>IF(OR(A815="",A815&lt;$E$23),"",IF(J814&lt;=F815,0,IF(IF(AND(A815&gt;=$E$23,MOD(A815-$E$23,int)=0),$E$24,0)+F815&gt;=J814+E815,J814+E815-F815,IF(AND(A815&gt;=$E$23,MOD(A815-$E$23,int)=0),$E$24,0)+IF(IF(AND(A815&gt;=$E$23,MOD(A815-$E$23,int)=0),$E$24,0)+IF(MOD(A815-$E$27,periods_per_year)=0,$E$26,0)+F815&lt;J814+E815,IF(MOD(A815-$E$27,periods_per_year)=0,$E$26,0),J814+E815-IF(AND(A815&gt;=$E$23,MOD(A815-$E$23,int)=0),$E$24,0)-F815))))</f>
        <v/>
      </c>
      <c r="H815" s="15"/>
      <c r="I815" s="14" t="str">
        <f t="shared" si="114"/>
        <v/>
      </c>
      <c r="J815" s="14" t="str">
        <f t="shared" si="115"/>
        <v/>
      </c>
      <c r="K815" s="14" t="str">
        <f t="shared" si="116"/>
        <v/>
      </c>
      <c r="L815" s="14" t="str">
        <f>IF(A815="","",SUM($K$49:K815))</f>
        <v/>
      </c>
      <c r="O815" s="18" t="str">
        <f t="shared" si="117"/>
        <v/>
      </c>
      <c r="P815" s="19" t="str">
        <f>IF(O815="","",IF(OR(periods_per_year=26,periods_per_year=52),IF(periods_per_year=26,IF(O815=1,fpdate,P814+14),IF(periods_per_year=52,IF(O815=1,fpdate,P814+7),"n/a")),IF(periods_per_year=24,DATE(YEAR(fpdate),MONTH(fpdate)+(O815-1)/2+IF(AND(DAY(fpdate)&gt;=15,MOD(O815,2)=0),1,0),IF(MOD(O815,2)=0,IF(DAY(fpdate)&gt;=15,DAY(fpdate)-14,DAY(fpdate)+14),DAY(fpdate))),IF(DAY(DATE(YEAR(fpdate),MONTH(fpdate)+O815-1,DAY(fpdate)))&lt;&gt;DAY(fpdate),DATE(YEAR(fpdate),MONTH(fpdate)+O815,0),DATE(YEAR(fpdate),MONTH(fpdate)+O815-1,DAY(fpdate))))))</f>
        <v/>
      </c>
      <c r="Q815" s="20" t="str">
        <f>IF(O815="","",IF(D815&lt;&gt;"",D815,IF(O815=1,start_rate,IF(variable,IF(OR(O815=1,O815&lt;$J$23*periods_per_year),Q814,MIN($J$24,IF(MOD(O815-1,$J$26)=0,MAX($J$25,Q814+$J$27),Q814))),Q814))))</f>
        <v/>
      </c>
      <c r="R815" s="21" t="str">
        <f>IF(O815="","",ROUND((((1+Q815/CP)^(CP/periods_per_year))-1)*U814,2))</f>
        <v/>
      </c>
      <c r="S815" s="21" t="str">
        <f>IF(O815="","",IF(O815=nper,U814+R815,MIN(U814+R815,IF(Q815=Q814,S814,ROUND(-PMT(((1+Q815/CP)^(CP/periods_per_year))-1,nper-O815+1,U814),2)))))</f>
        <v/>
      </c>
      <c r="T815" s="21" t="str">
        <f t="shared" si="118"/>
        <v/>
      </c>
      <c r="U815" s="21" t="str">
        <f t="shared" si="119"/>
        <v/>
      </c>
    </row>
    <row r="816" spans="1:21" x14ac:dyDescent="0.2">
      <c r="A816" s="11" t="str">
        <f t="shared" si="110"/>
        <v/>
      </c>
      <c r="B816" s="12" t="str">
        <f t="shared" si="111"/>
        <v/>
      </c>
      <c r="C816" s="16" t="str">
        <f t="shared" si="112"/>
        <v/>
      </c>
      <c r="D816" s="13" t="str">
        <f>IF(A816="","",IF(A816=1,start_rate,IF(variable,IF(OR(A816=1,A816&lt;$J$23*periods_per_year),D815,MIN($J$24,IF(MOD(A816-1,$J$26)=0,MAX($J$25,D815+$J$27),D815))),D815)))</f>
        <v/>
      </c>
      <c r="E816" s="14" t="str">
        <f t="shared" si="113"/>
        <v/>
      </c>
      <c r="F816" s="14" t="str">
        <f>IF(A816="","",IF(A816=nper,J815+E816,MIN(J815+E816,IF(D816=D815,F815,IF($E$13="Acc Bi-Weekly",ROUND((-PMT(((1+D816/CP)^(CP/12))-1,(nper-A816+1)*12/26,J815))/2,2),IF($E$13="Acc Weekly",ROUND((-PMT(((1+D816/CP)^(CP/12))-1,(nper-A816+1)*12/52,J815))/4,2),ROUND(-PMT(((1+D816/CP)^(CP/periods_per_year))-1,nper-A816+1,J815),2)))))))</f>
        <v/>
      </c>
      <c r="G816" s="14" t="str">
        <f>IF(OR(A816="",A816&lt;$E$23),"",IF(J815&lt;=F816,0,IF(IF(AND(A816&gt;=$E$23,MOD(A816-$E$23,int)=0),$E$24,0)+F816&gt;=J815+E816,J815+E816-F816,IF(AND(A816&gt;=$E$23,MOD(A816-$E$23,int)=0),$E$24,0)+IF(IF(AND(A816&gt;=$E$23,MOD(A816-$E$23,int)=0),$E$24,0)+IF(MOD(A816-$E$27,periods_per_year)=0,$E$26,0)+F816&lt;J815+E816,IF(MOD(A816-$E$27,periods_per_year)=0,$E$26,0),J815+E816-IF(AND(A816&gt;=$E$23,MOD(A816-$E$23,int)=0),$E$24,0)-F816))))</f>
        <v/>
      </c>
      <c r="H816" s="15"/>
      <c r="I816" s="14" t="str">
        <f t="shared" si="114"/>
        <v/>
      </c>
      <c r="J816" s="14" t="str">
        <f t="shared" si="115"/>
        <v/>
      </c>
      <c r="K816" s="14" t="str">
        <f t="shared" si="116"/>
        <v/>
      </c>
      <c r="L816" s="14" t="str">
        <f>IF(A816="","",SUM($K$49:K816))</f>
        <v/>
      </c>
      <c r="O816" s="18" t="str">
        <f t="shared" si="117"/>
        <v/>
      </c>
      <c r="P816" s="19" t="str">
        <f>IF(O816="","",IF(OR(periods_per_year=26,periods_per_year=52),IF(periods_per_year=26,IF(O816=1,fpdate,P815+14),IF(periods_per_year=52,IF(O816=1,fpdate,P815+7),"n/a")),IF(periods_per_year=24,DATE(YEAR(fpdate),MONTH(fpdate)+(O816-1)/2+IF(AND(DAY(fpdate)&gt;=15,MOD(O816,2)=0),1,0),IF(MOD(O816,2)=0,IF(DAY(fpdate)&gt;=15,DAY(fpdate)-14,DAY(fpdate)+14),DAY(fpdate))),IF(DAY(DATE(YEAR(fpdate),MONTH(fpdate)+O816-1,DAY(fpdate)))&lt;&gt;DAY(fpdate),DATE(YEAR(fpdate),MONTH(fpdate)+O816,0),DATE(YEAR(fpdate),MONTH(fpdate)+O816-1,DAY(fpdate))))))</f>
        <v/>
      </c>
      <c r="Q816" s="20" t="str">
        <f>IF(O816="","",IF(D816&lt;&gt;"",D816,IF(O816=1,start_rate,IF(variable,IF(OR(O816=1,O816&lt;$J$23*periods_per_year),Q815,MIN($J$24,IF(MOD(O816-1,$J$26)=0,MAX($J$25,Q815+$J$27),Q815))),Q815))))</f>
        <v/>
      </c>
      <c r="R816" s="21" t="str">
        <f>IF(O816="","",ROUND((((1+Q816/CP)^(CP/periods_per_year))-1)*U815,2))</f>
        <v/>
      </c>
      <c r="S816" s="21" t="str">
        <f>IF(O816="","",IF(O816=nper,U815+R816,MIN(U815+R816,IF(Q816=Q815,S815,ROUND(-PMT(((1+Q816/CP)^(CP/periods_per_year))-1,nper-O816+1,U815),2)))))</f>
        <v/>
      </c>
      <c r="T816" s="21" t="str">
        <f t="shared" si="118"/>
        <v/>
      </c>
      <c r="U816" s="21" t="str">
        <f t="shared" si="119"/>
        <v/>
      </c>
    </row>
    <row r="817" spans="1:21" x14ac:dyDescent="0.2">
      <c r="A817" s="11" t="str">
        <f t="shared" ref="A817:A880" si="120">IF(J816="","",IF(OR(A816&gt;=nper,ROUND(J816,2)&lt;=0),"",A816+1))</f>
        <v/>
      </c>
      <c r="B817" s="12" t="str">
        <f t="shared" ref="B817:B880" si="121">IF(A817="","",IF(OR(periods_per_year=26,periods_per_year=52),IF(periods_per_year=26,IF(A817=1,fpdate,B816+14),IF(periods_per_year=52,IF(A817=1,fpdate,B816+7),"n/a")),IF(periods_per_year=24,DATE(YEAR(fpdate),MONTH(fpdate)+(A817-1)/2+IF(AND(DAY(fpdate)&gt;=15,MOD(A817,2)=0),1,0),IF(MOD(A817,2)=0,IF(DAY(fpdate)&gt;=15,DAY(fpdate)-14,DAY(fpdate)+14),DAY(fpdate))),IF(DAY(DATE(YEAR(fpdate),MONTH(fpdate)+A817-1,DAY(fpdate)))&lt;&gt;DAY(fpdate),DATE(YEAR(fpdate),MONTH(fpdate)+A817,0),DATE(YEAR(fpdate),MONTH(fpdate)+A817-1,DAY(fpdate))))))</f>
        <v/>
      </c>
      <c r="C817" s="16" t="str">
        <f t="shared" ref="C817:C880" si="122">IF(A817="","",IF(MOD(A817,periods_per_year)=0,A817/periods_per_year,""))</f>
        <v/>
      </c>
      <c r="D817" s="13" t="str">
        <f>IF(A817="","",IF(A817=1,start_rate,IF(variable,IF(OR(A817=1,A817&lt;$J$23*periods_per_year),D816,MIN($J$24,IF(MOD(A817-1,$J$26)=0,MAX($J$25,D816+$J$27),D816))),D816)))</f>
        <v/>
      </c>
      <c r="E817" s="14" t="str">
        <f t="shared" ref="E817:E880" si="123">IF(A817="","",ROUND((((1+D817/CP)^(CP/periods_per_year))-1)*J816,2))</f>
        <v/>
      </c>
      <c r="F817" s="14" t="str">
        <f>IF(A817="","",IF(A817=nper,J816+E817,MIN(J816+E817,IF(D817=D816,F816,IF($E$13="Acc Bi-Weekly",ROUND((-PMT(((1+D817/CP)^(CP/12))-1,(nper-A817+1)*12/26,J816))/2,2),IF($E$13="Acc Weekly",ROUND((-PMT(((1+D817/CP)^(CP/12))-1,(nper-A817+1)*12/52,J816))/4,2),ROUND(-PMT(((1+D817/CP)^(CP/periods_per_year))-1,nper-A817+1,J816),2)))))))</f>
        <v/>
      </c>
      <c r="G817" s="14" t="str">
        <f>IF(OR(A817="",A817&lt;$E$23),"",IF(J816&lt;=F817,0,IF(IF(AND(A817&gt;=$E$23,MOD(A817-$E$23,int)=0),$E$24,0)+F817&gt;=J816+E817,J816+E817-F817,IF(AND(A817&gt;=$E$23,MOD(A817-$E$23,int)=0),$E$24,0)+IF(IF(AND(A817&gt;=$E$23,MOD(A817-$E$23,int)=0),$E$24,0)+IF(MOD(A817-$E$27,periods_per_year)=0,$E$26,0)+F817&lt;J816+E817,IF(MOD(A817-$E$27,periods_per_year)=0,$E$26,0),J816+E817-IF(AND(A817&gt;=$E$23,MOD(A817-$E$23,int)=0),$E$24,0)-F817))))</f>
        <v/>
      </c>
      <c r="H817" s="15"/>
      <c r="I817" s="14" t="str">
        <f t="shared" ref="I817:I880" si="124">IF(A817="","",F817-E817+H817+IF(G817="",0,G817))</f>
        <v/>
      </c>
      <c r="J817" s="14" t="str">
        <f t="shared" ref="J817:J880" si="125">IF(A817="","",J816-I817)</f>
        <v/>
      </c>
      <c r="K817" s="14" t="str">
        <f t="shared" ref="K817:K880" si="126">IF(A817="","",$L$42*E817)</f>
        <v/>
      </c>
      <c r="L817" s="14" t="str">
        <f>IF(A817="","",SUM($K$49:K817))</f>
        <v/>
      </c>
      <c r="O817" s="18" t="str">
        <f t="shared" ref="O817:O880" si="127">IF(U816="","",IF(OR(O816&gt;=nper,ROUND(U816,2)&lt;=0),"",O816+1))</f>
        <v/>
      </c>
      <c r="P817" s="19" t="str">
        <f>IF(O817="","",IF(OR(periods_per_year=26,periods_per_year=52),IF(periods_per_year=26,IF(O817=1,fpdate,P816+14),IF(periods_per_year=52,IF(O817=1,fpdate,P816+7),"n/a")),IF(periods_per_year=24,DATE(YEAR(fpdate),MONTH(fpdate)+(O817-1)/2+IF(AND(DAY(fpdate)&gt;=15,MOD(O817,2)=0),1,0),IF(MOD(O817,2)=0,IF(DAY(fpdate)&gt;=15,DAY(fpdate)-14,DAY(fpdate)+14),DAY(fpdate))),IF(DAY(DATE(YEAR(fpdate),MONTH(fpdate)+O817-1,DAY(fpdate)))&lt;&gt;DAY(fpdate),DATE(YEAR(fpdate),MONTH(fpdate)+O817,0),DATE(YEAR(fpdate),MONTH(fpdate)+O817-1,DAY(fpdate))))))</f>
        <v/>
      </c>
      <c r="Q817" s="20" t="str">
        <f>IF(O817="","",IF(D817&lt;&gt;"",D817,IF(O817=1,start_rate,IF(variable,IF(OR(O817=1,O817&lt;$J$23*periods_per_year),Q816,MIN($J$24,IF(MOD(O817-1,$J$26)=0,MAX($J$25,Q816+$J$27),Q816))),Q816))))</f>
        <v/>
      </c>
      <c r="R817" s="21" t="str">
        <f>IF(O817="","",ROUND((((1+Q817/CP)^(CP/periods_per_year))-1)*U816,2))</f>
        <v/>
      </c>
      <c r="S817" s="21" t="str">
        <f>IF(O817="","",IF(O817=nper,U816+R817,MIN(U816+R817,IF(Q817=Q816,S816,ROUND(-PMT(((1+Q817/CP)^(CP/periods_per_year))-1,nper-O817+1,U816),2)))))</f>
        <v/>
      </c>
      <c r="T817" s="21" t="str">
        <f t="shared" ref="T817:T880" si="128">IF(O817="","",S817-R817)</f>
        <v/>
      </c>
      <c r="U817" s="21" t="str">
        <f t="shared" ref="U817:U880" si="129">IF(O817="","",U816-T817)</f>
        <v/>
      </c>
    </row>
    <row r="818" spans="1:21" x14ac:dyDescent="0.2">
      <c r="A818" s="11" t="str">
        <f t="shared" si="120"/>
        <v/>
      </c>
      <c r="B818" s="12" t="str">
        <f t="shared" si="121"/>
        <v/>
      </c>
      <c r="C818" s="16" t="str">
        <f t="shared" si="122"/>
        <v/>
      </c>
      <c r="D818" s="13" t="str">
        <f>IF(A818="","",IF(A818=1,start_rate,IF(variable,IF(OR(A818=1,A818&lt;$J$23*periods_per_year),D817,MIN($J$24,IF(MOD(A818-1,$J$26)=0,MAX($J$25,D817+$J$27),D817))),D817)))</f>
        <v/>
      </c>
      <c r="E818" s="14" t="str">
        <f t="shared" si="123"/>
        <v/>
      </c>
      <c r="F818" s="14" t="str">
        <f>IF(A818="","",IF(A818=nper,J817+E818,MIN(J817+E818,IF(D818=D817,F817,IF($E$13="Acc Bi-Weekly",ROUND((-PMT(((1+D818/CP)^(CP/12))-1,(nper-A818+1)*12/26,J817))/2,2),IF($E$13="Acc Weekly",ROUND((-PMT(((1+D818/CP)^(CP/12))-1,(nper-A818+1)*12/52,J817))/4,2),ROUND(-PMT(((1+D818/CP)^(CP/periods_per_year))-1,nper-A818+1,J817),2)))))))</f>
        <v/>
      </c>
      <c r="G818" s="14" t="str">
        <f>IF(OR(A818="",A818&lt;$E$23),"",IF(J817&lt;=F818,0,IF(IF(AND(A818&gt;=$E$23,MOD(A818-$E$23,int)=0),$E$24,0)+F818&gt;=J817+E818,J817+E818-F818,IF(AND(A818&gt;=$E$23,MOD(A818-$E$23,int)=0),$E$24,0)+IF(IF(AND(A818&gt;=$E$23,MOD(A818-$E$23,int)=0),$E$24,0)+IF(MOD(A818-$E$27,periods_per_year)=0,$E$26,0)+F818&lt;J817+E818,IF(MOD(A818-$E$27,periods_per_year)=0,$E$26,0),J817+E818-IF(AND(A818&gt;=$E$23,MOD(A818-$E$23,int)=0),$E$24,0)-F818))))</f>
        <v/>
      </c>
      <c r="H818" s="15"/>
      <c r="I818" s="14" t="str">
        <f t="shared" si="124"/>
        <v/>
      </c>
      <c r="J818" s="14" t="str">
        <f t="shared" si="125"/>
        <v/>
      </c>
      <c r="K818" s="14" t="str">
        <f t="shared" si="126"/>
        <v/>
      </c>
      <c r="L818" s="14" t="str">
        <f>IF(A818="","",SUM($K$49:K818))</f>
        <v/>
      </c>
      <c r="O818" s="18" t="str">
        <f t="shared" si="127"/>
        <v/>
      </c>
      <c r="P818" s="19" t="str">
        <f>IF(O818="","",IF(OR(periods_per_year=26,periods_per_year=52),IF(periods_per_year=26,IF(O818=1,fpdate,P817+14),IF(periods_per_year=52,IF(O818=1,fpdate,P817+7),"n/a")),IF(periods_per_year=24,DATE(YEAR(fpdate),MONTH(fpdate)+(O818-1)/2+IF(AND(DAY(fpdate)&gt;=15,MOD(O818,2)=0),1,0),IF(MOD(O818,2)=0,IF(DAY(fpdate)&gt;=15,DAY(fpdate)-14,DAY(fpdate)+14),DAY(fpdate))),IF(DAY(DATE(YEAR(fpdate),MONTH(fpdate)+O818-1,DAY(fpdate)))&lt;&gt;DAY(fpdate),DATE(YEAR(fpdate),MONTH(fpdate)+O818,0),DATE(YEAR(fpdate),MONTH(fpdate)+O818-1,DAY(fpdate))))))</f>
        <v/>
      </c>
      <c r="Q818" s="20" t="str">
        <f>IF(O818="","",IF(D818&lt;&gt;"",D818,IF(O818=1,start_rate,IF(variable,IF(OR(O818=1,O818&lt;$J$23*periods_per_year),Q817,MIN($J$24,IF(MOD(O818-1,$J$26)=0,MAX($J$25,Q817+$J$27),Q817))),Q817))))</f>
        <v/>
      </c>
      <c r="R818" s="21" t="str">
        <f>IF(O818="","",ROUND((((1+Q818/CP)^(CP/periods_per_year))-1)*U817,2))</f>
        <v/>
      </c>
      <c r="S818" s="21" t="str">
        <f>IF(O818="","",IF(O818=nper,U817+R818,MIN(U817+R818,IF(Q818=Q817,S817,ROUND(-PMT(((1+Q818/CP)^(CP/periods_per_year))-1,nper-O818+1,U817),2)))))</f>
        <v/>
      </c>
      <c r="T818" s="21" t="str">
        <f t="shared" si="128"/>
        <v/>
      </c>
      <c r="U818" s="21" t="str">
        <f t="shared" si="129"/>
        <v/>
      </c>
    </row>
    <row r="819" spans="1:21" x14ac:dyDescent="0.2">
      <c r="A819" s="11" t="str">
        <f t="shared" si="120"/>
        <v/>
      </c>
      <c r="B819" s="12" t="str">
        <f t="shared" si="121"/>
        <v/>
      </c>
      <c r="C819" s="16" t="str">
        <f t="shared" si="122"/>
        <v/>
      </c>
      <c r="D819" s="13" t="str">
        <f>IF(A819="","",IF(A819=1,start_rate,IF(variable,IF(OR(A819=1,A819&lt;$J$23*periods_per_year),D818,MIN($J$24,IF(MOD(A819-1,$J$26)=0,MAX($J$25,D818+$J$27),D818))),D818)))</f>
        <v/>
      </c>
      <c r="E819" s="14" t="str">
        <f t="shared" si="123"/>
        <v/>
      </c>
      <c r="F819" s="14" t="str">
        <f>IF(A819="","",IF(A819=nper,J818+E819,MIN(J818+E819,IF(D819=D818,F818,IF($E$13="Acc Bi-Weekly",ROUND((-PMT(((1+D819/CP)^(CP/12))-1,(nper-A819+1)*12/26,J818))/2,2),IF($E$13="Acc Weekly",ROUND((-PMT(((1+D819/CP)^(CP/12))-1,(nper-A819+1)*12/52,J818))/4,2),ROUND(-PMT(((1+D819/CP)^(CP/periods_per_year))-1,nper-A819+1,J818),2)))))))</f>
        <v/>
      </c>
      <c r="G819" s="14" t="str">
        <f>IF(OR(A819="",A819&lt;$E$23),"",IF(J818&lt;=F819,0,IF(IF(AND(A819&gt;=$E$23,MOD(A819-$E$23,int)=0),$E$24,0)+F819&gt;=J818+E819,J818+E819-F819,IF(AND(A819&gt;=$E$23,MOD(A819-$E$23,int)=0),$E$24,0)+IF(IF(AND(A819&gt;=$E$23,MOD(A819-$E$23,int)=0),$E$24,0)+IF(MOD(A819-$E$27,periods_per_year)=0,$E$26,0)+F819&lt;J818+E819,IF(MOD(A819-$E$27,periods_per_year)=0,$E$26,0),J818+E819-IF(AND(A819&gt;=$E$23,MOD(A819-$E$23,int)=0),$E$24,0)-F819))))</f>
        <v/>
      </c>
      <c r="H819" s="15"/>
      <c r="I819" s="14" t="str">
        <f t="shared" si="124"/>
        <v/>
      </c>
      <c r="J819" s="14" t="str">
        <f t="shared" si="125"/>
        <v/>
      </c>
      <c r="K819" s="14" t="str">
        <f t="shared" si="126"/>
        <v/>
      </c>
      <c r="L819" s="14" t="str">
        <f>IF(A819="","",SUM($K$49:K819))</f>
        <v/>
      </c>
      <c r="O819" s="18" t="str">
        <f t="shared" si="127"/>
        <v/>
      </c>
      <c r="P819" s="19" t="str">
        <f>IF(O819="","",IF(OR(periods_per_year=26,periods_per_year=52),IF(periods_per_year=26,IF(O819=1,fpdate,P818+14),IF(periods_per_year=52,IF(O819=1,fpdate,P818+7),"n/a")),IF(periods_per_year=24,DATE(YEAR(fpdate),MONTH(fpdate)+(O819-1)/2+IF(AND(DAY(fpdate)&gt;=15,MOD(O819,2)=0),1,0),IF(MOD(O819,2)=0,IF(DAY(fpdate)&gt;=15,DAY(fpdate)-14,DAY(fpdate)+14),DAY(fpdate))),IF(DAY(DATE(YEAR(fpdate),MONTH(fpdate)+O819-1,DAY(fpdate)))&lt;&gt;DAY(fpdate),DATE(YEAR(fpdate),MONTH(fpdate)+O819,0),DATE(YEAR(fpdate),MONTH(fpdate)+O819-1,DAY(fpdate))))))</f>
        <v/>
      </c>
      <c r="Q819" s="20" t="str">
        <f>IF(O819="","",IF(D819&lt;&gt;"",D819,IF(O819=1,start_rate,IF(variable,IF(OR(O819=1,O819&lt;$J$23*periods_per_year),Q818,MIN($J$24,IF(MOD(O819-1,$J$26)=0,MAX($J$25,Q818+$J$27),Q818))),Q818))))</f>
        <v/>
      </c>
      <c r="R819" s="21" t="str">
        <f>IF(O819="","",ROUND((((1+Q819/CP)^(CP/periods_per_year))-1)*U818,2))</f>
        <v/>
      </c>
      <c r="S819" s="21" t="str">
        <f>IF(O819="","",IF(O819=nper,U818+R819,MIN(U818+R819,IF(Q819=Q818,S818,ROUND(-PMT(((1+Q819/CP)^(CP/periods_per_year))-1,nper-O819+1,U818),2)))))</f>
        <v/>
      </c>
      <c r="T819" s="21" t="str">
        <f t="shared" si="128"/>
        <v/>
      </c>
      <c r="U819" s="21" t="str">
        <f t="shared" si="129"/>
        <v/>
      </c>
    </row>
    <row r="820" spans="1:21" x14ac:dyDescent="0.2">
      <c r="A820" s="11" t="str">
        <f t="shared" si="120"/>
        <v/>
      </c>
      <c r="B820" s="12" t="str">
        <f t="shared" si="121"/>
        <v/>
      </c>
      <c r="C820" s="16" t="str">
        <f t="shared" si="122"/>
        <v/>
      </c>
      <c r="D820" s="13" t="str">
        <f>IF(A820="","",IF(A820=1,start_rate,IF(variable,IF(OR(A820=1,A820&lt;$J$23*periods_per_year),D819,MIN($J$24,IF(MOD(A820-1,$J$26)=0,MAX($J$25,D819+$J$27),D819))),D819)))</f>
        <v/>
      </c>
      <c r="E820" s="14" t="str">
        <f t="shared" si="123"/>
        <v/>
      </c>
      <c r="F820" s="14" t="str">
        <f>IF(A820="","",IF(A820=nper,J819+E820,MIN(J819+E820,IF(D820=D819,F819,IF($E$13="Acc Bi-Weekly",ROUND((-PMT(((1+D820/CP)^(CP/12))-1,(nper-A820+1)*12/26,J819))/2,2),IF($E$13="Acc Weekly",ROUND((-PMT(((1+D820/CP)^(CP/12))-1,(nper-A820+1)*12/52,J819))/4,2),ROUND(-PMT(((1+D820/CP)^(CP/periods_per_year))-1,nper-A820+1,J819),2)))))))</f>
        <v/>
      </c>
      <c r="G820" s="14" t="str">
        <f>IF(OR(A820="",A820&lt;$E$23),"",IF(J819&lt;=F820,0,IF(IF(AND(A820&gt;=$E$23,MOD(A820-$E$23,int)=0),$E$24,0)+F820&gt;=J819+E820,J819+E820-F820,IF(AND(A820&gt;=$E$23,MOD(A820-$E$23,int)=0),$E$24,0)+IF(IF(AND(A820&gt;=$E$23,MOD(A820-$E$23,int)=0),$E$24,0)+IF(MOD(A820-$E$27,periods_per_year)=0,$E$26,0)+F820&lt;J819+E820,IF(MOD(A820-$E$27,periods_per_year)=0,$E$26,0),J819+E820-IF(AND(A820&gt;=$E$23,MOD(A820-$E$23,int)=0),$E$24,0)-F820))))</f>
        <v/>
      </c>
      <c r="H820" s="15"/>
      <c r="I820" s="14" t="str">
        <f t="shared" si="124"/>
        <v/>
      </c>
      <c r="J820" s="14" t="str">
        <f t="shared" si="125"/>
        <v/>
      </c>
      <c r="K820" s="14" t="str">
        <f t="shared" si="126"/>
        <v/>
      </c>
      <c r="L820" s="14" t="str">
        <f>IF(A820="","",SUM($K$49:K820))</f>
        <v/>
      </c>
      <c r="O820" s="18" t="str">
        <f t="shared" si="127"/>
        <v/>
      </c>
      <c r="P820" s="19" t="str">
        <f>IF(O820="","",IF(OR(periods_per_year=26,periods_per_year=52),IF(periods_per_year=26,IF(O820=1,fpdate,P819+14),IF(periods_per_year=52,IF(O820=1,fpdate,P819+7),"n/a")),IF(periods_per_year=24,DATE(YEAR(fpdate),MONTH(fpdate)+(O820-1)/2+IF(AND(DAY(fpdate)&gt;=15,MOD(O820,2)=0),1,0),IF(MOD(O820,2)=0,IF(DAY(fpdate)&gt;=15,DAY(fpdate)-14,DAY(fpdate)+14),DAY(fpdate))),IF(DAY(DATE(YEAR(fpdate),MONTH(fpdate)+O820-1,DAY(fpdate)))&lt;&gt;DAY(fpdate),DATE(YEAR(fpdate),MONTH(fpdate)+O820,0),DATE(YEAR(fpdate),MONTH(fpdate)+O820-1,DAY(fpdate))))))</f>
        <v/>
      </c>
      <c r="Q820" s="20" t="str">
        <f>IF(O820="","",IF(D820&lt;&gt;"",D820,IF(O820=1,start_rate,IF(variable,IF(OR(O820=1,O820&lt;$J$23*periods_per_year),Q819,MIN($J$24,IF(MOD(O820-1,$J$26)=0,MAX($J$25,Q819+$J$27),Q819))),Q819))))</f>
        <v/>
      </c>
      <c r="R820" s="21" t="str">
        <f>IF(O820="","",ROUND((((1+Q820/CP)^(CP/periods_per_year))-1)*U819,2))</f>
        <v/>
      </c>
      <c r="S820" s="21" t="str">
        <f>IF(O820="","",IF(O820=nper,U819+R820,MIN(U819+R820,IF(Q820=Q819,S819,ROUND(-PMT(((1+Q820/CP)^(CP/periods_per_year))-1,nper-O820+1,U819),2)))))</f>
        <v/>
      </c>
      <c r="T820" s="21" t="str">
        <f t="shared" si="128"/>
        <v/>
      </c>
      <c r="U820" s="21" t="str">
        <f t="shared" si="129"/>
        <v/>
      </c>
    </row>
    <row r="821" spans="1:21" x14ac:dyDescent="0.2">
      <c r="A821" s="11" t="str">
        <f t="shared" si="120"/>
        <v/>
      </c>
      <c r="B821" s="12" t="str">
        <f t="shared" si="121"/>
        <v/>
      </c>
      <c r="C821" s="16" t="str">
        <f t="shared" si="122"/>
        <v/>
      </c>
      <c r="D821" s="13" t="str">
        <f>IF(A821="","",IF(A821=1,start_rate,IF(variable,IF(OR(A821=1,A821&lt;$J$23*periods_per_year),D820,MIN($J$24,IF(MOD(A821-1,$J$26)=0,MAX($J$25,D820+$J$27),D820))),D820)))</f>
        <v/>
      </c>
      <c r="E821" s="14" t="str">
        <f t="shared" si="123"/>
        <v/>
      </c>
      <c r="F821" s="14" t="str">
        <f>IF(A821="","",IF(A821=nper,J820+E821,MIN(J820+E821,IF(D821=D820,F820,IF($E$13="Acc Bi-Weekly",ROUND((-PMT(((1+D821/CP)^(CP/12))-1,(nper-A821+1)*12/26,J820))/2,2),IF($E$13="Acc Weekly",ROUND((-PMT(((1+D821/CP)^(CP/12))-1,(nper-A821+1)*12/52,J820))/4,2),ROUND(-PMT(((1+D821/CP)^(CP/periods_per_year))-1,nper-A821+1,J820),2)))))))</f>
        <v/>
      </c>
      <c r="G821" s="14" t="str">
        <f>IF(OR(A821="",A821&lt;$E$23),"",IF(J820&lt;=F821,0,IF(IF(AND(A821&gt;=$E$23,MOD(A821-$E$23,int)=0),$E$24,0)+F821&gt;=J820+E821,J820+E821-F821,IF(AND(A821&gt;=$E$23,MOD(A821-$E$23,int)=0),$E$24,0)+IF(IF(AND(A821&gt;=$E$23,MOD(A821-$E$23,int)=0),$E$24,0)+IF(MOD(A821-$E$27,periods_per_year)=0,$E$26,0)+F821&lt;J820+E821,IF(MOD(A821-$E$27,periods_per_year)=0,$E$26,0),J820+E821-IF(AND(A821&gt;=$E$23,MOD(A821-$E$23,int)=0),$E$24,0)-F821))))</f>
        <v/>
      </c>
      <c r="H821" s="15"/>
      <c r="I821" s="14" t="str">
        <f t="shared" si="124"/>
        <v/>
      </c>
      <c r="J821" s="14" t="str">
        <f t="shared" si="125"/>
        <v/>
      </c>
      <c r="K821" s="14" t="str">
        <f t="shared" si="126"/>
        <v/>
      </c>
      <c r="L821" s="14" t="str">
        <f>IF(A821="","",SUM($K$49:K821))</f>
        <v/>
      </c>
      <c r="O821" s="18" t="str">
        <f t="shared" si="127"/>
        <v/>
      </c>
      <c r="P821" s="19" t="str">
        <f>IF(O821="","",IF(OR(periods_per_year=26,periods_per_year=52),IF(periods_per_year=26,IF(O821=1,fpdate,P820+14),IF(periods_per_year=52,IF(O821=1,fpdate,P820+7),"n/a")),IF(periods_per_year=24,DATE(YEAR(fpdate),MONTH(fpdate)+(O821-1)/2+IF(AND(DAY(fpdate)&gt;=15,MOD(O821,2)=0),1,0),IF(MOD(O821,2)=0,IF(DAY(fpdate)&gt;=15,DAY(fpdate)-14,DAY(fpdate)+14),DAY(fpdate))),IF(DAY(DATE(YEAR(fpdate),MONTH(fpdate)+O821-1,DAY(fpdate)))&lt;&gt;DAY(fpdate),DATE(YEAR(fpdate),MONTH(fpdate)+O821,0),DATE(YEAR(fpdate),MONTH(fpdate)+O821-1,DAY(fpdate))))))</f>
        <v/>
      </c>
      <c r="Q821" s="20" t="str">
        <f>IF(O821="","",IF(D821&lt;&gt;"",D821,IF(O821=1,start_rate,IF(variable,IF(OR(O821=1,O821&lt;$J$23*periods_per_year),Q820,MIN($J$24,IF(MOD(O821-1,$J$26)=0,MAX($J$25,Q820+$J$27),Q820))),Q820))))</f>
        <v/>
      </c>
      <c r="R821" s="21" t="str">
        <f>IF(O821="","",ROUND((((1+Q821/CP)^(CP/periods_per_year))-1)*U820,2))</f>
        <v/>
      </c>
      <c r="S821" s="21" t="str">
        <f>IF(O821="","",IF(O821=nper,U820+R821,MIN(U820+R821,IF(Q821=Q820,S820,ROUND(-PMT(((1+Q821/CP)^(CP/periods_per_year))-1,nper-O821+1,U820),2)))))</f>
        <v/>
      </c>
      <c r="T821" s="21" t="str">
        <f t="shared" si="128"/>
        <v/>
      </c>
      <c r="U821" s="21" t="str">
        <f t="shared" si="129"/>
        <v/>
      </c>
    </row>
    <row r="822" spans="1:21" x14ac:dyDescent="0.2">
      <c r="A822" s="11" t="str">
        <f t="shared" si="120"/>
        <v/>
      </c>
      <c r="B822" s="12" t="str">
        <f t="shared" si="121"/>
        <v/>
      </c>
      <c r="C822" s="16" t="str">
        <f t="shared" si="122"/>
        <v/>
      </c>
      <c r="D822" s="13" t="str">
        <f>IF(A822="","",IF(A822=1,start_rate,IF(variable,IF(OR(A822=1,A822&lt;$J$23*periods_per_year),D821,MIN($J$24,IF(MOD(A822-1,$J$26)=0,MAX($J$25,D821+$J$27),D821))),D821)))</f>
        <v/>
      </c>
      <c r="E822" s="14" t="str">
        <f t="shared" si="123"/>
        <v/>
      </c>
      <c r="F822" s="14" t="str">
        <f>IF(A822="","",IF(A822=nper,J821+E822,MIN(J821+E822,IF(D822=D821,F821,IF($E$13="Acc Bi-Weekly",ROUND((-PMT(((1+D822/CP)^(CP/12))-1,(nper-A822+1)*12/26,J821))/2,2),IF($E$13="Acc Weekly",ROUND((-PMT(((1+D822/CP)^(CP/12))-1,(nper-A822+1)*12/52,J821))/4,2),ROUND(-PMT(((1+D822/CP)^(CP/periods_per_year))-1,nper-A822+1,J821),2)))))))</f>
        <v/>
      </c>
      <c r="G822" s="14" t="str">
        <f>IF(OR(A822="",A822&lt;$E$23),"",IF(J821&lt;=F822,0,IF(IF(AND(A822&gt;=$E$23,MOD(A822-$E$23,int)=0),$E$24,0)+F822&gt;=J821+E822,J821+E822-F822,IF(AND(A822&gt;=$E$23,MOD(A822-$E$23,int)=0),$E$24,0)+IF(IF(AND(A822&gt;=$E$23,MOD(A822-$E$23,int)=0),$E$24,0)+IF(MOD(A822-$E$27,periods_per_year)=0,$E$26,0)+F822&lt;J821+E822,IF(MOD(A822-$E$27,periods_per_year)=0,$E$26,0),J821+E822-IF(AND(A822&gt;=$E$23,MOD(A822-$E$23,int)=0),$E$24,0)-F822))))</f>
        <v/>
      </c>
      <c r="H822" s="15"/>
      <c r="I822" s="14" t="str">
        <f t="shared" si="124"/>
        <v/>
      </c>
      <c r="J822" s="14" t="str">
        <f t="shared" si="125"/>
        <v/>
      </c>
      <c r="K822" s="14" t="str">
        <f t="shared" si="126"/>
        <v/>
      </c>
      <c r="L822" s="14" t="str">
        <f>IF(A822="","",SUM($K$49:K822))</f>
        <v/>
      </c>
      <c r="O822" s="18" t="str">
        <f t="shared" si="127"/>
        <v/>
      </c>
      <c r="P822" s="19" t="str">
        <f>IF(O822="","",IF(OR(periods_per_year=26,periods_per_year=52),IF(periods_per_year=26,IF(O822=1,fpdate,P821+14),IF(periods_per_year=52,IF(O822=1,fpdate,P821+7),"n/a")),IF(periods_per_year=24,DATE(YEAR(fpdate),MONTH(fpdate)+(O822-1)/2+IF(AND(DAY(fpdate)&gt;=15,MOD(O822,2)=0),1,0),IF(MOD(O822,2)=0,IF(DAY(fpdate)&gt;=15,DAY(fpdate)-14,DAY(fpdate)+14),DAY(fpdate))),IF(DAY(DATE(YEAR(fpdate),MONTH(fpdate)+O822-1,DAY(fpdate)))&lt;&gt;DAY(fpdate),DATE(YEAR(fpdate),MONTH(fpdate)+O822,0),DATE(YEAR(fpdate),MONTH(fpdate)+O822-1,DAY(fpdate))))))</f>
        <v/>
      </c>
      <c r="Q822" s="20" t="str">
        <f>IF(O822="","",IF(D822&lt;&gt;"",D822,IF(O822=1,start_rate,IF(variable,IF(OR(O822=1,O822&lt;$J$23*periods_per_year),Q821,MIN($J$24,IF(MOD(O822-1,$J$26)=0,MAX($J$25,Q821+$J$27),Q821))),Q821))))</f>
        <v/>
      </c>
      <c r="R822" s="21" t="str">
        <f>IF(O822="","",ROUND((((1+Q822/CP)^(CP/periods_per_year))-1)*U821,2))</f>
        <v/>
      </c>
      <c r="S822" s="21" t="str">
        <f>IF(O822="","",IF(O822=nper,U821+R822,MIN(U821+R822,IF(Q822=Q821,S821,ROUND(-PMT(((1+Q822/CP)^(CP/periods_per_year))-1,nper-O822+1,U821),2)))))</f>
        <v/>
      </c>
      <c r="T822" s="21" t="str">
        <f t="shared" si="128"/>
        <v/>
      </c>
      <c r="U822" s="21" t="str">
        <f t="shared" si="129"/>
        <v/>
      </c>
    </row>
    <row r="823" spans="1:21" x14ac:dyDescent="0.2">
      <c r="A823" s="11" t="str">
        <f t="shared" si="120"/>
        <v/>
      </c>
      <c r="B823" s="12" t="str">
        <f t="shared" si="121"/>
        <v/>
      </c>
      <c r="C823" s="16" t="str">
        <f t="shared" si="122"/>
        <v/>
      </c>
      <c r="D823" s="13" t="str">
        <f>IF(A823="","",IF(A823=1,start_rate,IF(variable,IF(OR(A823=1,A823&lt;$J$23*periods_per_year),D822,MIN($J$24,IF(MOD(A823-1,$J$26)=0,MAX($J$25,D822+$J$27),D822))),D822)))</f>
        <v/>
      </c>
      <c r="E823" s="14" t="str">
        <f t="shared" si="123"/>
        <v/>
      </c>
      <c r="F823" s="14" t="str">
        <f>IF(A823="","",IF(A823=nper,J822+E823,MIN(J822+E823,IF(D823=D822,F822,IF($E$13="Acc Bi-Weekly",ROUND((-PMT(((1+D823/CP)^(CP/12))-1,(nper-A823+1)*12/26,J822))/2,2),IF($E$13="Acc Weekly",ROUND((-PMT(((1+D823/CP)^(CP/12))-1,(nper-A823+1)*12/52,J822))/4,2),ROUND(-PMT(((1+D823/CP)^(CP/periods_per_year))-1,nper-A823+1,J822),2)))))))</f>
        <v/>
      </c>
      <c r="G823" s="14" t="str">
        <f>IF(OR(A823="",A823&lt;$E$23),"",IF(J822&lt;=F823,0,IF(IF(AND(A823&gt;=$E$23,MOD(A823-$E$23,int)=0),$E$24,0)+F823&gt;=J822+E823,J822+E823-F823,IF(AND(A823&gt;=$E$23,MOD(A823-$E$23,int)=0),$E$24,0)+IF(IF(AND(A823&gt;=$E$23,MOD(A823-$E$23,int)=0),$E$24,0)+IF(MOD(A823-$E$27,periods_per_year)=0,$E$26,0)+F823&lt;J822+E823,IF(MOD(A823-$E$27,periods_per_year)=0,$E$26,0),J822+E823-IF(AND(A823&gt;=$E$23,MOD(A823-$E$23,int)=0),$E$24,0)-F823))))</f>
        <v/>
      </c>
      <c r="H823" s="15"/>
      <c r="I823" s="14" t="str">
        <f t="shared" si="124"/>
        <v/>
      </c>
      <c r="J823" s="14" t="str">
        <f t="shared" si="125"/>
        <v/>
      </c>
      <c r="K823" s="14" t="str">
        <f t="shared" si="126"/>
        <v/>
      </c>
      <c r="L823" s="14" t="str">
        <f>IF(A823="","",SUM($K$49:K823))</f>
        <v/>
      </c>
      <c r="O823" s="18" t="str">
        <f t="shared" si="127"/>
        <v/>
      </c>
      <c r="P823" s="19" t="str">
        <f>IF(O823="","",IF(OR(periods_per_year=26,periods_per_year=52),IF(periods_per_year=26,IF(O823=1,fpdate,P822+14),IF(periods_per_year=52,IF(O823=1,fpdate,P822+7),"n/a")),IF(periods_per_year=24,DATE(YEAR(fpdate),MONTH(fpdate)+(O823-1)/2+IF(AND(DAY(fpdate)&gt;=15,MOD(O823,2)=0),1,0),IF(MOD(O823,2)=0,IF(DAY(fpdate)&gt;=15,DAY(fpdate)-14,DAY(fpdate)+14),DAY(fpdate))),IF(DAY(DATE(YEAR(fpdate),MONTH(fpdate)+O823-1,DAY(fpdate)))&lt;&gt;DAY(fpdate),DATE(YEAR(fpdate),MONTH(fpdate)+O823,0),DATE(YEAR(fpdate),MONTH(fpdate)+O823-1,DAY(fpdate))))))</f>
        <v/>
      </c>
      <c r="Q823" s="20" t="str">
        <f>IF(O823="","",IF(D823&lt;&gt;"",D823,IF(O823=1,start_rate,IF(variable,IF(OR(O823=1,O823&lt;$J$23*periods_per_year),Q822,MIN($J$24,IF(MOD(O823-1,$J$26)=0,MAX($J$25,Q822+$J$27),Q822))),Q822))))</f>
        <v/>
      </c>
      <c r="R823" s="21" t="str">
        <f>IF(O823="","",ROUND((((1+Q823/CP)^(CP/periods_per_year))-1)*U822,2))</f>
        <v/>
      </c>
      <c r="S823" s="21" t="str">
        <f>IF(O823="","",IF(O823=nper,U822+R823,MIN(U822+R823,IF(Q823=Q822,S822,ROUND(-PMT(((1+Q823/CP)^(CP/periods_per_year))-1,nper-O823+1,U822),2)))))</f>
        <v/>
      </c>
      <c r="T823" s="21" t="str">
        <f t="shared" si="128"/>
        <v/>
      </c>
      <c r="U823" s="21" t="str">
        <f t="shared" si="129"/>
        <v/>
      </c>
    </row>
    <row r="824" spans="1:21" x14ac:dyDescent="0.2">
      <c r="A824" s="11" t="str">
        <f t="shared" si="120"/>
        <v/>
      </c>
      <c r="B824" s="12" t="str">
        <f t="shared" si="121"/>
        <v/>
      </c>
      <c r="C824" s="16" t="str">
        <f t="shared" si="122"/>
        <v/>
      </c>
      <c r="D824" s="13" t="str">
        <f>IF(A824="","",IF(A824=1,start_rate,IF(variable,IF(OR(A824=1,A824&lt;$J$23*periods_per_year),D823,MIN($J$24,IF(MOD(A824-1,$J$26)=0,MAX($J$25,D823+$J$27),D823))),D823)))</f>
        <v/>
      </c>
      <c r="E824" s="14" t="str">
        <f t="shared" si="123"/>
        <v/>
      </c>
      <c r="F824" s="14" t="str">
        <f>IF(A824="","",IF(A824=nper,J823+E824,MIN(J823+E824,IF(D824=D823,F823,IF($E$13="Acc Bi-Weekly",ROUND((-PMT(((1+D824/CP)^(CP/12))-1,(nper-A824+1)*12/26,J823))/2,2),IF($E$13="Acc Weekly",ROUND((-PMT(((1+D824/CP)^(CP/12))-1,(nper-A824+1)*12/52,J823))/4,2),ROUND(-PMT(((1+D824/CP)^(CP/periods_per_year))-1,nper-A824+1,J823),2)))))))</f>
        <v/>
      </c>
      <c r="G824" s="14" t="str">
        <f>IF(OR(A824="",A824&lt;$E$23),"",IF(J823&lt;=F824,0,IF(IF(AND(A824&gt;=$E$23,MOD(A824-$E$23,int)=0),$E$24,0)+F824&gt;=J823+E824,J823+E824-F824,IF(AND(A824&gt;=$E$23,MOD(A824-$E$23,int)=0),$E$24,0)+IF(IF(AND(A824&gt;=$E$23,MOD(A824-$E$23,int)=0),$E$24,0)+IF(MOD(A824-$E$27,periods_per_year)=0,$E$26,0)+F824&lt;J823+E824,IF(MOD(A824-$E$27,periods_per_year)=0,$E$26,0),J823+E824-IF(AND(A824&gt;=$E$23,MOD(A824-$E$23,int)=0),$E$24,0)-F824))))</f>
        <v/>
      </c>
      <c r="H824" s="15"/>
      <c r="I824" s="14" t="str">
        <f t="shared" si="124"/>
        <v/>
      </c>
      <c r="J824" s="14" t="str">
        <f t="shared" si="125"/>
        <v/>
      </c>
      <c r="K824" s="14" t="str">
        <f t="shared" si="126"/>
        <v/>
      </c>
      <c r="L824" s="14" t="str">
        <f>IF(A824="","",SUM($K$49:K824))</f>
        <v/>
      </c>
      <c r="O824" s="18" t="str">
        <f t="shared" si="127"/>
        <v/>
      </c>
      <c r="P824" s="19" t="str">
        <f>IF(O824="","",IF(OR(periods_per_year=26,periods_per_year=52),IF(periods_per_year=26,IF(O824=1,fpdate,P823+14),IF(periods_per_year=52,IF(O824=1,fpdate,P823+7),"n/a")),IF(periods_per_year=24,DATE(YEAR(fpdate),MONTH(fpdate)+(O824-1)/2+IF(AND(DAY(fpdate)&gt;=15,MOD(O824,2)=0),1,0),IF(MOD(O824,2)=0,IF(DAY(fpdate)&gt;=15,DAY(fpdate)-14,DAY(fpdate)+14),DAY(fpdate))),IF(DAY(DATE(YEAR(fpdate),MONTH(fpdate)+O824-1,DAY(fpdate)))&lt;&gt;DAY(fpdate),DATE(YEAR(fpdate),MONTH(fpdate)+O824,0),DATE(YEAR(fpdate),MONTH(fpdate)+O824-1,DAY(fpdate))))))</f>
        <v/>
      </c>
      <c r="Q824" s="20" t="str">
        <f>IF(O824="","",IF(D824&lt;&gt;"",D824,IF(O824=1,start_rate,IF(variable,IF(OR(O824=1,O824&lt;$J$23*periods_per_year),Q823,MIN($J$24,IF(MOD(O824-1,$J$26)=0,MAX($J$25,Q823+$J$27),Q823))),Q823))))</f>
        <v/>
      </c>
      <c r="R824" s="21" t="str">
        <f>IF(O824="","",ROUND((((1+Q824/CP)^(CP/periods_per_year))-1)*U823,2))</f>
        <v/>
      </c>
      <c r="S824" s="21" t="str">
        <f>IF(O824="","",IF(O824=nper,U823+R824,MIN(U823+R824,IF(Q824=Q823,S823,ROUND(-PMT(((1+Q824/CP)^(CP/periods_per_year))-1,nper-O824+1,U823),2)))))</f>
        <v/>
      </c>
      <c r="T824" s="21" t="str">
        <f t="shared" si="128"/>
        <v/>
      </c>
      <c r="U824" s="21" t="str">
        <f t="shared" si="129"/>
        <v/>
      </c>
    </row>
    <row r="825" spans="1:21" x14ac:dyDescent="0.2">
      <c r="A825" s="11" t="str">
        <f t="shared" si="120"/>
        <v/>
      </c>
      <c r="B825" s="12" t="str">
        <f t="shared" si="121"/>
        <v/>
      </c>
      <c r="C825" s="16" t="str">
        <f t="shared" si="122"/>
        <v/>
      </c>
      <c r="D825" s="13" t="str">
        <f>IF(A825="","",IF(A825=1,start_rate,IF(variable,IF(OR(A825=1,A825&lt;$J$23*periods_per_year),D824,MIN($J$24,IF(MOD(A825-1,$J$26)=0,MAX($J$25,D824+$J$27),D824))),D824)))</f>
        <v/>
      </c>
      <c r="E825" s="14" t="str">
        <f t="shared" si="123"/>
        <v/>
      </c>
      <c r="F825" s="14" t="str">
        <f>IF(A825="","",IF(A825=nper,J824+E825,MIN(J824+E825,IF(D825=D824,F824,IF($E$13="Acc Bi-Weekly",ROUND((-PMT(((1+D825/CP)^(CP/12))-1,(nper-A825+1)*12/26,J824))/2,2),IF($E$13="Acc Weekly",ROUND((-PMT(((1+D825/CP)^(CP/12))-1,(nper-A825+1)*12/52,J824))/4,2),ROUND(-PMT(((1+D825/CP)^(CP/periods_per_year))-1,nper-A825+1,J824),2)))))))</f>
        <v/>
      </c>
      <c r="G825" s="14" t="str">
        <f>IF(OR(A825="",A825&lt;$E$23),"",IF(J824&lt;=F825,0,IF(IF(AND(A825&gt;=$E$23,MOD(A825-$E$23,int)=0),$E$24,0)+F825&gt;=J824+E825,J824+E825-F825,IF(AND(A825&gt;=$E$23,MOD(A825-$E$23,int)=0),$E$24,0)+IF(IF(AND(A825&gt;=$E$23,MOD(A825-$E$23,int)=0),$E$24,0)+IF(MOD(A825-$E$27,periods_per_year)=0,$E$26,0)+F825&lt;J824+E825,IF(MOD(A825-$E$27,periods_per_year)=0,$E$26,0),J824+E825-IF(AND(A825&gt;=$E$23,MOD(A825-$E$23,int)=0),$E$24,0)-F825))))</f>
        <v/>
      </c>
      <c r="H825" s="15"/>
      <c r="I825" s="14" t="str">
        <f t="shared" si="124"/>
        <v/>
      </c>
      <c r="J825" s="14" t="str">
        <f t="shared" si="125"/>
        <v/>
      </c>
      <c r="K825" s="14" t="str">
        <f t="shared" si="126"/>
        <v/>
      </c>
      <c r="L825" s="14" t="str">
        <f>IF(A825="","",SUM($K$49:K825))</f>
        <v/>
      </c>
      <c r="O825" s="18" t="str">
        <f t="shared" si="127"/>
        <v/>
      </c>
      <c r="P825" s="19" t="str">
        <f>IF(O825="","",IF(OR(periods_per_year=26,periods_per_year=52),IF(periods_per_year=26,IF(O825=1,fpdate,P824+14),IF(periods_per_year=52,IF(O825=1,fpdate,P824+7),"n/a")),IF(periods_per_year=24,DATE(YEAR(fpdate),MONTH(fpdate)+(O825-1)/2+IF(AND(DAY(fpdate)&gt;=15,MOD(O825,2)=0),1,0),IF(MOD(O825,2)=0,IF(DAY(fpdate)&gt;=15,DAY(fpdate)-14,DAY(fpdate)+14),DAY(fpdate))),IF(DAY(DATE(YEAR(fpdate),MONTH(fpdate)+O825-1,DAY(fpdate)))&lt;&gt;DAY(fpdate),DATE(YEAR(fpdate),MONTH(fpdate)+O825,0),DATE(YEAR(fpdate),MONTH(fpdate)+O825-1,DAY(fpdate))))))</f>
        <v/>
      </c>
      <c r="Q825" s="20" t="str">
        <f>IF(O825="","",IF(D825&lt;&gt;"",D825,IF(O825=1,start_rate,IF(variable,IF(OR(O825=1,O825&lt;$J$23*periods_per_year),Q824,MIN($J$24,IF(MOD(O825-1,$J$26)=0,MAX($J$25,Q824+$J$27),Q824))),Q824))))</f>
        <v/>
      </c>
      <c r="R825" s="21" t="str">
        <f>IF(O825="","",ROUND((((1+Q825/CP)^(CP/periods_per_year))-1)*U824,2))</f>
        <v/>
      </c>
      <c r="S825" s="21" t="str">
        <f>IF(O825="","",IF(O825=nper,U824+R825,MIN(U824+R825,IF(Q825=Q824,S824,ROUND(-PMT(((1+Q825/CP)^(CP/periods_per_year))-1,nper-O825+1,U824),2)))))</f>
        <v/>
      </c>
      <c r="T825" s="21" t="str">
        <f t="shared" si="128"/>
        <v/>
      </c>
      <c r="U825" s="21" t="str">
        <f t="shared" si="129"/>
        <v/>
      </c>
    </row>
    <row r="826" spans="1:21" x14ac:dyDescent="0.2">
      <c r="A826" s="11" t="str">
        <f t="shared" si="120"/>
        <v/>
      </c>
      <c r="B826" s="12" t="str">
        <f t="shared" si="121"/>
        <v/>
      </c>
      <c r="C826" s="16" t="str">
        <f t="shared" si="122"/>
        <v/>
      </c>
      <c r="D826" s="13" t="str">
        <f>IF(A826="","",IF(A826=1,start_rate,IF(variable,IF(OR(A826=1,A826&lt;$J$23*periods_per_year),D825,MIN($J$24,IF(MOD(A826-1,$J$26)=0,MAX($J$25,D825+$J$27),D825))),D825)))</f>
        <v/>
      </c>
      <c r="E826" s="14" t="str">
        <f t="shared" si="123"/>
        <v/>
      </c>
      <c r="F826" s="14" t="str">
        <f>IF(A826="","",IF(A826=nper,J825+E826,MIN(J825+E826,IF(D826=D825,F825,IF($E$13="Acc Bi-Weekly",ROUND((-PMT(((1+D826/CP)^(CP/12))-1,(nper-A826+1)*12/26,J825))/2,2),IF($E$13="Acc Weekly",ROUND((-PMT(((1+D826/CP)^(CP/12))-1,(nper-A826+1)*12/52,J825))/4,2),ROUND(-PMT(((1+D826/CP)^(CP/periods_per_year))-1,nper-A826+1,J825),2)))))))</f>
        <v/>
      </c>
      <c r="G826" s="14" t="str">
        <f>IF(OR(A826="",A826&lt;$E$23),"",IF(J825&lt;=F826,0,IF(IF(AND(A826&gt;=$E$23,MOD(A826-$E$23,int)=0),$E$24,0)+F826&gt;=J825+E826,J825+E826-F826,IF(AND(A826&gt;=$E$23,MOD(A826-$E$23,int)=0),$E$24,0)+IF(IF(AND(A826&gt;=$E$23,MOD(A826-$E$23,int)=0),$E$24,0)+IF(MOD(A826-$E$27,periods_per_year)=0,$E$26,0)+F826&lt;J825+E826,IF(MOD(A826-$E$27,periods_per_year)=0,$E$26,0),J825+E826-IF(AND(A826&gt;=$E$23,MOD(A826-$E$23,int)=0),$E$24,0)-F826))))</f>
        <v/>
      </c>
      <c r="H826" s="15"/>
      <c r="I826" s="14" t="str">
        <f t="shared" si="124"/>
        <v/>
      </c>
      <c r="J826" s="14" t="str">
        <f t="shared" si="125"/>
        <v/>
      </c>
      <c r="K826" s="14" t="str">
        <f t="shared" si="126"/>
        <v/>
      </c>
      <c r="L826" s="14" t="str">
        <f>IF(A826="","",SUM($K$49:K826))</f>
        <v/>
      </c>
      <c r="O826" s="18" t="str">
        <f t="shared" si="127"/>
        <v/>
      </c>
      <c r="P826" s="19" t="str">
        <f>IF(O826="","",IF(OR(periods_per_year=26,periods_per_year=52),IF(periods_per_year=26,IF(O826=1,fpdate,P825+14),IF(periods_per_year=52,IF(O826=1,fpdate,P825+7),"n/a")),IF(periods_per_year=24,DATE(YEAR(fpdate),MONTH(fpdate)+(O826-1)/2+IF(AND(DAY(fpdate)&gt;=15,MOD(O826,2)=0),1,0),IF(MOD(O826,2)=0,IF(DAY(fpdate)&gt;=15,DAY(fpdate)-14,DAY(fpdate)+14),DAY(fpdate))),IF(DAY(DATE(YEAR(fpdate),MONTH(fpdate)+O826-1,DAY(fpdate)))&lt;&gt;DAY(fpdate),DATE(YEAR(fpdate),MONTH(fpdate)+O826,0),DATE(YEAR(fpdate),MONTH(fpdate)+O826-1,DAY(fpdate))))))</f>
        <v/>
      </c>
      <c r="Q826" s="20" t="str">
        <f>IF(O826="","",IF(D826&lt;&gt;"",D826,IF(O826=1,start_rate,IF(variable,IF(OR(O826=1,O826&lt;$J$23*periods_per_year),Q825,MIN($J$24,IF(MOD(O826-1,$J$26)=0,MAX($J$25,Q825+$J$27),Q825))),Q825))))</f>
        <v/>
      </c>
      <c r="R826" s="21" t="str">
        <f>IF(O826="","",ROUND((((1+Q826/CP)^(CP/periods_per_year))-1)*U825,2))</f>
        <v/>
      </c>
      <c r="S826" s="21" t="str">
        <f>IF(O826="","",IF(O826=nper,U825+R826,MIN(U825+R826,IF(Q826=Q825,S825,ROUND(-PMT(((1+Q826/CP)^(CP/periods_per_year))-1,nper-O826+1,U825),2)))))</f>
        <v/>
      </c>
      <c r="T826" s="21" t="str">
        <f t="shared" si="128"/>
        <v/>
      </c>
      <c r="U826" s="21" t="str">
        <f t="shared" si="129"/>
        <v/>
      </c>
    </row>
    <row r="827" spans="1:21" x14ac:dyDescent="0.2">
      <c r="A827" s="11" t="str">
        <f t="shared" si="120"/>
        <v/>
      </c>
      <c r="B827" s="12" t="str">
        <f t="shared" si="121"/>
        <v/>
      </c>
      <c r="C827" s="16" t="str">
        <f t="shared" si="122"/>
        <v/>
      </c>
      <c r="D827" s="13" t="str">
        <f>IF(A827="","",IF(A827=1,start_rate,IF(variable,IF(OR(A827=1,A827&lt;$J$23*periods_per_year),D826,MIN($J$24,IF(MOD(A827-1,$J$26)=0,MAX($J$25,D826+$J$27),D826))),D826)))</f>
        <v/>
      </c>
      <c r="E827" s="14" t="str">
        <f t="shared" si="123"/>
        <v/>
      </c>
      <c r="F827" s="14" t="str">
        <f>IF(A827="","",IF(A827=nper,J826+E827,MIN(J826+E827,IF(D827=D826,F826,IF($E$13="Acc Bi-Weekly",ROUND((-PMT(((1+D827/CP)^(CP/12))-1,(nper-A827+1)*12/26,J826))/2,2),IF($E$13="Acc Weekly",ROUND((-PMT(((1+D827/CP)^(CP/12))-1,(nper-A827+1)*12/52,J826))/4,2),ROUND(-PMT(((1+D827/CP)^(CP/periods_per_year))-1,nper-A827+1,J826),2)))))))</f>
        <v/>
      </c>
      <c r="G827" s="14" t="str">
        <f>IF(OR(A827="",A827&lt;$E$23),"",IF(J826&lt;=F827,0,IF(IF(AND(A827&gt;=$E$23,MOD(A827-$E$23,int)=0),$E$24,0)+F827&gt;=J826+E827,J826+E827-F827,IF(AND(A827&gt;=$E$23,MOD(A827-$E$23,int)=0),$E$24,0)+IF(IF(AND(A827&gt;=$E$23,MOD(A827-$E$23,int)=0),$E$24,0)+IF(MOD(A827-$E$27,periods_per_year)=0,$E$26,0)+F827&lt;J826+E827,IF(MOD(A827-$E$27,periods_per_year)=0,$E$26,0),J826+E827-IF(AND(A827&gt;=$E$23,MOD(A827-$E$23,int)=0),$E$24,0)-F827))))</f>
        <v/>
      </c>
      <c r="H827" s="15"/>
      <c r="I827" s="14" t="str">
        <f t="shared" si="124"/>
        <v/>
      </c>
      <c r="J827" s="14" t="str">
        <f t="shared" si="125"/>
        <v/>
      </c>
      <c r="K827" s="14" t="str">
        <f t="shared" si="126"/>
        <v/>
      </c>
      <c r="L827" s="14" t="str">
        <f>IF(A827="","",SUM($K$49:K827))</f>
        <v/>
      </c>
      <c r="O827" s="18" t="str">
        <f t="shared" si="127"/>
        <v/>
      </c>
      <c r="P827" s="19" t="str">
        <f>IF(O827="","",IF(OR(periods_per_year=26,periods_per_year=52),IF(periods_per_year=26,IF(O827=1,fpdate,P826+14),IF(periods_per_year=52,IF(O827=1,fpdate,P826+7),"n/a")),IF(periods_per_year=24,DATE(YEAR(fpdate),MONTH(fpdate)+(O827-1)/2+IF(AND(DAY(fpdate)&gt;=15,MOD(O827,2)=0),1,0),IF(MOD(O827,2)=0,IF(DAY(fpdate)&gt;=15,DAY(fpdate)-14,DAY(fpdate)+14),DAY(fpdate))),IF(DAY(DATE(YEAR(fpdate),MONTH(fpdate)+O827-1,DAY(fpdate)))&lt;&gt;DAY(fpdate),DATE(YEAR(fpdate),MONTH(fpdate)+O827,0),DATE(YEAR(fpdate),MONTH(fpdate)+O827-1,DAY(fpdate))))))</f>
        <v/>
      </c>
      <c r="Q827" s="20" t="str">
        <f>IF(O827="","",IF(D827&lt;&gt;"",D827,IF(O827=1,start_rate,IF(variable,IF(OR(O827=1,O827&lt;$J$23*periods_per_year),Q826,MIN($J$24,IF(MOD(O827-1,$J$26)=0,MAX($J$25,Q826+$J$27),Q826))),Q826))))</f>
        <v/>
      </c>
      <c r="R827" s="21" t="str">
        <f>IF(O827="","",ROUND((((1+Q827/CP)^(CP/periods_per_year))-1)*U826,2))</f>
        <v/>
      </c>
      <c r="S827" s="21" t="str">
        <f>IF(O827="","",IF(O827=nper,U826+R827,MIN(U826+R827,IF(Q827=Q826,S826,ROUND(-PMT(((1+Q827/CP)^(CP/periods_per_year))-1,nper-O827+1,U826),2)))))</f>
        <v/>
      </c>
      <c r="T827" s="21" t="str">
        <f t="shared" si="128"/>
        <v/>
      </c>
      <c r="U827" s="21" t="str">
        <f t="shared" si="129"/>
        <v/>
      </c>
    </row>
    <row r="828" spans="1:21" x14ac:dyDescent="0.2">
      <c r="A828" s="11" t="str">
        <f t="shared" si="120"/>
        <v/>
      </c>
      <c r="B828" s="12" t="str">
        <f t="shared" si="121"/>
        <v/>
      </c>
      <c r="C828" s="16" t="str">
        <f t="shared" si="122"/>
        <v/>
      </c>
      <c r="D828" s="13" t="str">
        <f>IF(A828="","",IF(A828=1,start_rate,IF(variable,IF(OR(A828=1,A828&lt;$J$23*periods_per_year),D827,MIN($J$24,IF(MOD(A828-1,$J$26)=0,MAX($J$25,D827+$J$27),D827))),D827)))</f>
        <v/>
      </c>
      <c r="E828" s="14" t="str">
        <f t="shared" si="123"/>
        <v/>
      </c>
      <c r="F828" s="14" t="str">
        <f>IF(A828="","",IF(A828=nper,J827+E828,MIN(J827+E828,IF(D828=D827,F827,IF($E$13="Acc Bi-Weekly",ROUND((-PMT(((1+D828/CP)^(CP/12))-1,(nper-A828+1)*12/26,J827))/2,2),IF($E$13="Acc Weekly",ROUND((-PMT(((1+D828/CP)^(CP/12))-1,(nper-A828+1)*12/52,J827))/4,2),ROUND(-PMT(((1+D828/CP)^(CP/periods_per_year))-1,nper-A828+1,J827),2)))))))</f>
        <v/>
      </c>
      <c r="G828" s="14" t="str">
        <f>IF(OR(A828="",A828&lt;$E$23),"",IF(J827&lt;=F828,0,IF(IF(AND(A828&gt;=$E$23,MOD(A828-$E$23,int)=0),$E$24,0)+F828&gt;=J827+E828,J827+E828-F828,IF(AND(A828&gt;=$E$23,MOD(A828-$E$23,int)=0),$E$24,0)+IF(IF(AND(A828&gt;=$E$23,MOD(A828-$E$23,int)=0),$E$24,0)+IF(MOD(A828-$E$27,periods_per_year)=0,$E$26,0)+F828&lt;J827+E828,IF(MOD(A828-$E$27,periods_per_year)=0,$E$26,0),J827+E828-IF(AND(A828&gt;=$E$23,MOD(A828-$E$23,int)=0),$E$24,0)-F828))))</f>
        <v/>
      </c>
      <c r="H828" s="15"/>
      <c r="I828" s="14" t="str">
        <f t="shared" si="124"/>
        <v/>
      </c>
      <c r="J828" s="14" t="str">
        <f t="shared" si="125"/>
        <v/>
      </c>
      <c r="K828" s="14" t="str">
        <f t="shared" si="126"/>
        <v/>
      </c>
      <c r="L828" s="14" t="str">
        <f>IF(A828="","",SUM($K$49:K828))</f>
        <v/>
      </c>
      <c r="O828" s="18" t="str">
        <f t="shared" si="127"/>
        <v/>
      </c>
      <c r="P828" s="19" t="str">
        <f>IF(O828="","",IF(OR(periods_per_year=26,periods_per_year=52),IF(periods_per_year=26,IF(O828=1,fpdate,P827+14),IF(periods_per_year=52,IF(O828=1,fpdate,P827+7),"n/a")),IF(periods_per_year=24,DATE(YEAR(fpdate),MONTH(fpdate)+(O828-1)/2+IF(AND(DAY(fpdate)&gt;=15,MOD(O828,2)=0),1,0),IF(MOD(O828,2)=0,IF(DAY(fpdate)&gt;=15,DAY(fpdate)-14,DAY(fpdate)+14),DAY(fpdate))),IF(DAY(DATE(YEAR(fpdate),MONTH(fpdate)+O828-1,DAY(fpdate)))&lt;&gt;DAY(fpdate),DATE(YEAR(fpdate),MONTH(fpdate)+O828,0),DATE(YEAR(fpdate),MONTH(fpdate)+O828-1,DAY(fpdate))))))</f>
        <v/>
      </c>
      <c r="Q828" s="20" t="str">
        <f>IF(O828="","",IF(D828&lt;&gt;"",D828,IF(O828=1,start_rate,IF(variable,IF(OR(O828=1,O828&lt;$J$23*periods_per_year),Q827,MIN($J$24,IF(MOD(O828-1,$J$26)=0,MAX($J$25,Q827+$J$27),Q827))),Q827))))</f>
        <v/>
      </c>
      <c r="R828" s="21" t="str">
        <f>IF(O828="","",ROUND((((1+Q828/CP)^(CP/periods_per_year))-1)*U827,2))</f>
        <v/>
      </c>
      <c r="S828" s="21" t="str">
        <f>IF(O828="","",IF(O828=nper,U827+R828,MIN(U827+R828,IF(Q828=Q827,S827,ROUND(-PMT(((1+Q828/CP)^(CP/periods_per_year))-1,nper-O828+1,U827),2)))))</f>
        <v/>
      </c>
      <c r="T828" s="21" t="str">
        <f t="shared" si="128"/>
        <v/>
      </c>
      <c r="U828" s="21" t="str">
        <f t="shared" si="129"/>
        <v/>
      </c>
    </row>
    <row r="829" spans="1:21" x14ac:dyDescent="0.2">
      <c r="A829" s="11" t="str">
        <f t="shared" si="120"/>
        <v/>
      </c>
      <c r="B829" s="12" t="str">
        <f t="shared" si="121"/>
        <v/>
      </c>
      <c r="C829" s="16" t="str">
        <f t="shared" si="122"/>
        <v/>
      </c>
      <c r="D829" s="13" t="str">
        <f>IF(A829="","",IF(A829=1,start_rate,IF(variable,IF(OR(A829=1,A829&lt;$J$23*periods_per_year),D828,MIN($J$24,IF(MOD(A829-1,$J$26)=0,MAX($J$25,D828+$J$27),D828))),D828)))</f>
        <v/>
      </c>
      <c r="E829" s="14" t="str">
        <f t="shared" si="123"/>
        <v/>
      </c>
      <c r="F829" s="14" t="str">
        <f>IF(A829="","",IF(A829=nper,J828+E829,MIN(J828+E829,IF(D829=D828,F828,IF($E$13="Acc Bi-Weekly",ROUND((-PMT(((1+D829/CP)^(CP/12))-1,(nper-A829+1)*12/26,J828))/2,2),IF($E$13="Acc Weekly",ROUND((-PMT(((1+D829/CP)^(CP/12))-1,(nper-A829+1)*12/52,J828))/4,2),ROUND(-PMT(((1+D829/CP)^(CP/periods_per_year))-1,nper-A829+1,J828),2)))))))</f>
        <v/>
      </c>
      <c r="G829" s="14" t="str">
        <f>IF(OR(A829="",A829&lt;$E$23),"",IF(J828&lt;=F829,0,IF(IF(AND(A829&gt;=$E$23,MOD(A829-$E$23,int)=0),$E$24,0)+F829&gt;=J828+E829,J828+E829-F829,IF(AND(A829&gt;=$E$23,MOD(A829-$E$23,int)=0),$E$24,0)+IF(IF(AND(A829&gt;=$E$23,MOD(A829-$E$23,int)=0),$E$24,0)+IF(MOD(A829-$E$27,periods_per_year)=0,$E$26,0)+F829&lt;J828+E829,IF(MOD(A829-$E$27,periods_per_year)=0,$E$26,0),J828+E829-IF(AND(A829&gt;=$E$23,MOD(A829-$E$23,int)=0),$E$24,0)-F829))))</f>
        <v/>
      </c>
      <c r="H829" s="15"/>
      <c r="I829" s="14" t="str">
        <f t="shared" si="124"/>
        <v/>
      </c>
      <c r="J829" s="14" t="str">
        <f t="shared" si="125"/>
        <v/>
      </c>
      <c r="K829" s="14" t="str">
        <f t="shared" si="126"/>
        <v/>
      </c>
      <c r="L829" s="14" t="str">
        <f>IF(A829="","",SUM($K$49:K829))</f>
        <v/>
      </c>
      <c r="O829" s="18" t="str">
        <f t="shared" si="127"/>
        <v/>
      </c>
      <c r="P829" s="19" t="str">
        <f>IF(O829="","",IF(OR(periods_per_year=26,periods_per_year=52),IF(periods_per_year=26,IF(O829=1,fpdate,P828+14),IF(periods_per_year=52,IF(O829=1,fpdate,P828+7),"n/a")),IF(periods_per_year=24,DATE(YEAR(fpdate),MONTH(fpdate)+(O829-1)/2+IF(AND(DAY(fpdate)&gt;=15,MOD(O829,2)=0),1,0),IF(MOD(O829,2)=0,IF(DAY(fpdate)&gt;=15,DAY(fpdate)-14,DAY(fpdate)+14),DAY(fpdate))),IF(DAY(DATE(YEAR(fpdate),MONTH(fpdate)+O829-1,DAY(fpdate)))&lt;&gt;DAY(fpdate),DATE(YEAR(fpdate),MONTH(fpdate)+O829,0),DATE(YEAR(fpdate),MONTH(fpdate)+O829-1,DAY(fpdate))))))</f>
        <v/>
      </c>
      <c r="Q829" s="20" t="str">
        <f>IF(O829="","",IF(D829&lt;&gt;"",D829,IF(O829=1,start_rate,IF(variable,IF(OR(O829=1,O829&lt;$J$23*periods_per_year),Q828,MIN($J$24,IF(MOD(O829-1,$J$26)=0,MAX($J$25,Q828+$J$27),Q828))),Q828))))</f>
        <v/>
      </c>
      <c r="R829" s="21" t="str">
        <f>IF(O829="","",ROUND((((1+Q829/CP)^(CP/periods_per_year))-1)*U828,2))</f>
        <v/>
      </c>
      <c r="S829" s="21" t="str">
        <f>IF(O829="","",IF(O829=nper,U828+R829,MIN(U828+R829,IF(Q829=Q828,S828,ROUND(-PMT(((1+Q829/CP)^(CP/periods_per_year))-1,nper-O829+1,U828),2)))))</f>
        <v/>
      </c>
      <c r="T829" s="21" t="str">
        <f t="shared" si="128"/>
        <v/>
      </c>
      <c r="U829" s="21" t="str">
        <f t="shared" si="129"/>
        <v/>
      </c>
    </row>
    <row r="830" spans="1:21" x14ac:dyDescent="0.2">
      <c r="A830" s="11" t="str">
        <f t="shared" si="120"/>
        <v/>
      </c>
      <c r="B830" s="12" t="str">
        <f t="shared" si="121"/>
        <v/>
      </c>
      <c r="C830" s="16" t="str">
        <f t="shared" si="122"/>
        <v/>
      </c>
      <c r="D830" s="13" t="str">
        <f>IF(A830="","",IF(A830=1,start_rate,IF(variable,IF(OR(A830=1,A830&lt;$J$23*periods_per_year),D829,MIN($J$24,IF(MOD(A830-1,$J$26)=0,MAX($J$25,D829+$J$27),D829))),D829)))</f>
        <v/>
      </c>
      <c r="E830" s="14" t="str">
        <f t="shared" si="123"/>
        <v/>
      </c>
      <c r="F830" s="14" t="str">
        <f>IF(A830="","",IF(A830=nper,J829+E830,MIN(J829+E830,IF(D830=D829,F829,IF($E$13="Acc Bi-Weekly",ROUND((-PMT(((1+D830/CP)^(CP/12))-1,(nper-A830+1)*12/26,J829))/2,2),IF($E$13="Acc Weekly",ROUND((-PMT(((1+D830/CP)^(CP/12))-1,(nper-A830+1)*12/52,J829))/4,2),ROUND(-PMT(((1+D830/CP)^(CP/periods_per_year))-1,nper-A830+1,J829),2)))))))</f>
        <v/>
      </c>
      <c r="G830" s="14" t="str">
        <f>IF(OR(A830="",A830&lt;$E$23),"",IF(J829&lt;=F830,0,IF(IF(AND(A830&gt;=$E$23,MOD(A830-$E$23,int)=0),$E$24,0)+F830&gt;=J829+E830,J829+E830-F830,IF(AND(A830&gt;=$E$23,MOD(A830-$E$23,int)=0),$E$24,0)+IF(IF(AND(A830&gt;=$E$23,MOD(A830-$E$23,int)=0),$E$24,0)+IF(MOD(A830-$E$27,periods_per_year)=0,$E$26,0)+F830&lt;J829+E830,IF(MOD(A830-$E$27,periods_per_year)=0,$E$26,0),J829+E830-IF(AND(A830&gt;=$E$23,MOD(A830-$E$23,int)=0),$E$24,0)-F830))))</f>
        <v/>
      </c>
      <c r="H830" s="15"/>
      <c r="I830" s="14" t="str">
        <f t="shared" si="124"/>
        <v/>
      </c>
      <c r="J830" s="14" t="str">
        <f t="shared" si="125"/>
        <v/>
      </c>
      <c r="K830" s="14" t="str">
        <f t="shared" si="126"/>
        <v/>
      </c>
      <c r="L830" s="14" t="str">
        <f>IF(A830="","",SUM($K$49:K830))</f>
        <v/>
      </c>
      <c r="O830" s="18" t="str">
        <f t="shared" si="127"/>
        <v/>
      </c>
      <c r="P830" s="19" t="str">
        <f>IF(O830="","",IF(OR(periods_per_year=26,periods_per_year=52),IF(periods_per_year=26,IF(O830=1,fpdate,P829+14),IF(periods_per_year=52,IF(O830=1,fpdate,P829+7),"n/a")),IF(periods_per_year=24,DATE(YEAR(fpdate),MONTH(fpdate)+(O830-1)/2+IF(AND(DAY(fpdate)&gt;=15,MOD(O830,2)=0),1,0),IF(MOD(O830,2)=0,IF(DAY(fpdate)&gt;=15,DAY(fpdate)-14,DAY(fpdate)+14),DAY(fpdate))),IF(DAY(DATE(YEAR(fpdate),MONTH(fpdate)+O830-1,DAY(fpdate)))&lt;&gt;DAY(fpdate),DATE(YEAR(fpdate),MONTH(fpdate)+O830,0),DATE(YEAR(fpdate),MONTH(fpdate)+O830-1,DAY(fpdate))))))</f>
        <v/>
      </c>
      <c r="Q830" s="20" t="str">
        <f>IF(O830="","",IF(D830&lt;&gt;"",D830,IF(O830=1,start_rate,IF(variable,IF(OR(O830=1,O830&lt;$J$23*periods_per_year),Q829,MIN($J$24,IF(MOD(O830-1,$J$26)=0,MAX($J$25,Q829+$J$27),Q829))),Q829))))</f>
        <v/>
      </c>
      <c r="R830" s="21" t="str">
        <f>IF(O830="","",ROUND((((1+Q830/CP)^(CP/periods_per_year))-1)*U829,2))</f>
        <v/>
      </c>
      <c r="S830" s="21" t="str">
        <f>IF(O830="","",IF(O830=nper,U829+R830,MIN(U829+R830,IF(Q830=Q829,S829,ROUND(-PMT(((1+Q830/CP)^(CP/periods_per_year))-1,nper-O830+1,U829),2)))))</f>
        <v/>
      </c>
      <c r="T830" s="21" t="str">
        <f t="shared" si="128"/>
        <v/>
      </c>
      <c r="U830" s="21" t="str">
        <f t="shared" si="129"/>
        <v/>
      </c>
    </row>
    <row r="831" spans="1:21" x14ac:dyDescent="0.2">
      <c r="A831" s="11" t="str">
        <f t="shared" si="120"/>
        <v/>
      </c>
      <c r="B831" s="12" t="str">
        <f t="shared" si="121"/>
        <v/>
      </c>
      <c r="C831" s="16" t="str">
        <f t="shared" si="122"/>
        <v/>
      </c>
      <c r="D831" s="13" t="str">
        <f>IF(A831="","",IF(A831=1,start_rate,IF(variable,IF(OR(A831=1,A831&lt;$J$23*periods_per_year),D830,MIN($J$24,IF(MOD(A831-1,$J$26)=0,MAX($J$25,D830+$J$27),D830))),D830)))</f>
        <v/>
      </c>
      <c r="E831" s="14" t="str">
        <f t="shared" si="123"/>
        <v/>
      </c>
      <c r="F831" s="14" t="str">
        <f>IF(A831="","",IF(A831=nper,J830+E831,MIN(J830+E831,IF(D831=D830,F830,IF($E$13="Acc Bi-Weekly",ROUND((-PMT(((1+D831/CP)^(CP/12))-1,(nper-A831+1)*12/26,J830))/2,2),IF($E$13="Acc Weekly",ROUND((-PMT(((1+D831/CP)^(CP/12))-1,(nper-A831+1)*12/52,J830))/4,2),ROUND(-PMT(((1+D831/CP)^(CP/periods_per_year))-1,nper-A831+1,J830),2)))))))</f>
        <v/>
      </c>
      <c r="G831" s="14" t="str">
        <f>IF(OR(A831="",A831&lt;$E$23),"",IF(J830&lt;=F831,0,IF(IF(AND(A831&gt;=$E$23,MOD(A831-$E$23,int)=0),$E$24,0)+F831&gt;=J830+E831,J830+E831-F831,IF(AND(A831&gt;=$E$23,MOD(A831-$E$23,int)=0),$E$24,0)+IF(IF(AND(A831&gt;=$E$23,MOD(A831-$E$23,int)=0),$E$24,0)+IF(MOD(A831-$E$27,periods_per_year)=0,$E$26,0)+F831&lt;J830+E831,IF(MOD(A831-$E$27,periods_per_year)=0,$E$26,0),J830+E831-IF(AND(A831&gt;=$E$23,MOD(A831-$E$23,int)=0),$E$24,0)-F831))))</f>
        <v/>
      </c>
      <c r="H831" s="15"/>
      <c r="I831" s="14" t="str">
        <f t="shared" si="124"/>
        <v/>
      </c>
      <c r="J831" s="14" t="str">
        <f t="shared" si="125"/>
        <v/>
      </c>
      <c r="K831" s="14" t="str">
        <f t="shared" si="126"/>
        <v/>
      </c>
      <c r="L831" s="14" t="str">
        <f>IF(A831="","",SUM($K$49:K831))</f>
        <v/>
      </c>
      <c r="O831" s="18" t="str">
        <f t="shared" si="127"/>
        <v/>
      </c>
      <c r="P831" s="19" t="str">
        <f>IF(O831="","",IF(OR(periods_per_year=26,periods_per_year=52),IF(periods_per_year=26,IF(O831=1,fpdate,P830+14),IF(periods_per_year=52,IF(O831=1,fpdate,P830+7),"n/a")),IF(periods_per_year=24,DATE(YEAR(fpdate),MONTH(fpdate)+(O831-1)/2+IF(AND(DAY(fpdate)&gt;=15,MOD(O831,2)=0),1,0),IF(MOD(O831,2)=0,IF(DAY(fpdate)&gt;=15,DAY(fpdate)-14,DAY(fpdate)+14),DAY(fpdate))),IF(DAY(DATE(YEAR(fpdate),MONTH(fpdate)+O831-1,DAY(fpdate)))&lt;&gt;DAY(fpdate),DATE(YEAR(fpdate),MONTH(fpdate)+O831,0),DATE(YEAR(fpdate),MONTH(fpdate)+O831-1,DAY(fpdate))))))</f>
        <v/>
      </c>
      <c r="Q831" s="20" t="str">
        <f>IF(O831="","",IF(D831&lt;&gt;"",D831,IF(O831=1,start_rate,IF(variable,IF(OR(O831=1,O831&lt;$J$23*periods_per_year),Q830,MIN($J$24,IF(MOD(O831-1,$J$26)=0,MAX($J$25,Q830+$J$27),Q830))),Q830))))</f>
        <v/>
      </c>
      <c r="R831" s="21" t="str">
        <f>IF(O831="","",ROUND((((1+Q831/CP)^(CP/periods_per_year))-1)*U830,2))</f>
        <v/>
      </c>
      <c r="S831" s="21" t="str">
        <f>IF(O831="","",IF(O831=nper,U830+R831,MIN(U830+R831,IF(Q831=Q830,S830,ROUND(-PMT(((1+Q831/CP)^(CP/periods_per_year))-1,nper-O831+1,U830),2)))))</f>
        <v/>
      </c>
      <c r="T831" s="21" t="str">
        <f t="shared" si="128"/>
        <v/>
      </c>
      <c r="U831" s="21" t="str">
        <f t="shared" si="129"/>
        <v/>
      </c>
    </row>
    <row r="832" spans="1:21" x14ac:dyDescent="0.2">
      <c r="A832" s="11" t="str">
        <f t="shared" si="120"/>
        <v/>
      </c>
      <c r="B832" s="12" t="str">
        <f t="shared" si="121"/>
        <v/>
      </c>
      <c r="C832" s="16" t="str">
        <f t="shared" si="122"/>
        <v/>
      </c>
      <c r="D832" s="13" t="str">
        <f>IF(A832="","",IF(A832=1,start_rate,IF(variable,IF(OR(A832=1,A832&lt;$J$23*periods_per_year),D831,MIN($J$24,IF(MOD(A832-1,$J$26)=0,MAX($J$25,D831+$J$27),D831))),D831)))</f>
        <v/>
      </c>
      <c r="E832" s="14" t="str">
        <f t="shared" si="123"/>
        <v/>
      </c>
      <c r="F832" s="14" t="str">
        <f>IF(A832="","",IF(A832=nper,J831+E832,MIN(J831+E832,IF(D832=D831,F831,IF($E$13="Acc Bi-Weekly",ROUND((-PMT(((1+D832/CP)^(CP/12))-1,(nper-A832+1)*12/26,J831))/2,2),IF($E$13="Acc Weekly",ROUND((-PMT(((1+D832/CP)^(CP/12))-1,(nper-A832+1)*12/52,J831))/4,2),ROUND(-PMT(((1+D832/CP)^(CP/periods_per_year))-1,nper-A832+1,J831),2)))))))</f>
        <v/>
      </c>
      <c r="G832" s="14" t="str">
        <f>IF(OR(A832="",A832&lt;$E$23),"",IF(J831&lt;=F832,0,IF(IF(AND(A832&gt;=$E$23,MOD(A832-$E$23,int)=0),$E$24,0)+F832&gt;=J831+E832,J831+E832-F832,IF(AND(A832&gt;=$E$23,MOD(A832-$E$23,int)=0),$E$24,0)+IF(IF(AND(A832&gt;=$E$23,MOD(A832-$E$23,int)=0),$E$24,0)+IF(MOD(A832-$E$27,periods_per_year)=0,$E$26,0)+F832&lt;J831+E832,IF(MOD(A832-$E$27,periods_per_year)=0,$E$26,0),J831+E832-IF(AND(A832&gt;=$E$23,MOD(A832-$E$23,int)=0),$E$24,0)-F832))))</f>
        <v/>
      </c>
      <c r="H832" s="15"/>
      <c r="I832" s="14" t="str">
        <f t="shared" si="124"/>
        <v/>
      </c>
      <c r="J832" s="14" t="str">
        <f t="shared" si="125"/>
        <v/>
      </c>
      <c r="K832" s="14" t="str">
        <f t="shared" si="126"/>
        <v/>
      </c>
      <c r="L832" s="14" t="str">
        <f>IF(A832="","",SUM($K$49:K832))</f>
        <v/>
      </c>
      <c r="O832" s="18" t="str">
        <f t="shared" si="127"/>
        <v/>
      </c>
      <c r="P832" s="19" t="str">
        <f>IF(O832="","",IF(OR(periods_per_year=26,periods_per_year=52),IF(periods_per_year=26,IF(O832=1,fpdate,P831+14),IF(periods_per_year=52,IF(O832=1,fpdate,P831+7),"n/a")),IF(periods_per_year=24,DATE(YEAR(fpdate),MONTH(fpdate)+(O832-1)/2+IF(AND(DAY(fpdate)&gt;=15,MOD(O832,2)=0),1,0),IF(MOD(O832,2)=0,IF(DAY(fpdate)&gt;=15,DAY(fpdate)-14,DAY(fpdate)+14),DAY(fpdate))),IF(DAY(DATE(YEAR(fpdate),MONTH(fpdate)+O832-1,DAY(fpdate)))&lt;&gt;DAY(fpdate),DATE(YEAR(fpdate),MONTH(fpdate)+O832,0),DATE(YEAR(fpdate),MONTH(fpdate)+O832-1,DAY(fpdate))))))</f>
        <v/>
      </c>
      <c r="Q832" s="20" t="str">
        <f>IF(O832="","",IF(D832&lt;&gt;"",D832,IF(O832=1,start_rate,IF(variable,IF(OR(O832=1,O832&lt;$J$23*periods_per_year),Q831,MIN($J$24,IF(MOD(O832-1,$J$26)=0,MAX($J$25,Q831+$J$27),Q831))),Q831))))</f>
        <v/>
      </c>
      <c r="R832" s="21" t="str">
        <f>IF(O832="","",ROUND((((1+Q832/CP)^(CP/periods_per_year))-1)*U831,2))</f>
        <v/>
      </c>
      <c r="S832" s="21" t="str">
        <f>IF(O832="","",IF(O832=nper,U831+R832,MIN(U831+R832,IF(Q832=Q831,S831,ROUND(-PMT(((1+Q832/CP)^(CP/periods_per_year))-1,nper-O832+1,U831),2)))))</f>
        <v/>
      </c>
      <c r="T832" s="21" t="str">
        <f t="shared" si="128"/>
        <v/>
      </c>
      <c r="U832" s="21" t="str">
        <f t="shared" si="129"/>
        <v/>
      </c>
    </row>
    <row r="833" spans="1:21" x14ac:dyDescent="0.2">
      <c r="A833" s="11" t="str">
        <f t="shared" si="120"/>
        <v/>
      </c>
      <c r="B833" s="12" t="str">
        <f t="shared" si="121"/>
        <v/>
      </c>
      <c r="C833" s="16" t="str">
        <f t="shared" si="122"/>
        <v/>
      </c>
      <c r="D833" s="13" t="str">
        <f>IF(A833="","",IF(A833=1,start_rate,IF(variable,IF(OR(A833=1,A833&lt;$J$23*periods_per_year),D832,MIN($J$24,IF(MOD(A833-1,$J$26)=0,MAX($J$25,D832+$J$27),D832))),D832)))</f>
        <v/>
      </c>
      <c r="E833" s="14" t="str">
        <f t="shared" si="123"/>
        <v/>
      </c>
      <c r="F833" s="14" t="str">
        <f>IF(A833="","",IF(A833=nper,J832+E833,MIN(J832+E833,IF(D833=D832,F832,IF($E$13="Acc Bi-Weekly",ROUND((-PMT(((1+D833/CP)^(CP/12))-1,(nper-A833+1)*12/26,J832))/2,2),IF($E$13="Acc Weekly",ROUND((-PMT(((1+D833/CP)^(CP/12))-1,(nper-A833+1)*12/52,J832))/4,2),ROUND(-PMT(((1+D833/CP)^(CP/periods_per_year))-1,nper-A833+1,J832),2)))))))</f>
        <v/>
      </c>
      <c r="G833" s="14" t="str">
        <f>IF(OR(A833="",A833&lt;$E$23),"",IF(J832&lt;=F833,0,IF(IF(AND(A833&gt;=$E$23,MOD(A833-$E$23,int)=0),$E$24,0)+F833&gt;=J832+E833,J832+E833-F833,IF(AND(A833&gt;=$E$23,MOD(A833-$E$23,int)=0),$E$24,0)+IF(IF(AND(A833&gt;=$E$23,MOD(A833-$E$23,int)=0),$E$24,0)+IF(MOD(A833-$E$27,periods_per_year)=0,$E$26,0)+F833&lt;J832+E833,IF(MOD(A833-$E$27,periods_per_year)=0,$E$26,0),J832+E833-IF(AND(A833&gt;=$E$23,MOD(A833-$E$23,int)=0),$E$24,0)-F833))))</f>
        <v/>
      </c>
      <c r="H833" s="15"/>
      <c r="I833" s="14" t="str">
        <f t="shared" si="124"/>
        <v/>
      </c>
      <c r="J833" s="14" t="str">
        <f t="shared" si="125"/>
        <v/>
      </c>
      <c r="K833" s="14" t="str">
        <f t="shared" si="126"/>
        <v/>
      </c>
      <c r="L833" s="14" t="str">
        <f>IF(A833="","",SUM($K$49:K833))</f>
        <v/>
      </c>
      <c r="O833" s="18" t="str">
        <f t="shared" si="127"/>
        <v/>
      </c>
      <c r="P833" s="19" t="str">
        <f>IF(O833="","",IF(OR(periods_per_year=26,periods_per_year=52),IF(periods_per_year=26,IF(O833=1,fpdate,P832+14),IF(periods_per_year=52,IF(O833=1,fpdate,P832+7),"n/a")),IF(periods_per_year=24,DATE(YEAR(fpdate),MONTH(fpdate)+(O833-1)/2+IF(AND(DAY(fpdate)&gt;=15,MOD(O833,2)=0),1,0),IF(MOD(O833,2)=0,IF(DAY(fpdate)&gt;=15,DAY(fpdate)-14,DAY(fpdate)+14),DAY(fpdate))),IF(DAY(DATE(YEAR(fpdate),MONTH(fpdate)+O833-1,DAY(fpdate)))&lt;&gt;DAY(fpdate),DATE(YEAR(fpdate),MONTH(fpdate)+O833,0),DATE(YEAR(fpdate),MONTH(fpdate)+O833-1,DAY(fpdate))))))</f>
        <v/>
      </c>
      <c r="Q833" s="20" t="str">
        <f>IF(O833="","",IF(D833&lt;&gt;"",D833,IF(O833=1,start_rate,IF(variable,IF(OR(O833=1,O833&lt;$J$23*periods_per_year),Q832,MIN($J$24,IF(MOD(O833-1,$J$26)=0,MAX($J$25,Q832+$J$27),Q832))),Q832))))</f>
        <v/>
      </c>
      <c r="R833" s="21" t="str">
        <f>IF(O833="","",ROUND((((1+Q833/CP)^(CP/periods_per_year))-1)*U832,2))</f>
        <v/>
      </c>
      <c r="S833" s="21" t="str">
        <f>IF(O833="","",IF(O833=nper,U832+R833,MIN(U832+R833,IF(Q833=Q832,S832,ROUND(-PMT(((1+Q833/CP)^(CP/periods_per_year))-1,nper-O833+1,U832),2)))))</f>
        <v/>
      </c>
      <c r="T833" s="21" t="str">
        <f t="shared" si="128"/>
        <v/>
      </c>
      <c r="U833" s="21" t="str">
        <f t="shared" si="129"/>
        <v/>
      </c>
    </row>
    <row r="834" spans="1:21" x14ac:dyDescent="0.2">
      <c r="A834" s="11" t="str">
        <f t="shared" si="120"/>
        <v/>
      </c>
      <c r="B834" s="12" t="str">
        <f t="shared" si="121"/>
        <v/>
      </c>
      <c r="C834" s="16" t="str">
        <f t="shared" si="122"/>
        <v/>
      </c>
      <c r="D834" s="13" t="str">
        <f>IF(A834="","",IF(A834=1,start_rate,IF(variable,IF(OR(A834=1,A834&lt;$J$23*periods_per_year),D833,MIN($J$24,IF(MOD(A834-1,$J$26)=0,MAX($J$25,D833+$J$27),D833))),D833)))</f>
        <v/>
      </c>
      <c r="E834" s="14" t="str">
        <f t="shared" si="123"/>
        <v/>
      </c>
      <c r="F834" s="14" t="str">
        <f>IF(A834="","",IF(A834=nper,J833+E834,MIN(J833+E834,IF(D834=D833,F833,IF($E$13="Acc Bi-Weekly",ROUND((-PMT(((1+D834/CP)^(CP/12))-1,(nper-A834+1)*12/26,J833))/2,2),IF($E$13="Acc Weekly",ROUND((-PMT(((1+D834/CP)^(CP/12))-1,(nper-A834+1)*12/52,J833))/4,2),ROUND(-PMT(((1+D834/CP)^(CP/periods_per_year))-1,nper-A834+1,J833),2)))))))</f>
        <v/>
      </c>
      <c r="G834" s="14" t="str">
        <f>IF(OR(A834="",A834&lt;$E$23),"",IF(J833&lt;=F834,0,IF(IF(AND(A834&gt;=$E$23,MOD(A834-$E$23,int)=0),$E$24,0)+F834&gt;=J833+E834,J833+E834-F834,IF(AND(A834&gt;=$E$23,MOD(A834-$E$23,int)=0),$E$24,0)+IF(IF(AND(A834&gt;=$E$23,MOD(A834-$E$23,int)=0),$E$24,0)+IF(MOD(A834-$E$27,periods_per_year)=0,$E$26,0)+F834&lt;J833+E834,IF(MOD(A834-$E$27,periods_per_year)=0,$E$26,0),J833+E834-IF(AND(A834&gt;=$E$23,MOD(A834-$E$23,int)=0),$E$24,0)-F834))))</f>
        <v/>
      </c>
      <c r="H834" s="15"/>
      <c r="I834" s="14" t="str">
        <f t="shared" si="124"/>
        <v/>
      </c>
      <c r="J834" s="14" t="str">
        <f t="shared" si="125"/>
        <v/>
      </c>
      <c r="K834" s="14" t="str">
        <f t="shared" si="126"/>
        <v/>
      </c>
      <c r="L834" s="14" t="str">
        <f>IF(A834="","",SUM($K$49:K834))</f>
        <v/>
      </c>
      <c r="O834" s="18" t="str">
        <f t="shared" si="127"/>
        <v/>
      </c>
      <c r="P834" s="19" t="str">
        <f>IF(O834="","",IF(OR(periods_per_year=26,periods_per_year=52),IF(periods_per_year=26,IF(O834=1,fpdate,P833+14),IF(periods_per_year=52,IF(O834=1,fpdate,P833+7),"n/a")),IF(periods_per_year=24,DATE(YEAR(fpdate),MONTH(fpdate)+(O834-1)/2+IF(AND(DAY(fpdate)&gt;=15,MOD(O834,2)=0),1,0),IF(MOD(O834,2)=0,IF(DAY(fpdate)&gt;=15,DAY(fpdate)-14,DAY(fpdate)+14),DAY(fpdate))),IF(DAY(DATE(YEAR(fpdate),MONTH(fpdate)+O834-1,DAY(fpdate)))&lt;&gt;DAY(fpdate),DATE(YEAR(fpdate),MONTH(fpdate)+O834,0),DATE(YEAR(fpdate),MONTH(fpdate)+O834-1,DAY(fpdate))))))</f>
        <v/>
      </c>
      <c r="Q834" s="20" t="str">
        <f>IF(O834="","",IF(D834&lt;&gt;"",D834,IF(O834=1,start_rate,IF(variable,IF(OR(O834=1,O834&lt;$J$23*periods_per_year),Q833,MIN($J$24,IF(MOD(O834-1,$J$26)=0,MAX($J$25,Q833+$J$27),Q833))),Q833))))</f>
        <v/>
      </c>
      <c r="R834" s="21" t="str">
        <f>IF(O834="","",ROUND((((1+Q834/CP)^(CP/periods_per_year))-1)*U833,2))</f>
        <v/>
      </c>
      <c r="S834" s="21" t="str">
        <f>IF(O834="","",IF(O834=nper,U833+R834,MIN(U833+R834,IF(Q834=Q833,S833,ROUND(-PMT(((1+Q834/CP)^(CP/periods_per_year))-1,nper-O834+1,U833),2)))))</f>
        <v/>
      </c>
      <c r="T834" s="21" t="str">
        <f t="shared" si="128"/>
        <v/>
      </c>
      <c r="U834" s="21" t="str">
        <f t="shared" si="129"/>
        <v/>
      </c>
    </row>
    <row r="835" spans="1:21" x14ac:dyDescent="0.2">
      <c r="A835" s="11" t="str">
        <f t="shared" si="120"/>
        <v/>
      </c>
      <c r="B835" s="12" t="str">
        <f t="shared" si="121"/>
        <v/>
      </c>
      <c r="C835" s="16" t="str">
        <f t="shared" si="122"/>
        <v/>
      </c>
      <c r="D835" s="13" t="str">
        <f>IF(A835="","",IF(A835=1,start_rate,IF(variable,IF(OR(A835=1,A835&lt;$J$23*periods_per_year),D834,MIN($J$24,IF(MOD(A835-1,$J$26)=0,MAX($J$25,D834+$J$27),D834))),D834)))</f>
        <v/>
      </c>
      <c r="E835" s="14" t="str">
        <f t="shared" si="123"/>
        <v/>
      </c>
      <c r="F835" s="14" t="str">
        <f>IF(A835="","",IF(A835=nper,J834+E835,MIN(J834+E835,IF(D835=D834,F834,IF($E$13="Acc Bi-Weekly",ROUND((-PMT(((1+D835/CP)^(CP/12))-1,(nper-A835+1)*12/26,J834))/2,2),IF($E$13="Acc Weekly",ROUND((-PMT(((1+D835/CP)^(CP/12))-1,(nper-A835+1)*12/52,J834))/4,2),ROUND(-PMT(((1+D835/CP)^(CP/periods_per_year))-1,nper-A835+1,J834),2)))))))</f>
        <v/>
      </c>
      <c r="G835" s="14" t="str">
        <f>IF(OR(A835="",A835&lt;$E$23),"",IF(J834&lt;=F835,0,IF(IF(AND(A835&gt;=$E$23,MOD(A835-$E$23,int)=0),$E$24,0)+F835&gt;=J834+E835,J834+E835-F835,IF(AND(A835&gt;=$E$23,MOD(A835-$E$23,int)=0),$E$24,0)+IF(IF(AND(A835&gt;=$E$23,MOD(A835-$E$23,int)=0),$E$24,0)+IF(MOD(A835-$E$27,periods_per_year)=0,$E$26,0)+F835&lt;J834+E835,IF(MOD(A835-$E$27,periods_per_year)=0,$E$26,0),J834+E835-IF(AND(A835&gt;=$E$23,MOD(A835-$E$23,int)=0),$E$24,0)-F835))))</f>
        <v/>
      </c>
      <c r="H835" s="15"/>
      <c r="I835" s="14" t="str">
        <f t="shared" si="124"/>
        <v/>
      </c>
      <c r="J835" s="14" t="str">
        <f t="shared" si="125"/>
        <v/>
      </c>
      <c r="K835" s="14" t="str">
        <f t="shared" si="126"/>
        <v/>
      </c>
      <c r="L835" s="14" t="str">
        <f>IF(A835="","",SUM($K$49:K835))</f>
        <v/>
      </c>
      <c r="O835" s="18" t="str">
        <f t="shared" si="127"/>
        <v/>
      </c>
      <c r="P835" s="19" t="str">
        <f>IF(O835="","",IF(OR(periods_per_year=26,periods_per_year=52),IF(periods_per_year=26,IF(O835=1,fpdate,P834+14),IF(periods_per_year=52,IF(O835=1,fpdate,P834+7),"n/a")),IF(periods_per_year=24,DATE(YEAR(fpdate),MONTH(fpdate)+(O835-1)/2+IF(AND(DAY(fpdate)&gt;=15,MOD(O835,2)=0),1,0),IF(MOD(O835,2)=0,IF(DAY(fpdate)&gt;=15,DAY(fpdate)-14,DAY(fpdate)+14),DAY(fpdate))),IF(DAY(DATE(YEAR(fpdate),MONTH(fpdate)+O835-1,DAY(fpdate)))&lt;&gt;DAY(fpdate),DATE(YEAR(fpdate),MONTH(fpdate)+O835,0),DATE(YEAR(fpdate),MONTH(fpdate)+O835-1,DAY(fpdate))))))</f>
        <v/>
      </c>
      <c r="Q835" s="20" t="str">
        <f>IF(O835="","",IF(D835&lt;&gt;"",D835,IF(O835=1,start_rate,IF(variable,IF(OR(O835=1,O835&lt;$J$23*periods_per_year),Q834,MIN($J$24,IF(MOD(O835-1,$J$26)=0,MAX($J$25,Q834+$J$27),Q834))),Q834))))</f>
        <v/>
      </c>
      <c r="R835" s="21" t="str">
        <f>IF(O835="","",ROUND((((1+Q835/CP)^(CP/periods_per_year))-1)*U834,2))</f>
        <v/>
      </c>
      <c r="S835" s="21" t="str">
        <f>IF(O835="","",IF(O835=nper,U834+R835,MIN(U834+R835,IF(Q835=Q834,S834,ROUND(-PMT(((1+Q835/CP)^(CP/periods_per_year))-1,nper-O835+1,U834),2)))))</f>
        <v/>
      </c>
      <c r="T835" s="21" t="str">
        <f t="shared" si="128"/>
        <v/>
      </c>
      <c r="U835" s="21" t="str">
        <f t="shared" si="129"/>
        <v/>
      </c>
    </row>
    <row r="836" spans="1:21" x14ac:dyDescent="0.2">
      <c r="A836" s="11" t="str">
        <f t="shared" si="120"/>
        <v/>
      </c>
      <c r="B836" s="12" t="str">
        <f t="shared" si="121"/>
        <v/>
      </c>
      <c r="C836" s="16" t="str">
        <f t="shared" si="122"/>
        <v/>
      </c>
      <c r="D836" s="13" t="str">
        <f>IF(A836="","",IF(A836=1,start_rate,IF(variable,IF(OR(A836=1,A836&lt;$J$23*periods_per_year),D835,MIN($J$24,IF(MOD(A836-1,$J$26)=0,MAX($J$25,D835+$J$27),D835))),D835)))</f>
        <v/>
      </c>
      <c r="E836" s="14" t="str">
        <f t="shared" si="123"/>
        <v/>
      </c>
      <c r="F836" s="14" t="str">
        <f>IF(A836="","",IF(A836=nper,J835+E836,MIN(J835+E836,IF(D836=D835,F835,IF($E$13="Acc Bi-Weekly",ROUND((-PMT(((1+D836/CP)^(CP/12))-1,(nper-A836+1)*12/26,J835))/2,2),IF($E$13="Acc Weekly",ROUND((-PMT(((1+D836/CP)^(CP/12))-1,(nper-A836+1)*12/52,J835))/4,2),ROUND(-PMT(((1+D836/CP)^(CP/periods_per_year))-1,nper-A836+1,J835),2)))))))</f>
        <v/>
      </c>
      <c r="G836" s="14" t="str">
        <f>IF(OR(A836="",A836&lt;$E$23),"",IF(J835&lt;=F836,0,IF(IF(AND(A836&gt;=$E$23,MOD(A836-$E$23,int)=0),$E$24,0)+F836&gt;=J835+E836,J835+E836-F836,IF(AND(A836&gt;=$E$23,MOD(A836-$E$23,int)=0),$E$24,0)+IF(IF(AND(A836&gt;=$E$23,MOD(A836-$E$23,int)=0),$E$24,0)+IF(MOD(A836-$E$27,periods_per_year)=0,$E$26,0)+F836&lt;J835+E836,IF(MOD(A836-$E$27,periods_per_year)=0,$E$26,0),J835+E836-IF(AND(A836&gt;=$E$23,MOD(A836-$E$23,int)=0),$E$24,0)-F836))))</f>
        <v/>
      </c>
      <c r="H836" s="15"/>
      <c r="I836" s="14" t="str">
        <f t="shared" si="124"/>
        <v/>
      </c>
      <c r="J836" s="14" t="str">
        <f t="shared" si="125"/>
        <v/>
      </c>
      <c r="K836" s="14" t="str">
        <f t="shared" si="126"/>
        <v/>
      </c>
      <c r="L836" s="14" t="str">
        <f>IF(A836="","",SUM($K$49:K836))</f>
        <v/>
      </c>
      <c r="O836" s="18" t="str">
        <f t="shared" si="127"/>
        <v/>
      </c>
      <c r="P836" s="19" t="str">
        <f>IF(O836="","",IF(OR(periods_per_year=26,periods_per_year=52),IF(periods_per_year=26,IF(O836=1,fpdate,P835+14),IF(periods_per_year=52,IF(O836=1,fpdate,P835+7),"n/a")),IF(periods_per_year=24,DATE(YEAR(fpdate),MONTH(fpdate)+(O836-1)/2+IF(AND(DAY(fpdate)&gt;=15,MOD(O836,2)=0),1,0),IF(MOD(O836,2)=0,IF(DAY(fpdate)&gt;=15,DAY(fpdate)-14,DAY(fpdate)+14),DAY(fpdate))),IF(DAY(DATE(YEAR(fpdate),MONTH(fpdate)+O836-1,DAY(fpdate)))&lt;&gt;DAY(fpdate),DATE(YEAR(fpdate),MONTH(fpdate)+O836,0),DATE(YEAR(fpdate),MONTH(fpdate)+O836-1,DAY(fpdate))))))</f>
        <v/>
      </c>
      <c r="Q836" s="20" t="str">
        <f>IF(O836="","",IF(D836&lt;&gt;"",D836,IF(O836=1,start_rate,IF(variable,IF(OR(O836=1,O836&lt;$J$23*periods_per_year),Q835,MIN($J$24,IF(MOD(O836-1,$J$26)=0,MAX($J$25,Q835+$J$27),Q835))),Q835))))</f>
        <v/>
      </c>
      <c r="R836" s="21" t="str">
        <f>IF(O836="","",ROUND((((1+Q836/CP)^(CP/periods_per_year))-1)*U835,2))</f>
        <v/>
      </c>
      <c r="S836" s="21" t="str">
        <f>IF(O836="","",IF(O836=nper,U835+R836,MIN(U835+R836,IF(Q836=Q835,S835,ROUND(-PMT(((1+Q836/CP)^(CP/periods_per_year))-1,nper-O836+1,U835),2)))))</f>
        <v/>
      </c>
      <c r="T836" s="21" t="str">
        <f t="shared" si="128"/>
        <v/>
      </c>
      <c r="U836" s="21" t="str">
        <f t="shared" si="129"/>
        <v/>
      </c>
    </row>
    <row r="837" spans="1:21" x14ac:dyDescent="0.2">
      <c r="A837" s="11" t="str">
        <f t="shared" si="120"/>
        <v/>
      </c>
      <c r="B837" s="12" t="str">
        <f t="shared" si="121"/>
        <v/>
      </c>
      <c r="C837" s="16" t="str">
        <f t="shared" si="122"/>
        <v/>
      </c>
      <c r="D837" s="13" t="str">
        <f>IF(A837="","",IF(A837=1,start_rate,IF(variable,IF(OR(A837=1,A837&lt;$J$23*periods_per_year),D836,MIN($J$24,IF(MOD(A837-1,$J$26)=0,MAX($J$25,D836+$J$27),D836))),D836)))</f>
        <v/>
      </c>
      <c r="E837" s="14" t="str">
        <f t="shared" si="123"/>
        <v/>
      </c>
      <c r="F837" s="14" t="str">
        <f>IF(A837="","",IF(A837=nper,J836+E837,MIN(J836+E837,IF(D837=D836,F836,IF($E$13="Acc Bi-Weekly",ROUND((-PMT(((1+D837/CP)^(CP/12))-1,(nper-A837+1)*12/26,J836))/2,2),IF($E$13="Acc Weekly",ROUND((-PMT(((1+D837/CP)^(CP/12))-1,(nper-A837+1)*12/52,J836))/4,2),ROUND(-PMT(((1+D837/CP)^(CP/periods_per_year))-1,nper-A837+1,J836),2)))))))</f>
        <v/>
      </c>
      <c r="G837" s="14" t="str">
        <f>IF(OR(A837="",A837&lt;$E$23),"",IF(J836&lt;=F837,0,IF(IF(AND(A837&gt;=$E$23,MOD(A837-$E$23,int)=0),$E$24,0)+F837&gt;=J836+E837,J836+E837-F837,IF(AND(A837&gt;=$E$23,MOD(A837-$E$23,int)=0),$E$24,0)+IF(IF(AND(A837&gt;=$E$23,MOD(A837-$E$23,int)=0),$E$24,0)+IF(MOD(A837-$E$27,periods_per_year)=0,$E$26,0)+F837&lt;J836+E837,IF(MOD(A837-$E$27,periods_per_year)=0,$E$26,0),J836+E837-IF(AND(A837&gt;=$E$23,MOD(A837-$E$23,int)=0),$E$24,0)-F837))))</f>
        <v/>
      </c>
      <c r="H837" s="15"/>
      <c r="I837" s="14" t="str">
        <f t="shared" si="124"/>
        <v/>
      </c>
      <c r="J837" s="14" t="str">
        <f t="shared" si="125"/>
        <v/>
      </c>
      <c r="K837" s="14" t="str">
        <f t="shared" si="126"/>
        <v/>
      </c>
      <c r="L837" s="14" t="str">
        <f>IF(A837="","",SUM($K$49:K837))</f>
        <v/>
      </c>
      <c r="O837" s="18" t="str">
        <f t="shared" si="127"/>
        <v/>
      </c>
      <c r="P837" s="19" t="str">
        <f>IF(O837="","",IF(OR(periods_per_year=26,periods_per_year=52),IF(periods_per_year=26,IF(O837=1,fpdate,P836+14),IF(periods_per_year=52,IF(O837=1,fpdate,P836+7),"n/a")),IF(periods_per_year=24,DATE(YEAR(fpdate),MONTH(fpdate)+(O837-1)/2+IF(AND(DAY(fpdate)&gt;=15,MOD(O837,2)=0),1,0),IF(MOD(O837,2)=0,IF(DAY(fpdate)&gt;=15,DAY(fpdate)-14,DAY(fpdate)+14),DAY(fpdate))),IF(DAY(DATE(YEAR(fpdate),MONTH(fpdate)+O837-1,DAY(fpdate)))&lt;&gt;DAY(fpdate),DATE(YEAR(fpdate),MONTH(fpdate)+O837,0),DATE(YEAR(fpdate),MONTH(fpdate)+O837-1,DAY(fpdate))))))</f>
        <v/>
      </c>
      <c r="Q837" s="20" t="str">
        <f>IF(O837="","",IF(D837&lt;&gt;"",D837,IF(O837=1,start_rate,IF(variable,IF(OR(O837=1,O837&lt;$J$23*periods_per_year),Q836,MIN($J$24,IF(MOD(O837-1,$J$26)=0,MAX($J$25,Q836+$J$27),Q836))),Q836))))</f>
        <v/>
      </c>
      <c r="R837" s="21" t="str">
        <f>IF(O837="","",ROUND((((1+Q837/CP)^(CP/periods_per_year))-1)*U836,2))</f>
        <v/>
      </c>
      <c r="S837" s="21" t="str">
        <f>IF(O837="","",IF(O837=nper,U836+R837,MIN(U836+R837,IF(Q837=Q836,S836,ROUND(-PMT(((1+Q837/CP)^(CP/periods_per_year))-1,nper-O837+1,U836),2)))))</f>
        <v/>
      </c>
      <c r="T837" s="21" t="str">
        <f t="shared" si="128"/>
        <v/>
      </c>
      <c r="U837" s="21" t="str">
        <f t="shared" si="129"/>
        <v/>
      </c>
    </row>
    <row r="838" spans="1:21" x14ac:dyDescent="0.2">
      <c r="A838" s="11" t="str">
        <f t="shared" si="120"/>
        <v/>
      </c>
      <c r="B838" s="12" t="str">
        <f t="shared" si="121"/>
        <v/>
      </c>
      <c r="C838" s="16" t="str">
        <f t="shared" si="122"/>
        <v/>
      </c>
      <c r="D838" s="13" t="str">
        <f>IF(A838="","",IF(A838=1,start_rate,IF(variable,IF(OR(A838=1,A838&lt;$J$23*periods_per_year),D837,MIN($J$24,IF(MOD(A838-1,$J$26)=0,MAX($J$25,D837+$J$27),D837))),D837)))</f>
        <v/>
      </c>
      <c r="E838" s="14" t="str">
        <f t="shared" si="123"/>
        <v/>
      </c>
      <c r="F838" s="14" t="str">
        <f>IF(A838="","",IF(A838=nper,J837+E838,MIN(J837+E838,IF(D838=D837,F837,IF($E$13="Acc Bi-Weekly",ROUND((-PMT(((1+D838/CP)^(CP/12))-1,(nper-A838+1)*12/26,J837))/2,2),IF($E$13="Acc Weekly",ROUND((-PMT(((1+D838/CP)^(CP/12))-1,(nper-A838+1)*12/52,J837))/4,2),ROUND(-PMT(((1+D838/CP)^(CP/periods_per_year))-1,nper-A838+1,J837),2)))))))</f>
        <v/>
      </c>
      <c r="G838" s="14" t="str">
        <f>IF(OR(A838="",A838&lt;$E$23),"",IF(J837&lt;=F838,0,IF(IF(AND(A838&gt;=$E$23,MOD(A838-$E$23,int)=0),$E$24,0)+F838&gt;=J837+E838,J837+E838-F838,IF(AND(A838&gt;=$E$23,MOD(A838-$E$23,int)=0),$E$24,0)+IF(IF(AND(A838&gt;=$E$23,MOD(A838-$E$23,int)=0),$E$24,0)+IF(MOD(A838-$E$27,periods_per_year)=0,$E$26,0)+F838&lt;J837+E838,IF(MOD(A838-$E$27,periods_per_year)=0,$E$26,0),J837+E838-IF(AND(A838&gt;=$E$23,MOD(A838-$E$23,int)=0),$E$24,0)-F838))))</f>
        <v/>
      </c>
      <c r="H838" s="15"/>
      <c r="I838" s="14" t="str">
        <f t="shared" si="124"/>
        <v/>
      </c>
      <c r="J838" s="14" t="str">
        <f t="shared" si="125"/>
        <v/>
      </c>
      <c r="K838" s="14" t="str">
        <f t="shared" si="126"/>
        <v/>
      </c>
      <c r="L838" s="14" t="str">
        <f>IF(A838="","",SUM($K$49:K838))</f>
        <v/>
      </c>
      <c r="O838" s="18" t="str">
        <f t="shared" si="127"/>
        <v/>
      </c>
      <c r="P838" s="19" t="str">
        <f>IF(O838="","",IF(OR(periods_per_year=26,periods_per_year=52),IF(periods_per_year=26,IF(O838=1,fpdate,P837+14),IF(periods_per_year=52,IF(O838=1,fpdate,P837+7),"n/a")),IF(periods_per_year=24,DATE(YEAR(fpdate),MONTH(fpdate)+(O838-1)/2+IF(AND(DAY(fpdate)&gt;=15,MOD(O838,2)=0),1,0),IF(MOD(O838,2)=0,IF(DAY(fpdate)&gt;=15,DAY(fpdate)-14,DAY(fpdate)+14),DAY(fpdate))),IF(DAY(DATE(YEAR(fpdate),MONTH(fpdate)+O838-1,DAY(fpdate)))&lt;&gt;DAY(fpdate),DATE(YEAR(fpdate),MONTH(fpdate)+O838,0),DATE(YEAR(fpdate),MONTH(fpdate)+O838-1,DAY(fpdate))))))</f>
        <v/>
      </c>
      <c r="Q838" s="20" t="str">
        <f>IF(O838="","",IF(D838&lt;&gt;"",D838,IF(O838=1,start_rate,IF(variable,IF(OR(O838=1,O838&lt;$J$23*periods_per_year),Q837,MIN($J$24,IF(MOD(O838-1,$J$26)=0,MAX($J$25,Q837+$J$27),Q837))),Q837))))</f>
        <v/>
      </c>
      <c r="R838" s="21" t="str">
        <f>IF(O838="","",ROUND((((1+Q838/CP)^(CP/periods_per_year))-1)*U837,2))</f>
        <v/>
      </c>
      <c r="S838" s="21" t="str">
        <f>IF(O838="","",IF(O838=nper,U837+R838,MIN(U837+R838,IF(Q838=Q837,S837,ROUND(-PMT(((1+Q838/CP)^(CP/periods_per_year))-1,nper-O838+1,U837),2)))))</f>
        <v/>
      </c>
      <c r="T838" s="21" t="str">
        <f t="shared" si="128"/>
        <v/>
      </c>
      <c r="U838" s="21" t="str">
        <f t="shared" si="129"/>
        <v/>
      </c>
    </row>
    <row r="839" spans="1:21" x14ac:dyDescent="0.2">
      <c r="A839" s="11" t="str">
        <f t="shared" si="120"/>
        <v/>
      </c>
      <c r="B839" s="12" t="str">
        <f t="shared" si="121"/>
        <v/>
      </c>
      <c r="C839" s="16" t="str">
        <f t="shared" si="122"/>
        <v/>
      </c>
      <c r="D839" s="13" t="str">
        <f>IF(A839="","",IF(A839=1,start_rate,IF(variable,IF(OR(A839=1,A839&lt;$J$23*periods_per_year),D838,MIN($J$24,IF(MOD(A839-1,$J$26)=0,MAX($J$25,D838+$J$27),D838))),D838)))</f>
        <v/>
      </c>
      <c r="E839" s="14" t="str">
        <f t="shared" si="123"/>
        <v/>
      </c>
      <c r="F839" s="14" t="str">
        <f>IF(A839="","",IF(A839=nper,J838+E839,MIN(J838+E839,IF(D839=D838,F838,IF($E$13="Acc Bi-Weekly",ROUND((-PMT(((1+D839/CP)^(CP/12))-1,(nper-A839+1)*12/26,J838))/2,2),IF($E$13="Acc Weekly",ROUND((-PMT(((1+D839/CP)^(CP/12))-1,(nper-A839+1)*12/52,J838))/4,2),ROUND(-PMT(((1+D839/CP)^(CP/periods_per_year))-1,nper-A839+1,J838),2)))))))</f>
        <v/>
      </c>
      <c r="G839" s="14" t="str">
        <f>IF(OR(A839="",A839&lt;$E$23),"",IF(J838&lt;=F839,0,IF(IF(AND(A839&gt;=$E$23,MOD(A839-$E$23,int)=0),$E$24,0)+F839&gt;=J838+E839,J838+E839-F839,IF(AND(A839&gt;=$E$23,MOD(A839-$E$23,int)=0),$E$24,0)+IF(IF(AND(A839&gt;=$E$23,MOD(A839-$E$23,int)=0),$E$24,0)+IF(MOD(A839-$E$27,periods_per_year)=0,$E$26,0)+F839&lt;J838+E839,IF(MOD(A839-$E$27,periods_per_year)=0,$E$26,0),J838+E839-IF(AND(A839&gt;=$E$23,MOD(A839-$E$23,int)=0),$E$24,0)-F839))))</f>
        <v/>
      </c>
      <c r="H839" s="15"/>
      <c r="I839" s="14" t="str">
        <f t="shared" si="124"/>
        <v/>
      </c>
      <c r="J839" s="14" t="str">
        <f t="shared" si="125"/>
        <v/>
      </c>
      <c r="K839" s="14" t="str">
        <f t="shared" si="126"/>
        <v/>
      </c>
      <c r="L839" s="14" t="str">
        <f>IF(A839="","",SUM($K$49:K839))</f>
        <v/>
      </c>
      <c r="O839" s="18" t="str">
        <f t="shared" si="127"/>
        <v/>
      </c>
      <c r="P839" s="19" t="str">
        <f>IF(O839="","",IF(OR(periods_per_year=26,periods_per_year=52),IF(periods_per_year=26,IF(O839=1,fpdate,P838+14),IF(periods_per_year=52,IF(O839=1,fpdate,P838+7),"n/a")),IF(periods_per_year=24,DATE(YEAR(fpdate),MONTH(fpdate)+(O839-1)/2+IF(AND(DAY(fpdate)&gt;=15,MOD(O839,2)=0),1,0),IF(MOD(O839,2)=0,IF(DAY(fpdate)&gt;=15,DAY(fpdate)-14,DAY(fpdate)+14),DAY(fpdate))),IF(DAY(DATE(YEAR(fpdate),MONTH(fpdate)+O839-1,DAY(fpdate)))&lt;&gt;DAY(fpdate),DATE(YEAR(fpdate),MONTH(fpdate)+O839,0),DATE(YEAR(fpdate),MONTH(fpdate)+O839-1,DAY(fpdate))))))</f>
        <v/>
      </c>
      <c r="Q839" s="20" t="str">
        <f>IF(O839="","",IF(D839&lt;&gt;"",D839,IF(O839=1,start_rate,IF(variable,IF(OR(O839=1,O839&lt;$J$23*periods_per_year),Q838,MIN($J$24,IF(MOD(O839-1,$J$26)=0,MAX($J$25,Q838+$J$27),Q838))),Q838))))</f>
        <v/>
      </c>
      <c r="R839" s="21" t="str">
        <f>IF(O839="","",ROUND((((1+Q839/CP)^(CP/periods_per_year))-1)*U838,2))</f>
        <v/>
      </c>
      <c r="S839" s="21" t="str">
        <f>IF(O839="","",IF(O839=nper,U838+R839,MIN(U838+R839,IF(Q839=Q838,S838,ROUND(-PMT(((1+Q839/CP)^(CP/periods_per_year))-1,nper-O839+1,U838),2)))))</f>
        <v/>
      </c>
      <c r="T839" s="21" t="str">
        <f t="shared" si="128"/>
        <v/>
      </c>
      <c r="U839" s="21" t="str">
        <f t="shared" si="129"/>
        <v/>
      </c>
    </row>
    <row r="840" spans="1:21" x14ac:dyDescent="0.2">
      <c r="A840" s="11" t="str">
        <f t="shared" si="120"/>
        <v/>
      </c>
      <c r="B840" s="12" t="str">
        <f t="shared" si="121"/>
        <v/>
      </c>
      <c r="C840" s="16" t="str">
        <f t="shared" si="122"/>
        <v/>
      </c>
      <c r="D840" s="13" t="str">
        <f>IF(A840="","",IF(A840=1,start_rate,IF(variable,IF(OR(A840=1,A840&lt;$J$23*periods_per_year),D839,MIN($J$24,IF(MOD(A840-1,$J$26)=0,MAX($J$25,D839+$J$27),D839))),D839)))</f>
        <v/>
      </c>
      <c r="E840" s="14" t="str">
        <f t="shared" si="123"/>
        <v/>
      </c>
      <c r="F840" s="14" t="str">
        <f>IF(A840="","",IF(A840=nper,J839+E840,MIN(J839+E840,IF(D840=D839,F839,IF($E$13="Acc Bi-Weekly",ROUND((-PMT(((1+D840/CP)^(CP/12))-1,(nper-A840+1)*12/26,J839))/2,2),IF($E$13="Acc Weekly",ROUND((-PMT(((1+D840/CP)^(CP/12))-1,(nper-A840+1)*12/52,J839))/4,2),ROUND(-PMT(((1+D840/CP)^(CP/periods_per_year))-1,nper-A840+1,J839),2)))))))</f>
        <v/>
      </c>
      <c r="G840" s="14" t="str">
        <f>IF(OR(A840="",A840&lt;$E$23),"",IF(J839&lt;=F840,0,IF(IF(AND(A840&gt;=$E$23,MOD(A840-$E$23,int)=0),$E$24,0)+F840&gt;=J839+E840,J839+E840-F840,IF(AND(A840&gt;=$E$23,MOD(A840-$E$23,int)=0),$E$24,0)+IF(IF(AND(A840&gt;=$E$23,MOD(A840-$E$23,int)=0),$E$24,0)+IF(MOD(A840-$E$27,periods_per_year)=0,$E$26,0)+F840&lt;J839+E840,IF(MOD(A840-$E$27,periods_per_year)=0,$E$26,0),J839+E840-IF(AND(A840&gt;=$E$23,MOD(A840-$E$23,int)=0),$E$24,0)-F840))))</f>
        <v/>
      </c>
      <c r="H840" s="15"/>
      <c r="I840" s="14" t="str">
        <f t="shared" si="124"/>
        <v/>
      </c>
      <c r="J840" s="14" t="str">
        <f t="shared" si="125"/>
        <v/>
      </c>
      <c r="K840" s="14" t="str">
        <f t="shared" si="126"/>
        <v/>
      </c>
      <c r="L840" s="14" t="str">
        <f>IF(A840="","",SUM($K$49:K840))</f>
        <v/>
      </c>
      <c r="O840" s="18" t="str">
        <f t="shared" si="127"/>
        <v/>
      </c>
      <c r="P840" s="19" t="str">
        <f>IF(O840="","",IF(OR(periods_per_year=26,periods_per_year=52),IF(periods_per_year=26,IF(O840=1,fpdate,P839+14),IF(periods_per_year=52,IF(O840=1,fpdate,P839+7),"n/a")),IF(periods_per_year=24,DATE(YEAR(fpdate),MONTH(fpdate)+(O840-1)/2+IF(AND(DAY(fpdate)&gt;=15,MOD(O840,2)=0),1,0),IF(MOD(O840,2)=0,IF(DAY(fpdate)&gt;=15,DAY(fpdate)-14,DAY(fpdate)+14),DAY(fpdate))),IF(DAY(DATE(YEAR(fpdate),MONTH(fpdate)+O840-1,DAY(fpdate)))&lt;&gt;DAY(fpdate),DATE(YEAR(fpdate),MONTH(fpdate)+O840,0),DATE(YEAR(fpdate),MONTH(fpdate)+O840-1,DAY(fpdate))))))</f>
        <v/>
      </c>
      <c r="Q840" s="20" t="str">
        <f>IF(O840="","",IF(D840&lt;&gt;"",D840,IF(O840=1,start_rate,IF(variable,IF(OR(O840=1,O840&lt;$J$23*periods_per_year),Q839,MIN($J$24,IF(MOD(O840-1,$J$26)=0,MAX($J$25,Q839+$J$27),Q839))),Q839))))</f>
        <v/>
      </c>
      <c r="R840" s="21" t="str">
        <f>IF(O840="","",ROUND((((1+Q840/CP)^(CP/periods_per_year))-1)*U839,2))</f>
        <v/>
      </c>
      <c r="S840" s="21" t="str">
        <f>IF(O840="","",IF(O840=nper,U839+R840,MIN(U839+R840,IF(Q840=Q839,S839,ROUND(-PMT(((1+Q840/CP)^(CP/periods_per_year))-1,nper-O840+1,U839),2)))))</f>
        <v/>
      </c>
      <c r="T840" s="21" t="str">
        <f t="shared" si="128"/>
        <v/>
      </c>
      <c r="U840" s="21" t="str">
        <f t="shared" si="129"/>
        <v/>
      </c>
    </row>
    <row r="841" spans="1:21" x14ac:dyDescent="0.2">
      <c r="A841" s="11" t="str">
        <f t="shared" si="120"/>
        <v/>
      </c>
      <c r="B841" s="12" t="str">
        <f t="shared" si="121"/>
        <v/>
      </c>
      <c r="C841" s="16" t="str">
        <f t="shared" si="122"/>
        <v/>
      </c>
      <c r="D841" s="13" t="str">
        <f>IF(A841="","",IF(A841=1,start_rate,IF(variable,IF(OR(A841=1,A841&lt;$J$23*periods_per_year),D840,MIN($J$24,IF(MOD(A841-1,$J$26)=0,MAX($J$25,D840+$J$27),D840))),D840)))</f>
        <v/>
      </c>
      <c r="E841" s="14" t="str">
        <f t="shared" si="123"/>
        <v/>
      </c>
      <c r="F841" s="14" t="str">
        <f>IF(A841="","",IF(A841=nper,J840+E841,MIN(J840+E841,IF(D841=D840,F840,IF($E$13="Acc Bi-Weekly",ROUND((-PMT(((1+D841/CP)^(CP/12))-1,(nper-A841+1)*12/26,J840))/2,2),IF($E$13="Acc Weekly",ROUND((-PMT(((1+D841/CP)^(CP/12))-1,(nper-A841+1)*12/52,J840))/4,2),ROUND(-PMT(((1+D841/CP)^(CP/periods_per_year))-1,nper-A841+1,J840),2)))))))</f>
        <v/>
      </c>
      <c r="G841" s="14" t="str">
        <f>IF(OR(A841="",A841&lt;$E$23),"",IF(J840&lt;=F841,0,IF(IF(AND(A841&gt;=$E$23,MOD(A841-$E$23,int)=0),$E$24,0)+F841&gt;=J840+E841,J840+E841-F841,IF(AND(A841&gt;=$E$23,MOD(A841-$E$23,int)=0),$E$24,0)+IF(IF(AND(A841&gt;=$E$23,MOD(A841-$E$23,int)=0),$E$24,0)+IF(MOD(A841-$E$27,periods_per_year)=0,$E$26,0)+F841&lt;J840+E841,IF(MOD(A841-$E$27,periods_per_year)=0,$E$26,0),J840+E841-IF(AND(A841&gt;=$E$23,MOD(A841-$E$23,int)=0),$E$24,0)-F841))))</f>
        <v/>
      </c>
      <c r="H841" s="15"/>
      <c r="I841" s="14" t="str">
        <f t="shared" si="124"/>
        <v/>
      </c>
      <c r="J841" s="14" t="str">
        <f t="shared" si="125"/>
        <v/>
      </c>
      <c r="K841" s="14" t="str">
        <f t="shared" si="126"/>
        <v/>
      </c>
      <c r="L841" s="14" t="str">
        <f>IF(A841="","",SUM($K$49:K841))</f>
        <v/>
      </c>
      <c r="O841" s="18" t="str">
        <f t="shared" si="127"/>
        <v/>
      </c>
      <c r="P841" s="19" t="str">
        <f>IF(O841="","",IF(OR(periods_per_year=26,periods_per_year=52),IF(periods_per_year=26,IF(O841=1,fpdate,P840+14),IF(periods_per_year=52,IF(O841=1,fpdate,P840+7),"n/a")),IF(periods_per_year=24,DATE(YEAR(fpdate),MONTH(fpdate)+(O841-1)/2+IF(AND(DAY(fpdate)&gt;=15,MOD(O841,2)=0),1,0),IF(MOD(O841,2)=0,IF(DAY(fpdate)&gt;=15,DAY(fpdate)-14,DAY(fpdate)+14),DAY(fpdate))),IF(DAY(DATE(YEAR(fpdate),MONTH(fpdate)+O841-1,DAY(fpdate)))&lt;&gt;DAY(fpdate),DATE(YEAR(fpdate),MONTH(fpdate)+O841,0),DATE(YEAR(fpdate),MONTH(fpdate)+O841-1,DAY(fpdate))))))</f>
        <v/>
      </c>
      <c r="Q841" s="20" t="str">
        <f>IF(O841="","",IF(D841&lt;&gt;"",D841,IF(O841=1,start_rate,IF(variable,IF(OR(O841=1,O841&lt;$J$23*periods_per_year),Q840,MIN($J$24,IF(MOD(O841-1,$J$26)=0,MAX($J$25,Q840+$J$27),Q840))),Q840))))</f>
        <v/>
      </c>
      <c r="R841" s="21" t="str">
        <f>IF(O841="","",ROUND((((1+Q841/CP)^(CP/periods_per_year))-1)*U840,2))</f>
        <v/>
      </c>
      <c r="S841" s="21" t="str">
        <f>IF(O841="","",IF(O841=nper,U840+R841,MIN(U840+R841,IF(Q841=Q840,S840,ROUND(-PMT(((1+Q841/CP)^(CP/periods_per_year))-1,nper-O841+1,U840),2)))))</f>
        <v/>
      </c>
      <c r="T841" s="21" t="str">
        <f t="shared" si="128"/>
        <v/>
      </c>
      <c r="U841" s="21" t="str">
        <f t="shared" si="129"/>
        <v/>
      </c>
    </row>
    <row r="842" spans="1:21" x14ac:dyDescent="0.2">
      <c r="A842" s="11" t="str">
        <f t="shared" si="120"/>
        <v/>
      </c>
      <c r="B842" s="12" t="str">
        <f t="shared" si="121"/>
        <v/>
      </c>
      <c r="C842" s="16" t="str">
        <f t="shared" si="122"/>
        <v/>
      </c>
      <c r="D842" s="13" t="str">
        <f>IF(A842="","",IF(A842=1,start_rate,IF(variable,IF(OR(A842=1,A842&lt;$J$23*periods_per_year),D841,MIN($J$24,IF(MOD(A842-1,$J$26)=0,MAX($J$25,D841+$J$27),D841))),D841)))</f>
        <v/>
      </c>
      <c r="E842" s="14" t="str">
        <f t="shared" si="123"/>
        <v/>
      </c>
      <c r="F842" s="14" t="str">
        <f>IF(A842="","",IF(A842=nper,J841+E842,MIN(J841+E842,IF(D842=D841,F841,IF($E$13="Acc Bi-Weekly",ROUND((-PMT(((1+D842/CP)^(CP/12))-1,(nper-A842+1)*12/26,J841))/2,2),IF($E$13="Acc Weekly",ROUND((-PMT(((1+D842/CP)^(CP/12))-1,(nper-A842+1)*12/52,J841))/4,2),ROUND(-PMT(((1+D842/CP)^(CP/periods_per_year))-1,nper-A842+1,J841),2)))))))</f>
        <v/>
      </c>
      <c r="G842" s="14" t="str">
        <f>IF(OR(A842="",A842&lt;$E$23),"",IF(J841&lt;=F842,0,IF(IF(AND(A842&gt;=$E$23,MOD(A842-$E$23,int)=0),$E$24,0)+F842&gt;=J841+E842,J841+E842-F842,IF(AND(A842&gt;=$E$23,MOD(A842-$E$23,int)=0),$E$24,0)+IF(IF(AND(A842&gt;=$E$23,MOD(A842-$E$23,int)=0),$E$24,0)+IF(MOD(A842-$E$27,periods_per_year)=0,$E$26,0)+F842&lt;J841+E842,IF(MOD(A842-$E$27,periods_per_year)=0,$E$26,0),J841+E842-IF(AND(A842&gt;=$E$23,MOD(A842-$E$23,int)=0),$E$24,0)-F842))))</f>
        <v/>
      </c>
      <c r="H842" s="15"/>
      <c r="I842" s="14" t="str">
        <f t="shared" si="124"/>
        <v/>
      </c>
      <c r="J842" s="14" t="str">
        <f t="shared" si="125"/>
        <v/>
      </c>
      <c r="K842" s="14" t="str">
        <f t="shared" si="126"/>
        <v/>
      </c>
      <c r="L842" s="14" t="str">
        <f>IF(A842="","",SUM($K$49:K842))</f>
        <v/>
      </c>
      <c r="O842" s="18" t="str">
        <f t="shared" si="127"/>
        <v/>
      </c>
      <c r="P842" s="19" t="str">
        <f>IF(O842="","",IF(OR(periods_per_year=26,periods_per_year=52),IF(periods_per_year=26,IF(O842=1,fpdate,P841+14),IF(periods_per_year=52,IF(O842=1,fpdate,P841+7),"n/a")),IF(periods_per_year=24,DATE(YEAR(fpdate),MONTH(fpdate)+(O842-1)/2+IF(AND(DAY(fpdate)&gt;=15,MOD(O842,2)=0),1,0),IF(MOD(O842,2)=0,IF(DAY(fpdate)&gt;=15,DAY(fpdate)-14,DAY(fpdate)+14),DAY(fpdate))),IF(DAY(DATE(YEAR(fpdate),MONTH(fpdate)+O842-1,DAY(fpdate)))&lt;&gt;DAY(fpdate),DATE(YEAR(fpdate),MONTH(fpdate)+O842,0),DATE(YEAR(fpdate),MONTH(fpdate)+O842-1,DAY(fpdate))))))</f>
        <v/>
      </c>
      <c r="Q842" s="20" t="str">
        <f>IF(O842="","",IF(D842&lt;&gt;"",D842,IF(O842=1,start_rate,IF(variable,IF(OR(O842=1,O842&lt;$J$23*periods_per_year),Q841,MIN($J$24,IF(MOD(O842-1,$J$26)=0,MAX($J$25,Q841+$J$27),Q841))),Q841))))</f>
        <v/>
      </c>
      <c r="R842" s="21" t="str">
        <f>IF(O842="","",ROUND((((1+Q842/CP)^(CP/periods_per_year))-1)*U841,2))</f>
        <v/>
      </c>
      <c r="S842" s="21" t="str">
        <f>IF(O842="","",IF(O842=nper,U841+R842,MIN(U841+R842,IF(Q842=Q841,S841,ROUND(-PMT(((1+Q842/CP)^(CP/periods_per_year))-1,nper-O842+1,U841),2)))))</f>
        <v/>
      </c>
      <c r="T842" s="21" t="str">
        <f t="shared" si="128"/>
        <v/>
      </c>
      <c r="U842" s="21" t="str">
        <f t="shared" si="129"/>
        <v/>
      </c>
    </row>
    <row r="843" spans="1:21" x14ac:dyDescent="0.2">
      <c r="A843" s="11" t="str">
        <f t="shared" si="120"/>
        <v/>
      </c>
      <c r="B843" s="12" t="str">
        <f t="shared" si="121"/>
        <v/>
      </c>
      <c r="C843" s="16" t="str">
        <f t="shared" si="122"/>
        <v/>
      </c>
      <c r="D843" s="13" t="str">
        <f>IF(A843="","",IF(A843=1,start_rate,IF(variable,IF(OR(A843=1,A843&lt;$J$23*periods_per_year),D842,MIN($J$24,IF(MOD(A843-1,$J$26)=0,MAX($J$25,D842+$J$27),D842))),D842)))</f>
        <v/>
      </c>
      <c r="E843" s="14" t="str">
        <f t="shared" si="123"/>
        <v/>
      </c>
      <c r="F843" s="14" t="str">
        <f>IF(A843="","",IF(A843=nper,J842+E843,MIN(J842+E843,IF(D843=D842,F842,IF($E$13="Acc Bi-Weekly",ROUND((-PMT(((1+D843/CP)^(CP/12))-1,(nper-A843+1)*12/26,J842))/2,2),IF($E$13="Acc Weekly",ROUND((-PMT(((1+D843/CP)^(CP/12))-1,(nper-A843+1)*12/52,J842))/4,2),ROUND(-PMT(((1+D843/CP)^(CP/periods_per_year))-1,nper-A843+1,J842),2)))))))</f>
        <v/>
      </c>
      <c r="G843" s="14" t="str">
        <f>IF(OR(A843="",A843&lt;$E$23),"",IF(J842&lt;=F843,0,IF(IF(AND(A843&gt;=$E$23,MOD(A843-$E$23,int)=0),$E$24,0)+F843&gt;=J842+E843,J842+E843-F843,IF(AND(A843&gt;=$E$23,MOD(A843-$E$23,int)=0),$E$24,0)+IF(IF(AND(A843&gt;=$E$23,MOD(A843-$E$23,int)=0),$E$24,0)+IF(MOD(A843-$E$27,periods_per_year)=0,$E$26,0)+F843&lt;J842+E843,IF(MOD(A843-$E$27,periods_per_year)=0,$E$26,0),J842+E843-IF(AND(A843&gt;=$E$23,MOD(A843-$E$23,int)=0),$E$24,0)-F843))))</f>
        <v/>
      </c>
      <c r="H843" s="15"/>
      <c r="I843" s="14" t="str">
        <f t="shared" si="124"/>
        <v/>
      </c>
      <c r="J843" s="14" t="str">
        <f t="shared" si="125"/>
        <v/>
      </c>
      <c r="K843" s="14" t="str">
        <f t="shared" si="126"/>
        <v/>
      </c>
      <c r="L843" s="14" t="str">
        <f>IF(A843="","",SUM($K$49:K843))</f>
        <v/>
      </c>
      <c r="O843" s="18" t="str">
        <f t="shared" si="127"/>
        <v/>
      </c>
      <c r="P843" s="19" t="str">
        <f>IF(O843="","",IF(OR(periods_per_year=26,periods_per_year=52),IF(periods_per_year=26,IF(O843=1,fpdate,P842+14),IF(periods_per_year=52,IF(O843=1,fpdate,P842+7),"n/a")),IF(periods_per_year=24,DATE(YEAR(fpdate),MONTH(fpdate)+(O843-1)/2+IF(AND(DAY(fpdate)&gt;=15,MOD(O843,2)=0),1,0),IF(MOD(O843,2)=0,IF(DAY(fpdate)&gt;=15,DAY(fpdate)-14,DAY(fpdate)+14),DAY(fpdate))),IF(DAY(DATE(YEAR(fpdate),MONTH(fpdate)+O843-1,DAY(fpdate)))&lt;&gt;DAY(fpdate),DATE(YEAR(fpdate),MONTH(fpdate)+O843,0),DATE(YEAR(fpdate),MONTH(fpdate)+O843-1,DAY(fpdate))))))</f>
        <v/>
      </c>
      <c r="Q843" s="20" t="str">
        <f>IF(O843="","",IF(D843&lt;&gt;"",D843,IF(O843=1,start_rate,IF(variable,IF(OR(O843=1,O843&lt;$J$23*periods_per_year),Q842,MIN($J$24,IF(MOD(O843-1,$J$26)=0,MAX($J$25,Q842+$J$27),Q842))),Q842))))</f>
        <v/>
      </c>
      <c r="R843" s="21" t="str">
        <f>IF(O843="","",ROUND((((1+Q843/CP)^(CP/periods_per_year))-1)*U842,2))</f>
        <v/>
      </c>
      <c r="S843" s="21" t="str">
        <f>IF(O843="","",IF(O843=nper,U842+R843,MIN(U842+R843,IF(Q843=Q842,S842,ROUND(-PMT(((1+Q843/CP)^(CP/periods_per_year))-1,nper-O843+1,U842),2)))))</f>
        <v/>
      </c>
      <c r="T843" s="21" t="str">
        <f t="shared" si="128"/>
        <v/>
      </c>
      <c r="U843" s="21" t="str">
        <f t="shared" si="129"/>
        <v/>
      </c>
    </row>
    <row r="844" spans="1:21" x14ac:dyDescent="0.2">
      <c r="A844" s="11" t="str">
        <f t="shared" si="120"/>
        <v/>
      </c>
      <c r="B844" s="12" t="str">
        <f t="shared" si="121"/>
        <v/>
      </c>
      <c r="C844" s="16" t="str">
        <f t="shared" si="122"/>
        <v/>
      </c>
      <c r="D844" s="13" t="str">
        <f>IF(A844="","",IF(A844=1,start_rate,IF(variable,IF(OR(A844=1,A844&lt;$J$23*periods_per_year),D843,MIN($J$24,IF(MOD(A844-1,$J$26)=0,MAX($J$25,D843+$J$27),D843))),D843)))</f>
        <v/>
      </c>
      <c r="E844" s="14" t="str">
        <f t="shared" si="123"/>
        <v/>
      </c>
      <c r="F844" s="14" t="str">
        <f>IF(A844="","",IF(A844=nper,J843+E844,MIN(J843+E844,IF(D844=D843,F843,IF($E$13="Acc Bi-Weekly",ROUND((-PMT(((1+D844/CP)^(CP/12))-1,(nper-A844+1)*12/26,J843))/2,2),IF($E$13="Acc Weekly",ROUND((-PMT(((1+D844/CP)^(CP/12))-1,(nper-A844+1)*12/52,J843))/4,2),ROUND(-PMT(((1+D844/CP)^(CP/periods_per_year))-1,nper-A844+1,J843),2)))))))</f>
        <v/>
      </c>
      <c r="G844" s="14" t="str">
        <f>IF(OR(A844="",A844&lt;$E$23),"",IF(J843&lt;=F844,0,IF(IF(AND(A844&gt;=$E$23,MOD(A844-$E$23,int)=0),$E$24,0)+F844&gt;=J843+E844,J843+E844-F844,IF(AND(A844&gt;=$E$23,MOD(A844-$E$23,int)=0),$E$24,0)+IF(IF(AND(A844&gt;=$E$23,MOD(A844-$E$23,int)=0),$E$24,0)+IF(MOD(A844-$E$27,periods_per_year)=0,$E$26,0)+F844&lt;J843+E844,IF(MOD(A844-$E$27,periods_per_year)=0,$E$26,0),J843+E844-IF(AND(A844&gt;=$E$23,MOD(A844-$E$23,int)=0),$E$24,0)-F844))))</f>
        <v/>
      </c>
      <c r="H844" s="15"/>
      <c r="I844" s="14" t="str">
        <f t="shared" si="124"/>
        <v/>
      </c>
      <c r="J844" s="14" t="str">
        <f t="shared" si="125"/>
        <v/>
      </c>
      <c r="K844" s="14" t="str">
        <f t="shared" si="126"/>
        <v/>
      </c>
      <c r="L844" s="14" t="str">
        <f>IF(A844="","",SUM($K$49:K844))</f>
        <v/>
      </c>
      <c r="O844" s="18" t="str">
        <f t="shared" si="127"/>
        <v/>
      </c>
      <c r="P844" s="19" t="str">
        <f>IF(O844="","",IF(OR(periods_per_year=26,periods_per_year=52),IF(periods_per_year=26,IF(O844=1,fpdate,P843+14),IF(periods_per_year=52,IF(O844=1,fpdate,P843+7),"n/a")),IF(periods_per_year=24,DATE(YEAR(fpdate),MONTH(fpdate)+(O844-1)/2+IF(AND(DAY(fpdate)&gt;=15,MOD(O844,2)=0),1,0),IF(MOD(O844,2)=0,IF(DAY(fpdate)&gt;=15,DAY(fpdate)-14,DAY(fpdate)+14),DAY(fpdate))),IF(DAY(DATE(YEAR(fpdate),MONTH(fpdate)+O844-1,DAY(fpdate)))&lt;&gt;DAY(fpdate),DATE(YEAR(fpdate),MONTH(fpdate)+O844,0),DATE(YEAR(fpdate),MONTH(fpdate)+O844-1,DAY(fpdate))))))</f>
        <v/>
      </c>
      <c r="Q844" s="20" t="str">
        <f>IF(O844="","",IF(D844&lt;&gt;"",D844,IF(O844=1,start_rate,IF(variable,IF(OR(O844=1,O844&lt;$J$23*periods_per_year),Q843,MIN($J$24,IF(MOD(O844-1,$J$26)=0,MAX($J$25,Q843+$J$27),Q843))),Q843))))</f>
        <v/>
      </c>
      <c r="R844" s="21" t="str">
        <f>IF(O844="","",ROUND((((1+Q844/CP)^(CP/periods_per_year))-1)*U843,2))</f>
        <v/>
      </c>
      <c r="S844" s="21" t="str">
        <f>IF(O844="","",IF(O844=nper,U843+R844,MIN(U843+R844,IF(Q844=Q843,S843,ROUND(-PMT(((1+Q844/CP)^(CP/periods_per_year))-1,nper-O844+1,U843),2)))))</f>
        <v/>
      </c>
      <c r="T844" s="21" t="str">
        <f t="shared" si="128"/>
        <v/>
      </c>
      <c r="U844" s="21" t="str">
        <f t="shared" si="129"/>
        <v/>
      </c>
    </row>
    <row r="845" spans="1:21" x14ac:dyDescent="0.2">
      <c r="A845" s="11" t="str">
        <f t="shared" si="120"/>
        <v/>
      </c>
      <c r="B845" s="12" t="str">
        <f t="shared" si="121"/>
        <v/>
      </c>
      <c r="C845" s="16" t="str">
        <f t="shared" si="122"/>
        <v/>
      </c>
      <c r="D845" s="13" t="str">
        <f>IF(A845="","",IF(A845=1,start_rate,IF(variable,IF(OR(A845=1,A845&lt;$J$23*periods_per_year),D844,MIN($J$24,IF(MOD(A845-1,$J$26)=0,MAX($J$25,D844+$J$27),D844))),D844)))</f>
        <v/>
      </c>
      <c r="E845" s="14" t="str">
        <f t="shared" si="123"/>
        <v/>
      </c>
      <c r="F845" s="14" t="str">
        <f>IF(A845="","",IF(A845=nper,J844+E845,MIN(J844+E845,IF(D845=D844,F844,IF($E$13="Acc Bi-Weekly",ROUND((-PMT(((1+D845/CP)^(CP/12))-1,(nper-A845+1)*12/26,J844))/2,2),IF($E$13="Acc Weekly",ROUND((-PMT(((1+D845/CP)^(CP/12))-1,(nper-A845+1)*12/52,J844))/4,2),ROUND(-PMT(((1+D845/CP)^(CP/periods_per_year))-1,nper-A845+1,J844),2)))))))</f>
        <v/>
      </c>
      <c r="G845" s="14" t="str">
        <f>IF(OR(A845="",A845&lt;$E$23),"",IF(J844&lt;=F845,0,IF(IF(AND(A845&gt;=$E$23,MOD(A845-$E$23,int)=0),$E$24,0)+F845&gt;=J844+E845,J844+E845-F845,IF(AND(A845&gt;=$E$23,MOD(A845-$E$23,int)=0),$E$24,0)+IF(IF(AND(A845&gt;=$E$23,MOD(A845-$E$23,int)=0),$E$24,0)+IF(MOD(A845-$E$27,periods_per_year)=0,$E$26,0)+F845&lt;J844+E845,IF(MOD(A845-$E$27,periods_per_year)=0,$E$26,0),J844+E845-IF(AND(A845&gt;=$E$23,MOD(A845-$E$23,int)=0),$E$24,0)-F845))))</f>
        <v/>
      </c>
      <c r="H845" s="15"/>
      <c r="I845" s="14" t="str">
        <f t="shared" si="124"/>
        <v/>
      </c>
      <c r="J845" s="14" t="str">
        <f t="shared" si="125"/>
        <v/>
      </c>
      <c r="K845" s="14" t="str">
        <f t="shared" si="126"/>
        <v/>
      </c>
      <c r="L845" s="14" t="str">
        <f>IF(A845="","",SUM($K$49:K845))</f>
        <v/>
      </c>
      <c r="O845" s="18" t="str">
        <f t="shared" si="127"/>
        <v/>
      </c>
      <c r="P845" s="19" t="str">
        <f>IF(O845="","",IF(OR(periods_per_year=26,periods_per_year=52),IF(periods_per_year=26,IF(O845=1,fpdate,P844+14),IF(periods_per_year=52,IF(O845=1,fpdate,P844+7),"n/a")),IF(periods_per_year=24,DATE(YEAR(fpdate),MONTH(fpdate)+(O845-1)/2+IF(AND(DAY(fpdate)&gt;=15,MOD(O845,2)=0),1,0),IF(MOD(O845,2)=0,IF(DAY(fpdate)&gt;=15,DAY(fpdate)-14,DAY(fpdate)+14),DAY(fpdate))),IF(DAY(DATE(YEAR(fpdate),MONTH(fpdate)+O845-1,DAY(fpdate)))&lt;&gt;DAY(fpdate),DATE(YEAR(fpdate),MONTH(fpdate)+O845,0),DATE(YEAR(fpdate),MONTH(fpdate)+O845-1,DAY(fpdate))))))</f>
        <v/>
      </c>
      <c r="Q845" s="20" t="str">
        <f>IF(O845="","",IF(D845&lt;&gt;"",D845,IF(O845=1,start_rate,IF(variable,IF(OR(O845=1,O845&lt;$J$23*periods_per_year),Q844,MIN($J$24,IF(MOD(O845-1,$J$26)=0,MAX($J$25,Q844+$J$27),Q844))),Q844))))</f>
        <v/>
      </c>
      <c r="R845" s="21" t="str">
        <f>IF(O845="","",ROUND((((1+Q845/CP)^(CP/periods_per_year))-1)*U844,2))</f>
        <v/>
      </c>
      <c r="S845" s="21" t="str">
        <f>IF(O845="","",IF(O845=nper,U844+R845,MIN(U844+R845,IF(Q845=Q844,S844,ROUND(-PMT(((1+Q845/CP)^(CP/periods_per_year))-1,nper-O845+1,U844),2)))))</f>
        <v/>
      </c>
      <c r="T845" s="21" t="str">
        <f t="shared" si="128"/>
        <v/>
      </c>
      <c r="U845" s="21" t="str">
        <f t="shared" si="129"/>
        <v/>
      </c>
    </row>
    <row r="846" spans="1:21" x14ac:dyDescent="0.2">
      <c r="A846" s="11" t="str">
        <f t="shared" si="120"/>
        <v/>
      </c>
      <c r="B846" s="12" t="str">
        <f t="shared" si="121"/>
        <v/>
      </c>
      <c r="C846" s="16" t="str">
        <f t="shared" si="122"/>
        <v/>
      </c>
      <c r="D846" s="13" t="str">
        <f>IF(A846="","",IF(A846=1,start_rate,IF(variable,IF(OR(A846=1,A846&lt;$J$23*periods_per_year),D845,MIN($J$24,IF(MOD(A846-1,$J$26)=0,MAX($J$25,D845+$J$27),D845))),D845)))</f>
        <v/>
      </c>
      <c r="E846" s="14" t="str">
        <f t="shared" si="123"/>
        <v/>
      </c>
      <c r="F846" s="14" t="str">
        <f>IF(A846="","",IF(A846=nper,J845+E846,MIN(J845+E846,IF(D846=D845,F845,IF($E$13="Acc Bi-Weekly",ROUND((-PMT(((1+D846/CP)^(CP/12))-1,(nper-A846+1)*12/26,J845))/2,2),IF($E$13="Acc Weekly",ROUND((-PMT(((1+D846/CP)^(CP/12))-1,(nper-A846+1)*12/52,J845))/4,2),ROUND(-PMT(((1+D846/CP)^(CP/periods_per_year))-1,nper-A846+1,J845),2)))))))</f>
        <v/>
      </c>
      <c r="G846" s="14" t="str">
        <f>IF(OR(A846="",A846&lt;$E$23),"",IF(J845&lt;=F846,0,IF(IF(AND(A846&gt;=$E$23,MOD(A846-$E$23,int)=0),$E$24,0)+F846&gt;=J845+E846,J845+E846-F846,IF(AND(A846&gt;=$E$23,MOD(A846-$E$23,int)=0),$E$24,0)+IF(IF(AND(A846&gt;=$E$23,MOD(A846-$E$23,int)=0),$E$24,0)+IF(MOD(A846-$E$27,periods_per_year)=0,$E$26,0)+F846&lt;J845+E846,IF(MOD(A846-$E$27,periods_per_year)=0,$E$26,0),J845+E846-IF(AND(A846&gt;=$E$23,MOD(A846-$E$23,int)=0),$E$24,0)-F846))))</f>
        <v/>
      </c>
      <c r="H846" s="15"/>
      <c r="I846" s="14" t="str">
        <f t="shared" si="124"/>
        <v/>
      </c>
      <c r="J846" s="14" t="str">
        <f t="shared" si="125"/>
        <v/>
      </c>
      <c r="K846" s="14" t="str">
        <f t="shared" si="126"/>
        <v/>
      </c>
      <c r="L846" s="14" t="str">
        <f>IF(A846="","",SUM($K$49:K846))</f>
        <v/>
      </c>
      <c r="O846" s="18" t="str">
        <f t="shared" si="127"/>
        <v/>
      </c>
      <c r="P846" s="19" t="str">
        <f>IF(O846="","",IF(OR(periods_per_year=26,periods_per_year=52),IF(periods_per_year=26,IF(O846=1,fpdate,P845+14),IF(periods_per_year=52,IF(O846=1,fpdate,P845+7),"n/a")),IF(periods_per_year=24,DATE(YEAR(fpdate),MONTH(fpdate)+(O846-1)/2+IF(AND(DAY(fpdate)&gt;=15,MOD(O846,2)=0),1,0),IF(MOD(O846,2)=0,IF(DAY(fpdate)&gt;=15,DAY(fpdate)-14,DAY(fpdate)+14),DAY(fpdate))),IF(DAY(DATE(YEAR(fpdate),MONTH(fpdate)+O846-1,DAY(fpdate)))&lt;&gt;DAY(fpdate),DATE(YEAR(fpdate),MONTH(fpdate)+O846,0),DATE(YEAR(fpdate),MONTH(fpdate)+O846-1,DAY(fpdate))))))</f>
        <v/>
      </c>
      <c r="Q846" s="20" t="str">
        <f>IF(O846="","",IF(D846&lt;&gt;"",D846,IF(O846=1,start_rate,IF(variable,IF(OR(O846=1,O846&lt;$J$23*periods_per_year),Q845,MIN($J$24,IF(MOD(O846-1,$J$26)=0,MAX($J$25,Q845+$J$27),Q845))),Q845))))</f>
        <v/>
      </c>
      <c r="R846" s="21" t="str">
        <f>IF(O846="","",ROUND((((1+Q846/CP)^(CP/periods_per_year))-1)*U845,2))</f>
        <v/>
      </c>
      <c r="S846" s="21" t="str">
        <f>IF(O846="","",IF(O846=nper,U845+R846,MIN(U845+R846,IF(Q846=Q845,S845,ROUND(-PMT(((1+Q846/CP)^(CP/periods_per_year))-1,nper-O846+1,U845),2)))))</f>
        <v/>
      </c>
      <c r="T846" s="21" t="str">
        <f t="shared" si="128"/>
        <v/>
      </c>
      <c r="U846" s="21" t="str">
        <f t="shared" si="129"/>
        <v/>
      </c>
    </row>
    <row r="847" spans="1:21" x14ac:dyDescent="0.2">
      <c r="A847" s="11" t="str">
        <f t="shared" si="120"/>
        <v/>
      </c>
      <c r="B847" s="12" t="str">
        <f t="shared" si="121"/>
        <v/>
      </c>
      <c r="C847" s="16" t="str">
        <f t="shared" si="122"/>
        <v/>
      </c>
      <c r="D847" s="13" t="str">
        <f>IF(A847="","",IF(A847=1,start_rate,IF(variable,IF(OR(A847=1,A847&lt;$J$23*periods_per_year),D846,MIN($J$24,IF(MOD(A847-1,$J$26)=0,MAX($J$25,D846+$J$27),D846))),D846)))</f>
        <v/>
      </c>
      <c r="E847" s="14" t="str">
        <f t="shared" si="123"/>
        <v/>
      </c>
      <c r="F847" s="14" t="str">
        <f>IF(A847="","",IF(A847=nper,J846+E847,MIN(J846+E847,IF(D847=D846,F846,IF($E$13="Acc Bi-Weekly",ROUND((-PMT(((1+D847/CP)^(CP/12))-1,(nper-A847+1)*12/26,J846))/2,2),IF($E$13="Acc Weekly",ROUND((-PMT(((1+D847/CP)^(CP/12))-1,(nper-A847+1)*12/52,J846))/4,2),ROUND(-PMT(((1+D847/CP)^(CP/periods_per_year))-1,nper-A847+1,J846),2)))))))</f>
        <v/>
      </c>
      <c r="G847" s="14" t="str">
        <f>IF(OR(A847="",A847&lt;$E$23),"",IF(J846&lt;=F847,0,IF(IF(AND(A847&gt;=$E$23,MOD(A847-$E$23,int)=0),$E$24,0)+F847&gt;=J846+E847,J846+E847-F847,IF(AND(A847&gt;=$E$23,MOD(A847-$E$23,int)=0),$E$24,0)+IF(IF(AND(A847&gt;=$E$23,MOD(A847-$E$23,int)=0),$E$24,0)+IF(MOD(A847-$E$27,periods_per_year)=0,$E$26,0)+F847&lt;J846+E847,IF(MOD(A847-$E$27,periods_per_year)=0,$E$26,0),J846+E847-IF(AND(A847&gt;=$E$23,MOD(A847-$E$23,int)=0),$E$24,0)-F847))))</f>
        <v/>
      </c>
      <c r="H847" s="15"/>
      <c r="I847" s="14" t="str">
        <f t="shared" si="124"/>
        <v/>
      </c>
      <c r="J847" s="14" t="str">
        <f t="shared" si="125"/>
        <v/>
      </c>
      <c r="K847" s="14" t="str">
        <f t="shared" si="126"/>
        <v/>
      </c>
      <c r="L847" s="14" t="str">
        <f>IF(A847="","",SUM($K$49:K847))</f>
        <v/>
      </c>
      <c r="O847" s="18" t="str">
        <f t="shared" si="127"/>
        <v/>
      </c>
      <c r="P847" s="19" t="str">
        <f>IF(O847="","",IF(OR(periods_per_year=26,periods_per_year=52),IF(periods_per_year=26,IF(O847=1,fpdate,P846+14),IF(periods_per_year=52,IF(O847=1,fpdate,P846+7),"n/a")),IF(periods_per_year=24,DATE(YEAR(fpdate),MONTH(fpdate)+(O847-1)/2+IF(AND(DAY(fpdate)&gt;=15,MOD(O847,2)=0),1,0),IF(MOD(O847,2)=0,IF(DAY(fpdate)&gt;=15,DAY(fpdate)-14,DAY(fpdate)+14),DAY(fpdate))),IF(DAY(DATE(YEAR(fpdate),MONTH(fpdate)+O847-1,DAY(fpdate)))&lt;&gt;DAY(fpdate),DATE(YEAR(fpdate),MONTH(fpdate)+O847,0),DATE(YEAR(fpdate),MONTH(fpdate)+O847-1,DAY(fpdate))))))</f>
        <v/>
      </c>
      <c r="Q847" s="20" t="str">
        <f>IF(O847="","",IF(D847&lt;&gt;"",D847,IF(O847=1,start_rate,IF(variable,IF(OR(O847=1,O847&lt;$J$23*periods_per_year),Q846,MIN($J$24,IF(MOD(O847-1,$J$26)=0,MAX($J$25,Q846+$J$27),Q846))),Q846))))</f>
        <v/>
      </c>
      <c r="R847" s="21" t="str">
        <f>IF(O847="","",ROUND((((1+Q847/CP)^(CP/periods_per_year))-1)*U846,2))</f>
        <v/>
      </c>
      <c r="S847" s="21" t="str">
        <f>IF(O847="","",IF(O847=nper,U846+R847,MIN(U846+R847,IF(Q847=Q846,S846,ROUND(-PMT(((1+Q847/CP)^(CP/periods_per_year))-1,nper-O847+1,U846),2)))))</f>
        <v/>
      </c>
      <c r="T847" s="21" t="str">
        <f t="shared" si="128"/>
        <v/>
      </c>
      <c r="U847" s="21" t="str">
        <f t="shared" si="129"/>
        <v/>
      </c>
    </row>
    <row r="848" spans="1:21" x14ac:dyDescent="0.2">
      <c r="A848" s="11" t="str">
        <f t="shared" si="120"/>
        <v/>
      </c>
      <c r="B848" s="12" t="str">
        <f t="shared" si="121"/>
        <v/>
      </c>
      <c r="C848" s="16" t="str">
        <f t="shared" si="122"/>
        <v/>
      </c>
      <c r="D848" s="13" t="str">
        <f>IF(A848="","",IF(A848=1,start_rate,IF(variable,IF(OR(A848=1,A848&lt;$J$23*periods_per_year),D847,MIN($J$24,IF(MOD(A848-1,$J$26)=0,MAX($J$25,D847+$J$27),D847))),D847)))</f>
        <v/>
      </c>
      <c r="E848" s="14" t="str">
        <f t="shared" si="123"/>
        <v/>
      </c>
      <c r="F848" s="14" t="str">
        <f>IF(A848="","",IF(A848=nper,J847+E848,MIN(J847+E848,IF(D848=D847,F847,IF($E$13="Acc Bi-Weekly",ROUND((-PMT(((1+D848/CP)^(CP/12))-1,(nper-A848+1)*12/26,J847))/2,2),IF($E$13="Acc Weekly",ROUND((-PMT(((1+D848/CP)^(CP/12))-1,(nper-A848+1)*12/52,J847))/4,2),ROUND(-PMT(((1+D848/CP)^(CP/periods_per_year))-1,nper-A848+1,J847),2)))))))</f>
        <v/>
      </c>
      <c r="G848" s="14" t="str">
        <f>IF(OR(A848="",A848&lt;$E$23),"",IF(J847&lt;=F848,0,IF(IF(AND(A848&gt;=$E$23,MOD(A848-$E$23,int)=0),$E$24,0)+F848&gt;=J847+E848,J847+E848-F848,IF(AND(A848&gt;=$E$23,MOD(A848-$E$23,int)=0),$E$24,0)+IF(IF(AND(A848&gt;=$E$23,MOD(A848-$E$23,int)=0),$E$24,0)+IF(MOD(A848-$E$27,periods_per_year)=0,$E$26,0)+F848&lt;J847+E848,IF(MOD(A848-$E$27,periods_per_year)=0,$E$26,0),J847+E848-IF(AND(A848&gt;=$E$23,MOD(A848-$E$23,int)=0),$E$24,0)-F848))))</f>
        <v/>
      </c>
      <c r="H848" s="15"/>
      <c r="I848" s="14" t="str">
        <f t="shared" si="124"/>
        <v/>
      </c>
      <c r="J848" s="14" t="str">
        <f t="shared" si="125"/>
        <v/>
      </c>
      <c r="K848" s="14" t="str">
        <f t="shared" si="126"/>
        <v/>
      </c>
      <c r="L848" s="14" t="str">
        <f>IF(A848="","",SUM($K$49:K848))</f>
        <v/>
      </c>
      <c r="O848" s="18" t="str">
        <f t="shared" si="127"/>
        <v/>
      </c>
      <c r="P848" s="19" t="str">
        <f>IF(O848="","",IF(OR(periods_per_year=26,periods_per_year=52),IF(periods_per_year=26,IF(O848=1,fpdate,P847+14),IF(periods_per_year=52,IF(O848=1,fpdate,P847+7),"n/a")),IF(periods_per_year=24,DATE(YEAR(fpdate),MONTH(fpdate)+(O848-1)/2+IF(AND(DAY(fpdate)&gt;=15,MOD(O848,2)=0),1,0),IF(MOD(O848,2)=0,IF(DAY(fpdate)&gt;=15,DAY(fpdate)-14,DAY(fpdate)+14),DAY(fpdate))),IF(DAY(DATE(YEAR(fpdate),MONTH(fpdate)+O848-1,DAY(fpdate)))&lt;&gt;DAY(fpdate),DATE(YEAR(fpdate),MONTH(fpdate)+O848,0),DATE(YEAR(fpdate),MONTH(fpdate)+O848-1,DAY(fpdate))))))</f>
        <v/>
      </c>
      <c r="Q848" s="20" t="str">
        <f>IF(O848="","",IF(D848&lt;&gt;"",D848,IF(O848=1,start_rate,IF(variable,IF(OR(O848=1,O848&lt;$J$23*periods_per_year),Q847,MIN($J$24,IF(MOD(O848-1,$J$26)=0,MAX($J$25,Q847+$J$27),Q847))),Q847))))</f>
        <v/>
      </c>
      <c r="R848" s="21" t="str">
        <f>IF(O848="","",ROUND((((1+Q848/CP)^(CP/periods_per_year))-1)*U847,2))</f>
        <v/>
      </c>
      <c r="S848" s="21" t="str">
        <f>IF(O848="","",IF(O848=nper,U847+R848,MIN(U847+R848,IF(Q848=Q847,S847,ROUND(-PMT(((1+Q848/CP)^(CP/periods_per_year))-1,nper-O848+1,U847),2)))))</f>
        <v/>
      </c>
      <c r="T848" s="21" t="str">
        <f t="shared" si="128"/>
        <v/>
      </c>
      <c r="U848" s="21" t="str">
        <f t="shared" si="129"/>
        <v/>
      </c>
    </row>
    <row r="849" spans="1:21" x14ac:dyDescent="0.2">
      <c r="A849" s="11" t="str">
        <f t="shared" si="120"/>
        <v/>
      </c>
      <c r="B849" s="12" t="str">
        <f t="shared" si="121"/>
        <v/>
      </c>
      <c r="C849" s="16" t="str">
        <f t="shared" si="122"/>
        <v/>
      </c>
      <c r="D849" s="13" t="str">
        <f>IF(A849="","",IF(A849=1,start_rate,IF(variable,IF(OR(A849=1,A849&lt;$J$23*periods_per_year),D848,MIN($J$24,IF(MOD(A849-1,$J$26)=0,MAX($J$25,D848+$J$27),D848))),D848)))</f>
        <v/>
      </c>
      <c r="E849" s="14" t="str">
        <f t="shared" si="123"/>
        <v/>
      </c>
      <c r="F849" s="14" t="str">
        <f>IF(A849="","",IF(A849=nper,J848+E849,MIN(J848+E849,IF(D849=D848,F848,IF($E$13="Acc Bi-Weekly",ROUND((-PMT(((1+D849/CP)^(CP/12))-1,(nper-A849+1)*12/26,J848))/2,2),IF($E$13="Acc Weekly",ROUND((-PMT(((1+D849/CP)^(CP/12))-1,(nper-A849+1)*12/52,J848))/4,2),ROUND(-PMT(((1+D849/CP)^(CP/periods_per_year))-1,nper-A849+1,J848),2)))))))</f>
        <v/>
      </c>
      <c r="G849" s="14" t="str">
        <f>IF(OR(A849="",A849&lt;$E$23),"",IF(J848&lt;=F849,0,IF(IF(AND(A849&gt;=$E$23,MOD(A849-$E$23,int)=0),$E$24,0)+F849&gt;=J848+E849,J848+E849-F849,IF(AND(A849&gt;=$E$23,MOD(A849-$E$23,int)=0),$E$24,0)+IF(IF(AND(A849&gt;=$E$23,MOD(A849-$E$23,int)=0),$E$24,0)+IF(MOD(A849-$E$27,periods_per_year)=0,$E$26,0)+F849&lt;J848+E849,IF(MOD(A849-$E$27,periods_per_year)=0,$E$26,0),J848+E849-IF(AND(A849&gt;=$E$23,MOD(A849-$E$23,int)=0),$E$24,0)-F849))))</f>
        <v/>
      </c>
      <c r="H849" s="15"/>
      <c r="I849" s="14" t="str">
        <f t="shared" si="124"/>
        <v/>
      </c>
      <c r="J849" s="14" t="str">
        <f t="shared" si="125"/>
        <v/>
      </c>
      <c r="K849" s="14" t="str">
        <f t="shared" si="126"/>
        <v/>
      </c>
      <c r="L849" s="14" t="str">
        <f>IF(A849="","",SUM($K$49:K849))</f>
        <v/>
      </c>
      <c r="O849" s="18" t="str">
        <f t="shared" si="127"/>
        <v/>
      </c>
      <c r="P849" s="19" t="str">
        <f>IF(O849="","",IF(OR(periods_per_year=26,periods_per_year=52),IF(periods_per_year=26,IF(O849=1,fpdate,P848+14),IF(periods_per_year=52,IF(O849=1,fpdate,P848+7),"n/a")),IF(periods_per_year=24,DATE(YEAR(fpdate),MONTH(fpdate)+(O849-1)/2+IF(AND(DAY(fpdate)&gt;=15,MOD(O849,2)=0),1,0),IF(MOD(O849,2)=0,IF(DAY(fpdate)&gt;=15,DAY(fpdate)-14,DAY(fpdate)+14),DAY(fpdate))),IF(DAY(DATE(YEAR(fpdate),MONTH(fpdate)+O849-1,DAY(fpdate)))&lt;&gt;DAY(fpdate),DATE(YEAR(fpdate),MONTH(fpdate)+O849,0),DATE(YEAR(fpdate),MONTH(fpdate)+O849-1,DAY(fpdate))))))</f>
        <v/>
      </c>
      <c r="Q849" s="20" t="str">
        <f>IF(O849="","",IF(D849&lt;&gt;"",D849,IF(O849=1,start_rate,IF(variable,IF(OR(O849=1,O849&lt;$J$23*periods_per_year),Q848,MIN($J$24,IF(MOD(O849-1,$J$26)=0,MAX($J$25,Q848+$J$27),Q848))),Q848))))</f>
        <v/>
      </c>
      <c r="R849" s="21" t="str">
        <f>IF(O849="","",ROUND((((1+Q849/CP)^(CP/periods_per_year))-1)*U848,2))</f>
        <v/>
      </c>
      <c r="S849" s="21" t="str">
        <f>IF(O849="","",IF(O849=nper,U848+R849,MIN(U848+R849,IF(Q849=Q848,S848,ROUND(-PMT(((1+Q849/CP)^(CP/periods_per_year))-1,nper-O849+1,U848),2)))))</f>
        <v/>
      </c>
      <c r="T849" s="21" t="str">
        <f t="shared" si="128"/>
        <v/>
      </c>
      <c r="U849" s="21" t="str">
        <f t="shared" si="129"/>
        <v/>
      </c>
    </row>
    <row r="850" spans="1:21" x14ac:dyDescent="0.2">
      <c r="A850" s="11" t="str">
        <f t="shared" si="120"/>
        <v/>
      </c>
      <c r="B850" s="12" t="str">
        <f t="shared" si="121"/>
        <v/>
      </c>
      <c r="C850" s="16" t="str">
        <f t="shared" si="122"/>
        <v/>
      </c>
      <c r="D850" s="13" t="str">
        <f>IF(A850="","",IF(A850=1,start_rate,IF(variable,IF(OR(A850=1,A850&lt;$J$23*periods_per_year),D849,MIN($J$24,IF(MOD(A850-1,$J$26)=0,MAX($J$25,D849+$J$27),D849))),D849)))</f>
        <v/>
      </c>
      <c r="E850" s="14" t="str">
        <f t="shared" si="123"/>
        <v/>
      </c>
      <c r="F850" s="14" t="str">
        <f>IF(A850="","",IF(A850=nper,J849+E850,MIN(J849+E850,IF(D850=D849,F849,IF($E$13="Acc Bi-Weekly",ROUND((-PMT(((1+D850/CP)^(CP/12))-1,(nper-A850+1)*12/26,J849))/2,2),IF($E$13="Acc Weekly",ROUND((-PMT(((1+D850/CP)^(CP/12))-1,(nper-A850+1)*12/52,J849))/4,2),ROUND(-PMT(((1+D850/CP)^(CP/periods_per_year))-1,nper-A850+1,J849),2)))))))</f>
        <v/>
      </c>
      <c r="G850" s="14" t="str">
        <f>IF(OR(A850="",A850&lt;$E$23),"",IF(J849&lt;=F850,0,IF(IF(AND(A850&gt;=$E$23,MOD(A850-$E$23,int)=0),$E$24,0)+F850&gt;=J849+E850,J849+E850-F850,IF(AND(A850&gt;=$E$23,MOD(A850-$E$23,int)=0),$E$24,0)+IF(IF(AND(A850&gt;=$E$23,MOD(A850-$E$23,int)=0),$E$24,0)+IF(MOD(A850-$E$27,periods_per_year)=0,$E$26,0)+F850&lt;J849+E850,IF(MOD(A850-$E$27,periods_per_year)=0,$E$26,0),J849+E850-IF(AND(A850&gt;=$E$23,MOD(A850-$E$23,int)=0),$E$24,0)-F850))))</f>
        <v/>
      </c>
      <c r="H850" s="15"/>
      <c r="I850" s="14" t="str">
        <f t="shared" si="124"/>
        <v/>
      </c>
      <c r="J850" s="14" t="str">
        <f t="shared" si="125"/>
        <v/>
      </c>
      <c r="K850" s="14" t="str">
        <f t="shared" si="126"/>
        <v/>
      </c>
      <c r="L850" s="14" t="str">
        <f>IF(A850="","",SUM($K$49:K850))</f>
        <v/>
      </c>
      <c r="O850" s="18" t="str">
        <f t="shared" si="127"/>
        <v/>
      </c>
      <c r="P850" s="19" t="str">
        <f>IF(O850="","",IF(OR(periods_per_year=26,periods_per_year=52),IF(periods_per_year=26,IF(O850=1,fpdate,P849+14),IF(periods_per_year=52,IF(O850=1,fpdate,P849+7),"n/a")),IF(periods_per_year=24,DATE(YEAR(fpdate),MONTH(fpdate)+(O850-1)/2+IF(AND(DAY(fpdate)&gt;=15,MOD(O850,2)=0),1,0),IF(MOD(O850,2)=0,IF(DAY(fpdate)&gt;=15,DAY(fpdate)-14,DAY(fpdate)+14),DAY(fpdate))),IF(DAY(DATE(YEAR(fpdate),MONTH(fpdate)+O850-1,DAY(fpdate)))&lt;&gt;DAY(fpdate),DATE(YEAR(fpdate),MONTH(fpdate)+O850,0),DATE(YEAR(fpdate),MONTH(fpdate)+O850-1,DAY(fpdate))))))</f>
        <v/>
      </c>
      <c r="Q850" s="20" t="str">
        <f>IF(O850="","",IF(D850&lt;&gt;"",D850,IF(O850=1,start_rate,IF(variable,IF(OR(O850=1,O850&lt;$J$23*periods_per_year),Q849,MIN($J$24,IF(MOD(O850-1,$J$26)=0,MAX($J$25,Q849+$J$27),Q849))),Q849))))</f>
        <v/>
      </c>
      <c r="R850" s="21" t="str">
        <f>IF(O850="","",ROUND((((1+Q850/CP)^(CP/periods_per_year))-1)*U849,2))</f>
        <v/>
      </c>
      <c r="S850" s="21" t="str">
        <f>IF(O850="","",IF(O850=nper,U849+R850,MIN(U849+R850,IF(Q850=Q849,S849,ROUND(-PMT(((1+Q850/CP)^(CP/periods_per_year))-1,nper-O850+1,U849),2)))))</f>
        <v/>
      </c>
      <c r="T850" s="21" t="str">
        <f t="shared" si="128"/>
        <v/>
      </c>
      <c r="U850" s="21" t="str">
        <f t="shared" si="129"/>
        <v/>
      </c>
    </row>
    <row r="851" spans="1:21" x14ac:dyDescent="0.2">
      <c r="A851" s="11" t="str">
        <f t="shared" si="120"/>
        <v/>
      </c>
      <c r="B851" s="12" t="str">
        <f t="shared" si="121"/>
        <v/>
      </c>
      <c r="C851" s="16" t="str">
        <f t="shared" si="122"/>
        <v/>
      </c>
      <c r="D851" s="13" t="str">
        <f>IF(A851="","",IF(A851=1,start_rate,IF(variable,IF(OR(A851=1,A851&lt;$J$23*periods_per_year),D850,MIN($J$24,IF(MOD(A851-1,$J$26)=0,MAX($J$25,D850+$J$27),D850))),D850)))</f>
        <v/>
      </c>
      <c r="E851" s="14" t="str">
        <f t="shared" si="123"/>
        <v/>
      </c>
      <c r="F851" s="14" t="str">
        <f>IF(A851="","",IF(A851=nper,J850+E851,MIN(J850+E851,IF(D851=D850,F850,IF($E$13="Acc Bi-Weekly",ROUND((-PMT(((1+D851/CP)^(CP/12))-1,(nper-A851+1)*12/26,J850))/2,2),IF($E$13="Acc Weekly",ROUND((-PMT(((1+D851/CP)^(CP/12))-1,(nper-A851+1)*12/52,J850))/4,2),ROUND(-PMT(((1+D851/CP)^(CP/periods_per_year))-1,nper-A851+1,J850),2)))))))</f>
        <v/>
      </c>
      <c r="G851" s="14" t="str">
        <f>IF(OR(A851="",A851&lt;$E$23),"",IF(J850&lt;=F851,0,IF(IF(AND(A851&gt;=$E$23,MOD(A851-$E$23,int)=0),$E$24,0)+F851&gt;=J850+E851,J850+E851-F851,IF(AND(A851&gt;=$E$23,MOD(A851-$E$23,int)=0),$E$24,0)+IF(IF(AND(A851&gt;=$E$23,MOD(A851-$E$23,int)=0),$E$24,0)+IF(MOD(A851-$E$27,periods_per_year)=0,$E$26,0)+F851&lt;J850+E851,IF(MOD(A851-$E$27,periods_per_year)=0,$E$26,0),J850+E851-IF(AND(A851&gt;=$E$23,MOD(A851-$E$23,int)=0),$E$24,0)-F851))))</f>
        <v/>
      </c>
      <c r="H851" s="15"/>
      <c r="I851" s="14" t="str">
        <f t="shared" si="124"/>
        <v/>
      </c>
      <c r="J851" s="14" t="str">
        <f t="shared" si="125"/>
        <v/>
      </c>
      <c r="K851" s="14" t="str">
        <f t="shared" si="126"/>
        <v/>
      </c>
      <c r="L851" s="14" t="str">
        <f>IF(A851="","",SUM($K$49:K851))</f>
        <v/>
      </c>
      <c r="O851" s="18" t="str">
        <f t="shared" si="127"/>
        <v/>
      </c>
      <c r="P851" s="19" t="str">
        <f>IF(O851="","",IF(OR(periods_per_year=26,periods_per_year=52),IF(periods_per_year=26,IF(O851=1,fpdate,P850+14),IF(periods_per_year=52,IF(O851=1,fpdate,P850+7),"n/a")),IF(periods_per_year=24,DATE(YEAR(fpdate),MONTH(fpdate)+(O851-1)/2+IF(AND(DAY(fpdate)&gt;=15,MOD(O851,2)=0),1,0),IF(MOD(O851,2)=0,IF(DAY(fpdate)&gt;=15,DAY(fpdate)-14,DAY(fpdate)+14),DAY(fpdate))),IF(DAY(DATE(YEAR(fpdate),MONTH(fpdate)+O851-1,DAY(fpdate)))&lt;&gt;DAY(fpdate),DATE(YEAR(fpdate),MONTH(fpdate)+O851,0),DATE(YEAR(fpdate),MONTH(fpdate)+O851-1,DAY(fpdate))))))</f>
        <v/>
      </c>
      <c r="Q851" s="20" t="str">
        <f>IF(O851="","",IF(D851&lt;&gt;"",D851,IF(O851=1,start_rate,IF(variable,IF(OR(O851=1,O851&lt;$J$23*periods_per_year),Q850,MIN($J$24,IF(MOD(O851-1,$J$26)=0,MAX($J$25,Q850+$J$27),Q850))),Q850))))</f>
        <v/>
      </c>
      <c r="R851" s="21" t="str">
        <f>IF(O851="","",ROUND((((1+Q851/CP)^(CP/periods_per_year))-1)*U850,2))</f>
        <v/>
      </c>
      <c r="S851" s="21" t="str">
        <f>IF(O851="","",IF(O851=nper,U850+R851,MIN(U850+R851,IF(Q851=Q850,S850,ROUND(-PMT(((1+Q851/CP)^(CP/periods_per_year))-1,nper-O851+1,U850),2)))))</f>
        <v/>
      </c>
      <c r="T851" s="21" t="str">
        <f t="shared" si="128"/>
        <v/>
      </c>
      <c r="U851" s="21" t="str">
        <f t="shared" si="129"/>
        <v/>
      </c>
    </row>
    <row r="852" spans="1:21" x14ac:dyDescent="0.2">
      <c r="A852" s="11" t="str">
        <f t="shared" si="120"/>
        <v/>
      </c>
      <c r="B852" s="12" t="str">
        <f t="shared" si="121"/>
        <v/>
      </c>
      <c r="C852" s="16" t="str">
        <f t="shared" si="122"/>
        <v/>
      </c>
      <c r="D852" s="13" t="str">
        <f>IF(A852="","",IF(A852=1,start_rate,IF(variable,IF(OR(A852=1,A852&lt;$J$23*periods_per_year),D851,MIN($J$24,IF(MOD(A852-1,$J$26)=0,MAX($J$25,D851+$J$27),D851))),D851)))</f>
        <v/>
      </c>
      <c r="E852" s="14" t="str">
        <f t="shared" si="123"/>
        <v/>
      </c>
      <c r="F852" s="14" t="str">
        <f>IF(A852="","",IF(A852=nper,J851+E852,MIN(J851+E852,IF(D852=D851,F851,IF($E$13="Acc Bi-Weekly",ROUND((-PMT(((1+D852/CP)^(CP/12))-1,(nper-A852+1)*12/26,J851))/2,2),IF($E$13="Acc Weekly",ROUND((-PMT(((1+D852/CP)^(CP/12))-1,(nper-A852+1)*12/52,J851))/4,2),ROUND(-PMT(((1+D852/CP)^(CP/periods_per_year))-1,nper-A852+1,J851),2)))))))</f>
        <v/>
      </c>
      <c r="G852" s="14" t="str">
        <f>IF(OR(A852="",A852&lt;$E$23),"",IF(J851&lt;=F852,0,IF(IF(AND(A852&gt;=$E$23,MOD(A852-$E$23,int)=0),$E$24,0)+F852&gt;=J851+E852,J851+E852-F852,IF(AND(A852&gt;=$E$23,MOD(A852-$E$23,int)=0),$E$24,0)+IF(IF(AND(A852&gt;=$E$23,MOD(A852-$E$23,int)=0),$E$24,0)+IF(MOD(A852-$E$27,periods_per_year)=0,$E$26,0)+F852&lt;J851+E852,IF(MOD(A852-$E$27,periods_per_year)=0,$E$26,0),J851+E852-IF(AND(A852&gt;=$E$23,MOD(A852-$E$23,int)=0),$E$24,0)-F852))))</f>
        <v/>
      </c>
      <c r="H852" s="15"/>
      <c r="I852" s="14" t="str">
        <f t="shared" si="124"/>
        <v/>
      </c>
      <c r="J852" s="14" t="str">
        <f t="shared" si="125"/>
        <v/>
      </c>
      <c r="K852" s="14" t="str">
        <f t="shared" si="126"/>
        <v/>
      </c>
      <c r="L852" s="14" t="str">
        <f>IF(A852="","",SUM($K$49:K852))</f>
        <v/>
      </c>
      <c r="O852" s="18" t="str">
        <f t="shared" si="127"/>
        <v/>
      </c>
      <c r="P852" s="19" t="str">
        <f>IF(O852="","",IF(OR(periods_per_year=26,periods_per_year=52),IF(periods_per_year=26,IF(O852=1,fpdate,P851+14),IF(periods_per_year=52,IF(O852=1,fpdate,P851+7),"n/a")),IF(periods_per_year=24,DATE(YEAR(fpdate),MONTH(fpdate)+(O852-1)/2+IF(AND(DAY(fpdate)&gt;=15,MOD(O852,2)=0),1,0),IF(MOD(O852,2)=0,IF(DAY(fpdate)&gt;=15,DAY(fpdate)-14,DAY(fpdate)+14),DAY(fpdate))),IF(DAY(DATE(YEAR(fpdate),MONTH(fpdate)+O852-1,DAY(fpdate)))&lt;&gt;DAY(fpdate),DATE(YEAR(fpdate),MONTH(fpdate)+O852,0),DATE(YEAR(fpdate),MONTH(fpdate)+O852-1,DAY(fpdate))))))</f>
        <v/>
      </c>
      <c r="Q852" s="20" t="str">
        <f>IF(O852="","",IF(D852&lt;&gt;"",D852,IF(O852=1,start_rate,IF(variable,IF(OR(O852=1,O852&lt;$J$23*periods_per_year),Q851,MIN($J$24,IF(MOD(O852-1,$J$26)=0,MAX($J$25,Q851+$J$27),Q851))),Q851))))</f>
        <v/>
      </c>
      <c r="R852" s="21" t="str">
        <f>IF(O852="","",ROUND((((1+Q852/CP)^(CP/periods_per_year))-1)*U851,2))</f>
        <v/>
      </c>
      <c r="S852" s="21" t="str">
        <f>IF(O852="","",IF(O852=nper,U851+R852,MIN(U851+R852,IF(Q852=Q851,S851,ROUND(-PMT(((1+Q852/CP)^(CP/periods_per_year))-1,nper-O852+1,U851),2)))))</f>
        <v/>
      </c>
      <c r="T852" s="21" t="str">
        <f t="shared" si="128"/>
        <v/>
      </c>
      <c r="U852" s="21" t="str">
        <f t="shared" si="129"/>
        <v/>
      </c>
    </row>
    <row r="853" spans="1:21" x14ac:dyDescent="0.2">
      <c r="A853" s="11" t="str">
        <f t="shared" si="120"/>
        <v/>
      </c>
      <c r="B853" s="12" t="str">
        <f t="shared" si="121"/>
        <v/>
      </c>
      <c r="C853" s="16" t="str">
        <f t="shared" si="122"/>
        <v/>
      </c>
      <c r="D853" s="13" t="str">
        <f>IF(A853="","",IF(A853=1,start_rate,IF(variable,IF(OR(A853=1,A853&lt;$J$23*periods_per_year),D852,MIN($J$24,IF(MOD(A853-1,$J$26)=0,MAX($J$25,D852+$J$27),D852))),D852)))</f>
        <v/>
      </c>
      <c r="E853" s="14" t="str">
        <f t="shared" si="123"/>
        <v/>
      </c>
      <c r="F853" s="14" t="str">
        <f>IF(A853="","",IF(A853=nper,J852+E853,MIN(J852+E853,IF(D853=D852,F852,IF($E$13="Acc Bi-Weekly",ROUND((-PMT(((1+D853/CP)^(CP/12))-1,(nper-A853+1)*12/26,J852))/2,2),IF($E$13="Acc Weekly",ROUND((-PMT(((1+D853/CP)^(CP/12))-1,(nper-A853+1)*12/52,J852))/4,2),ROUND(-PMT(((1+D853/CP)^(CP/periods_per_year))-1,nper-A853+1,J852),2)))))))</f>
        <v/>
      </c>
      <c r="G853" s="14" t="str">
        <f>IF(OR(A853="",A853&lt;$E$23),"",IF(J852&lt;=F853,0,IF(IF(AND(A853&gt;=$E$23,MOD(A853-$E$23,int)=0),$E$24,0)+F853&gt;=J852+E853,J852+E853-F853,IF(AND(A853&gt;=$E$23,MOD(A853-$E$23,int)=0),$E$24,0)+IF(IF(AND(A853&gt;=$E$23,MOD(A853-$E$23,int)=0),$E$24,0)+IF(MOD(A853-$E$27,periods_per_year)=0,$E$26,0)+F853&lt;J852+E853,IF(MOD(A853-$E$27,periods_per_year)=0,$E$26,0),J852+E853-IF(AND(A853&gt;=$E$23,MOD(A853-$E$23,int)=0),$E$24,0)-F853))))</f>
        <v/>
      </c>
      <c r="H853" s="15"/>
      <c r="I853" s="14" t="str">
        <f t="shared" si="124"/>
        <v/>
      </c>
      <c r="J853" s="14" t="str">
        <f t="shared" si="125"/>
        <v/>
      </c>
      <c r="K853" s="14" t="str">
        <f t="shared" si="126"/>
        <v/>
      </c>
      <c r="L853" s="14" t="str">
        <f>IF(A853="","",SUM($K$49:K853))</f>
        <v/>
      </c>
      <c r="O853" s="18" t="str">
        <f t="shared" si="127"/>
        <v/>
      </c>
      <c r="P853" s="19" t="str">
        <f>IF(O853="","",IF(OR(periods_per_year=26,periods_per_year=52),IF(periods_per_year=26,IF(O853=1,fpdate,P852+14),IF(periods_per_year=52,IF(O853=1,fpdate,P852+7),"n/a")),IF(periods_per_year=24,DATE(YEAR(fpdate),MONTH(fpdate)+(O853-1)/2+IF(AND(DAY(fpdate)&gt;=15,MOD(O853,2)=0),1,0),IF(MOD(O853,2)=0,IF(DAY(fpdate)&gt;=15,DAY(fpdate)-14,DAY(fpdate)+14),DAY(fpdate))),IF(DAY(DATE(YEAR(fpdate),MONTH(fpdate)+O853-1,DAY(fpdate)))&lt;&gt;DAY(fpdate),DATE(YEAR(fpdate),MONTH(fpdate)+O853,0),DATE(YEAR(fpdate),MONTH(fpdate)+O853-1,DAY(fpdate))))))</f>
        <v/>
      </c>
      <c r="Q853" s="20" t="str">
        <f>IF(O853="","",IF(D853&lt;&gt;"",D853,IF(O853=1,start_rate,IF(variable,IF(OR(O853=1,O853&lt;$J$23*periods_per_year),Q852,MIN($J$24,IF(MOD(O853-1,$J$26)=0,MAX($J$25,Q852+$J$27),Q852))),Q852))))</f>
        <v/>
      </c>
      <c r="R853" s="21" t="str">
        <f>IF(O853="","",ROUND((((1+Q853/CP)^(CP/periods_per_year))-1)*U852,2))</f>
        <v/>
      </c>
      <c r="S853" s="21" t="str">
        <f>IF(O853="","",IF(O853=nper,U852+R853,MIN(U852+R853,IF(Q853=Q852,S852,ROUND(-PMT(((1+Q853/CP)^(CP/periods_per_year))-1,nper-O853+1,U852),2)))))</f>
        <v/>
      </c>
      <c r="T853" s="21" t="str">
        <f t="shared" si="128"/>
        <v/>
      </c>
      <c r="U853" s="21" t="str">
        <f t="shared" si="129"/>
        <v/>
      </c>
    </row>
    <row r="854" spans="1:21" x14ac:dyDescent="0.2">
      <c r="A854" s="11" t="str">
        <f t="shared" si="120"/>
        <v/>
      </c>
      <c r="B854" s="12" t="str">
        <f t="shared" si="121"/>
        <v/>
      </c>
      <c r="C854" s="16" t="str">
        <f t="shared" si="122"/>
        <v/>
      </c>
      <c r="D854" s="13" t="str">
        <f>IF(A854="","",IF(A854=1,start_rate,IF(variable,IF(OR(A854=1,A854&lt;$J$23*periods_per_year),D853,MIN($J$24,IF(MOD(A854-1,$J$26)=0,MAX($J$25,D853+$J$27),D853))),D853)))</f>
        <v/>
      </c>
      <c r="E854" s="14" t="str">
        <f t="shared" si="123"/>
        <v/>
      </c>
      <c r="F854" s="14" t="str">
        <f>IF(A854="","",IF(A854=nper,J853+E854,MIN(J853+E854,IF(D854=D853,F853,IF($E$13="Acc Bi-Weekly",ROUND((-PMT(((1+D854/CP)^(CP/12))-1,(nper-A854+1)*12/26,J853))/2,2),IF($E$13="Acc Weekly",ROUND((-PMT(((1+D854/CP)^(CP/12))-1,(nper-A854+1)*12/52,J853))/4,2),ROUND(-PMT(((1+D854/CP)^(CP/periods_per_year))-1,nper-A854+1,J853),2)))))))</f>
        <v/>
      </c>
      <c r="G854" s="14" t="str">
        <f>IF(OR(A854="",A854&lt;$E$23),"",IF(J853&lt;=F854,0,IF(IF(AND(A854&gt;=$E$23,MOD(A854-$E$23,int)=0),$E$24,0)+F854&gt;=J853+E854,J853+E854-F854,IF(AND(A854&gt;=$E$23,MOD(A854-$E$23,int)=0),$E$24,0)+IF(IF(AND(A854&gt;=$E$23,MOD(A854-$E$23,int)=0),$E$24,0)+IF(MOD(A854-$E$27,periods_per_year)=0,$E$26,0)+F854&lt;J853+E854,IF(MOD(A854-$E$27,periods_per_year)=0,$E$26,0),J853+E854-IF(AND(A854&gt;=$E$23,MOD(A854-$E$23,int)=0),$E$24,0)-F854))))</f>
        <v/>
      </c>
      <c r="H854" s="15"/>
      <c r="I854" s="14" t="str">
        <f t="shared" si="124"/>
        <v/>
      </c>
      <c r="J854" s="14" t="str">
        <f t="shared" si="125"/>
        <v/>
      </c>
      <c r="K854" s="14" t="str">
        <f t="shared" si="126"/>
        <v/>
      </c>
      <c r="L854" s="14" t="str">
        <f>IF(A854="","",SUM($K$49:K854))</f>
        <v/>
      </c>
      <c r="O854" s="18" t="str">
        <f t="shared" si="127"/>
        <v/>
      </c>
      <c r="P854" s="19" t="str">
        <f>IF(O854="","",IF(OR(periods_per_year=26,periods_per_year=52),IF(periods_per_year=26,IF(O854=1,fpdate,P853+14),IF(periods_per_year=52,IF(O854=1,fpdate,P853+7),"n/a")),IF(periods_per_year=24,DATE(YEAR(fpdate),MONTH(fpdate)+(O854-1)/2+IF(AND(DAY(fpdate)&gt;=15,MOD(O854,2)=0),1,0),IF(MOD(O854,2)=0,IF(DAY(fpdate)&gt;=15,DAY(fpdate)-14,DAY(fpdate)+14),DAY(fpdate))),IF(DAY(DATE(YEAR(fpdate),MONTH(fpdate)+O854-1,DAY(fpdate)))&lt;&gt;DAY(fpdate),DATE(YEAR(fpdate),MONTH(fpdate)+O854,0),DATE(YEAR(fpdate),MONTH(fpdate)+O854-1,DAY(fpdate))))))</f>
        <v/>
      </c>
      <c r="Q854" s="20" t="str">
        <f>IF(O854="","",IF(D854&lt;&gt;"",D854,IF(O854=1,start_rate,IF(variable,IF(OR(O854=1,O854&lt;$J$23*periods_per_year),Q853,MIN($J$24,IF(MOD(O854-1,$J$26)=0,MAX($J$25,Q853+$J$27),Q853))),Q853))))</f>
        <v/>
      </c>
      <c r="R854" s="21" t="str">
        <f>IF(O854="","",ROUND((((1+Q854/CP)^(CP/periods_per_year))-1)*U853,2))</f>
        <v/>
      </c>
      <c r="S854" s="21" t="str">
        <f>IF(O854="","",IF(O854=nper,U853+R854,MIN(U853+R854,IF(Q854=Q853,S853,ROUND(-PMT(((1+Q854/CP)^(CP/periods_per_year))-1,nper-O854+1,U853),2)))))</f>
        <v/>
      </c>
      <c r="T854" s="21" t="str">
        <f t="shared" si="128"/>
        <v/>
      </c>
      <c r="U854" s="21" t="str">
        <f t="shared" si="129"/>
        <v/>
      </c>
    </row>
    <row r="855" spans="1:21" x14ac:dyDescent="0.2">
      <c r="A855" s="11" t="str">
        <f t="shared" si="120"/>
        <v/>
      </c>
      <c r="B855" s="12" t="str">
        <f t="shared" si="121"/>
        <v/>
      </c>
      <c r="C855" s="16" t="str">
        <f t="shared" si="122"/>
        <v/>
      </c>
      <c r="D855" s="13" t="str">
        <f>IF(A855="","",IF(A855=1,start_rate,IF(variable,IF(OR(A855=1,A855&lt;$J$23*periods_per_year),D854,MIN($J$24,IF(MOD(A855-1,$J$26)=0,MAX($J$25,D854+$J$27),D854))),D854)))</f>
        <v/>
      </c>
      <c r="E855" s="14" t="str">
        <f t="shared" si="123"/>
        <v/>
      </c>
      <c r="F855" s="14" t="str">
        <f>IF(A855="","",IF(A855=nper,J854+E855,MIN(J854+E855,IF(D855=D854,F854,IF($E$13="Acc Bi-Weekly",ROUND((-PMT(((1+D855/CP)^(CP/12))-1,(nper-A855+1)*12/26,J854))/2,2),IF($E$13="Acc Weekly",ROUND((-PMT(((1+D855/CP)^(CP/12))-1,(nper-A855+1)*12/52,J854))/4,2),ROUND(-PMT(((1+D855/CP)^(CP/periods_per_year))-1,nper-A855+1,J854),2)))))))</f>
        <v/>
      </c>
      <c r="G855" s="14" t="str">
        <f>IF(OR(A855="",A855&lt;$E$23),"",IF(J854&lt;=F855,0,IF(IF(AND(A855&gt;=$E$23,MOD(A855-$E$23,int)=0),$E$24,0)+F855&gt;=J854+E855,J854+E855-F855,IF(AND(A855&gt;=$E$23,MOD(A855-$E$23,int)=0),$E$24,0)+IF(IF(AND(A855&gt;=$E$23,MOD(A855-$E$23,int)=0),$E$24,0)+IF(MOD(A855-$E$27,periods_per_year)=0,$E$26,0)+F855&lt;J854+E855,IF(MOD(A855-$E$27,periods_per_year)=0,$E$26,0),J854+E855-IF(AND(A855&gt;=$E$23,MOD(A855-$E$23,int)=0),$E$24,0)-F855))))</f>
        <v/>
      </c>
      <c r="H855" s="15"/>
      <c r="I855" s="14" t="str">
        <f t="shared" si="124"/>
        <v/>
      </c>
      <c r="J855" s="14" t="str">
        <f t="shared" si="125"/>
        <v/>
      </c>
      <c r="K855" s="14" t="str">
        <f t="shared" si="126"/>
        <v/>
      </c>
      <c r="L855" s="14" t="str">
        <f>IF(A855="","",SUM($K$49:K855))</f>
        <v/>
      </c>
      <c r="O855" s="18" t="str">
        <f t="shared" si="127"/>
        <v/>
      </c>
      <c r="P855" s="19" t="str">
        <f>IF(O855="","",IF(OR(periods_per_year=26,periods_per_year=52),IF(periods_per_year=26,IF(O855=1,fpdate,P854+14),IF(periods_per_year=52,IF(O855=1,fpdate,P854+7),"n/a")),IF(periods_per_year=24,DATE(YEAR(fpdate),MONTH(fpdate)+(O855-1)/2+IF(AND(DAY(fpdate)&gt;=15,MOD(O855,2)=0),1,0),IF(MOD(O855,2)=0,IF(DAY(fpdate)&gt;=15,DAY(fpdate)-14,DAY(fpdate)+14),DAY(fpdate))),IF(DAY(DATE(YEAR(fpdate),MONTH(fpdate)+O855-1,DAY(fpdate)))&lt;&gt;DAY(fpdate),DATE(YEAR(fpdate),MONTH(fpdate)+O855,0),DATE(YEAR(fpdate),MONTH(fpdate)+O855-1,DAY(fpdate))))))</f>
        <v/>
      </c>
      <c r="Q855" s="20" t="str">
        <f>IF(O855="","",IF(D855&lt;&gt;"",D855,IF(O855=1,start_rate,IF(variable,IF(OR(O855=1,O855&lt;$J$23*periods_per_year),Q854,MIN($J$24,IF(MOD(O855-1,$J$26)=0,MAX($J$25,Q854+$J$27),Q854))),Q854))))</f>
        <v/>
      </c>
      <c r="R855" s="21" t="str">
        <f>IF(O855="","",ROUND((((1+Q855/CP)^(CP/periods_per_year))-1)*U854,2))</f>
        <v/>
      </c>
      <c r="S855" s="21" t="str">
        <f>IF(O855="","",IF(O855=nper,U854+R855,MIN(U854+R855,IF(Q855=Q854,S854,ROUND(-PMT(((1+Q855/CP)^(CP/periods_per_year))-1,nper-O855+1,U854),2)))))</f>
        <v/>
      </c>
      <c r="T855" s="21" t="str">
        <f t="shared" si="128"/>
        <v/>
      </c>
      <c r="U855" s="21" t="str">
        <f t="shared" si="129"/>
        <v/>
      </c>
    </row>
    <row r="856" spans="1:21" x14ac:dyDescent="0.2">
      <c r="A856" s="11" t="str">
        <f t="shared" si="120"/>
        <v/>
      </c>
      <c r="B856" s="12" t="str">
        <f t="shared" si="121"/>
        <v/>
      </c>
      <c r="C856" s="16" t="str">
        <f t="shared" si="122"/>
        <v/>
      </c>
      <c r="D856" s="13" t="str">
        <f>IF(A856="","",IF(A856=1,start_rate,IF(variable,IF(OR(A856=1,A856&lt;$J$23*periods_per_year),D855,MIN($J$24,IF(MOD(A856-1,$J$26)=0,MAX($J$25,D855+$J$27),D855))),D855)))</f>
        <v/>
      </c>
      <c r="E856" s="14" t="str">
        <f t="shared" si="123"/>
        <v/>
      </c>
      <c r="F856" s="14" t="str">
        <f>IF(A856="","",IF(A856=nper,J855+E856,MIN(J855+E856,IF(D856=D855,F855,IF($E$13="Acc Bi-Weekly",ROUND((-PMT(((1+D856/CP)^(CP/12))-1,(nper-A856+1)*12/26,J855))/2,2),IF($E$13="Acc Weekly",ROUND((-PMT(((1+D856/CP)^(CP/12))-1,(nper-A856+1)*12/52,J855))/4,2),ROUND(-PMT(((1+D856/CP)^(CP/periods_per_year))-1,nper-A856+1,J855),2)))))))</f>
        <v/>
      </c>
      <c r="G856" s="14" t="str">
        <f>IF(OR(A856="",A856&lt;$E$23),"",IF(J855&lt;=F856,0,IF(IF(AND(A856&gt;=$E$23,MOD(A856-$E$23,int)=0),$E$24,0)+F856&gt;=J855+E856,J855+E856-F856,IF(AND(A856&gt;=$E$23,MOD(A856-$E$23,int)=0),$E$24,0)+IF(IF(AND(A856&gt;=$E$23,MOD(A856-$E$23,int)=0),$E$24,0)+IF(MOD(A856-$E$27,periods_per_year)=0,$E$26,0)+F856&lt;J855+E856,IF(MOD(A856-$E$27,periods_per_year)=0,$E$26,0),J855+E856-IF(AND(A856&gt;=$E$23,MOD(A856-$E$23,int)=0),$E$24,0)-F856))))</f>
        <v/>
      </c>
      <c r="H856" s="15"/>
      <c r="I856" s="14" t="str">
        <f t="shared" si="124"/>
        <v/>
      </c>
      <c r="J856" s="14" t="str">
        <f t="shared" si="125"/>
        <v/>
      </c>
      <c r="K856" s="14" t="str">
        <f t="shared" si="126"/>
        <v/>
      </c>
      <c r="L856" s="14" t="str">
        <f>IF(A856="","",SUM($K$49:K856))</f>
        <v/>
      </c>
      <c r="O856" s="18" t="str">
        <f t="shared" si="127"/>
        <v/>
      </c>
      <c r="P856" s="19" t="str">
        <f>IF(O856="","",IF(OR(periods_per_year=26,periods_per_year=52),IF(periods_per_year=26,IF(O856=1,fpdate,P855+14),IF(periods_per_year=52,IF(O856=1,fpdate,P855+7),"n/a")),IF(periods_per_year=24,DATE(YEAR(fpdate),MONTH(fpdate)+(O856-1)/2+IF(AND(DAY(fpdate)&gt;=15,MOD(O856,2)=0),1,0),IF(MOD(O856,2)=0,IF(DAY(fpdate)&gt;=15,DAY(fpdate)-14,DAY(fpdate)+14),DAY(fpdate))),IF(DAY(DATE(YEAR(fpdate),MONTH(fpdate)+O856-1,DAY(fpdate)))&lt;&gt;DAY(fpdate),DATE(YEAR(fpdate),MONTH(fpdate)+O856,0),DATE(YEAR(fpdate),MONTH(fpdate)+O856-1,DAY(fpdate))))))</f>
        <v/>
      </c>
      <c r="Q856" s="20" t="str">
        <f>IF(O856="","",IF(D856&lt;&gt;"",D856,IF(O856=1,start_rate,IF(variable,IF(OR(O856=1,O856&lt;$J$23*periods_per_year),Q855,MIN($J$24,IF(MOD(O856-1,$J$26)=0,MAX($J$25,Q855+$J$27),Q855))),Q855))))</f>
        <v/>
      </c>
      <c r="R856" s="21" t="str">
        <f>IF(O856="","",ROUND((((1+Q856/CP)^(CP/periods_per_year))-1)*U855,2))</f>
        <v/>
      </c>
      <c r="S856" s="21" t="str">
        <f>IF(O856="","",IF(O856=nper,U855+R856,MIN(U855+R856,IF(Q856=Q855,S855,ROUND(-PMT(((1+Q856/CP)^(CP/periods_per_year))-1,nper-O856+1,U855),2)))))</f>
        <v/>
      </c>
      <c r="T856" s="21" t="str">
        <f t="shared" si="128"/>
        <v/>
      </c>
      <c r="U856" s="21" t="str">
        <f t="shared" si="129"/>
        <v/>
      </c>
    </row>
    <row r="857" spans="1:21" x14ac:dyDescent="0.2">
      <c r="A857" s="11" t="str">
        <f t="shared" si="120"/>
        <v/>
      </c>
      <c r="B857" s="12" t="str">
        <f t="shared" si="121"/>
        <v/>
      </c>
      <c r="C857" s="16" t="str">
        <f t="shared" si="122"/>
        <v/>
      </c>
      <c r="D857" s="13" t="str">
        <f>IF(A857="","",IF(A857=1,start_rate,IF(variable,IF(OR(A857=1,A857&lt;$J$23*periods_per_year),D856,MIN($J$24,IF(MOD(A857-1,$J$26)=0,MAX($J$25,D856+$J$27),D856))),D856)))</f>
        <v/>
      </c>
      <c r="E857" s="14" t="str">
        <f t="shared" si="123"/>
        <v/>
      </c>
      <c r="F857" s="14" t="str">
        <f>IF(A857="","",IF(A857=nper,J856+E857,MIN(J856+E857,IF(D857=D856,F856,IF($E$13="Acc Bi-Weekly",ROUND((-PMT(((1+D857/CP)^(CP/12))-1,(nper-A857+1)*12/26,J856))/2,2),IF($E$13="Acc Weekly",ROUND((-PMT(((1+D857/CP)^(CP/12))-1,(nper-A857+1)*12/52,J856))/4,2),ROUND(-PMT(((1+D857/CP)^(CP/periods_per_year))-1,nper-A857+1,J856),2)))))))</f>
        <v/>
      </c>
      <c r="G857" s="14" t="str">
        <f>IF(OR(A857="",A857&lt;$E$23),"",IF(J856&lt;=F857,0,IF(IF(AND(A857&gt;=$E$23,MOD(A857-$E$23,int)=0),$E$24,0)+F857&gt;=J856+E857,J856+E857-F857,IF(AND(A857&gt;=$E$23,MOD(A857-$E$23,int)=0),$E$24,0)+IF(IF(AND(A857&gt;=$E$23,MOD(A857-$E$23,int)=0),$E$24,0)+IF(MOD(A857-$E$27,periods_per_year)=0,$E$26,0)+F857&lt;J856+E857,IF(MOD(A857-$E$27,periods_per_year)=0,$E$26,0),J856+E857-IF(AND(A857&gt;=$E$23,MOD(A857-$E$23,int)=0),$E$24,0)-F857))))</f>
        <v/>
      </c>
      <c r="H857" s="15"/>
      <c r="I857" s="14" t="str">
        <f t="shared" si="124"/>
        <v/>
      </c>
      <c r="J857" s="14" t="str">
        <f t="shared" si="125"/>
        <v/>
      </c>
      <c r="K857" s="14" t="str">
        <f t="shared" si="126"/>
        <v/>
      </c>
      <c r="L857" s="14" t="str">
        <f>IF(A857="","",SUM($K$49:K857))</f>
        <v/>
      </c>
      <c r="O857" s="18" t="str">
        <f t="shared" si="127"/>
        <v/>
      </c>
      <c r="P857" s="19" t="str">
        <f>IF(O857="","",IF(OR(periods_per_year=26,periods_per_year=52),IF(periods_per_year=26,IF(O857=1,fpdate,P856+14),IF(periods_per_year=52,IF(O857=1,fpdate,P856+7),"n/a")),IF(periods_per_year=24,DATE(YEAR(fpdate),MONTH(fpdate)+(O857-1)/2+IF(AND(DAY(fpdate)&gt;=15,MOD(O857,2)=0),1,0),IF(MOD(O857,2)=0,IF(DAY(fpdate)&gt;=15,DAY(fpdate)-14,DAY(fpdate)+14),DAY(fpdate))),IF(DAY(DATE(YEAR(fpdate),MONTH(fpdate)+O857-1,DAY(fpdate)))&lt;&gt;DAY(fpdate),DATE(YEAR(fpdate),MONTH(fpdate)+O857,0),DATE(YEAR(fpdate),MONTH(fpdate)+O857-1,DAY(fpdate))))))</f>
        <v/>
      </c>
      <c r="Q857" s="20" t="str">
        <f>IF(O857="","",IF(D857&lt;&gt;"",D857,IF(O857=1,start_rate,IF(variable,IF(OR(O857=1,O857&lt;$J$23*periods_per_year),Q856,MIN($J$24,IF(MOD(O857-1,$J$26)=0,MAX($J$25,Q856+$J$27),Q856))),Q856))))</f>
        <v/>
      </c>
      <c r="R857" s="21" t="str">
        <f>IF(O857="","",ROUND((((1+Q857/CP)^(CP/periods_per_year))-1)*U856,2))</f>
        <v/>
      </c>
      <c r="S857" s="21" t="str">
        <f>IF(O857="","",IF(O857=nper,U856+R857,MIN(U856+R857,IF(Q857=Q856,S856,ROUND(-PMT(((1+Q857/CP)^(CP/periods_per_year))-1,nper-O857+1,U856),2)))))</f>
        <v/>
      </c>
      <c r="T857" s="21" t="str">
        <f t="shared" si="128"/>
        <v/>
      </c>
      <c r="U857" s="21" t="str">
        <f t="shared" si="129"/>
        <v/>
      </c>
    </row>
    <row r="858" spans="1:21" x14ac:dyDescent="0.2">
      <c r="A858" s="11" t="str">
        <f t="shared" si="120"/>
        <v/>
      </c>
      <c r="B858" s="12" t="str">
        <f t="shared" si="121"/>
        <v/>
      </c>
      <c r="C858" s="16" t="str">
        <f t="shared" si="122"/>
        <v/>
      </c>
      <c r="D858" s="13" t="str">
        <f>IF(A858="","",IF(A858=1,start_rate,IF(variable,IF(OR(A858=1,A858&lt;$J$23*periods_per_year),D857,MIN($J$24,IF(MOD(A858-1,$J$26)=0,MAX($J$25,D857+$J$27),D857))),D857)))</f>
        <v/>
      </c>
      <c r="E858" s="14" t="str">
        <f t="shared" si="123"/>
        <v/>
      </c>
      <c r="F858" s="14" t="str">
        <f>IF(A858="","",IF(A858=nper,J857+E858,MIN(J857+E858,IF(D858=D857,F857,IF($E$13="Acc Bi-Weekly",ROUND((-PMT(((1+D858/CP)^(CP/12))-1,(nper-A858+1)*12/26,J857))/2,2),IF($E$13="Acc Weekly",ROUND((-PMT(((1+D858/CP)^(CP/12))-1,(nper-A858+1)*12/52,J857))/4,2),ROUND(-PMT(((1+D858/CP)^(CP/periods_per_year))-1,nper-A858+1,J857),2)))))))</f>
        <v/>
      </c>
      <c r="G858" s="14" t="str">
        <f>IF(OR(A858="",A858&lt;$E$23),"",IF(J857&lt;=F858,0,IF(IF(AND(A858&gt;=$E$23,MOD(A858-$E$23,int)=0),$E$24,0)+F858&gt;=J857+E858,J857+E858-F858,IF(AND(A858&gt;=$E$23,MOD(A858-$E$23,int)=0),$E$24,0)+IF(IF(AND(A858&gt;=$E$23,MOD(A858-$E$23,int)=0),$E$24,0)+IF(MOD(A858-$E$27,periods_per_year)=0,$E$26,0)+F858&lt;J857+E858,IF(MOD(A858-$E$27,periods_per_year)=0,$E$26,0),J857+E858-IF(AND(A858&gt;=$E$23,MOD(A858-$E$23,int)=0),$E$24,0)-F858))))</f>
        <v/>
      </c>
      <c r="H858" s="15"/>
      <c r="I858" s="14" t="str">
        <f t="shared" si="124"/>
        <v/>
      </c>
      <c r="J858" s="14" t="str">
        <f t="shared" si="125"/>
        <v/>
      </c>
      <c r="K858" s="14" t="str">
        <f t="shared" si="126"/>
        <v/>
      </c>
      <c r="L858" s="14" t="str">
        <f>IF(A858="","",SUM($K$49:K858))</f>
        <v/>
      </c>
      <c r="O858" s="18" t="str">
        <f t="shared" si="127"/>
        <v/>
      </c>
      <c r="P858" s="19" t="str">
        <f>IF(O858="","",IF(OR(periods_per_year=26,periods_per_year=52),IF(periods_per_year=26,IF(O858=1,fpdate,P857+14),IF(periods_per_year=52,IF(O858=1,fpdate,P857+7),"n/a")),IF(periods_per_year=24,DATE(YEAR(fpdate),MONTH(fpdate)+(O858-1)/2+IF(AND(DAY(fpdate)&gt;=15,MOD(O858,2)=0),1,0),IF(MOD(O858,2)=0,IF(DAY(fpdate)&gt;=15,DAY(fpdate)-14,DAY(fpdate)+14),DAY(fpdate))),IF(DAY(DATE(YEAR(fpdate),MONTH(fpdate)+O858-1,DAY(fpdate)))&lt;&gt;DAY(fpdate),DATE(YEAR(fpdate),MONTH(fpdate)+O858,0),DATE(YEAR(fpdate),MONTH(fpdate)+O858-1,DAY(fpdate))))))</f>
        <v/>
      </c>
      <c r="Q858" s="20" t="str">
        <f>IF(O858="","",IF(D858&lt;&gt;"",D858,IF(O858=1,start_rate,IF(variable,IF(OR(O858=1,O858&lt;$J$23*periods_per_year),Q857,MIN($J$24,IF(MOD(O858-1,$J$26)=0,MAX($J$25,Q857+$J$27),Q857))),Q857))))</f>
        <v/>
      </c>
      <c r="R858" s="21" t="str">
        <f>IF(O858="","",ROUND((((1+Q858/CP)^(CP/periods_per_year))-1)*U857,2))</f>
        <v/>
      </c>
      <c r="S858" s="21" t="str">
        <f>IF(O858="","",IF(O858=nper,U857+R858,MIN(U857+R858,IF(Q858=Q857,S857,ROUND(-PMT(((1+Q858/CP)^(CP/periods_per_year))-1,nper-O858+1,U857),2)))))</f>
        <v/>
      </c>
      <c r="T858" s="21" t="str">
        <f t="shared" si="128"/>
        <v/>
      </c>
      <c r="U858" s="21" t="str">
        <f t="shared" si="129"/>
        <v/>
      </c>
    </row>
    <row r="859" spans="1:21" x14ac:dyDescent="0.2">
      <c r="A859" s="11" t="str">
        <f t="shared" si="120"/>
        <v/>
      </c>
      <c r="B859" s="12" t="str">
        <f t="shared" si="121"/>
        <v/>
      </c>
      <c r="C859" s="16" t="str">
        <f t="shared" si="122"/>
        <v/>
      </c>
      <c r="D859" s="13" t="str">
        <f>IF(A859="","",IF(A859=1,start_rate,IF(variable,IF(OR(A859=1,A859&lt;$J$23*periods_per_year),D858,MIN($J$24,IF(MOD(A859-1,$J$26)=0,MAX($J$25,D858+$J$27),D858))),D858)))</f>
        <v/>
      </c>
      <c r="E859" s="14" t="str">
        <f t="shared" si="123"/>
        <v/>
      </c>
      <c r="F859" s="14" t="str">
        <f>IF(A859="","",IF(A859=nper,J858+E859,MIN(J858+E859,IF(D859=D858,F858,IF($E$13="Acc Bi-Weekly",ROUND((-PMT(((1+D859/CP)^(CP/12))-1,(nper-A859+1)*12/26,J858))/2,2),IF($E$13="Acc Weekly",ROUND((-PMT(((1+D859/CP)^(CP/12))-1,(nper-A859+1)*12/52,J858))/4,2),ROUND(-PMT(((1+D859/CP)^(CP/periods_per_year))-1,nper-A859+1,J858),2)))))))</f>
        <v/>
      </c>
      <c r="G859" s="14" t="str">
        <f>IF(OR(A859="",A859&lt;$E$23),"",IF(J858&lt;=F859,0,IF(IF(AND(A859&gt;=$E$23,MOD(A859-$E$23,int)=0),$E$24,0)+F859&gt;=J858+E859,J858+E859-F859,IF(AND(A859&gt;=$E$23,MOD(A859-$E$23,int)=0),$E$24,0)+IF(IF(AND(A859&gt;=$E$23,MOD(A859-$E$23,int)=0),$E$24,0)+IF(MOD(A859-$E$27,periods_per_year)=0,$E$26,0)+F859&lt;J858+E859,IF(MOD(A859-$E$27,periods_per_year)=0,$E$26,0),J858+E859-IF(AND(A859&gt;=$E$23,MOD(A859-$E$23,int)=0),$E$24,0)-F859))))</f>
        <v/>
      </c>
      <c r="H859" s="15"/>
      <c r="I859" s="14" t="str">
        <f t="shared" si="124"/>
        <v/>
      </c>
      <c r="J859" s="14" t="str">
        <f t="shared" si="125"/>
        <v/>
      </c>
      <c r="K859" s="14" t="str">
        <f t="shared" si="126"/>
        <v/>
      </c>
      <c r="L859" s="14" t="str">
        <f>IF(A859="","",SUM($K$49:K859))</f>
        <v/>
      </c>
      <c r="O859" s="18" t="str">
        <f t="shared" si="127"/>
        <v/>
      </c>
      <c r="P859" s="19" t="str">
        <f>IF(O859="","",IF(OR(periods_per_year=26,periods_per_year=52),IF(periods_per_year=26,IF(O859=1,fpdate,P858+14),IF(periods_per_year=52,IF(O859=1,fpdate,P858+7),"n/a")),IF(periods_per_year=24,DATE(YEAR(fpdate),MONTH(fpdate)+(O859-1)/2+IF(AND(DAY(fpdate)&gt;=15,MOD(O859,2)=0),1,0),IF(MOD(O859,2)=0,IF(DAY(fpdate)&gt;=15,DAY(fpdate)-14,DAY(fpdate)+14),DAY(fpdate))),IF(DAY(DATE(YEAR(fpdate),MONTH(fpdate)+O859-1,DAY(fpdate)))&lt;&gt;DAY(fpdate),DATE(YEAR(fpdate),MONTH(fpdate)+O859,0),DATE(YEAR(fpdate),MONTH(fpdate)+O859-1,DAY(fpdate))))))</f>
        <v/>
      </c>
      <c r="Q859" s="20" t="str">
        <f>IF(O859="","",IF(D859&lt;&gt;"",D859,IF(O859=1,start_rate,IF(variable,IF(OR(O859=1,O859&lt;$J$23*periods_per_year),Q858,MIN($J$24,IF(MOD(O859-1,$J$26)=0,MAX($J$25,Q858+$J$27),Q858))),Q858))))</f>
        <v/>
      </c>
      <c r="R859" s="21" t="str">
        <f>IF(O859="","",ROUND((((1+Q859/CP)^(CP/periods_per_year))-1)*U858,2))</f>
        <v/>
      </c>
      <c r="S859" s="21" t="str">
        <f>IF(O859="","",IF(O859=nper,U858+R859,MIN(U858+R859,IF(Q859=Q858,S858,ROUND(-PMT(((1+Q859/CP)^(CP/periods_per_year))-1,nper-O859+1,U858),2)))))</f>
        <v/>
      </c>
      <c r="T859" s="21" t="str">
        <f t="shared" si="128"/>
        <v/>
      </c>
      <c r="U859" s="21" t="str">
        <f t="shared" si="129"/>
        <v/>
      </c>
    </row>
    <row r="860" spans="1:21" x14ac:dyDescent="0.2">
      <c r="A860" s="11" t="str">
        <f t="shared" si="120"/>
        <v/>
      </c>
      <c r="B860" s="12" t="str">
        <f t="shared" si="121"/>
        <v/>
      </c>
      <c r="C860" s="16" t="str">
        <f t="shared" si="122"/>
        <v/>
      </c>
      <c r="D860" s="13" t="str">
        <f>IF(A860="","",IF(A860=1,start_rate,IF(variable,IF(OR(A860=1,A860&lt;$J$23*periods_per_year),D859,MIN($J$24,IF(MOD(A860-1,$J$26)=0,MAX($J$25,D859+$J$27),D859))),D859)))</f>
        <v/>
      </c>
      <c r="E860" s="14" t="str">
        <f t="shared" si="123"/>
        <v/>
      </c>
      <c r="F860" s="14" t="str">
        <f>IF(A860="","",IF(A860=nper,J859+E860,MIN(J859+E860,IF(D860=D859,F859,IF($E$13="Acc Bi-Weekly",ROUND((-PMT(((1+D860/CP)^(CP/12))-1,(nper-A860+1)*12/26,J859))/2,2),IF($E$13="Acc Weekly",ROUND((-PMT(((1+D860/CP)^(CP/12))-1,(nper-A860+1)*12/52,J859))/4,2),ROUND(-PMT(((1+D860/CP)^(CP/periods_per_year))-1,nper-A860+1,J859),2)))))))</f>
        <v/>
      </c>
      <c r="G860" s="14" t="str">
        <f>IF(OR(A860="",A860&lt;$E$23),"",IF(J859&lt;=F860,0,IF(IF(AND(A860&gt;=$E$23,MOD(A860-$E$23,int)=0),$E$24,0)+F860&gt;=J859+E860,J859+E860-F860,IF(AND(A860&gt;=$E$23,MOD(A860-$E$23,int)=0),$E$24,0)+IF(IF(AND(A860&gt;=$E$23,MOD(A860-$E$23,int)=0),$E$24,0)+IF(MOD(A860-$E$27,periods_per_year)=0,$E$26,0)+F860&lt;J859+E860,IF(MOD(A860-$E$27,periods_per_year)=0,$E$26,0),J859+E860-IF(AND(A860&gt;=$E$23,MOD(A860-$E$23,int)=0),$E$24,0)-F860))))</f>
        <v/>
      </c>
      <c r="H860" s="15"/>
      <c r="I860" s="14" t="str">
        <f t="shared" si="124"/>
        <v/>
      </c>
      <c r="J860" s="14" t="str">
        <f t="shared" si="125"/>
        <v/>
      </c>
      <c r="K860" s="14" t="str">
        <f t="shared" si="126"/>
        <v/>
      </c>
      <c r="L860" s="14" t="str">
        <f>IF(A860="","",SUM($K$49:K860))</f>
        <v/>
      </c>
      <c r="O860" s="18" t="str">
        <f t="shared" si="127"/>
        <v/>
      </c>
      <c r="P860" s="19" t="str">
        <f>IF(O860="","",IF(OR(periods_per_year=26,periods_per_year=52),IF(periods_per_year=26,IF(O860=1,fpdate,P859+14),IF(periods_per_year=52,IF(O860=1,fpdate,P859+7),"n/a")),IF(periods_per_year=24,DATE(YEAR(fpdate),MONTH(fpdate)+(O860-1)/2+IF(AND(DAY(fpdate)&gt;=15,MOD(O860,2)=0),1,0),IF(MOD(O860,2)=0,IF(DAY(fpdate)&gt;=15,DAY(fpdate)-14,DAY(fpdate)+14),DAY(fpdate))),IF(DAY(DATE(YEAR(fpdate),MONTH(fpdate)+O860-1,DAY(fpdate)))&lt;&gt;DAY(fpdate),DATE(YEAR(fpdate),MONTH(fpdate)+O860,0),DATE(YEAR(fpdate),MONTH(fpdate)+O860-1,DAY(fpdate))))))</f>
        <v/>
      </c>
      <c r="Q860" s="20" t="str">
        <f>IF(O860="","",IF(D860&lt;&gt;"",D860,IF(O860=1,start_rate,IF(variable,IF(OR(O860=1,O860&lt;$J$23*periods_per_year),Q859,MIN($J$24,IF(MOD(O860-1,$J$26)=0,MAX($J$25,Q859+$J$27),Q859))),Q859))))</f>
        <v/>
      </c>
      <c r="R860" s="21" t="str">
        <f>IF(O860="","",ROUND((((1+Q860/CP)^(CP/periods_per_year))-1)*U859,2))</f>
        <v/>
      </c>
      <c r="S860" s="21" t="str">
        <f>IF(O860="","",IF(O860=nper,U859+R860,MIN(U859+R860,IF(Q860=Q859,S859,ROUND(-PMT(((1+Q860/CP)^(CP/periods_per_year))-1,nper-O860+1,U859),2)))))</f>
        <v/>
      </c>
      <c r="T860" s="21" t="str">
        <f t="shared" si="128"/>
        <v/>
      </c>
      <c r="U860" s="21" t="str">
        <f t="shared" si="129"/>
        <v/>
      </c>
    </row>
    <row r="861" spans="1:21" x14ac:dyDescent="0.2">
      <c r="A861" s="11" t="str">
        <f t="shared" si="120"/>
        <v/>
      </c>
      <c r="B861" s="12" t="str">
        <f t="shared" si="121"/>
        <v/>
      </c>
      <c r="C861" s="16" t="str">
        <f t="shared" si="122"/>
        <v/>
      </c>
      <c r="D861" s="13" t="str">
        <f>IF(A861="","",IF(A861=1,start_rate,IF(variable,IF(OR(A861=1,A861&lt;$J$23*periods_per_year),D860,MIN($J$24,IF(MOD(A861-1,$J$26)=0,MAX($J$25,D860+$J$27),D860))),D860)))</f>
        <v/>
      </c>
      <c r="E861" s="14" t="str">
        <f t="shared" si="123"/>
        <v/>
      </c>
      <c r="F861" s="14" t="str">
        <f>IF(A861="","",IF(A861=nper,J860+E861,MIN(J860+E861,IF(D861=D860,F860,IF($E$13="Acc Bi-Weekly",ROUND((-PMT(((1+D861/CP)^(CP/12))-1,(nper-A861+1)*12/26,J860))/2,2),IF($E$13="Acc Weekly",ROUND((-PMT(((1+D861/CP)^(CP/12))-1,(nper-A861+1)*12/52,J860))/4,2),ROUND(-PMT(((1+D861/CP)^(CP/periods_per_year))-1,nper-A861+1,J860),2)))))))</f>
        <v/>
      </c>
      <c r="G861" s="14" t="str">
        <f>IF(OR(A861="",A861&lt;$E$23),"",IF(J860&lt;=F861,0,IF(IF(AND(A861&gt;=$E$23,MOD(A861-$E$23,int)=0),$E$24,0)+F861&gt;=J860+E861,J860+E861-F861,IF(AND(A861&gt;=$E$23,MOD(A861-$E$23,int)=0),$E$24,0)+IF(IF(AND(A861&gt;=$E$23,MOD(A861-$E$23,int)=0),$E$24,0)+IF(MOD(A861-$E$27,periods_per_year)=0,$E$26,0)+F861&lt;J860+E861,IF(MOD(A861-$E$27,periods_per_year)=0,$E$26,0),J860+E861-IF(AND(A861&gt;=$E$23,MOD(A861-$E$23,int)=0),$E$24,0)-F861))))</f>
        <v/>
      </c>
      <c r="H861" s="15"/>
      <c r="I861" s="14" t="str">
        <f t="shared" si="124"/>
        <v/>
      </c>
      <c r="J861" s="14" t="str">
        <f t="shared" si="125"/>
        <v/>
      </c>
      <c r="K861" s="14" t="str">
        <f t="shared" si="126"/>
        <v/>
      </c>
      <c r="L861" s="14" t="str">
        <f>IF(A861="","",SUM($K$49:K861))</f>
        <v/>
      </c>
      <c r="O861" s="18" t="str">
        <f t="shared" si="127"/>
        <v/>
      </c>
      <c r="P861" s="19" t="str">
        <f>IF(O861="","",IF(OR(periods_per_year=26,periods_per_year=52),IF(periods_per_year=26,IF(O861=1,fpdate,P860+14),IF(periods_per_year=52,IF(O861=1,fpdate,P860+7),"n/a")),IF(periods_per_year=24,DATE(YEAR(fpdate),MONTH(fpdate)+(O861-1)/2+IF(AND(DAY(fpdate)&gt;=15,MOD(O861,2)=0),1,0),IF(MOD(O861,2)=0,IF(DAY(fpdate)&gt;=15,DAY(fpdate)-14,DAY(fpdate)+14),DAY(fpdate))),IF(DAY(DATE(YEAR(fpdate),MONTH(fpdate)+O861-1,DAY(fpdate)))&lt;&gt;DAY(fpdate),DATE(YEAR(fpdate),MONTH(fpdate)+O861,0),DATE(YEAR(fpdate),MONTH(fpdate)+O861-1,DAY(fpdate))))))</f>
        <v/>
      </c>
      <c r="Q861" s="20" t="str">
        <f>IF(O861="","",IF(D861&lt;&gt;"",D861,IF(O861=1,start_rate,IF(variable,IF(OR(O861=1,O861&lt;$J$23*periods_per_year),Q860,MIN($J$24,IF(MOD(O861-1,$J$26)=0,MAX($J$25,Q860+$J$27),Q860))),Q860))))</f>
        <v/>
      </c>
      <c r="R861" s="21" t="str">
        <f>IF(O861="","",ROUND((((1+Q861/CP)^(CP/periods_per_year))-1)*U860,2))</f>
        <v/>
      </c>
      <c r="S861" s="21" t="str">
        <f>IF(O861="","",IF(O861=nper,U860+R861,MIN(U860+R861,IF(Q861=Q860,S860,ROUND(-PMT(((1+Q861/CP)^(CP/periods_per_year))-1,nper-O861+1,U860),2)))))</f>
        <v/>
      </c>
      <c r="T861" s="21" t="str">
        <f t="shared" si="128"/>
        <v/>
      </c>
      <c r="U861" s="21" t="str">
        <f t="shared" si="129"/>
        <v/>
      </c>
    </row>
    <row r="862" spans="1:21" x14ac:dyDescent="0.2">
      <c r="A862" s="11" t="str">
        <f t="shared" si="120"/>
        <v/>
      </c>
      <c r="B862" s="12" t="str">
        <f t="shared" si="121"/>
        <v/>
      </c>
      <c r="C862" s="16" t="str">
        <f t="shared" si="122"/>
        <v/>
      </c>
      <c r="D862" s="13" t="str">
        <f>IF(A862="","",IF(A862=1,start_rate,IF(variable,IF(OR(A862=1,A862&lt;$J$23*periods_per_year),D861,MIN($J$24,IF(MOD(A862-1,$J$26)=0,MAX($J$25,D861+$J$27),D861))),D861)))</f>
        <v/>
      </c>
      <c r="E862" s="14" t="str">
        <f t="shared" si="123"/>
        <v/>
      </c>
      <c r="F862" s="14" t="str">
        <f>IF(A862="","",IF(A862=nper,J861+E862,MIN(J861+E862,IF(D862=D861,F861,IF($E$13="Acc Bi-Weekly",ROUND((-PMT(((1+D862/CP)^(CP/12))-1,(nper-A862+1)*12/26,J861))/2,2),IF($E$13="Acc Weekly",ROUND((-PMT(((1+D862/CP)^(CP/12))-1,(nper-A862+1)*12/52,J861))/4,2),ROUND(-PMT(((1+D862/CP)^(CP/periods_per_year))-1,nper-A862+1,J861),2)))))))</f>
        <v/>
      </c>
      <c r="G862" s="14" t="str">
        <f>IF(OR(A862="",A862&lt;$E$23),"",IF(J861&lt;=F862,0,IF(IF(AND(A862&gt;=$E$23,MOD(A862-$E$23,int)=0),$E$24,0)+F862&gt;=J861+E862,J861+E862-F862,IF(AND(A862&gt;=$E$23,MOD(A862-$E$23,int)=0),$E$24,0)+IF(IF(AND(A862&gt;=$E$23,MOD(A862-$E$23,int)=0),$E$24,0)+IF(MOD(A862-$E$27,periods_per_year)=0,$E$26,0)+F862&lt;J861+E862,IF(MOD(A862-$E$27,periods_per_year)=0,$E$26,0),J861+E862-IF(AND(A862&gt;=$E$23,MOD(A862-$E$23,int)=0),$E$24,0)-F862))))</f>
        <v/>
      </c>
      <c r="H862" s="15"/>
      <c r="I862" s="14" t="str">
        <f t="shared" si="124"/>
        <v/>
      </c>
      <c r="J862" s="14" t="str">
        <f t="shared" si="125"/>
        <v/>
      </c>
      <c r="K862" s="14" t="str">
        <f t="shared" si="126"/>
        <v/>
      </c>
      <c r="L862" s="14" t="str">
        <f>IF(A862="","",SUM($K$49:K862))</f>
        <v/>
      </c>
      <c r="O862" s="18" t="str">
        <f t="shared" si="127"/>
        <v/>
      </c>
      <c r="P862" s="19" t="str">
        <f>IF(O862="","",IF(OR(periods_per_year=26,periods_per_year=52),IF(periods_per_year=26,IF(O862=1,fpdate,P861+14),IF(periods_per_year=52,IF(O862=1,fpdate,P861+7),"n/a")),IF(periods_per_year=24,DATE(YEAR(fpdate),MONTH(fpdate)+(O862-1)/2+IF(AND(DAY(fpdate)&gt;=15,MOD(O862,2)=0),1,0),IF(MOD(O862,2)=0,IF(DAY(fpdate)&gt;=15,DAY(fpdate)-14,DAY(fpdate)+14),DAY(fpdate))),IF(DAY(DATE(YEAR(fpdate),MONTH(fpdate)+O862-1,DAY(fpdate)))&lt;&gt;DAY(fpdate),DATE(YEAR(fpdate),MONTH(fpdate)+O862,0),DATE(YEAR(fpdate),MONTH(fpdate)+O862-1,DAY(fpdate))))))</f>
        <v/>
      </c>
      <c r="Q862" s="20" t="str">
        <f>IF(O862="","",IF(D862&lt;&gt;"",D862,IF(O862=1,start_rate,IF(variable,IF(OR(O862=1,O862&lt;$J$23*periods_per_year),Q861,MIN($J$24,IF(MOD(O862-1,$J$26)=0,MAX($J$25,Q861+$J$27),Q861))),Q861))))</f>
        <v/>
      </c>
      <c r="R862" s="21" t="str">
        <f>IF(O862="","",ROUND((((1+Q862/CP)^(CP/periods_per_year))-1)*U861,2))</f>
        <v/>
      </c>
      <c r="S862" s="21" t="str">
        <f>IF(O862="","",IF(O862=nper,U861+R862,MIN(U861+R862,IF(Q862=Q861,S861,ROUND(-PMT(((1+Q862/CP)^(CP/periods_per_year))-1,nper-O862+1,U861),2)))))</f>
        <v/>
      </c>
      <c r="T862" s="21" t="str">
        <f t="shared" si="128"/>
        <v/>
      </c>
      <c r="U862" s="21" t="str">
        <f t="shared" si="129"/>
        <v/>
      </c>
    </row>
    <row r="863" spans="1:21" x14ac:dyDescent="0.2">
      <c r="A863" s="11" t="str">
        <f t="shared" si="120"/>
        <v/>
      </c>
      <c r="B863" s="12" t="str">
        <f t="shared" si="121"/>
        <v/>
      </c>
      <c r="C863" s="16" t="str">
        <f t="shared" si="122"/>
        <v/>
      </c>
      <c r="D863" s="13" t="str">
        <f>IF(A863="","",IF(A863=1,start_rate,IF(variable,IF(OR(A863=1,A863&lt;$J$23*periods_per_year),D862,MIN($J$24,IF(MOD(A863-1,$J$26)=0,MAX($J$25,D862+$J$27),D862))),D862)))</f>
        <v/>
      </c>
      <c r="E863" s="14" t="str">
        <f t="shared" si="123"/>
        <v/>
      </c>
      <c r="F863" s="14" t="str">
        <f>IF(A863="","",IF(A863=nper,J862+E863,MIN(J862+E863,IF(D863=D862,F862,IF($E$13="Acc Bi-Weekly",ROUND((-PMT(((1+D863/CP)^(CP/12))-1,(nper-A863+1)*12/26,J862))/2,2),IF($E$13="Acc Weekly",ROUND((-PMT(((1+D863/CP)^(CP/12))-1,(nper-A863+1)*12/52,J862))/4,2),ROUND(-PMT(((1+D863/CP)^(CP/periods_per_year))-1,nper-A863+1,J862),2)))))))</f>
        <v/>
      </c>
      <c r="G863" s="14" t="str">
        <f>IF(OR(A863="",A863&lt;$E$23),"",IF(J862&lt;=F863,0,IF(IF(AND(A863&gt;=$E$23,MOD(A863-$E$23,int)=0),$E$24,0)+F863&gt;=J862+E863,J862+E863-F863,IF(AND(A863&gt;=$E$23,MOD(A863-$E$23,int)=0),$E$24,0)+IF(IF(AND(A863&gt;=$E$23,MOD(A863-$E$23,int)=0),$E$24,0)+IF(MOD(A863-$E$27,periods_per_year)=0,$E$26,0)+F863&lt;J862+E863,IF(MOD(A863-$E$27,periods_per_year)=0,$E$26,0),J862+E863-IF(AND(A863&gt;=$E$23,MOD(A863-$E$23,int)=0),$E$24,0)-F863))))</f>
        <v/>
      </c>
      <c r="H863" s="15"/>
      <c r="I863" s="14" t="str">
        <f t="shared" si="124"/>
        <v/>
      </c>
      <c r="J863" s="14" t="str">
        <f t="shared" si="125"/>
        <v/>
      </c>
      <c r="K863" s="14" t="str">
        <f t="shared" si="126"/>
        <v/>
      </c>
      <c r="L863" s="14" t="str">
        <f>IF(A863="","",SUM($K$49:K863))</f>
        <v/>
      </c>
      <c r="O863" s="18" t="str">
        <f t="shared" si="127"/>
        <v/>
      </c>
      <c r="P863" s="19" t="str">
        <f>IF(O863="","",IF(OR(periods_per_year=26,periods_per_year=52),IF(periods_per_year=26,IF(O863=1,fpdate,P862+14),IF(periods_per_year=52,IF(O863=1,fpdate,P862+7),"n/a")),IF(periods_per_year=24,DATE(YEAR(fpdate),MONTH(fpdate)+(O863-1)/2+IF(AND(DAY(fpdate)&gt;=15,MOD(O863,2)=0),1,0),IF(MOD(O863,2)=0,IF(DAY(fpdate)&gt;=15,DAY(fpdate)-14,DAY(fpdate)+14),DAY(fpdate))),IF(DAY(DATE(YEAR(fpdate),MONTH(fpdate)+O863-1,DAY(fpdate)))&lt;&gt;DAY(fpdate),DATE(YEAR(fpdate),MONTH(fpdate)+O863,0),DATE(YEAR(fpdate),MONTH(fpdate)+O863-1,DAY(fpdate))))))</f>
        <v/>
      </c>
      <c r="Q863" s="20" t="str">
        <f>IF(O863="","",IF(D863&lt;&gt;"",D863,IF(O863=1,start_rate,IF(variable,IF(OR(O863=1,O863&lt;$J$23*periods_per_year),Q862,MIN($J$24,IF(MOD(O863-1,$J$26)=0,MAX($J$25,Q862+$J$27),Q862))),Q862))))</f>
        <v/>
      </c>
      <c r="R863" s="21" t="str">
        <f>IF(O863="","",ROUND((((1+Q863/CP)^(CP/periods_per_year))-1)*U862,2))</f>
        <v/>
      </c>
      <c r="S863" s="21" t="str">
        <f>IF(O863="","",IF(O863=nper,U862+R863,MIN(U862+R863,IF(Q863=Q862,S862,ROUND(-PMT(((1+Q863/CP)^(CP/periods_per_year))-1,nper-O863+1,U862),2)))))</f>
        <v/>
      </c>
      <c r="T863" s="21" t="str">
        <f t="shared" si="128"/>
        <v/>
      </c>
      <c r="U863" s="21" t="str">
        <f t="shared" si="129"/>
        <v/>
      </c>
    </row>
    <row r="864" spans="1:21" x14ac:dyDescent="0.2">
      <c r="A864" s="11" t="str">
        <f t="shared" si="120"/>
        <v/>
      </c>
      <c r="B864" s="12" t="str">
        <f t="shared" si="121"/>
        <v/>
      </c>
      <c r="C864" s="16" t="str">
        <f t="shared" si="122"/>
        <v/>
      </c>
      <c r="D864" s="13" t="str">
        <f>IF(A864="","",IF(A864=1,start_rate,IF(variable,IF(OR(A864=1,A864&lt;$J$23*periods_per_year),D863,MIN($J$24,IF(MOD(A864-1,$J$26)=0,MAX($J$25,D863+$J$27),D863))),D863)))</f>
        <v/>
      </c>
      <c r="E864" s="14" t="str">
        <f t="shared" si="123"/>
        <v/>
      </c>
      <c r="F864" s="14" t="str">
        <f>IF(A864="","",IF(A864=nper,J863+E864,MIN(J863+E864,IF(D864=D863,F863,IF($E$13="Acc Bi-Weekly",ROUND((-PMT(((1+D864/CP)^(CP/12))-1,(nper-A864+1)*12/26,J863))/2,2),IF($E$13="Acc Weekly",ROUND((-PMT(((1+D864/CP)^(CP/12))-1,(nper-A864+1)*12/52,J863))/4,2),ROUND(-PMT(((1+D864/CP)^(CP/periods_per_year))-1,nper-A864+1,J863),2)))))))</f>
        <v/>
      </c>
      <c r="G864" s="14" t="str">
        <f>IF(OR(A864="",A864&lt;$E$23),"",IF(J863&lt;=F864,0,IF(IF(AND(A864&gt;=$E$23,MOD(A864-$E$23,int)=0),$E$24,0)+F864&gt;=J863+E864,J863+E864-F864,IF(AND(A864&gt;=$E$23,MOD(A864-$E$23,int)=0),$E$24,0)+IF(IF(AND(A864&gt;=$E$23,MOD(A864-$E$23,int)=0),$E$24,0)+IF(MOD(A864-$E$27,periods_per_year)=0,$E$26,0)+F864&lt;J863+E864,IF(MOD(A864-$E$27,periods_per_year)=0,$E$26,0),J863+E864-IF(AND(A864&gt;=$E$23,MOD(A864-$E$23,int)=0),$E$24,0)-F864))))</f>
        <v/>
      </c>
      <c r="H864" s="15"/>
      <c r="I864" s="14" t="str">
        <f t="shared" si="124"/>
        <v/>
      </c>
      <c r="J864" s="14" t="str">
        <f t="shared" si="125"/>
        <v/>
      </c>
      <c r="K864" s="14" t="str">
        <f t="shared" si="126"/>
        <v/>
      </c>
      <c r="L864" s="14" t="str">
        <f>IF(A864="","",SUM($K$49:K864))</f>
        <v/>
      </c>
      <c r="O864" s="18" t="str">
        <f t="shared" si="127"/>
        <v/>
      </c>
      <c r="P864" s="19" t="str">
        <f>IF(O864="","",IF(OR(periods_per_year=26,periods_per_year=52),IF(periods_per_year=26,IF(O864=1,fpdate,P863+14),IF(periods_per_year=52,IF(O864=1,fpdate,P863+7),"n/a")),IF(periods_per_year=24,DATE(YEAR(fpdate),MONTH(fpdate)+(O864-1)/2+IF(AND(DAY(fpdate)&gt;=15,MOD(O864,2)=0),1,0),IF(MOD(O864,2)=0,IF(DAY(fpdate)&gt;=15,DAY(fpdate)-14,DAY(fpdate)+14),DAY(fpdate))),IF(DAY(DATE(YEAR(fpdate),MONTH(fpdate)+O864-1,DAY(fpdate)))&lt;&gt;DAY(fpdate),DATE(YEAR(fpdate),MONTH(fpdate)+O864,0),DATE(YEAR(fpdate),MONTH(fpdate)+O864-1,DAY(fpdate))))))</f>
        <v/>
      </c>
      <c r="Q864" s="20" t="str">
        <f>IF(O864="","",IF(D864&lt;&gt;"",D864,IF(O864=1,start_rate,IF(variable,IF(OR(O864=1,O864&lt;$J$23*periods_per_year),Q863,MIN($J$24,IF(MOD(O864-1,$J$26)=0,MAX($J$25,Q863+$J$27),Q863))),Q863))))</f>
        <v/>
      </c>
      <c r="R864" s="21" t="str">
        <f>IF(O864="","",ROUND((((1+Q864/CP)^(CP/periods_per_year))-1)*U863,2))</f>
        <v/>
      </c>
      <c r="S864" s="21" t="str">
        <f>IF(O864="","",IF(O864=nper,U863+R864,MIN(U863+R864,IF(Q864=Q863,S863,ROUND(-PMT(((1+Q864/CP)^(CP/periods_per_year))-1,nper-O864+1,U863),2)))))</f>
        <v/>
      </c>
      <c r="T864" s="21" t="str">
        <f t="shared" si="128"/>
        <v/>
      </c>
      <c r="U864" s="21" t="str">
        <f t="shared" si="129"/>
        <v/>
      </c>
    </row>
    <row r="865" spans="1:21" x14ac:dyDescent="0.2">
      <c r="A865" s="11" t="str">
        <f t="shared" si="120"/>
        <v/>
      </c>
      <c r="B865" s="12" t="str">
        <f t="shared" si="121"/>
        <v/>
      </c>
      <c r="C865" s="16" t="str">
        <f t="shared" si="122"/>
        <v/>
      </c>
      <c r="D865" s="13" t="str">
        <f>IF(A865="","",IF(A865=1,start_rate,IF(variable,IF(OR(A865=1,A865&lt;$J$23*periods_per_year),D864,MIN($J$24,IF(MOD(A865-1,$J$26)=0,MAX($J$25,D864+$J$27),D864))),D864)))</f>
        <v/>
      </c>
      <c r="E865" s="14" t="str">
        <f t="shared" si="123"/>
        <v/>
      </c>
      <c r="F865" s="14" t="str">
        <f>IF(A865="","",IF(A865=nper,J864+E865,MIN(J864+E865,IF(D865=D864,F864,IF($E$13="Acc Bi-Weekly",ROUND((-PMT(((1+D865/CP)^(CP/12))-1,(nper-A865+1)*12/26,J864))/2,2),IF($E$13="Acc Weekly",ROUND((-PMT(((1+D865/CP)^(CP/12))-1,(nper-A865+1)*12/52,J864))/4,2),ROUND(-PMT(((1+D865/CP)^(CP/periods_per_year))-1,nper-A865+1,J864),2)))))))</f>
        <v/>
      </c>
      <c r="G865" s="14" t="str">
        <f>IF(OR(A865="",A865&lt;$E$23),"",IF(J864&lt;=F865,0,IF(IF(AND(A865&gt;=$E$23,MOD(A865-$E$23,int)=0),$E$24,0)+F865&gt;=J864+E865,J864+E865-F865,IF(AND(A865&gt;=$E$23,MOD(A865-$E$23,int)=0),$E$24,0)+IF(IF(AND(A865&gt;=$E$23,MOD(A865-$E$23,int)=0),$E$24,0)+IF(MOD(A865-$E$27,periods_per_year)=0,$E$26,0)+F865&lt;J864+E865,IF(MOD(A865-$E$27,periods_per_year)=0,$E$26,0),J864+E865-IF(AND(A865&gt;=$E$23,MOD(A865-$E$23,int)=0),$E$24,0)-F865))))</f>
        <v/>
      </c>
      <c r="H865" s="15"/>
      <c r="I865" s="14" t="str">
        <f t="shared" si="124"/>
        <v/>
      </c>
      <c r="J865" s="14" t="str">
        <f t="shared" si="125"/>
        <v/>
      </c>
      <c r="K865" s="14" t="str">
        <f t="shared" si="126"/>
        <v/>
      </c>
      <c r="L865" s="14" t="str">
        <f>IF(A865="","",SUM($K$49:K865))</f>
        <v/>
      </c>
      <c r="O865" s="18" t="str">
        <f t="shared" si="127"/>
        <v/>
      </c>
      <c r="P865" s="19" t="str">
        <f>IF(O865="","",IF(OR(periods_per_year=26,periods_per_year=52),IF(periods_per_year=26,IF(O865=1,fpdate,P864+14),IF(periods_per_year=52,IF(O865=1,fpdate,P864+7),"n/a")),IF(periods_per_year=24,DATE(YEAR(fpdate),MONTH(fpdate)+(O865-1)/2+IF(AND(DAY(fpdate)&gt;=15,MOD(O865,2)=0),1,0),IF(MOD(O865,2)=0,IF(DAY(fpdate)&gt;=15,DAY(fpdate)-14,DAY(fpdate)+14),DAY(fpdate))),IF(DAY(DATE(YEAR(fpdate),MONTH(fpdate)+O865-1,DAY(fpdate)))&lt;&gt;DAY(fpdate),DATE(YEAR(fpdate),MONTH(fpdate)+O865,0),DATE(YEAR(fpdate),MONTH(fpdate)+O865-1,DAY(fpdate))))))</f>
        <v/>
      </c>
      <c r="Q865" s="20" t="str">
        <f>IF(O865="","",IF(D865&lt;&gt;"",D865,IF(O865=1,start_rate,IF(variable,IF(OR(O865=1,O865&lt;$J$23*periods_per_year),Q864,MIN($J$24,IF(MOD(O865-1,$J$26)=0,MAX($J$25,Q864+$J$27),Q864))),Q864))))</f>
        <v/>
      </c>
      <c r="R865" s="21" t="str">
        <f>IF(O865="","",ROUND((((1+Q865/CP)^(CP/periods_per_year))-1)*U864,2))</f>
        <v/>
      </c>
      <c r="S865" s="21" t="str">
        <f>IF(O865="","",IF(O865=nper,U864+R865,MIN(U864+R865,IF(Q865=Q864,S864,ROUND(-PMT(((1+Q865/CP)^(CP/periods_per_year))-1,nper-O865+1,U864),2)))))</f>
        <v/>
      </c>
      <c r="T865" s="21" t="str">
        <f t="shared" si="128"/>
        <v/>
      </c>
      <c r="U865" s="21" t="str">
        <f t="shared" si="129"/>
        <v/>
      </c>
    </row>
    <row r="866" spans="1:21" x14ac:dyDescent="0.2">
      <c r="A866" s="11" t="str">
        <f t="shared" si="120"/>
        <v/>
      </c>
      <c r="B866" s="12" t="str">
        <f t="shared" si="121"/>
        <v/>
      </c>
      <c r="C866" s="16" t="str">
        <f t="shared" si="122"/>
        <v/>
      </c>
      <c r="D866" s="13" t="str">
        <f>IF(A866="","",IF(A866=1,start_rate,IF(variable,IF(OR(A866=1,A866&lt;$J$23*periods_per_year),D865,MIN($J$24,IF(MOD(A866-1,$J$26)=0,MAX($J$25,D865+$J$27),D865))),D865)))</f>
        <v/>
      </c>
      <c r="E866" s="14" t="str">
        <f t="shared" si="123"/>
        <v/>
      </c>
      <c r="F866" s="14" t="str">
        <f>IF(A866="","",IF(A866=nper,J865+E866,MIN(J865+E866,IF(D866=D865,F865,IF($E$13="Acc Bi-Weekly",ROUND((-PMT(((1+D866/CP)^(CP/12))-1,(nper-A866+1)*12/26,J865))/2,2),IF($E$13="Acc Weekly",ROUND((-PMT(((1+D866/CP)^(CP/12))-1,(nper-A866+1)*12/52,J865))/4,2),ROUND(-PMT(((1+D866/CP)^(CP/periods_per_year))-1,nper-A866+1,J865),2)))))))</f>
        <v/>
      </c>
      <c r="G866" s="14" t="str">
        <f>IF(OR(A866="",A866&lt;$E$23),"",IF(J865&lt;=F866,0,IF(IF(AND(A866&gt;=$E$23,MOD(A866-$E$23,int)=0),$E$24,0)+F866&gt;=J865+E866,J865+E866-F866,IF(AND(A866&gt;=$E$23,MOD(A866-$E$23,int)=0),$E$24,0)+IF(IF(AND(A866&gt;=$E$23,MOD(A866-$E$23,int)=0),$E$24,0)+IF(MOD(A866-$E$27,periods_per_year)=0,$E$26,0)+F866&lt;J865+E866,IF(MOD(A866-$E$27,periods_per_year)=0,$E$26,0),J865+E866-IF(AND(A866&gt;=$E$23,MOD(A866-$E$23,int)=0),$E$24,0)-F866))))</f>
        <v/>
      </c>
      <c r="H866" s="15"/>
      <c r="I866" s="14" t="str">
        <f t="shared" si="124"/>
        <v/>
      </c>
      <c r="J866" s="14" t="str">
        <f t="shared" si="125"/>
        <v/>
      </c>
      <c r="K866" s="14" t="str">
        <f t="shared" si="126"/>
        <v/>
      </c>
      <c r="L866" s="14" t="str">
        <f>IF(A866="","",SUM($K$49:K866))</f>
        <v/>
      </c>
      <c r="O866" s="18" t="str">
        <f t="shared" si="127"/>
        <v/>
      </c>
      <c r="P866" s="19" t="str">
        <f>IF(O866="","",IF(OR(periods_per_year=26,periods_per_year=52),IF(periods_per_year=26,IF(O866=1,fpdate,P865+14),IF(periods_per_year=52,IF(O866=1,fpdate,P865+7),"n/a")),IF(periods_per_year=24,DATE(YEAR(fpdate),MONTH(fpdate)+(O866-1)/2+IF(AND(DAY(fpdate)&gt;=15,MOD(O866,2)=0),1,0),IF(MOD(O866,2)=0,IF(DAY(fpdate)&gt;=15,DAY(fpdate)-14,DAY(fpdate)+14),DAY(fpdate))),IF(DAY(DATE(YEAR(fpdate),MONTH(fpdate)+O866-1,DAY(fpdate)))&lt;&gt;DAY(fpdate),DATE(YEAR(fpdate),MONTH(fpdate)+O866,0),DATE(YEAR(fpdate),MONTH(fpdate)+O866-1,DAY(fpdate))))))</f>
        <v/>
      </c>
      <c r="Q866" s="20" t="str">
        <f>IF(O866="","",IF(D866&lt;&gt;"",D866,IF(O866=1,start_rate,IF(variable,IF(OR(O866=1,O866&lt;$J$23*periods_per_year),Q865,MIN($J$24,IF(MOD(O866-1,$J$26)=0,MAX($J$25,Q865+$J$27),Q865))),Q865))))</f>
        <v/>
      </c>
      <c r="R866" s="21" t="str">
        <f>IF(O866="","",ROUND((((1+Q866/CP)^(CP/periods_per_year))-1)*U865,2))</f>
        <v/>
      </c>
      <c r="S866" s="21" t="str">
        <f>IF(O866="","",IF(O866=nper,U865+R866,MIN(U865+R866,IF(Q866=Q865,S865,ROUND(-PMT(((1+Q866/CP)^(CP/periods_per_year))-1,nper-O866+1,U865),2)))))</f>
        <v/>
      </c>
      <c r="T866" s="21" t="str">
        <f t="shared" si="128"/>
        <v/>
      </c>
      <c r="U866" s="21" t="str">
        <f t="shared" si="129"/>
        <v/>
      </c>
    </row>
    <row r="867" spans="1:21" x14ac:dyDescent="0.2">
      <c r="A867" s="11" t="str">
        <f t="shared" si="120"/>
        <v/>
      </c>
      <c r="B867" s="12" t="str">
        <f t="shared" si="121"/>
        <v/>
      </c>
      <c r="C867" s="16" t="str">
        <f t="shared" si="122"/>
        <v/>
      </c>
      <c r="D867" s="13" t="str">
        <f>IF(A867="","",IF(A867=1,start_rate,IF(variable,IF(OR(A867=1,A867&lt;$J$23*periods_per_year),D866,MIN($J$24,IF(MOD(A867-1,$J$26)=0,MAX($J$25,D866+$J$27),D866))),D866)))</f>
        <v/>
      </c>
      <c r="E867" s="14" t="str">
        <f t="shared" si="123"/>
        <v/>
      </c>
      <c r="F867" s="14" t="str">
        <f>IF(A867="","",IF(A867=nper,J866+E867,MIN(J866+E867,IF(D867=D866,F866,IF($E$13="Acc Bi-Weekly",ROUND((-PMT(((1+D867/CP)^(CP/12))-1,(nper-A867+1)*12/26,J866))/2,2),IF($E$13="Acc Weekly",ROUND((-PMT(((1+D867/CP)^(CP/12))-1,(nper-A867+1)*12/52,J866))/4,2),ROUND(-PMT(((1+D867/CP)^(CP/periods_per_year))-1,nper-A867+1,J866),2)))))))</f>
        <v/>
      </c>
      <c r="G867" s="14" t="str">
        <f>IF(OR(A867="",A867&lt;$E$23),"",IF(J866&lt;=F867,0,IF(IF(AND(A867&gt;=$E$23,MOD(A867-$E$23,int)=0),$E$24,0)+F867&gt;=J866+E867,J866+E867-F867,IF(AND(A867&gt;=$E$23,MOD(A867-$E$23,int)=0),$E$24,0)+IF(IF(AND(A867&gt;=$E$23,MOD(A867-$E$23,int)=0),$E$24,0)+IF(MOD(A867-$E$27,periods_per_year)=0,$E$26,0)+F867&lt;J866+E867,IF(MOD(A867-$E$27,periods_per_year)=0,$E$26,0),J866+E867-IF(AND(A867&gt;=$E$23,MOD(A867-$E$23,int)=0),$E$24,0)-F867))))</f>
        <v/>
      </c>
      <c r="H867" s="15"/>
      <c r="I867" s="14" t="str">
        <f t="shared" si="124"/>
        <v/>
      </c>
      <c r="J867" s="14" t="str">
        <f t="shared" si="125"/>
        <v/>
      </c>
      <c r="K867" s="14" t="str">
        <f t="shared" si="126"/>
        <v/>
      </c>
      <c r="L867" s="14" t="str">
        <f>IF(A867="","",SUM($K$49:K867))</f>
        <v/>
      </c>
      <c r="O867" s="18" t="str">
        <f t="shared" si="127"/>
        <v/>
      </c>
      <c r="P867" s="19" t="str">
        <f>IF(O867="","",IF(OR(periods_per_year=26,periods_per_year=52),IF(periods_per_year=26,IF(O867=1,fpdate,P866+14),IF(periods_per_year=52,IF(O867=1,fpdate,P866+7),"n/a")),IF(periods_per_year=24,DATE(YEAR(fpdate),MONTH(fpdate)+(O867-1)/2+IF(AND(DAY(fpdate)&gt;=15,MOD(O867,2)=0),1,0),IF(MOD(O867,2)=0,IF(DAY(fpdate)&gt;=15,DAY(fpdate)-14,DAY(fpdate)+14),DAY(fpdate))),IF(DAY(DATE(YEAR(fpdate),MONTH(fpdate)+O867-1,DAY(fpdate)))&lt;&gt;DAY(fpdate),DATE(YEAR(fpdate),MONTH(fpdate)+O867,0),DATE(YEAR(fpdate),MONTH(fpdate)+O867-1,DAY(fpdate))))))</f>
        <v/>
      </c>
      <c r="Q867" s="20" t="str">
        <f>IF(O867="","",IF(D867&lt;&gt;"",D867,IF(O867=1,start_rate,IF(variable,IF(OR(O867=1,O867&lt;$J$23*periods_per_year),Q866,MIN($J$24,IF(MOD(O867-1,$J$26)=0,MAX($J$25,Q866+$J$27),Q866))),Q866))))</f>
        <v/>
      </c>
      <c r="R867" s="21" t="str">
        <f>IF(O867="","",ROUND((((1+Q867/CP)^(CP/periods_per_year))-1)*U866,2))</f>
        <v/>
      </c>
      <c r="S867" s="21" t="str">
        <f>IF(O867="","",IF(O867=nper,U866+R867,MIN(U866+R867,IF(Q867=Q866,S866,ROUND(-PMT(((1+Q867/CP)^(CP/periods_per_year))-1,nper-O867+1,U866),2)))))</f>
        <v/>
      </c>
      <c r="T867" s="21" t="str">
        <f t="shared" si="128"/>
        <v/>
      </c>
      <c r="U867" s="21" t="str">
        <f t="shared" si="129"/>
        <v/>
      </c>
    </row>
    <row r="868" spans="1:21" x14ac:dyDescent="0.2">
      <c r="A868" s="11" t="str">
        <f t="shared" si="120"/>
        <v/>
      </c>
      <c r="B868" s="12" t="str">
        <f t="shared" si="121"/>
        <v/>
      </c>
      <c r="C868" s="16" t="str">
        <f t="shared" si="122"/>
        <v/>
      </c>
      <c r="D868" s="13" t="str">
        <f>IF(A868="","",IF(A868=1,start_rate,IF(variable,IF(OR(A868=1,A868&lt;$J$23*periods_per_year),D867,MIN($J$24,IF(MOD(A868-1,$J$26)=0,MAX($J$25,D867+$J$27),D867))),D867)))</f>
        <v/>
      </c>
      <c r="E868" s="14" t="str">
        <f t="shared" si="123"/>
        <v/>
      </c>
      <c r="F868" s="14" t="str">
        <f>IF(A868="","",IF(A868=nper,J867+E868,MIN(J867+E868,IF(D868=D867,F867,IF($E$13="Acc Bi-Weekly",ROUND((-PMT(((1+D868/CP)^(CP/12))-1,(nper-A868+1)*12/26,J867))/2,2),IF($E$13="Acc Weekly",ROUND((-PMT(((1+D868/CP)^(CP/12))-1,(nper-A868+1)*12/52,J867))/4,2),ROUND(-PMT(((1+D868/CP)^(CP/periods_per_year))-1,nper-A868+1,J867),2)))))))</f>
        <v/>
      </c>
      <c r="G868" s="14" t="str">
        <f>IF(OR(A868="",A868&lt;$E$23),"",IF(J867&lt;=F868,0,IF(IF(AND(A868&gt;=$E$23,MOD(A868-$E$23,int)=0),$E$24,0)+F868&gt;=J867+E868,J867+E868-F868,IF(AND(A868&gt;=$E$23,MOD(A868-$E$23,int)=0),$E$24,0)+IF(IF(AND(A868&gt;=$E$23,MOD(A868-$E$23,int)=0),$E$24,0)+IF(MOD(A868-$E$27,periods_per_year)=0,$E$26,0)+F868&lt;J867+E868,IF(MOD(A868-$E$27,periods_per_year)=0,$E$26,0),J867+E868-IF(AND(A868&gt;=$E$23,MOD(A868-$E$23,int)=0),$E$24,0)-F868))))</f>
        <v/>
      </c>
      <c r="H868" s="15"/>
      <c r="I868" s="14" t="str">
        <f t="shared" si="124"/>
        <v/>
      </c>
      <c r="J868" s="14" t="str">
        <f t="shared" si="125"/>
        <v/>
      </c>
      <c r="K868" s="14" t="str">
        <f t="shared" si="126"/>
        <v/>
      </c>
      <c r="L868" s="14" t="str">
        <f>IF(A868="","",SUM($K$49:K868))</f>
        <v/>
      </c>
      <c r="O868" s="18" t="str">
        <f t="shared" si="127"/>
        <v/>
      </c>
      <c r="P868" s="19" t="str">
        <f>IF(O868="","",IF(OR(periods_per_year=26,periods_per_year=52),IF(periods_per_year=26,IF(O868=1,fpdate,P867+14),IF(periods_per_year=52,IF(O868=1,fpdate,P867+7),"n/a")),IF(periods_per_year=24,DATE(YEAR(fpdate),MONTH(fpdate)+(O868-1)/2+IF(AND(DAY(fpdate)&gt;=15,MOD(O868,2)=0),1,0),IF(MOD(O868,2)=0,IF(DAY(fpdate)&gt;=15,DAY(fpdate)-14,DAY(fpdate)+14),DAY(fpdate))),IF(DAY(DATE(YEAR(fpdate),MONTH(fpdate)+O868-1,DAY(fpdate)))&lt;&gt;DAY(fpdate),DATE(YEAR(fpdate),MONTH(fpdate)+O868,0),DATE(YEAR(fpdate),MONTH(fpdate)+O868-1,DAY(fpdate))))))</f>
        <v/>
      </c>
      <c r="Q868" s="20" t="str">
        <f>IF(O868="","",IF(D868&lt;&gt;"",D868,IF(O868=1,start_rate,IF(variable,IF(OR(O868=1,O868&lt;$J$23*periods_per_year),Q867,MIN($J$24,IF(MOD(O868-1,$J$26)=0,MAX($J$25,Q867+$J$27),Q867))),Q867))))</f>
        <v/>
      </c>
      <c r="R868" s="21" t="str">
        <f>IF(O868="","",ROUND((((1+Q868/CP)^(CP/periods_per_year))-1)*U867,2))</f>
        <v/>
      </c>
      <c r="S868" s="21" t="str">
        <f>IF(O868="","",IF(O868=nper,U867+R868,MIN(U867+R868,IF(Q868=Q867,S867,ROUND(-PMT(((1+Q868/CP)^(CP/periods_per_year))-1,nper-O868+1,U867),2)))))</f>
        <v/>
      </c>
      <c r="T868" s="21" t="str">
        <f t="shared" si="128"/>
        <v/>
      </c>
      <c r="U868" s="21" t="str">
        <f t="shared" si="129"/>
        <v/>
      </c>
    </row>
    <row r="869" spans="1:21" x14ac:dyDescent="0.2">
      <c r="A869" s="11" t="str">
        <f t="shared" si="120"/>
        <v/>
      </c>
      <c r="B869" s="12" t="str">
        <f t="shared" si="121"/>
        <v/>
      </c>
      <c r="C869" s="16" t="str">
        <f t="shared" si="122"/>
        <v/>
      </c>
      <c r="D869" s="13" t="str">
        <f>IF(A869="","",IF(A869=1,start_rate,IF(variable,IF(OR(A869=1,A869&lt;$J$23*periods_per_year),D868,MIN($J$24,IF(MOD(A869-1,$J$26)=0,MAX($J$25,D868+$J$27),D868))),D868)))</f>
        <v/>
      </c>
      <c r="E869" s="14" t="str">
        <f t="shared" si="123"/>
        <v/>
      </c>
      <c r="F869" s="14" t="str">
        <f>IF(A869="","",IF(A869=nper,J868+E869,MIN(J868+E869,IF(D869=D868,F868,IF($E$13="Acc Bi-Weekly",ROUND((-PMT(((1+D869/CP)^(CP/12))-1,(nper-A869+1)*12/26,J868))/2,2),IF($E$13="Acc Weekly",ROUND((-PMT(((1+D869/CP)^(CP/12))-1,(nper-A869+1)*12/52,J868))/4,2),ROUND(-PMT(((1+D869/CP)^(CP/periods_per_year))-1,nper-A869+1,J868),2)))))))</f>
        <v/>
      </c>
      <c r="G869" s="14" t="str">
        <f>IF(OR(A869="",A869&lt;$E$23),"",IF(J868&lt;=F869,0,IF(IF(AND(A869&gt;=$E$23,MOD(A869-$E$23,int)=0),$E$24,0)+F869&gt;=J868+E869,J868+E869-F869,IF(AND(A869&gt;=$E$23,MOD(A869-$E$23,int)=0),$E$24,0)+IF(IF(AND(A869&gt;=$E$23,MOD(A869-$E$23,int)=0),$E$24,0)+IF(MOD(A869-$E$27,periods_per_year)=0,$E$26,0)+F869&lt;J868+E869,IF(MOD(A869-$E$27,periods_per_year)=0,$E$26,0),J868+E869-IF(AND(A869&gt;=$E$23,MOD(A869-$E$23,int)=0),$E$24,0)-F869))))</f>
        <v/>
      </c>
      <c r="H869" s="15"/>
      <c r="I869" s="14" t="str">
        <f t="shared" si="124"/>
        <v/>
      </c>
      <c r="J869" s="14" t="str">
        <f t="shared" si="125"/>
        <v/>
      </c>
      <c r="K869" s="14" t="str">
        <f t="shared" si="126"/>
        <v/>
      </c>
      <c r="L869" s="14" t="str">
        <f>IF(A869="","",SUM($K$49:K869))</f>
        <v/>
      </c>
      <c r="O869" s="18" t="str">
        <f t="shared" si="127"/>
        <v/>
      </c>
      <c r="P869" s="19" t="str">
        <f>IF(O869="","",IF(OR(periods_per_year=26,periods_per_year=52),IF(periods_per_year=26,IF(O869=1,fpdate,P868+14),IF(periods_per_year=52,IF(O869=1,fpdate,P868+7),"n/a")),IF(periods_per_year=24,DATE(YEAR(fpdate),MONTH(fpdate)+(O869-1)/2+IF(AND(DAY(fpdate)&gt;=15,MOD(O869,2)=0),1,0),IF(MOD(O869,2)=0,IF(DAY(fpdate)&gt;=15,DAY(fpdate)-14,DAY(fpdate)+14),DAY(fpdate))),IF(DAY(DATE(YEAR(fpdate),MONTH(fpdate)+O869-1,DAY(fpdate)))&lt;&gt;DAY(fpdate),DATE(YEAR(fpdate),MONTH(fpdate)+O869,0),DATE(YEAR(fpdate),MONTH(fpdate)+O869-1,DAY(fpdate))))))</f>
        <v/>
      </c>
      <c r="Q869" s="20" t="str">
        <f>IF(O869="","",IF(D869&lt;&gt;"",D869,IF(O869=1,start_rate,IF(variable,IF(OR(O869=1,O869&lt;$J$23*periods_per_year),Q868,MIN($J$24,IF(MOD(O869-1,$J$26)=0,MAX($J$25,Q868+$J$27),Q868))),Q868))))</f>
        <v/>
      </c>
      <c r="R869" s="21" t="str">
        <f>IF(O869="","",ROUND((((1+Q869/CP)^(CP/periods_per_year))-1)*U868,2))</f>
        <v/>
      </c>
      <c r="S869" s="21" t="str">
        <f>IF(O869="","",IF(O869=nper,U868+R869,MIN(U868+R869,IF(Q869=Q868,S868,ROUND(-PMT(((1+Q869/CP)^(CP/periods_per_year))-1,nper-O869+1,U868),2)))))</f>
        <v/>
      </c>
      <c r="T869" s="21" t="str">
        <f t="shared" si="128"/>
        <v/>
      </c>
      <c r="U869" s="21" t="str">
        <f t="shared" si="129"/>
        <v/>
      </c>
    </row>
    <row r="870" spans="1:21" x14ac:dyDescent="0.2">
      <c r="A870" s="11" t="str">
        <f t="shared" si="120"/>
        <v/>
      </c>
      <c r="B870" s="12" t="str">
        <f t="shared" si="121"/>
        <v/>
      </c>
      <c r="C870" s="16" t="str">
        <f t="shared" si="122"/>
        <v/>
      </c>
      <c r="D870" s="13" t="str">
        <f>IF(A870="","",IF(A870=1,start_rate,IF(variable,IF(OR(A870=1,A870&lt;$J$23*periods_per_year),D869,MIN($J$24,IF(MOD(A870-1,$J$26)=0,MAX($J$25,D869+$J$27),D869))),D869)))</f>
        <v/>
      </c>
      <c r="E870" s="14" t="str">
        <f t="shared" si="123"/>
        <v/>
      </c>
      <c r="F870" s="14" t="str">
        <f>IF(A870="","",IF(A870=nper,J869+E870,MIN(J869+E870,IF(D870=D869,F869,IF($E$13="Acc Bi-Weekly",ROUND((-PMT(((1+D870/CP)^(CP/12))-1,(nper-A870+1)*12/26,J869))/2,2),IF($E$13="Acc Weekly",ROUND((-PMT(((1+D870/CP)^(CP/12))-1,(nper-A870+1)*12/52,J869))/4,2),ROUND(-PMT(((1+D870/CP)^(CP/periods_per_year))-1,nper-A870+1,J869),2)))))))</f>
        <v/>
      </c>
      <c r="G870" s="14" t="str">
        <f>IF(OR(A870="",A870&lt;$E$23),"",IF(J869&lt;=F870,0,IF(IF(AND(A870&gt;=$E$23,MOD(A870-$E$23,int)=0),$E$24,0)+F870&gt;=J869+E870,J869+E870-F870,IF(AND(A870&gt;=$E$23,MOD(A870-$E$23,int)=0),$E$24,0)+IF(IF(AND(A870&gt;=$E$23,MOD(A870-$E$23,int)=0),$E$24,0)+IF(MOD(A870-$E$27,periods_per_year)=0,$E$26,0)+F870&lt;J869+E870,IF(MOD(A870-$E$27,periods_per_year)=0,$E$26,0),J869+E870-IF(AND(A870&gt;=$E$23,MOD(A870-$E$23,int)=0),$E$24,0)-F870))))</f>
        <v/>
      </c>
      <c r="H870" s="15"/>
      <c r="I870" s="14" t="str">
        <f t="shared" si="124"/>
        <v/>
      </c>
      <c r="J870" s="14" t="str">
        <f t="shared" si="125"/>
        <v/>
      </c>
      <c r="K870" s="14" t="str">
        <f t="shared" si="126"/>
        <v/>
      </c>
      <c r="L870" s="14" t="str">
        <f>IF(A870="","",SUM($K$49:K870))</f>
        <v/>
      </c>
      <c r="O870" s="18" t="str">
        <f t="shared" si="127"/>
        <v/>
      </c>
      <c r="P870" s="19" t="str">
        <f>IF(O870="","",IF(OR(periods_per_year=26,periods_per_year=52),IF(periods_per_year=26,IF(O870=1,fpdate,P869+14),IF(periods_per_year=52,IF(O870=1,fpdate,P869+7),"n/a")),IF(periods_per_year=24,DATE(YEAR(fpdate),MONTH(fpdate)+(O870-1)/2+IF(AND(DAY(fpdate)&gt;=15,MOD(O870,2)=0),1,0),IF(MOD(O870,2)=0,IF(DAY(fpdate)&gt;=15,DAY(fpdate)-14,DAY(fpdate)+14),DAY(fpdate))),IF(DAY(DATE(YEAR(fpdate),MONTH(fpdate)+O870-1,DAY(fpdate)))&lt;&gt;DAY(fpdate),DATE(YEAR(fpdate),MONTH(fpdate)+O870,0),DATE(YEAR(fpdate),MONTH(fpdate)+O870-1,DAY(fpdate))))))</f>
        <v/>
      </c>
      <c r="Q870" s="20" t="str">
        <f>IF(O870="","",IF(D870&lt;&gt;"",D870,IF(O870=1,start_rate,IF(variable,IF(OR(O870=1,O870&lt;$J$23*periods_per_year),Q869,MIN($J$24,IF(MOD(O870-1,$J$26)=0,MAX($J$25,Q869+$J$27),Q869))),Q869))))</f>
        <v/>
      </c>
      <c r="R870" s="21" t="str">
        <f>IF(O870="","",ROUND((((1+Q870/CP)^(CP/periods_per_year))-1)*U869,2))</f>
        <v/>
      </c>
      <c r="S870" s="21" t="str">
        <f>IF(O870="","",IF(O870=nper,U869+R870,MIN(U869+R870,IF(Q870=Q869,S869,ROUND(-PMT(((1+Q870/CP)^(CP/periods_per_year))-1,nper-O870+1,U869),2)))))</f>
        <v/>
      </c>
      <c r="T870" s="21" t="str">
        <f t="shared" si="128"/>
        <v/>
      </c>
      <c r="U870" s="21" t="str">
        <f t="shared" si="129"/>
        <v/>
      </c>
    </row>
    <row r="871" spans="1:21" x14ac:dyDescent="0.2">
      <c r="A871" s="11" t="str">
        <f t="shared" si="120"/>
        <v/>
      </c>
      <c r="B871" s="12" t="str">
        <f t="shared" si="121"/>
        <v/>
      </c>
      <c r="C871" s="16" t="str">
        <f t="shared" si="122"/>
        <v/>
      </c>
      <c r="D871" s="13" t="str">
        <f>IF(A871="","",IF(A871=1,start_rate,IF(variable,IF(OR(A871=1,A871&lt;$J$23*periods_per_year),D870,MIN($J$24,IF(MOD(A871-1,$J$26)=0,MAX($J$25,D870+$J$27),D870))),D870)))</f>
        <v/>
      </c>
      <c r="E871" s="14" t="str">
        <f t="shared" si="123"/>
        <v/>
      </c>
      <c r="F871" s="14" t="str">
        <f>IF(A871="","",IF(A871=nper,J870+E871,MIN(J870+E871,IF(D871=D870,F870,IF($E$13="Acc Bi-Weekly",ROUND((-PMT(((1+D871/CP)^(CP/12))-1,(nper-A871+1)*12/26,J870))/2,2),IF($E$13="Acc Weekly",ROUND((-PMT(((1+D871/CP)^(CP/12))-1,(nper-A871+1)*12/52,J870))/4,2),ROUND(-PMT(((1+D871/CP)^(CP/periods_per_year))-1,nper-A871+1,J870),2)))))))</f>
        <v/>
      </c>
      <c r="G871" s="14" t="str">
        <f>IF(OR(A871="",A871&lt;$E$23),"",IF(J870&lt;=F871,0,IF(IF(AND(A871&gt;=$E$23,MOD(A871-$E$23,int)=0),$E$24,0)+F871&gt;=J870+E871,J870+E871-F871,IF(AND(A871&gt;=$E$23,MOD(A871-$E$23,int)=0),$E$24,0)+IF(IF(AND(A871&gt;=$E$23,MOD(A871-$E$23,int)=0),$E$24,0)+IF(MOD(A871-$E$27,periods_per_year)=0,$E$26,0)+F871&lt;J870+E871,IF(MOD(A871-$E$27,periods_per_year)=0,$E$26,0),J870+E871-IF(AND(A871&gt;=$E$23,MOD(A871-$E$23,int)=0),$E$24,0)-F871))))</f>
        <v/>
      </c>
      <c r="H871" s="15"/>
      <c r="I871" s="14" t="str">
        <f t="shared" si="124"/>
        <v/>
      </c>
      <c r="J871" s="14" t="str">
        <f t="shared" si="125"/>
        <v/>
      </c>
      <c r="K871" s="14" t="str">
        <f t="shared" si="126"/>
        <v/>
      </c>
      <c r="L871" s="14" t="str">
        <f>IF(A871="","",SUM($K$49:K871))</f>
        <v/>
      </c>
      <c r="O871" s="18" t="str">
        <f t="shared" si="127"/>
        <v/>
      </c>
      <c r="P871" s="19" t="str">
        <f>IF(O871="","",IF(OR(periods_per_year=26,periods_per_year=52),IF(periods_per_year=26,IF(O871=1,fpdate,P870+14),IF(periods_per_year=52,IF(O871=1,fpdate,P870+7),"n/a")),IF(periods_per_year=24,DATE(YEAR(fpdate),MONTH(fpdate)+(O871-1)/2+IF(AND(DAY(fpdate)&gt;=15,MOD(O871,2)=0),1,0),IF(MOD(O871,2)=0,IF(DAY(fpdate)&gt;=15,DAY(fpdate)-14,DAY(fpdate)+14),DAY(fpdate))),IF(DAY(DATE(YEAR(fpdate),MONTH(fpdate)+O871-1,DAY(fpdate)))&lt;&gt;DAY(fpdate),DATE(YEAR(fpdate),MONTH(fpdate)+O871,0),DATE(YEAR(fpdate),MONTH(fpdate)+O871-1,DAY(fpdate))))))</f>
        <v/>
      </c>
      <c r="Q871" s="20" t="str">
        <f>IF(O871="","",IF(D871&lt;&gt;"",D871,IF(O871=1,start_rate,IF(variable,IF(OR(O871=1,O871&lt;$J$23*periods_per_year),Q870,MIN($J$24,IF(MOD(O871-1,$J$26)=0,MAX($J$25,Q870+$J$27),Q870))),Q870))))</f>
        <v/>
      </c>
      <c r="R871" s="21" t="str">
        <f>IF(O871="","",ROUND((((1+Q871/CP)^(CP/periods_per_year))-1)*U870,2))</f>
        <v/>
      </c>
      <c r="S871" s="21" t="str">
        <f>IF(O871="","",IF(O871=nper,U870+R871,MIN(U870+R871,IF(Q871=Q870,S870,ROUND(-PMT(((1+Q871/CP)^(CP/periods_per_year))-1,nper-O871+1,U870),2)))))</f>
        <v/>
      </c>
      <c r="T871" s="21" t="str">
        <f t="shared" si="128"/>
        <v/>
      </c>
      <c r="U871" s="21" t="str">
        <f t="shared" si="129"/>
        <v/>
      </c>
    </row>
    <row r="872" spans="1:21" x14ac:dyDescent="0.2">
      <c r="A872" s="11" t="str">
        <f t="shared" si="120"/>
        <v/>
      </c>
      <c r="B872" s="12" t="str">
        <f t="shared" si="121"/>
        <v/>
      </c>
      <c r="C872" s="16" t="str">
        <f t="shared" si="122"/>
        <v/>
      </c>
      <c r="D872" s="13" t="str">
        <f>IF(A872="","",IF(A872=1,start_rate,IF(variable,IF(OR(A872=1,A872&lt;$J$23*periods_per_year),D871,MIN($J$24,IF(MOD(A872-1,$J$26)=0,MAX($J$25,D871+$J$27),D871))),D871)))</f>
        <v/>
      </c>
      <c r="E872" s="14" t="str">
        <f t="shared" si="123"/>
        <v/>
      </c>
      <c r="F872" s="14" t="str">
        <f>IF(A872="","",IF(A872=nper,J871+E872,MIN(J871+E872,IF(D872=D871,F871,IF($E$13="Acc Bi-Weekly",ROUND((-PMT(((1+D872/CP)^(CP/12))-1,(nper-A872+1)*12/26,J871))/2,2),IF($E$13="Acc Weekly",ROUND((-PMT(((1+D872/CP)^(CP/12))-1,(nper-A872+1)*12/52,J871))/4,2),ROUND(-PMT(((1+D872/CP)^(CP/periods_per_year))-1,nper-A872+1,J871),2)))))))</f>
        <v/>
      </c>
      <c r="G872" s="14" t="str">
        <f>IF(OR(A872="",A872&lt;$E$23),"",IF(J871&lt;=F872,0,IF(IF(AND(A872&gt;=$E$23,MOD(A872-$E$23,int)=0),$E$24,0)+F872&gt;=J871+E872,J871+E872-F872,IF(AND(A872&gt;=$E$23,MOD(A872-$E$23,int)=0),$E$24,0)+IF(IF(AND(A872&gt;=$E$23,MOD(A872-$E$23,int)=0),$E$24,0)+IF(MOD(A872-$E$27,periods_per_year)=0,$E$26,0)+F872&lt;J871+E872,IF(MOD(A872-$E$27,periods_per_year)=0,$E$26,0),J871+E872-IF(AND(A872&gt;=$E$23,MOD(A872-$E$23,int)=0),$E$24,0)-F872))))</f>
        <v/>
      </c>
      <c r="H872" s="15"/>
      <c r="I872" s="14" t="str">
        <f t="shared" si="124"/>
        <v/>
      </c>
      <c r="J872" s="14" t="str">
        <f t="shared" si="125"/>
        <v/>
      </c>
      <c r="K872" s="14" t="str">
        <f t="shared" si="126"/>
        <v/>
      </c>
      <c r="L872" s="14" t="str">
        <f>IF(A872="","",SUM($K$49:K872))</f>
        <v/>
      </c>
      <c r="O872" s="18" t="str">
        <f t="shared" si="127"/>
        <v/>
      </c>
      <c r="P872" s="19" t="str">
        <f>IF(O872="","",IF(OR(periods_per_year=26,periods_per_year=52),IF(periods_per_year=26,IF(O872=1,fpdate,P871+14),IF(periods_per_year=52,IF(O872=1,fpdate,P871+7),"n/a")),IF(periods_per_year=24,DATE(YEAR(fpdate),MONTH(fpdate)+(O872-1)/2+IF(AND(DAY(fpdate)&gt;=15,MOD(O872,2)=0),1,0),IF(MOD(O872,2)=0,IF(DAY(fpdate)&gt;=15,DAY(fpdate)-14,DAY(fpdate)+14),DAY(fpdate))),IF(DAY(DATE(YEAR(fpdate),MONTH(fpdate)+O872-1,DAY(fpdate)))&lt;&gt;DAY(fpdate),DATE(YEAR(fpdate),MONTH(fpdate)+O872,0),DATE(YEAR(fpdate),MONTH(fpdate)+O872-1,DAY(fpdate))))))</f>
        <v/>
      </c>
      <c r="Q872" s="20" t="str">
        <f>IF(O872="","",IF(D872&lt;&gt;"",D872,IF(O872=1,start_rate,IF(variable,IF(OR(O872=1,O872&lt;$J$23*periods_per_year),Q871,MIN($J$24,IF(MOD(O872-1,$J$26)=0,MAX($J$25,Q871+$J$27),Q871))),Q871))))</f>
        <v/>
      </c>
      <c r="R872" s="21" t="str">
        <f>IF(O872="","",ROUND((((1+Q872/CP)^(CP/periods_per_year))-1)*U871,2))</f>
        <v/>
      </c>
      <c r="S872" s="21" t="str">
        <f>IF(O872="","",IF(O872=nper,U871+R872,MIN(U871+R872,IF(Q872=Q871,S871,ROUND(-PMT(((1+Q872/CP)^(CP/periods_per_year))-1,nper-O872+1,U871),2)))))</f>
        <v/>
      </c>
      <c r="T872" s="21" t="str">
        <f t="shared" si="128"/>
        <v/>
      </c>
      <c r="U872" s="21" t="str">
        <f t="shared" si="129"/>
        <v/>
      </c>
    </row>
    <row r="873" spans="1:21" x14ac:dyDescent="0.2">
      <c r="A873" s="11" t="str">
        <f t="shared" si="120"/>
        <v/>
      </c>
      <c r="B873" s="12" t="str">
        <f t="shared" si="121"/>
        <v/>
      </c>
      <c r="C873" s="16" t="str">
        <f t="shared" si="122"/>
        <v/>
      </c>
      <c r="D873" s="13" t="str">
        <f>IF(A873="","",IF(A873=1,start_rate,IF(variable,IF(OR(A873=1,A873&lt;$J$23*periods_per_year),D872,MIN($J$24,IF(MOD(A873-1,$J$26)=0,MAX($J$25,D872+$J$27),D872))),D872)))</f>
        <v/>
      </c>
      <c r="E873" s="14" t="str">
        <f t="shared" si="123"/>
        <v/>
      </c>
      <c r="F873" s="14" t="str">
        <f>IF(A873="","",IF(A873=nper,J872+E873,MIN(J872+E873,IF(D873=D872,F872,IF($E$13="Acc Bi-Weekly",ROUND((-PMT(((1+D873/CP)^(CP/12))-1,(nper-A873+1)*12/26,J872))/2,2),IF($E$13="Acc Weekly",ROUND((-PMT(((1+D873/CP)^(CP/12))-1,(nper-A873+1)*12/52,J872))/4,2),ROUND(-PMT(((1+D873/CP)^(CP/periods_per_year))-1,nper-A873+1,J872),2)))))))</f>
        <v/>
      </c>
      <c r="G873" s="14" t="str">
        <f>IF(OR(A873="",A873&lt;$E$23),"",IF(J872&lt;=F873,0,IF(IF(AND(A873&gt;=$E$23,MOD(A873-$E$23,int)=0),$E$24,0)+F873&gt;=J872+E873,J872+E873-F873,IF(AND(A873&gt;=$E$23,MOD(A873-$E$23,int)=0),$E$24,0)+IF(IF(AND(A873&gt;=$E$23,MOD(A873-$E$23,int)=0),$E$24,0)+IF(MOD(A873-$E$27,periods_per_year)=0,$E$26,0)+F873&lt;J872+E873,IF(MOD(A873-$E$27,periods_per_year)=0,$E$26,0),J872+E873-IF(AND(A873&gt;=$E$23,MOD(A873-$E$23,int)=0),$E$24,0)-F873))))</f>
        <v/>
      </c>
      <c r="H873" s="15"/>
      <c r="I873" s="14" t="str">
        <f t="shared" si="124"/>
        <v/>
      </c>
      <c r="J873" s="14" t="str">
        <f t="shared" si="125"/>
        <v/>
      </c>
      <c r="K873" s="14" t="str">
        <f t="shared" si="126"/>
        <v/>
      </c>
      <c r="L873" s="14" t="str">
        <f>IF(A873="","",SUM($K$49:K873))</f>
        <v/>
      </c>
      <c r="O873" s="18" t="str">
        <f t="shared" si="127"/>
        <v/>
      </c>
      <c r="P873" s="19" t="str">
        <f>IF(O873="","",IF(OR(periods_per_year=26,periods_per_year=52),IF(periods_per_year=26,IF(O873=1,fpdate,P872+14),IF(periods_per_year=52,IF(O873=1,fpdate,P872+7),"n/a")),IF(periods_per_year=24,DATE(YEAR(fpdate),MONTH(fpdate)+(O873-1)/2+IF(AND(DAY(fpdate)&gt;=15,MOD(O873,2)=0),1,0),IF(MOD(O873,2)=0,IF(DAY(fpdate)&gt;=15,DAY(fpdate)-14,DAY(fpdate)+14),DAY(fpdate))),IF(DAY(DATE(YEAR(fpdate),MONTH(fpdate)+O873-1,DAY(fpdate)))&lt;&gt;DAY(fpdate),DATE(YEAR(fpdate),MONTH(fpdate)+O873,0),DATE(YEAR(fpdate),MONTH(fpdate)+O873-1,DAY(fpdate))))))</f>
        <v/>
      </c>
      <c r="Q873" s="20" t="str">
        <f>IF(O873="","",IF(D873&lt;&gt;"",D873,IF(O873=1,start_rate,IF(variable,IF(OR(O873=1,O873&lt;$J$23*periods_per_year),Q872,MIN($J$24,IF(MOD(O873-1,$J$26)=0,MAX($J$25,Q872+$J$27),Q872))),Q872))))</f>
        <v/>
      </c>
      <c r="R873" s="21" t="str">
        <f>IF(O873="","",ROUND((((1+Q873/CP)^(CP/periods_per_year))-1)*U872,2))</f>
        <v/>
      </c>
      <c r="S873" s="21" t="str">
        <f>IF(O873="","",IF(O873=nper,U872+R873,MIN(U872+R873,IF(Q873=Q872,S872,ROUND(-PMT(((1+Q873/CP)^(CP/periods_per_year))-1,nper-O873+1,U872),2)))))</f>
        <v/>
      </c>
      <c r="T873" s="21" t="str">
        <f t="shared" si="128"/>
        <v/>
      </c>
      <c r="U873" s="21" t="str">
        <f t="shared" si="129"/>
        <v/>
      </c>
    </row>
    <row r="874" spans="1:21" x14ac:dyDescent="0.2">
      <c r="A874" s="11" t="str">
        <f t="shared" si="120"/>
        <v/>
      </c>
      <c r="B874" s="12" t="str">
        <f t="shared" si="121"/>
        <v/>
      </c>
      <c r="C874" s="16" t="str">
        <f t="shared" si="122"/>
        <v/>
      </c>
      <c r="D874" s="13" t="str">
        <f>IF(A874="","",IF(A874=1,start_rate,IF(variable,IF(OR(A874=1,A874&lt;$J$23*periods_per_year),D873,MIN($J$24,IF(MOD(A874-1,$J$26)=0,MAX($J$25,D873+$J$27),D873))),D873)))</f>
        <v/>
      </c>
      <c r="E874" s="14" t="str">
        <f t="shared" si="123"/>
        <v/>
      </c>
      <c r="F874" s="14" t="str">
        <f>IF(A874="","",IF(A874=nper,J873+E874,MIN(J873+E874,IF(D874=D873,F873,IF($E$13="Acc Bi-Weekly",ROUND((-PMT(((1+D874/CP)^(CP/12))-1,(nper-A874+1)*12/26,J873))/2,2),IF($E$13="Acc Weekly",ROUND((-PMT(((1+D874/CP)^(CP/12))-1,(nper-A874+1)*12/52,J873))/4,2),ROUND(-PMT(((1+D874/CP)^(CP/periods_per_year))-1,nper-A874+1,J873),2)))))))</f>
        <v/>
      </c>
      <c r="G874" s="14" t="str">
        <f>IF(OR(A874="",A874&lt;$E$23),"",IF(J873&lt;=F874,0,IF(IF(AND(A874&gt;=$E$23,MOD(A874-$E$23,int)=0),$E$24,0)+F874&gt;=J873+E874,J873+E874-F874,IF(AND(A874&gt;=$E$23,MOD(A874-$E$23,int)=0),$E$24,0)+IF(IF(AND(A874&gt;=$E$23,MOD(A874-$E$23,int)=0),$E$24,0)+IF(MOD(A874-$E$27,periods_per_year)=0,$E$26,0)+F874&lt;J873+E874,IF(MOD(A874-$E$27,periods_per_year)=0,$E$26,0),J873+E874-IF(AND(A874&gt;=$E$23,MOD(A874-$E$23,int)=0),$E$24,0)-F874))))</f>
        <v/>
      </c>
      <c r="H874" s="15"/>
      <c r="I874" s="14" t="str">
        <f t="shared" si="124"/>
        <v/>
      </c>
      <c r="J874" s="14" t="str">
        <f t="shared" si="125"/>
        <v/>
      </c>
      <c r="K874" s="14" t="str">
        <f t="shared" si="126"/>
        <v/>
      </c>
      <c r="L874" s="14" t="str">
        <f>IF(A874="","",SUM($K$49:K874))</f>
        <v/>
      </c>
      <c r="O874" s="18" t="str">
        <f t="shared" si="127"/>
        <v/>
      </c>
      <c r="P874" s="19" t="str">
        <f>IF(O874="","",IF(OR(periods_per_year=26,periods_per_year=52),IF(periods_per_year=26,IF(O874=1,fpdate,P873+14),IF(periods_per_year=52,IF(O874=1,fpdate,P873+7),"n/a")),IF(periods_per_year=24,DATE(YEAR(fpdate),MONTH(fpdate)+(O874-1)/2+IF(AND(DAY(fpdate)&gt;=15,MOD(O874,2)=0),1,0),IF(MOD(O874,2)=0,IF(DAY(fpdate)&gt;=15,DAY(fpdate)-14,DAY(fpdate)+14),DAY(fpdate))),IF(DAY(DATE(YEAR(fpdate),MONTH(fpdate)+O874-1,DAY(fpdate)))&lt;&gt;DAY(fpdate),DATE(YEAR(fpdate),MONTH(fpdate)+O874,0),DATE(YEAR(fpdate),MONTH(fpdate)+O874-1,DAY(fpdate))))))</f>
        <v/>
      </c>
      <c r="Q874" s="20" t="str">
        <f>IF(O874="","",IF(D874&lt;&gt;"",D874,IF(O874=1,start_rate,IF(variable,IF(OR(O874=1,O874&lt;$J$23*periods_per_year),Q873,MIN($J$24,IF(MOD(O874-1,$J$26)=0,MAX($J$25,Q873+$J$27),Q873))),Q873))))</f>
        <v/>
      </c>
      <c r="R874" s="21" t="str">
        <f>IF(O874="","",ROUND((((1+Q874/CP)^(CP/periods_per_year))-1)*U873,2))</f>
        <v/>
      </c>
      <c r="S874" s="21" t="str">
        <f>IF(O874="","",IF(O874=nper,U873+R874,MIN(U873+R874,IF(Q874=Q873,S873,ROUND(-PMT(((1+Q874/CP)^(CP/periods_per_year))-1,nper-O874+1,U873),2)))))</f>
        <v/>
      </c>
      <c r="T874" s="21" t="str">
        <f t="shared" si="128"/>
        <v/>
      </c>
      <c r="U874" s="21" t="str">
        <f t="shared" si="129"/>
        <v/>
      </c>
    </row>
    <row r="875" spans="1:21" x14ac:dyDescent="0.2">
      <c r="A875" s="11" t="str">
        <f t="shared" si="120"/>
        <v/>
      </c>
      <c r="B875" s="12" t="str">
        <f t="shared" si="121"/>
        <v/>
      </c>
      <c r="C875" s="16" t="str">
        <f t="shared" si="122"/>
        <v/>
      </c>
      <c r="D875" s="13" t="str">
        <f>IF(A875="","",IF(A875=1,start_rate,IF(variable,IF(OR(A875=1,A875&lt;$J$23*periods_per_year),D874,MIN($J$24,IF(MOD(A875-1,$J$26)=0,MAX($J$25,D874+$J$27),D874))),D874)))</f>
        <v/>
      </c>
      <c r="E875" s="14" t="str">
        <f t="shared" si="123"/>
        <v/>
      </c>
      <c r="F875" s="14" t="str">
        <f>IF(A875="","",IF(A875=nper,J874+E875,MIN(J874+E875,IF(D875=D874,F874,IF($E$13="Acc Bi-Weekly",ROUND((-PMT(((1+D875/CP)^(CP/12))-1,(nper-A875+1)*12/26,J874))/2,2),IF($E$13="Acc Weekly",ROUND((-PMT(((1+D875/CP)^(CP/12))-1,(nper-A875+1)*12/52,J874))/4,2),ROUND(-PMT(((1+D875/CP)^(CP/periods_per_year))-1,nper-A875+1,J874),2)))))))</f>
        <v/>
      </c>
      <c r="G875" s="14" t="str">
        <f>IF(OR(A875="",A875&lt;$E$23),"",IF(J874&lt;=F875,0,IF(IF(AND(A875&gt;=$E$23,MOD(A875-$E$23,int)=0),$E$24,0)+F875&gt;=J874+E875,J874+E875-F875,IF(AND(A875&gt;=$E$23,MOD(A875-$E$23,int)=0),$E$24,0)+IF(IF(AND(A875&gt;=$E$23,MOD(A875-$E$23,int)=0),$E$24,0)+IF(MOD(A875-$E$27,periods_per_year)=0,$E$26,0)+F875&lt;J874+E875,IF(MOD(A875-$E$27,periods_per_year)=0,$E$26,0),J874+E875-IF(AND(A875&gt;=$E$23,MOD(A875-$E$23,int)=0),$E$24,0)-F875))))</f>
        <v/>
      </c>
      <c r="H875" s="15"/>
      <c r="I875" s="14" t="str">
        <f t="shared" si="124"/>
        <v/>
      </c>
      <c r="J875" s="14" t="str">
        <f t="shared" si="125"/>
        <v/>
      </c>
      <c r="K875" s="14" t="str">
        <f t="shared" si="126"/>
        <v/>
      </c>
      <c r="L875" s="14" t="str">
        <f>IF(A875="","",SUM($K$49:K875))</f>
        <v/>
      </c>
      <c r="O875" s="18" t="str">
        <f t="shared" si="127"/>
        <v/>
      </c>
      <c r="P875" s="19" t="str">
        <f>IF(O875="","",IF(OR(periods_per_year=26,periods_per_year=52),IF(periods_per_year=26,IF(O875=1,fpdate,P874+14),IF(periods_per_year=52,IF(O875=1,fpdate,P874+7),"n/a")),IF(periods_per_year=24,DATE(YEAR(fpdate),MONTH(fpdate)+(O875-1)/2+IF(AND(DAY(fpdate)&gt;=15,MOD(O875,2)=0),1,0),IF(MOD(O875,2)=0,IF(DAY(fpdate)&gt;=15,DAY(fpdate)-14,DAY(fpdate)+14),DAY(fpdate))),IF(DAY(DATE(YEAR(fpdate),MONTH(fpdate)+O875-1,DAY(fpdate)))&lt;&gt;DAY(fpdate),DATE(YEAR(fpdate),MONTH(fpdate)+O875,0),DATE(YEAR(fpdate),MONTH(fpdate)+O875-1,DAY(fpdate))))))</f>
        <v/>
      </c>
      <c r="Q875" s="20" t="str">
        <f>IF(O875="","",IF(D875&lt;&gt;"",D875,IF(O875=1,start_rate,IF(variable,IF(OR(O875=1,O875&lt;$J$23*periods_per_year),Q874,MIN($J$24,IF(MOD(O875-1,$J$26)=0,MAX($J$25,Q874+$J$27),Q874))),Q874))))</f>
        <v/>
      </c>
      <c r="R875" s="21" t="str">
        <f>IF(O875="","",ROUND((((1+Q875/CP)^(CP/periods_per_year))-1)*U874,2))</f>
        <v/>
      </c>
      <c r="S875" s="21" t="str">
        <f>IF(O875="","",IF(O875=nper,U874+R875,MIN(U874+R875,IF(Q875=Q874,S874,ROUND(-PMT(((1+Q875/CP)^(CP/periods_per_year))-1,nper-O875+1,U874),2)))))</f>
        <v/>
      </c>
      <c r="T875" s="21" t="str">
        <f t="shared" si="128"/>
        <v/>
      </c>
      <c r="U875" s="21" t="str">
        <f t="shared" si="129"/>
        <v/>
      </c>
    </row>
    <row r="876" spans="1:21" x14ac:dyDescent="0.2">
      <c r="A876" s="11" t="str">
        <f t="shared" si="120"/>
        <v/>
      </c>
      <c r="B876" s="12" t="str">
        <f t="shared" si="121"/>
        <v/>
      </c>
      <c r="C876" s="16" t="str">
        <f t="shared" si="122"/>
        <v/>
      </c>
      <c r="D876" s="13" t="str">
        <f>IF(A876="","",IF(A876=1,start_rate,IF(variable,IF(OR(A876=1,A876&lt;$J$23*periods_per_year),D875,MIN($J$24,IF(MOD(A876-1,$J$26)=0,MAX($J$25,D875+$J$27),D875))),D875)))</f>
        <v/>
      </c>
      <c r="E876" s="14" t="str">
        <f t="shared" si="123"/>
        <v/>
      </c>
      <c r="F876" s="14" t="str">
        <f>IF(A876="","",IF(A876=nper,J875+E876,MIN(J875+E876,IF(D876=D875,F875,IF($E$13="Acc Bi-Weekly",ROUND((-PMT(((1+D876/CP)^(CP/12))-1,(nper-A876+1)*12/26,J875))/2,2),IF($E$13="Acc Weekly",ROUND((-PMT(((1+D876/CP)^(CP/12))-1,(nper-A876+1)*12/52,J875))/4,2),ROUND(-PMT(((1+D876/CP)^(CP/periods_per_year))-1,nper-A876+1,J875),2)))))))</f>
        <v/>
      </c>
      <c r="G876" s="14" t="str">
        <f>IF(OR(A876="",A876&lt;$E$23),"",IF(J875&lt;=F876,0,IF(IF(AND(A876&gt;=$E$23,MOD(A876-$E$23,int)=0),$E$24,0)+F876&gt;=J875+E876,J875+E876-F876,IF(AND(A876&gt;=$E$23,MOD(A876-$E$23,int)=0),$E$24,0)+IF(IF(AND(A876&gt;=$E$23,MOD(A876-$E$23,int)=0),$E$24,0)+IF(MOD(A876-$E$27,periods_per_year)=0,$E$26,0)+F876&lt;J875+E876,IF(MOD(A876-$E$27,periods_per_year)=0,$E$26,0),J875+E876-IF(AND(A876&gt;=$E$23,MOD(A876-$E$23,int)=0),$E$24,0)-F876))))</f>
        <v/>
      </c>
      <c r="H876" s="15"/>
      <c r="I876" s="14" t="str">
        <f t="shared" si="124"/>
        <v/>
      </c>
      <c r="J876" s="14" t="str">
        <f t="shared" si="125"/>
        <v/>
      </c>
      <c r="K876" s="14" t="str">
        <f t="shared" si="126"/>
        <v/>
      </c>
      <c r="L876" s="14" t="str">
        <f>IF(A876="","",SUM($K$49:K876))</f>
        <v/>
      </c>
      <c r="O876" s="18" t="str">
        <f t="shared" si="127"/>
        <v/>
      </c>
      <c r="P876" s="19" t="str">
        <f>IF(O876="","",IF(OR(periods_per_year=26,periods_per_year=52),IF(periods_per_year=26,IF(O876=1,fpdate,P875+14),IF(periods_per_year=52,IF(O876=1,fpdate,P875+7),"n/a")),IF(periods_per_year=24,DATE(YEAR(fpdate),MONTH(fpdate)+(O876-1)/2+IF(AND(DAY(fpdate)&gt;=15,MOD(O876,2)=0),1,0),IF(MOD(O876,2)=0,IF(DAY(fpdate)&gt;=15,DAY(fpdate)-14,DAY(fpdate)+14),DAY(fpdate))),IF(DAY(DATE(YEAR(fpdate),MONTH(fpdate)+O876-1,DAY(fpdate)))&lt;&gt;DAY(fpdate),DATE(YEAR(fpdate),MONTH(fpdate)+O876,0),DATE(YEAR(fpdate),MONTH(fpdate)+O876-1,DAY(fpdate))))))</f>
        <v/>
      </c>
      <c r="Q876" s="20" t="str">
        <f>IF(O876="","",IF(D876&lt;&gt;"",D876,IF(O876=1,start_rate,IF(variable,IF(OR(O876=1,O876&lt;$J$23*periods_per_year),Q875,MIN($J$24,IF(MOD(O876-1,$J$26)=0,MAX($J$25,Q875+$J$27),Q875))),Q875))))</f>
        <v/>
      </c>
      <c r="R876" s="21" t="str">
        <f>IF(O876="","",ROUND((((1+Q876/CP)^(CP/periods_per_year))-1)*U875,2))</f>
        <v/>
      </c>
      <c r="S876" s="21" t="str">
        <f>IF(O876="","",IF(O876=nper,U875+R876,MIN(U875+R876,IF(Q876=Q875,S875,ROUND(-PMT(((1+Q876/CP)^(CP/periods_per_year))-1,nper-O876+1,U875),2)))))</f>
        <v/>
      </c>
      <c r="T876" s="21" t="str">
        <f t="shared" si="128"/>
        <v/>
      </c>
      <c r="U876" s="21" t="str">
        <f t="shared" si="129"/>
        <v/>
      </c>
    </row>
    <row r="877" spans="1:21" x14ac:dyDescent="0.2">
      <c r="A877" s="11" t="str">
        <f t="shared" si="120"/>
        <v/>
      </c>
      <c r="B877" s="12" t="str">
        <f t="shared" si="121"/>
        <v/>
      </c>
      <c r="C877" s="16" t="str">
        <f t="shared" si="122"/>
        <v/>
      </c>
      <c r="D877" s="13" t="str">
        <f>IF(A877="","",IF(A877=1,start_rate,IF(variable,IF(OR(A877=1,A877&lt;$J$23*periods_per_year),D876,MIN($J$24,IF(MOD(A877-1,$J$26)=0,MAX($J$25,D876+$J$27),D876))),D876)))</f>
        <v/>
      </c>
      <c r="E877" s="14" t="str">
        <f t="shared" si="123"/>
        <v/>
      </c>
      <c r="F877" s="14" t="str">
        <f>IF(A877="","",IF(A877=nper,J876+E877,MIN(J876+E877,IF(D877=D876,F876,IF($E$13="Acc Bi-Weekly",ROUND((-PMT(((1+D877/CP)^(CP/12))-1,(nper-A877+1)*12/26,J876))/2,2),IF($E$13="Acc Weekly",ROUND((-PMT(((1+D877/CP)^(CP/12))-1,(nper-A877+1)*12/52,J876))/4,2),ROUND(-PMT(((1+D877/CP)^(CP/periods_per_year))-1,nper-A877+1,J876),2)))))))</f>
        <v/>
      </c>
      <c r="G877" s="14" t="str">
        <f>IF(OR(A877="",A877&lt;$E$23),"",IF(J876&lt;=F877,0,IF(IF(AND(A877&gt;=$E$23,MOD(A877-$E$23,int)=0),$E$24,0)+F877&gt;=J876+E877,J876+E877-F877,IF(AND(A877&gt;=$E$23,MOD(A877-$E$23,int)=0),$E$24,0)+IF(IF(AND(A877&gt;=$E$23,MOD(A877-$E$23,int)=0),$E$24,0)+IF(MOD(A877-$E$27,periods_per_year)=0,$E$26,0)+F877&lt;J876+E877,IF(MOD(A877-$E$27,periods_per_year)=0,$E$26,0),J876+E877-IF(AND(A877&gt;=$E$23,MOD(A877-$E$23,int)=0),$E$24,0)-F877))))</f>
        <v/>
      </c>
      <c r="H877" s="15"/>
      <c r="I877" s="14" t="str">
        <f t="shared" si="124"/>
        <v/>
      </c>
      <c r="J877" s="14" t="str">
        <f t="shared" si="125"/>
        <v/>
      </c>
      <c r="K877" s="14" t="str">
        <f t="shared" si="126"/>
        <v/>
      </c>
      <c r="L877" s="14" t="str">
        <f>IF(A877="","",SUM($K$49:K877))</f>
        <v/>
      </c>
      <c r="O877" s="18" t="str">
        <f t="shared" si="127"/>
        <v/>
      </c>
      <c r="P877" s="19" t="str">
        <f>IF(O877="","",IF(OR(periods_per_year=26,periods_per_year=52),IF(periods_per_year=26,IF(O877=1,fpdate,P876+14),IF(periods_per_year=52,IF(O877=1,fpdate,P876+7),"n/a")),IF(periods_per_year=24,DATE(YEAR(fpdate),MONTH(fpdate)+(O877-1)/2+IF(AND(DAY(fpdate)&gt;=15,MOD(O877,2)=0),1,0),IF(MOD(O877,2)=0,IF(DAY(fpdate)&gt;=15,DAY(fpdate)-14,DAY(fpdate)+14),DAY(fpdate))),IF(DAY(DATE(YEAR(fpdate),MONTH(fpdate)+O877-1,DAY(fpdate)))&lt;&gt;DAY(fpdate),DATE(YEAR(fpdate),MONTH(fpdate)+O877,0),DATE(YEAR(fpdate),MONTH(fpdate)+O877-1,DAY(fpdate))))))</f>
        <v/>
      </c>
      <c r="Q877" s="20" t="str">
        <f>IF(O877="","",IF(D877&lt;&gt;"",D877,IF(O877=1,start_rate,IF(variable,IF(OR(O877=1,O877&lt;$J$23*periods_per_year),Q876,MIN($J$24,IF(MOD(O877-1,$J$26)=0,MAX($J$25,Q876+$J$27),Q876))),Q876))))</f>
        <v/>
      </c>
      <c r="R877" s="21" t="str">
        <f>IF(O877="","",ROUND((((1+Q877/CP)^(CP/periods_per_year))-1)*U876,2))</f>
        <v/>
      </c>
      <c r="S877" s="21" t="str">
        <f>IF(O877="","",IF(O877=nper,U876+R877,MIN(U876+R877,IF(Q877=Q876,S876,ROUND(-PMT(((1+Q877/CP)^(CP/periods_per_year))-1,nper-O877+1,U876),2)))))</f>
        <v/>
      </c>
      <c r="T877" s="21" t="str">
        <f t="shared" si="128"/>
        <v/>
      </c>
      <c r="U877" s="21" t="str">
        <f t="shared" si="129"/>
        <v/>
      </c>
    </row>
    <row r="878" spans="1:21" x14ac:dyDescent="0.2">
      <c r="A878" s="11" t="str">
        <f t="shared" si="120"/>
        <v/>
      </c>
      <c r="B878" s="12" t="str">
        <f t="shared" si="121"/>
        <v/>
      </c>
      <c r="C878" s="16" t="str">
        <f t="shared" si="122"/>
        <v/>
      </c>
      <c r="D878" s="13" t="str">
        <f>IF(A878="","",IF(A878=1,start_rate,IF(variable,IF(OR(A878=1,A878&lt;$J$23*periods_per_year),D877,MIN($J$24,IF(MOD(A878-1,$J$26)=0,MAX($J$25,D877+$J$27),D877))),D877)))</f>
        <v/>
      </c>
      <c r="E878" s="14" t="str">
        <f t="shared" si="123"/>
        <v/>
      </c>
      <c r="F878" s="14" t="str">
        <f>IF(A878="","",IF(A878=nper,J877+E878,MIN(J877+E878,IF(D878=D877,F877,IF($E$13="Acc Bi-Weekly",ROUND((-PMT(((1+D878/CP)^(CP/12))-1,(nper-A878+1)*12/26,J877))/2,2),IF($E$13="Acc Weekly",ROUND((-PMT(((1+D878/CP)^(CP/12))-1,(nper-A878+1)*12/52,J877))/4,2),ROUND(-PMT(((1+D878/CP)^(CP/periods_per_year))-1,nper-A878+1,J877),2)))))))</f>
        <v/>
      </c>
      <c r="G878" s="14" t="str">
        <f>IF(OR(A878="",A878&lt;$E$23),"",IF(J877&lt;=F878,0,IF(IF(AND(A878&gt;=$E$23,MOD(A878-$E$23,int)=0),$E$24,0)+F878&gt;=J877+E878,J877+E878-F878,IF(AND(A878&gt;=$E$23,MOD(A878-$E$23,int)=0),$E$24,0)+IF(IF(AND(A878&gt;=$E$23,MOD(A878-$E$23,int)=0),$E$24,0)+IF(MOD(A878-$E$27,periods_per_year)=0,$E$26,0)+F878&lt;J877+E878,IF(MOD(A878-$E$27,periods_per_year)=0,$E$26,0),J877+E878-IF(AND(A878&gt;=$E$23,MOD(A878-$E$23,int)=0),$E$24,0)-F878))))</f>
        <v/>
      </c>
      <c r="H878" s="15"/>
      <c r="I878" s="14" t="str">
        <f t="shared" si="124"/>
        <v/>
      </c>
      <c r="J878" s="14" t="str">
        <f t="shared" si="125"/>
        <v/>
      </c>
      <c r="K878" s="14" t="str">
        <f t="shared" si="126"/>
        <v/>
      </c>
      <c r="L878" s="14" t="str">
        <f>IF(A878="","",SUM($K$49:K878))</f>
        <v/>
      </c>
      <c r="O878" s="18" t="str">
        <f t="shared" si="127"/>
        <v/>
      </c>
      <c r="P878" s="19" t="str">
        <f>IF(O878="","",IF(OR(periods_per_year=26,periods_per_year=52),IF(periods_per_year=26,IF(O878=1,fpdate,P877+14),IF(periods_per_year=52,IF(O878=1,fpdate,P877+7),"n/a")),IF(periods_per_year=24,DATE(YEAR(fpdate),MONTH(fpdate)+(O878-1)/2+IF(AND(DAY(fpdate)&gt;=15,MOD(O878,2)=0),1,0),IF(MOD(O878,2)=0,IF(DAY(fpdate)&gt;=15,DAY(fpdate)-14,DAY(fpdate)+14),DAY(fpdate))),IF(DAY(DATE(YEAR(fpdate),MONTH(fpdate)+O878-1,DAY(fpdate)))&lt;&gt;DAY(fpdate),DATE(YEAR(fpdate),MONTH(fpdate)+O878,0),DATE(YEAR(fpdate),MONTH(fpdate)+O878-1,DAY(fpdate))))))</f>
        <v/>
      </c>
      <c r="Q878" s="20" t="str">
        <f>IF(O878="","",IF(D878&lt;&gt;"",D878,IF(O878=1,start_rate,IF(variable,IF(OR(O878=1,O878&lt;$J$23*periods_per_year),Q877,MIN($J$24,IF(MOD(O878-1,$J$26)=0,MAX($J$25,Q877+$J$27),Q877))),Q877))))</f>
        <v/>
      </c>
      <c r="R878" s="21" t="str">
        <f>IF(O878="","",ROUND((((1+Q878/CP)^(CP/periods_per_year))-1)*U877,2))</f>
        <v/>
      </c>
      <c r="S878" s="21" t="str">
        <f>IF(O878="","",IF(O878=nper,U877+R878,MIN(U877+R878,IF(Q878=Q877,S877,ROUND(-PMT(((1+Q878/CP)^(CP/periods_per_year))-1,nper-O878+1,U877),2)))))</f>
        <v/>
      </c>
      <c r="T878" s="21" t="str">
        <f t="shared" si="128"/>
        <v/>
      </c>
      <c r="U878" s="21" t="str">
        <f t="shared" si="129"/>
        <v/>
      </c>
    </row>
    <row r="879" spans="1:21" x14ac:dyDescent="0.2">
      <c r="A879" s="11" t="str">
        <f t="shared" si="120"/>
        <v/>
      </c>
      <c r="B879" s="12" t="str">
        <f t="shared" si="121"/>
        <v/>
      </c>
      <c r="C879" s="16" t="str">
        <f t="shared" si="122"/>
        <v/>
      </c>
      <c r="D879" s="13" t="str">
        <f>IF(A879="","",IF(A879=1,start_rate,IF(variable,IF(OR(A879=1,A879&lt;$J$23*periods_per_year),D878,MIN($J$24,IF(MOD(A879-1,$J$26)=0,MAX($J$25,D878+$J$27),D878))),D878)))</f>
        <v/>
      </c>
      <c r="E879" s="14" t="str">
        <f t="shared" si="123"/>
        <v/>
      </c>
      <c r="F879" s="14" t="str">
        <f>IF(A879="","",IF(A879=nper,J878+E879,MIN(J878+E879,IF(D879=D878,F878,IF($E$13="Acc Bi-Weekly",ROUND((-PMT(((1+D879/CP)^(CP/12))-1,(nper-A879+1)*12/26,J878))/2,2),IF($E$13="Acc Weekly",ROUND((-PMT(((1+D879/CP)^(CP/12))-1,(nper-A879+1)*12/52,J878))/4,2),ROUND(-PMT(((1+D879/CP)^(CP/periods_per_year))-1,nper-A879+1,J878),2)))))))</f>
        <v/>
      </c>
      <c r="G879" s="14" t="str">
        <f>IF(OR(A879="",A879&lt;$E$23),"",IF(J878&lt;=F879,0,IF(IF(AND(A879&gt;=$E$23,MOD(A879-$E$23,int)=0),$E$24,0)+F879&gt;=J878+E879,J878+E879-F879,IF(AND(A879&gt;=$E$23,MOD(A879-$E$23,int)=0),$E$24,0)+IF(IF(AND(A879&gt;=$E$23,MOD(A879-$E$23,int)=0),$E$24,0)+IF(MOD(A879-$E$27,periods_per_year)=0,$E$26,0)+F879&lt;J878+E879,IF(MOD(A879-$E$27,periods_per_year)=0,$E$26,0),J878+E879-IF(AND(A879&gt;=$E$23,MOD(A879-$E$23,int)=0),$E$24,0)-F879))))</f>
        <v/>
      </c>
      <c r="H879" s="15"/>
      <c r="I879" s="14" t="str">
        <f t="shared" si="124"/>
        <v/>
      </c>
      <c r="J879" s="14" t="str">
        <f t="shared" si="125"/>
        <v/>
      </c>
      <c r="K879" s="14" t="str">
        <f t="shared" si="126"/>
        <v/>
      </c>
      <c r="L879" s="14" t="str">
        <f>IF(A879="","",SUM($K$49:K879))</f>
        <v/>
      </c>
      <c r="O879" s="18" t="str">
        <f t="shared" si="127"/>
        <v/>
      </c>
      <c r="P879" s="19" t="str">
        <f>IF(O879="","",IF(OR(periods_per_year=26,periods_per_year=52),IF(periods_per_year=26,IF(O879=1,fpdate,P878+14),IF(periods_per_year=52,IF(O879=1,fpdate,P878+7),"n/a")),IF(periods_per_year=24,DATE(YEAR(fpdate),MONTH(fpdate)+(O879-1)/2+IF(AND(DAY(fpdate)&gt;=15,MOD(O879,2)=0),1,0),IF(MOD(O879,2)=0,IF(DAY(fpdate)&gt;=15,DAY(fpdate)-14,DAY(fpdate)+14),DAY(fpdate))),IF(DAY(DATE(YEAR(fpdate),MONTH(fpdate)+O879-1,DAY(fpdate)))&lt;&gt;DAY(fpdate),DATE(YEAR(fpdate),MONTH(fpdate)+O879,0),DATE(YEAR(fpdate),MONTH(fpdate)+O879-1,DAY(fpdate))))))</f>
        <v/>
      </c>
      <c r="Q879" s="20" t="str">
        <f>IF(O879="","",IF(D879&lt;&gt;"",D879,IF(O879=1,start_rate,IF(variable,IF(OR(O879=1,O879&lt;$J$23*periods_per_year),Q878,MIN($J$24,IF(MOD(O879-1,$J$26)=0,MAX($J$25,Q878+$J$27),Q878))),Q878))))</f>
        <v/>
      </c>
      <c r="R879" s="21" t="str">
        <f>IF(O879="","",ROUND((((1+Q879/CP)^(CP/periods_per_year))-1)*U878,2))</f>
        <v/>
      </c>
      <c r="S879" s="21" t="str">
        <f>IF(O879="","",IF(O879=nper,U878+R879,MIN(U878+R879,IF(Q879=Q878,S878,ROUND(-PMT(((1+Q879/CP)^(CP/periods_per_year))-1,nper-O879+1,U878),2)))))</f>
        <v/>
      </c>
      <c r="T879" s="21" t="str">
        <f t="shared" si="128"/>
        <v/>
      </c>
      <c r="U879" s="21" t="str">
        <f t="shared" si="129"/>
        <v/>
      </c>
    </row>
    <row r="880" spans="1:21" x14ac:dyDescent="0.2">
      <c r="A880" s="11" t="str">
        <f t="shared" si="120"/>
        <v/>
      </c>
      <c r="B880" s="12" t="str">
        <f t="shared" si="121"/>
        <v/>
      </c>
      <c r="C880" s="16" t="str">
        <f t="shared" si="122"/>
        <v/>
      </c>
      <c r="D880" s="13" t="str">
        <f>IF(A880="","",IF(A880=1,start_rate,IF(variable,IF(OR(A880=1,A880&lt;$J$23*periods_per_year),D879,MIN($J$24,IF(MOD(A880-1,$J$26)=0,MAX($J$25,D879+$J$27),D879))),D879)))</f>
        <v/>
      </c>
      <c r="E880" s="14" t="str">
        <f t="shared" si="123"/>
        <v/>
      </c>
      <c r="F880" s="14" t="str">
        <f>IF(A880="","",IF(A880=nper,J879+E880,MIN(J879+E880,IF(D880=D879,F879,IF($E$13="Acc Bi-Weekly",ROUND((-PMT(((1+D880/CP)^(CP/12))-1,(nper-A880+1)*12/26,J879))/2,2),IF($E$13="Acc Weekly",ROUND((-PMT(((1+D880/CP)^(CP/12))-1,(nper-A880+1)*12/52,J879))/4,2),ROUND(-PMT(((1+D880/CP)^(CP/periods_per_year))-1,nper-A880+1,J879),2)))))))</f>
        <v/>
      </c>
      <c r="G880" s="14" t="str">
        <f>IF(OR(A880="",A880&lt;$E$23),"",IF(J879&lt;=F880,0,IF(IF(AND(A880&gt;=$E$23,MOD(A880-$E$23,int)=0),$E$24,0)+F880&gt;=J879+E880,J879+E880-F880,IF(AND(A880&gt;=$E$23,MOD(A880-$E$23,int)=0),$E$24,0)+IF(IF(AND(A880&gt;=$E$23,MOD(A880-$E$23,int)=0),$E$24,0)+IF(MOD(A880-$E$27,periods_per_year)=0,$E$26,0)+F880&lt;J879+E880,IF(MOD(A880-$E$27,periods_per_year)=0,$E$26,0),J879+E880-IF(AND(A880&gt;=$E$23,MOD(A880-$E$23,int)=0),$E$24,0)-F880))))</f>
        <v/>
      </c>
      <c r="H880" s="15"/>
      <c r="I880" s="14" t="str">
        <f t="shared" si="124"/>
        <v/>
      </c>
      <c r="J880" s="14" t="str">
        <f t="shared" si="125"/>
        <v/>
      </c>
      <c r="K880" s="14" t="str">
        <f t="shared" si="126"/>
        <v/>
      </c>
      <c r="L880" s="14" t="str">
        <f>IF(A880="","",SUM($K$49:K880))</f>
        <v/>
      </c>
      <c r="O880" s="18" t="str">
        <f t="shared" si="127"/>
        <v/>
      </c>
      <c r="P880" s="19" t="str">
        <f>IF(O880="","",IF(OR(periods_per_year=26,periods_per_year=52),IF(periods_per_year=26,IF(O880=1,fpdate,P879+14),IF(periods_per_year=52,IF(O880=1,fpdate,P879+7),"n/a")),IF(periods_per_year=24,DATE(YEAR(fpdate),MONTH(fpdate)+(O880-1)/2+IF(AND(DAY(fpdate)&gt;=15,MOD(O880,2)=0),1,0),IF(MOD(O880,2)=0,IF(DAY(fpdate)&gt;=15,DAY(fpdate)-14,DAY(fpdate)+14),DAY(fpdate))),IF(DAY(DATE(YEAR(fpdate),MONTH(fpdate)+O880-1,DAY(fpdate)))&lt;&gt;DAY(fpdate),DATE(YEAR(fpdate),MONTH(fpdate)+O880,0),DATE(YEAR(fpdate),MONTH(fpdate)+O880-1,DAY(fpdate))))))</f>
        <v/>
      </c>
      <c r="Q880" s="20" t="str">
        <f>IF(O880="","",IF(D880&lt;&gt;"",D880,IF(O880=1,start_rate,IF(variable,IF(OR(O880=1,O880&lt;$J$23*periods_per_year),Q879,MIN($J$24,IF(MOD(O880-1,$J$26)=0,MAX($J$25,Q879+$J$27),Q879))),Q879))))</f>
        <v/>
      </c>
      <c r="R880" s="21" t="str">
        <f>IF(O880="","",ROUND((((1+Q880/CP)^(CP/periods_per_year))-1)*U879,2))</f>
        <v/>
      </c>
      <c r="S880" s="21" t="str">
        <f>IF(O880="","",IF(O880=nper,U879+R880,MIN(U879+R880,IF(Q880=Q879,S879,ROUND(-PMT(((1+Q880/CP)^(CP/periods_per_year))-1,nper-O880+1,U879),2)))))</f>
        <v/>
      </c>
      <c r="T880" s="21" t="str">
        <f t="shared" si="128"/>
        <v/>
      </c>
      <c r="U880" s="21" t="str">
        <f t="shared" si="129"/>
        <v/>
      </c>
    </row>
    <row r="881" spans="1:21" x14ac:dyDescent="0.2">
      <c r="A881" s="11" t="str">
        <f t="shared" ref="A881:A944" si="130">IF(J880="","",IF(OR(A880&gt;=nper,ROUND(J880,2)&lt;=0),"",A880+1))</f>
        <v/>
      </c>
      <c r="B881" s="12" t="str">
        <f t="shared" ref="B881:B944" si="131">IF(A881="","",IF(OR(periods_per_year=26,periods_per_year=52),IF(periods_per_year=26,IF(A881=1,fpdate,B880+14),IF(periods_per_year=52,IF(A881=1,fpdate,B880+7),"n/a")),IF(periods_per_year=24,DATE(YEAR(fpdate),MONTH(fpdate)+(A881-1)/2+IF(AND(DAY(fpdate)&gt;=15,MOD(A881,2)=0),1,0),IF(MOD(A881,2)=0,IF(DAY(fpdate)&gt;=15,DAY(fpdate)-14,DAY(fpdate)+14),DAY(fpdate))),IF(DAY(DATE(YEAR(fpdate),MONTH(fpdate)+A881-1,DAY(fpdate)))&lt;&gt;DAY(fpdate),DATE(YEAR(fpdate),MONTH(fpdate)+A881,0),DATE(YEAR(fpdate),MONTH(fpdate)+A881-1,DAY(fpdate))))))</f>
        <v/>
      </c>
      <c r="C881" s="16" t="str">
        <f t="shared" ref="C881:C944" si="132">IF(A881="","",IF(MOD(A881,periods_per_year)=0,A881/periods_per_year,""))</f>
        <v/>
      </c>
      <c r="D881" s="13" t="str">
        <f>IF(A881="","",IF(A881=1,start_rate,IF(variable,IF(OR(A881=1,A881&lt;$J$23*periods_per_year),D880,MIN($J$24,IF(MOD(A881-1,$J$26)=0,MAX($J$25,D880+$J$27),D880))),D880)))</f>
        <v/>
      </c>
      <c r="E881" s="14" t="str">
        <f t="shared" ref="E881:E944" si="133">IF(A881="","",ROUND((((1+D881/CP)^(CP/periods_per_year))-1)*J880,2))</f>
        <v/>
      </c>
      <c r="F881" s="14" t="str">
        <f>IF(A881="","",IF(A881=nper,J880+E881,MIN(J880+E881,IF(D881=D880,F880,IF($E$13="Acc Bi-Weekly",ROUND((-PMT(((1+D881/CP)^(CP/12))-1,(nper-A881+1)*12/26,J880))/2,2),IF($E$13="Acc Weekly",ROUND((-PMT(((1+D881/CP)^(CP/12))-1,(nper-A881+1)*12/52,J880))/4,2),ROUND(-PMT(((1+D881/CP)^(CP/periods_per_year))-1,nper-A881+1,J880),2)))))))</f>
        <v/>
      </c>
      <c r="G881" s="14" t="str">
        <f>IF(OR(A881="",A881&lt;$E$23),"",IF(J880&lt;=F881,0,IF(IF(AND(A881&gt;=$E$23,MOD(A881-$E$23,int)=0),$E$24,0)+F881&gt;=J880+E881,J880+E881-F881,IF(AND(A881&gt;=$E$23,MOD(A881-$E$23,int)=0),$E$24,0)+IF(IF(AND(A881&gt;=$E$23,MOD(A881-$E$23,int)=0),$E$24,0)+IF(MOD(A881-$E$27,periods_per_year)=0,$E$26,0)+F881&lt;J880+E881,IF(MOD(A881-$E$27,periods_per_year)=0,$E$26,0),J880+E881-IF(AND(A881&gt;=$E$23,MOD(A881-$E$23,int)=0),$E$24,0)-F881))))</f>
        <v/>
      </c>
      <c r="H881" s="15"/>
      <c r="I881" s="14" t="str">
        <f t="shared" ref="I881:I944" si="134">IF(A881="","",F881-E881+H881+IF(G881="",0,G881))</f>
        <v/>
      </c>
      <c r="J881" s="14" t="str">
        <f t="shared" ref="J881:J944" si="135">IF(A881="","",J880-I881)</f>
        <v/>
      </c>
      <c r="K881" s="14" t="str">
        <f t="shared" ref="K881:K944" si="136">IF(A881="","",$L$42*E881)</f>
        <v/>
      </c>
      <c r="L881" s="14" t="str">
        <f>IF(A881="","",SUM($K$49:K881))</f>
        <v/>
      </c>
      <c r="O881" s="18" t="str">
        <f t="shared" ref="O881:O944" si="137">IF(U880="","",IF(OR(O880&gt;=nper,ROUND(U880,2)&lt;=0),"",O880+1))</f>
        <v/>
      </c>
      <c r="P881" s="19" t="str">
        <f>IF(O881="","",IF(OR(periods_per_year=26,periods_per_year=52),IF(periods_per_year=26,IF(O881=1,fpdate,P880+14),IF(periods_per_year=52,IF(O881=1,fpdate,P880+7),"n/a")),IF(periods_per_year=24,DATE(YEAR(fpdate),MONTH(fpdate)+(O881-1)/2+IF(AND(DAY(fpdate)&gt;=15,MOD(O881,2)=0),1,0),IF(MOD(O881,2)=0,IF(DAY(fpdate)&gt;=15,DAY(fpdate)-14,DAY(fpdate)+14),DAY(fpdate))),IF(DAY(DATE(YEAR(fpdate),MONTH(fpdate)+O881-1,DAY(fpdate)))&lt;&gt;DAY(fpdate),DATE(YEAR(fpdate),MONTH(fpdate)+O881,0),DATE(YEAR(fpdate),MONTH(fpdate)+O881-1,DAY(fpdate))))))</f>
        <v/>
      </c>
      <c r="Q881" s="20" t="str">
        <f>IF(O881="","",IF(D881&lt;&gt;"",D881,IF(O881=1,start_rate,IF(variable,IF(OR(O881=1,O881&lt;$J$23*periods_per_year),Q880,MIN($J$24,IF(MOD(O881-1,$J$26)=0,MAX($J$25,Q880+$J$27),Q880))),Q880))))</f>
        <v/>
      </c>
      <c r="R881" s="21" t="str">
        <f>IF(O881="","",ROUND((((1+Q881/CP)^(CP/periods_per_year))-1)*U880,2))</f>
        <v/>
      </c>
      <c r="S881" s="21" t="str">
        <f>IF(O881="","",IF(O881=nper,U880+R881,MIN(U880+R881,IF(Q881=Q880,S880,ROUND(-PMT(((1+Q881/CP)^(CP/periods_per_year))-1,nper-O881+1,U880),2)))))</f>
        <v/>
      </c>
      <c r="T881" s="21" t="str">
        <f t="shared" ref="T881:T944" si="138">IF(O881="","",S881-R881)</f>
        <v/>
      </c>
      <c r="U881" s="21" t="str">
        <f t="shared" ref="U881:U944" si="139">IF(O881="","",U880-T881)</f>
        <v/>
      </c>
    </row>
    <row r="882" spans="1:21" x14ac:dyDescent="0.2">
      <c r="A882" s="11" t="str">
        <f t="shared" si="130"/>
        <v/>
      </c>
      <c r="B882" s="12" t="str">
        <f t="shared" si="131"/>
        <v/>
      </c>
      <c r="C882" s="16" t="str">
        <f t="shared" si="132"/>
        <v/>
      </c>
      <c r="D882" s="13" t="str">
        <f>IF(A882="","",IF(A882=1,start_rate,IF(variable,IF(OR(A882=1,A882&lt;$J$23*periods_per_year),D881,MIN($J$24,IF(MOD(A882-1,$J$26)=0,MAX($J$25,D881+$J$27),D881))),D881)))</f>
        <v/>
      </c>
      <c r="E882" s="14" t="str">
        <f t="shared" si="133"/>
        <v/>
      </c>
      <c r="F882" s="14" t="str">
        <f>IF(A882="","",IF(A882=nper,J881+E882,MIN(J881+E882,IF(D882=D881,F881,IF($E$13="Acc Bi-Weekly",ROUND((-PMT(((1+D882/CP)^(CP/12))-1,(nper-A882+1)*12/26,J881))/2,2),IF($E$13="Acc Weekly",ROUND((-PMT(((1+D882/CP)^(CP/12))-1,(nper-A882+1)*12/52,J881))/4,2),ROUND(-PMT(((1+D882/CP)^(CP/periods_per_year))-1,nper-A882+1,J881),2)))))))</f>
        <v/>
      </c>
      <c r="G882" s="14" t="str">
        <f>IF(OR(A882="",A882&lt;$E$23),"",IF(J881&lt;=F882,0,IF(IF(AND(A882&gt;=$E$23,MOD(A882-$E$23,int)=0),$E$24,0)+F882&gt;=J881+E882,J881+E882-F882,IF(AND(A882&gt;=$E$23,MOD(A882-$E$23,int)=0),$E$24,0)+IF(IF(AND(A882&gt;=$E$23,MOD(A882-$E$23,int)=0),$E$24,0)+IF(MOD(A882-$E$27,periods_per_year)=0,$E$26,0)+F882&lt;J881+E882,IF(MOD(A882-$E$27,periods_per_year)=0,$E$26,0),J881+E882-IF(AND(A882&gt;=$E$23,MOD(A882-$E$23,int)=0),$E$24,0)-F882))))</f>
        <v/>
      </c>
      <c r="H882" s="15"/>
      <c r="I882" s="14" t="str">
        <f t="shared" si="134"/>
        <v/>
      </c>
      <c r="J882" s="14" t="str">
        <f t="shared" si="135"/>
        <v/>
      </c>
      <c r="K882" s="14" t="str">
        <f t="shared" si="136"/>
        <v/>
      </c>
      <c r="L882" s="14" t="str">
        <f>IF(A882="","",SUM($K$49:K882))</f>
        <v/>
      </c>
      <c r="O882" s="18" t="str">
        <f t="shared" si="137"/>
        <v/>
      </c>
      <c r="P882" s="19" t="str">
        <f>IF(O882="","",IF(OR(periods_per_year=26,periods_per_year=52),IF(periods_per_year=26,IF(O882=1,fpdate,P881+14),IF(periods_per_year=52,IF(O882=1,fpdate,P881+7),"n/a")),IF(periods_per_year=24,DATE(YEAR(fpdate),MONTH(fpdate)+(O882-1)/2+IF(AND(DAY(fpdate)&gt;=15,MOD(O882,2)=0),1,0),IF(MOD(O882,2)=0,IF(DAY(fpdate)&gt;=15,DAY(fpdate)-14,DAY(fpdate)+14),DAY(fpdate))),IF(DAY(DATE(YEAR(fpdate),MONTH(fpdate)+O882-1,DAY(fpdate)))&lt;&gt;DAY(fpdate),DATE(YEAR(fpdate),MONTH(fpdate)+O882,0),DATE(YEAR(fpdate),MONTH(fpdate)+O882-1,DAY(fpdate))))))</f>
        <v/>
      </c>
      <c r="Q882" s="20" t="str">
        <f>IF(O882="","",IF(D882&lt;&gt;"",D882,IF(O882=1,start_rate,IF(variable,IF(OR(O882=1,O882&lt;$J$23*periods_per_year),Q881,MIN($J$24,IF(MOD(O882-1,$J$26)=0,MAX($J$25,Q881+$J$27),Q881))),Q881))))</f>
        <v/>
      </c>
      <c r="R882" s="21" t="str">
        <f>IF(O882="","",ROUND((((1+Q882/CP)^(CP/periods_per_year))-1)*U881,2))</f>
        <v/>
      </c>
      <c r="S882" s="21" t="str">
        <f>IF(O882="","",IF(O882=nper,U881+R882,MIN(U881+R882,IF(Q882=Q881,S881,ROUND(-PMT(((1+Q882/CP)^(CP/periods_per_year))-1,nper-O882+1,U881),2)))))</f>
        <v/>
      </c>
      <c r="T882" s="21" t="str">
        <f t="shared" si="138"/>
        <v/>
      </c>
      <c r="U882" s="21" t="str">
        <f t="shared" si="139"/>
        <v/>
      </c>
    </row>
    <row r="883" spans="1:21" x14ac:dyDescent="0.2">
      <c r="A883" s="11" t="str">
        <f t="shared" si="130"/>
        <v/>
      </c>
      <c r="B883" s="12" t="str">
        <f t="shared" si="131"/>
        <v/>
      </c>
      <c r="C883" s="16" t="str">
        <f t="shared" si="132"/>
        <v/>
      </c>
      <c r="D883" s="13" t="str">
        <f>IF(A883="","",IF(A883=1,start_rate,IF(variable,IF(OR(A883=1,A883&lt;$J$23*periods_per_year),D882,MIN($J$24,IF(MOD(A883-1,$J$26)=0,MAX($J$25,D882+$J$27),D882))),D882)))</f>
        <v/>
      </c>
      <c r="E883" s="14" t="str">
        <f t="shared" si="133"/>
        <v/>
      </c>
      <c r="F883" s="14" t="str">
        <f>IF(A883="","",IF(A883=nper,J882+E883,MIN(J882+E883,IF(D883=D882,F882,IF($E$13="Acc Bi-Weekly",ROUND((-PMT(((1+D883/CP)^(CP/12))-1,(nper-A883+1)*12/26,J882))/2,2),IF($E$13="Acc Weekly",ROUND((-PMT(((1+D883/CP)^(CP/12))-1,(nper-A883+1)*12/52,J882))/4,2),ROUND(-PMT(((1+D883/CP)^(CP/periods_per_year))-1,nper-A883+1,J882),2)))))))</f>
        <v/>
      </c>
      <c r="G883" s="14" t="str">
        <f>IF(OR(A883="",A883&lt;$E$23),"",IF(J882&lt;=F883,0,IF(IF(AND(A883&gt;=$E$23,MOD(A883-$E$23,int)=0),$E$24,0)+F883&gt;=J882+E883,J882+E883-F883,IF(AND(A883&gt;=$E$23,MOD(A883-$E$23,int)=0),$E$24,0)+IF(IF(AND(A883&gt;=$E$23,MOD(A883-$E$23,int)=0),$E$24,0)+IF(MOD(A883-$E$27,periods_per_year)=0,$E$26,0)+F883&lt;J882+E883,IF(MOD(A883-$E$27,periods_per_year)=0,$E$26,0),J882+E883-IF(AND(A883&gt;=$E$23,MOD(A883-$E$23,int)=0),$E$24,0)-F883))))</f>
        <v/>
      </c>
      <c r="H883" s="15"/>
      <c r="I883" s="14" t="str">
        <f t="shared" si="134"/>
        <v/>
      </c>
      <c r="J883" s="14" t="str">
        <f t="shared" si="135"/>
        <v/>
      </c>
      <c r="K883" s="14" t="str">
        <f t="shared" si="136"/>
        <v/>
      </c>
      <c r="L883" s="14" t="str">
        <f>IF(A883="","",SUM($K$49:K883))</f>
        <v/>
      </c>
      <c r="O883" s="18" t="str">
        <f t="shared" si="137"/>
        <v/>
      </c>
      <c r="P883" s="19" t="str">
        <f>IF(O883="","",IF(OR(periods_per_year=26,periods_per_year=52),IF(periods_per_year=26,IF(O883=1,fpdate,P882+14),IF(periods_per_year=52,IF(O883=1,fpdate,P882+7),"n/a")),IF(periods_per_year=24,DATE(YEAR(fpdate),MONTH(fpdate)+(O883-1)/2+IF(AND(DAY(fpdate)&gt;=15,MOD(O883,2)=0),1,0),IF(MOD(O883,2)=0,IF(DAY(fpdate)&gt;=15,DAY(fpdate)-14,DAY(fpdate)+14),DAY(fpdate))),IF(DAY(DATE(YEAR(fpdate),MONTH(fpdate)+O883-1,DAY(fpdate)))&lt;&gt;DAY(fpdate),DATE(YEAR(fpdate),MONTH(fpdate)+O883,0),DATE(YEAR(fpdate),MONTH(fpdate)+O883-1,DAY(fpdate))))))</f>
        <v/>
      </c>
      <c r="Q883" s="20" t="str">
        <f>IF(O883="","",IF(D883&lt;&gt;"",D883,IF(O883=1,start_rate,IF(variable,IF(OR(O883=1,O883&lt;$J$23*periods_per_year),Q882,MIN($J$24,IF(MOD(O883-1,$J$26)=0,MAX($J$25,Q882+$J$27),Q882))),Q882))))</f>
        <v/>
      </c>
      <c r="R883" s="21" t="str">
        <f>IF(O883="","",ROUND((((1+Q883/CP)^(CP/periods_per_year))-1)*U882,2))</f>
        <v/>
      </c>
      <c r="S883" s="21" t="str">
        <f>IF(O883="","",IF(O883=nper,U882+R883,MIN(U882+R883,IF(Q883=Q882,S882,ROUND(-PMT(((1+Q883/CP)^(CP/periods_per_year))-1,nper-O883+1,U882),2)))))</f>
        <v/>
      </c>
      <c r="T883" s="21" t="str">
        <f t="shared" si="138"/>
        <v/>
      </c>
      <c r="U883" s="21" t="str">
        <f t="shared" si="139"/>
        <v/>
      </c>
    </row>
    <row r="884" spans="1:21" x14ac:dyDescent="0.2">
      <c r="A884" s="11" t="str">
        <f t="shared" si="130"/>
        <v/>
      </c>
      <c r="B884" s="12" t="str">
        <f t="shared" si="131"/>
        <v/>
      </c>
      <c r="C884" s="16" t="str">
        <f t="shared" si="132"/>
        <v/>
      </c>
      <c r="D884" s="13" t="str">
        <f>IF(A884="","",IF(A884=1,start_rate,IF(variable,IF(OR(A884=1,A884&lt;$J$23*periods_per_year),D883,MIN($J$24,IF(MOD(A884-1,$J$26)=0,MAX($J$25,D883+$J$27),D883))),D883)))</f>
        <v/>
      </c>
      <c r="E884" s="14" t="str">
        <f t="shared" si="133"/>
        <v/>
      </c>
      <c r="F884" s="14" t="str">
        <f>IF(A884="","",IF(A884=nper,J883+E884,MIN(J883+E884,IF(D884=D883,F883,IF($E$13="Acc Bi-Weekly",ROUND((-PMT(((1+D884/CP)^(CP/12))-1,(nper-A884+1)*12/26,J883))/2,2),IF($E$13="Acc Weekly",ROUND((-PMT(((1+D884/CP)^(CP/12))-1,(nper-A884+1)*12/52,J883))/4,2),ROUND(-PMT(((1+D884/CP)^(CP/periods_per_year))-1,nper-A884+1,J883),2)))))))</f>
        <v/>
      </c>
      <c r="G884" s="14" t="str">
        <f>IF(OR(A884="",A884&lt;$E$23),"",IF(J883&lt;=F884,0,IF(IF(AND(A884&gt;=$E$23,MOD(A884-$E$23,int)=0),$E$24,0)+F884&gt;=J883+E884,J883+E884-F884,IF(AND(A884&gt;=$E$23,MOD(A884-$E$23,int)=0),$E$24,0)+IF(IF(AND(A884&gt;=$E$23,MOD(A884-$E$23,int)=0),$E$24,0)+IF(MOD(A884-$E$27,periods_per_year)=0,$E$26,0)+F884&lt;J883+E884,IF(MOD(A884-$E$27,periods_per_year)=0,$E$26,0),J883+E884-IF(AND(A884&gt;=$E$23,MOD(A884-$E$23,int)=0),$E$24,0)-F884))))</f>
        <v/>
      </c>
      <c r="H884" s="15"/>
      <c r="I884" s="14" t="str">
        <f t="shared" si="134"/>
        <v/>
      </c>
      <c r="J884" s="14" t="str">
        <f t="shared" si="135"/>
        <v/>
      </c>
      <c r="K884" s="14" t="str">
        <f t="shared" si="136"/>
        <v/>
      </c>
      <c r="L884" s="14" t="str">
        <f>IF(A884="","",SUM($K$49:K884))</f>
        <v/>
      </c>
      <c r="O884" s="18" t="str">
        <f t="shared" si="137"/>
        <v/>
      </c>
      <c r="P884" s="19" t="str">
        <f>IF(O884="","",IF(OR(periods_per_year=26,periods_per_year=52),IF(periods_per_year=26,IF(O884=1,fpdate,P883+14),IF(periods_per_year=52,IF(O884=1,fpdate,P883+7),"n/a")),IF(periods_per_year=24,DATE(YEAR(fpdate),MONTH(fpdate)+(O884-1)/2+IF(AND(DAY(fpdate)&gt;=15,MOD(O884,2)=0),1,0),IF(MOD(O884,2)=0,IF(DAY(fpdate)&gt;=15,DAY(fpdate)-14,DAY(fpdate)+14),DAY(fpdate))),IF(DAY(DATE(YEAR(fpdate),MONTH(fpdate)+O884-1,DAY(fpdate)))&lt;&gt;DAY(fpdate),DATE(YEAR(fpdate),MONTH(fpdate)+O884,0),DATE(YEAR(fpdate),MONTH(fpdate)+O884-1,DAY(fpdate))))))</f>
        <v/>
      </c>
      <c r="Q884" s="20" t="str">
        <f>IF(O884="","",IF(D884&lt;&gt;"",D884,IF(O884=1,start_rate,IF(variable,IF(OR(O884=1,O884&lt;$J$23*periods_per_year),Q883,MIN($J$24,IF(MOD(O884-1,$J$26)=0,MAX($J$25,Q883+$J$27),Q883))),Q883))))</f>
        <v/>
      </c>
      <c r="R884" s="21" t="str">
        <f>IF(O884="","",ROUND((((1+Q884/CP)^(CP/periods_per_year))-1)*U883,2))</f>
        <v/>
      </c>
      <c r="S884" s="21" t="str">
        <f>IF(O884="","",IF(O884=nper,U883+R884,MIN(U883+R884,IF(Q884=Q883,S883,ROUND(-PMT(((1+Q884/CP)^(CP/periods_per_year))-1,nper-O884+1,U883),2)))))</f>
        <v/>
      </c>
      <c r="T884" s="21" t="str">
        <f t="shared" si="138"/>
        <v/>
      </c>
      <c r="U884" s="21" t="str">
        <f t="shared" si="139"/>
        <v/>
      </c>
    </row>
    <row r="885" spans="1:21" x14ac:dyDescent="0.2">
      <c r="A885" s="11" t="str">
        <f t="shared" si="130"/>
        <v/>
      </c>
      <c r="B885" s="12" t="str">
        <f t="shared" si="131"/>
        <v/>
      </c>
      <c r="C885" s="16" t="str">
        <f t="shared" si="132"/>
        <v/>
      </c>
      <c r="D885" s="13" t="str">
        <f>IF(A885="","",IF(A885=1,start_rate,IF(variable,IF(OR(A885=1,A885&lt;$J$23*periods_per_year),D884,MIN($J$24,IF(MOD(A885-1,$J$26)=0,MAX($J$25,D884+$J$27),D884))),D884)))</f>
        <v/>
      </c>
      <c r="E885" s="14" t="str">
        <f t="shared" si="133"/>
        <v/>
      </c>
      <c r="F885" s="14" t="str">
        <f>IF(A885="","",IF(A885=nper,J884+E885,MIN(J884+E885,IF(D885=D884,F884,IF($E$13="Acc Bi-Weekly",ROUND((-PMT(((1+D885/CP)^(CP/12))-1,(nper-A885+1)*12/26,J884))/2,2),IF($E$13="Acc Weekly",ROUND((-PMT(((1+D885/CP)^(CP/12))-1,(nper-A885+1)*12/52,J884))/4,2),ROUND(-PMT(((1+D885/CP)^(CP/periods_per_year))-1,nper-A885+1,J884),2)))))))</f>
        <v/>
      </c>
      <c r="G885" s="14" t="str">
        <f>IF(OR(A885="",A885&lt;$E$23),"",IF(J884&lt;=F885,0,IF(IF(AND(A885&gt;=$E$23,MOD(A885-$E$23,int)=0),$E$24,0)+F885&gt;=J884+E885,J884+E885-F885,IF(AND(A885&gt;=$E$23,MOD(A885-$E$23,int)=0),$E$24,0)+IF(IF(AND(A885&gt;=$E$23,MOD(A885-$E$23,int)=0),$E$24,0)+IF(MOD(A885-$E$27,periods_per_year)=0,$E$26,0)+F885&lt;J884+E885,IF(MOD(A885-$E$27,periods_per_year)=0,$E$26,0),J884+E885-IF(AND(A885&gt;=$E$23,MOD(A885-$E$23,int)=0),$E$24,0)-F885))))</f>
        <v/>
      </c>
      <c r="H885" s="15"/>
      <c r="I885" s="14" t="str">
        <f t="shared" si="134"/>
        <v/>
      </c>
      <c r="J885" s="14" t="str">
        <f t="shared" si="135"/>
        <v/>
      </c>
      <c r="K885" s="14" t="str">
        <f t="shared" si="136"/>
        <v/>
      </c>
      <c r="L885" s="14" t="str">
        <f>IF(A885="","",SUM($K$49:K885))</f>
        <v/>
      </c>
      <c r="O885" s="18" t="str">
        <f t="shared" si="137"/>
        <v/>
      </c>
      <c r="P885" s="19" t="str">
        <f>IF(O885="","",IF(OR(periods_per_year=26,periods_per_year=52),IF(periods_per_year=26,IF(O885=1,fpdate,P884+14),IF(periods_per_year=52,IF(O885=1,fpdate,P884+7),"n/a")),IF(periods_per_year=24,DATE(YEAR(fpdate),MONTH(fpdate)+(O885-1)/2+IF(AND(DAY(fpdate)&gt;=15,MOD(O885,2)=0),1,0),IF(MOD(O885,2)=0,IF(DAY(fpdate)&gt;=15,DAY(fpdate)-14,DAY(fpdate)+14),DAY(fpdate))),IF(DAY(DATE(YEAR(fpdate),MONTH(fpdate)+O885-1,DAY(fpdate)))&lt;&gt;DAY(fpdate),DATE(YEAR(fpdate),MONTH(fpdate)+O885,0),DATE(YEAR(fpdate),MONTH(fpdate)+O885-1,DAY(fpdate))))))</f>
        <v/>
      </c>
      <c r="Q885" s="20" t="str">
        <f>IF(O885="","",IF(D885&lt;&gt;"",D885,IF(O885=1,start_rate,IF(variable,IF(OR(O885=1,O885&lt;$J$23*periods_per_year),Q884,MIN($J$24,IF(MOD(O885-1,$J$26)=0,MAX($J$25,Q884+$J$27),Q884))),Q884))))</f>
        <v/>
      </c>
      <c r="R885" s="21" t="str">
        <f>IF(O885="","",ROUND((((1+Q885/CP)^(CP/periods_per_year))-1)*U884,2))</f>
        <v/>
      </c>
      <c r="S885" s="21" t="str">
        <f>IF(O885="","",IF(O885=nper,U884+R885,MIN(U884+R885,IF(Q885=Q884,S884,ROUND(-PMT(((1+Q885/CP)^(CP/periods_per_year))-1,nper-O885+1,U884),2)))))</f>
        <v/>
      </c>
      <c r="T885" s="21" t="str">
        <f t="shared" si="138"/>
        <v/>
      </c>
      <c r="U885" s="21" t="str">
        <f t="shared" si="139"/>
        <v/>
      </c>
    </row>
    <row r="886" spans="1:21" x14ac:dyDescent="0.2">
      <c r="A886" s="11" t="str">
        <f t="shared" si="130"/>
        <v/>
      </c>
      <c r="B886" s="12" t="str">
        <f t="shared" si="131"/>
        <v/>
      </c>
      <c r="C886" s="16" t="str">
        <f t="shared" si="132"/>
        <v/>
      </c>
      <c r="D886" s="13" t="str">
        <f>IF(A886="","",IF(A886=1,start_rate,IF(variable,IF(OR(A886=1,A886&lt;$J$23*periods_per_year),D885,MIN($J$24,IF(MOD(A886-1,$J$26)=0,MAX($J$25,D885+$J$27),D885))),D885)))</f>
        <v/>
      </c>
      <c r="E886" s="14" t="str">
        <f t="shared" si="133"/>
        <v/>
      </c>
      <c r="F886" s="14" t="str">
        <f>IF(A886="","",IF(A886=nper,J885+E886,MIN(J885+E886,IF(D886=D885,F885,IF($E$13="Acc Bi-Weekly",ROUND((-PMT(((1+D886/CP)^(CP/12))-1,(nper-A886+1)*12/26,J885))/2,2),IF($E$13="Acc Weekly",ROUND((-PMT(((1+D886/CP)^(CP/12))-1,(nper-A886+1)*12/52,J885))/4,2),ROUND(-PMT(((1+D886/CP)^(CP/periods_per_year))-1,nper-A886+1,J885),2)))))))</f>
        <v/>
      </c>
      <c r="G886" s="14" t="str">
        <f>IF(OR(A886="",A886&lt;$E$23),"",IF(J885&lt;=F886,0,IF(IF(AND(A886&gt;=$E$23,MOD(A886-$E$23,int)=0),$E$24,0)+F886&gt;=J885+E886,J885+E886-F886,IF(AND(A886&gt;=$E$23,MOD(A886-$E$23,int)=0),$E$24,0)+IF(IF(AND(A886&gt;=$E$23,MOD(A886-$E$23,int)=0),$E$24,0)+IF(MOD(A886-$E$27,periods_per_year)=0,$E$26,0)+F886&lt;J885+E886,IF(MOD(A886-$E$27,periods_per_year)=0,$E$26,0),J885+E886-IF(AND(A886&gt;=$E$23,MOD(A886-$E$23,int)=0),$E$24,0)-F886))))</f>
        <v/>
      </c>
      <c r="H886" s="15"/>
      <c r="I886" s="14" t="str">
        <f t="shared" si="134"/>
        <v/>
      </c>
      <c r="J886" s="14" t="str">
        <f t="shared" si="135"/>
        <v/>
      </c>
      <c r="K886" s="14" t="str">
        <f t="shared" si="136"/>
        <v/>
      </c>
      <c r="L886" s="14" t="str">
        <f>IF(A886="","",SUM($K$49:K886))</f>
        <v/>
      </c>
      <c r="O886" s="18" t="str">
        <f t="shared" si="137"/>
        <v/>
      </c>
      <c r="P886" s="19" t="str">
        <f>IF(O886="","",IF(OR(periods_per_year=26,periods_per_year=52),IF(periods_per_year=26,IF(O886=1,fpdate,P885+14),IF(periods_per_year=52,IF(O886=1,fpdate,P885+7),"n/a")),IF(periods_per_year=24,DATE(YEAR(fpdate),MONTH(fpdate)+(O886-1)/2+IF(AND(DAY(fpdate)&gt;=15,MOD(O886,2)=0),1,0),IF(MOD(O886,2)=0,IF(DAY(fpdate)&gt;=15,DAY(fpdate)-14,DAY(fpdate)+14),DAY(fpdate))),IF(DAY(DATE(YEAR(fpdate),MONTH(fpdate)+O886-1,DAY(fpdate)))&lt;&gt;DAY(fpdate),DATE(YEAR(fpdate),MONTH(fpdate)+O886,0),DATE(YEAR(fpdate),MONTH(fpdate)+O886-1,DAY(fpdate))))))</f>
        <v/>
      </c>
      <c r="Q886" s="20" t="str">
        <f>IF(O886="","",IF(D886&lt;&gt;"",D886,IF(O886=1,start_rate,IF(variable,IF(OR(O886=1,O886&lt;$J$23*periods_per_year),Q885,MIN($J$24,IF(MOD(O886-1,$J$26)=0,MAX($J$25,Q885+$J$27),Q885))),Q885))))</f>
        <v/>
      </c>
      <c r="R886" s="21" t="str">
        <f>IF(O886="","",ROUND((((1+Q886/CP)^(CP/periods_per_year))-1)*U885,2))</f>
        <v/>
      </c>
      <c r="S886" s="21" t="str">
        <f>IF(O886="","",IF(O886=nper,U885+R886,MIN(U885+R886,IF(Q886=Q885,S885,ROUND(-PMT(((1+Q886/CP)^(CP/periods_per_year))-1,nper-O886+1,U885),2)))))</f>
        <v/>
      </c>
      <c r="T886" s="21" t="str">
        <f t="shared" si="138"/>
        <v/>
      </c>
      <c r="U886" s="21" t="str">
        <f t="shared" si="139"/>
        <v/>
      </c>
    </row>
    <row r="887" spans="1:21" x14ac:dyDescent="0.2">
      <c r="A887" s="11" t="str">
        <f t="shared" si="130"/>
        <v/>
      </c>
      <c r="B887" s="12" t="str">
        <f t="shared" si="131"/>
        <v/>
      </c>
      <c r="C887" s="16" t="str">
        <f t="shared" si="132"/>
        <v/>
      </c>
      <c r="D887" s="13" t="str">
        <f>IF(A887="","",IF(A887=1,start_rate,IF(variable,IF(OR(A887=1,A887&lt;$J$23*periods_per_year),D886,MIN($J$24,IF(MOD(A887-1,$J$26)=0,MAX($J$25,D886+$J$27),D886))),D886)))</f>
        <v/>
      </c>
      <c r="E887" s="14" t="str">
        <f t="shared" si="133"/>
        <v/>
      </c>
      <c r="F887" s="14" t="str">
        <f>IF(A887="","",IF(A887=nper,J886+E887,MIN(J886+E887,IF(D887=D886,F886,IF($E$13="Acc Bi-Weekly",ROUND((-PMT(((1+D887/CP)^(CP/12))-1,(nper-A887+1)*12/26,J886))/2,2),IF($E$13="Acc Weekly",ROUND((-PMT(((1+D887/CP)^(CP/12))-1,(nper-A887+1)*12/52,J886))/4,2),ROUND(-PMT(((1+D887/CP)^(CP/periods_per_year))-1,nper-A887+1,J886),2)))))))</f>
        <v/>
      </c>
      <c r="G887" s="14" t="str">
        <f>IF(OR(A887="",A887&lt;$E$23),"",IF(J886&lt;=F887,0,IF(IF(AND(A887&gt;=$E$23,MOD(A887-$E$23,int)=0),$E$24,0)+F887&gt;=J886+E887,J886+E887-F887,IF(AND(A887&gt;=$E$23,MOD(A887-$E$23,int)=0),$E$24,0)+IF(IF(AND(A887&gt;=$E$23,MOD(A887-$E$23,int)=0),$E$24,0)+IF(MOD(A887-$E$27,periods_per_year)=0,$E$26,0)+F887&lt;J886+E887,IF(MOD(A887-$E$27,periods_per_year)=0,$E$26,0),J886+E887-IF(AND(A887&gt;=$E$23,MOD(A887-$E$23,int)=0),$E$24,0)-F887))))</f>
        <v/>
      </c>
      <c r="H887" s="15"/>
      <c r="I887" s="14" t="str">
        <f t="shared" si="134"/>
        <v/>
      </c>
      <c r="J887" s="14" t="str">
        <f t="shared" si="135"/>
        <v/>
      </c>
      <c r="K887" s="14" t="str">
        <f t="shared" si="136"/>
        <v/>
      </c>
      <c r="L887" s="14" t="str">
        <f>IF(A887="","",SUM($K$49:K887))</f>
        <v/>
      </c>
      <c r="O887" s="18" t="str">
        <f t="shared" si="137"/>
        <v/>
      </c>
      <c r="P887" s="19" t="str">
        <f>IF(O887="","",IF(OR(periods_per_year=26,periods_per_year=52),IF(periods_per_year=26,IF(O887=1,fpdate,P886+14),IF(periods_per_year=52,IF(O887=1,fpdate,P886+7),"n/a")),IF(periods_per_year=24,DATE(YEAR(fpdate),MONTH(fpdate)+(O887-1)/2+IF(AND(DAY(fpdate)&gt;=15,MOD(O887,2)=0),1,0),IF(MOD(O887,2)=0,IF(DAY(fpdate)&gt;=15,DAY(fpdate)-14,DAY(fpdate)+14),DAY(fpdate))),IF(DAY(DATE(YEAR(fpdate),MONTH(fpdate)+O887-1,DAY(fpdate)))&lt;&gt;DAY(fpdate),DATE(YEAR(fpdate),MONTH(fpdate)+O887,0),DATE(YEAR(fpdate),MONTH(fpdate)+O887-1,DAY(fpdate))))))</f>
        <v/>
      </c>
      <c r="Q887" s="20" t="str">
        <f>IF(O887="","",IF(D887&lt;&gt;"",D887,IF(O887=1,start_rate,IF(variable,IF(OR(O887=1,O887&lt;$J$23*periods_per_year),Q886,MIN($J$24,IF(MOD(O887-1,$J$26)=0,MAX($J$25,Q886+$J$27),Q886))),Q886))))</f>
        <v/>
      </c>
      <c r="R887" s="21" t="str">
        <f>IF(O887="","",ROUND((((1+Q887/CP)^(CP/periods_per_year))-1)*U886,2))</f>
        <v/>
      </c>
      <c r="S887" s="21" t="str">
        <f>IF(O887="","",IF(O887=nper,U886+R887,MIN(U886+R887,IF(Q887=Q886,S886,ROUND(-PMT(((1+Q887/CP)^(CP/periods_per_year))-1,nper-O887+1,U886),2)))))</f>
        <v/>
      </c>
      <c r="T887" s="21" t="str">
        <f t="shared" si="138"/>
        <v/>
      </c>
      <c r="U887" s="21" t="str">
        <f t="shared" si="139"/>
        <v/>
      </c>
    </row>
    <row r="888" spans="1:21" x14ac:dyDescent="0.2">
      <c r="A888" s="11" t="str">
        <f t="shared" si="130"/>
        <v/>
      </c>
      <c r="B888" s="12" t="str">
        <f t="shared" si="131"/>
        <v/>
      </c>
      <c r="C888" s="16" t="str">
        <f t="shared" si="132"/>
        <v/>
      </c>
      <c r="D888" s="13" t="str">
        <f>IF(A888="","",IF(A888=1,start_rate,IF(variable,IF(OR(A888=1,A888&lt;$J$23*periods_per_year),D887,MIN($J$24,IF(MOD(A888-1,$J$26)=0,MAX($J$25,D887+$J$27),D887))),D887)))</f>
        <v/>
      </c>
      <c r="E888" s="14" t="str">
        <f t="shared" si="133"/>
        <v/>
      </c>
      <c r="F888" s="14" t="str">
        <f>IF(A888="","",IF(A888=nper,J887+E888,MIN(J887+E888,IF(D888=D887,F887,IF($E$13="Acc Bi-Weekly",ROUND((-PMT(((1+D888/CP)^(CP/12))-1,(nper-A888+1)*12/26,J887))/2,2),IF($E$13="Acc Weekly",ROUND((-PMT(((1+D888/CP)^(CP/12))-1,(nper-A888+1)*12/52,J887))/4,2),ROUND(-PMT(((1+D888/CP)^(CP/periods_per_year))-1,nper-A888+1,J887),2)))))))</f>
        <v/>
      </c>
      <c r="G888" s="14" t="str">
        <f>IF(OR(A888="",A888&lt;$E$23),"",IF(J887&lt;=F888,0,IF(IF(AND(A888&gt;=$E$23,MOD(A888-$E$23,int)=0),$E$24,0)+F888&gt;=J887+E888,J887+E888-F888,IF(AND(A888&gt;=$E$23,MOD(A888-$E$23,int)=0),$E$24,0)+IF(IF(AND(A888&gt;=$E$23,MOD(A888-$E$23,int)=0),$E$24,0)+IF(MOD(A888-$E$27,periods_per_year)=0,$E$26,0)+F888&lt;J887+E888,IF(MOD(A888-$E$27,periods_per_year)=0,$E$26,0),J887+E888-IF(AND(A888&gt;=$E$23,MOD(A888-$E$23,int)=0),$E$24,0)-F888))))</f>
        <v/>
      </c>
      <c r="H888" s="15"/>
      <c r="I888" s="14" t="str">
        <f t="shared" si="134"/>
        <v/>
      </c>
      <c r="J888" s="14" t="str">
        <f t="shared" si="135"/>
        <v/>
      </c>
      <c r="K888" s="14" t="str">
        <f t="shared" si="136"/>
        <v/>
      </c>
      <c r="L888" s="14" t="str">
        <f>IF(A888="","",SUM($K$49:K888))</f>
        <v/>
      </c>
      <c r="O888" s="18" t="str">
        <f t="shared" si="137"/>
        <v/>
      </c>
      <c r="P888" s="19" t="str">
        <f>IF(O888="","",IF(OR(periods_per_year=26,periods_per_year=52),IF(periods_per_year=26,IF(O888=1,fpdate,P887+14),IF(periods_per_year=52,IF(O888=1,fpdate,P887+7),"n/a")),IF(periods_per_year=24,DATE(YEAR(fpdate),MONTH(fpdate)+(O888-1)/2+IF(AND(DAY(fpdate)&gt;=15,MOD(O888,2)=0),1,0),IF(MOD(O888,2)=0,IF(DAY(fpdate)&gt;=15,DAY(fpdate)-14,DAY(fpdate)+14),DAY(fpdate))),IF(DAY(DATE(YEAR(fpdate),MONTH(fpdate)+O888-1,DAY(fpdate)))&lt;&gt;DAY(fpdate),DATE(YEAR(fpdate),MONTH(fpdate)+O888,0),DATE(YEAR(fpdate),MONTH(fpdate)+O888-1,DAY(fpdate))))))</f>
        <v/>
      </c>
      <c r="Q888" s="20" t="str">
        <f>IF(O888="","",IF(D888&lt;&gt;"",D888,IF(O888=1,start_rate,IF(variable,IF(OR(O888=1,O888&lt;$J$23*periods_per_year),Q887,MIN($J$24,IF(MOD(O888-1,$J$26)=0,MAX($J$25,Q887+$J$27),Q887))),Q887))))</f>
        <v/>
      </c>
      <c r="R888" s="21" t="str">
        <f>IF(O888="","",ROUND((((1+Q888/CP)^(CP/periods_per_year))-1)*U887,2))</f>
        <v/>
      </c>
      <c r="S888" s="21" t="str">
        <f>IF(O888="","",IF(O888=nper,U887+R888,MIN(U887+R888,IF(Q888=Q887,S887,ROUND(-PMT(((1+Q888/CP)^(CP/periods_per_year))-1,nper-O888+1,U887),2)))))</f>
        <v/>
      </c>
      <c r="T888" s="21" t="str">
        <f t="shared" si="138"/>
        <v/>
      </c>
      <c r="U888" s="21" t="str">
        <f t="shared" si="139"/>
        <v/>
      </c>
    </row>
    <row r="889" spans="1:21" x14ac:dyDescent="0.2">
      <c r="A889" s="11" t="str">
        <f t="shared" si="130"/>
        <v/>
      </c>
      <c r="B889" s="12" t="str">
        <f t="shared" si="131"/>
        <v/>
      </c>
      <c r="C889" s="16" t="str">
        <f t="shared" si="132"/>
        <v/>
      </c>
      <c r="D889" s="13" t="str">
        <f>IF(A889="","",IF(A889=1,start_rate,IF(variable,IF(OR(A889=1,A889&lt;$J$23*periods_per_year),D888,MIN($J$24,IF(MOD(A889-1,$J$26)=0,MAX($J$25,D888+$J$27),D888))),D888)))</f>
        <v/>
      </c>
      <c r="E889" s="14" t="str">
        <f t="shared" si="133"/>
        <v/>
      </c>
      <c r="F889" s="14" t="str">
        <f>IF(A889="","",IF(A889=nper,J888+E889,MIN(J888+E889,IF(D889=D888,F888,IF($E$13="Acc Bi-Weekly",ROUND((-PMT(((1+D889/CP)^(CP/12))-1,(nper-A889+1)*12/26,J888))/2,2),IF($E$13="Acc Weekly",ROUND((-PMT(((1+D889/CP)^(CP/12))-1,(nper-A889+1)*12/52,J888))/4,2),ROUND(-PMT(((1+D889/CP)^(CP/periods_per_year))-1,nper-A889+1,J888),2)))))))</f>
        <v/>
      </c>
      <c r="G889" s="14" t="str">
        <f>IF(OR(A889="",A889&lt;$E$23),"",IF(J888&lt;=F889,0,IF(IF(AND(A889&gt;=$E$23,MOD(A889-$E$23,int)=0),$E$24,0)+F889&gt;=J888+E889,J888+E889-F889,IF(AND(A889&gt;=$E$23,MOD(A889-$E$23,int)=0),$E$24,0)+IF(IF(AND(A889&gt;=$E$23,MOD(A889-$E$23,int)=0),$E$24,0)+IF(MOD(A889-$E$27,periods_per_year)=0,$E$26,0)+F889&lt;J888+E889,IF(MOD(A889-$E$27,periods_per_year)=0,$E$26,0),J888+E889-IF(AND(A889&gt;=$E$23,MOD(A889-$E$23,int)=0),$E$24,0)-F889))))</f>
        <v/>
      </c>
      <c r="H889" s="15"/>
      <c r="I889" s="14" t="str">
        <f t="shared" si="134"/>
        <v/>
      </c>
      <c r="J889" s="14" t="str">
        <f t="shared" si="135"/>
        <v/>
      </c>
      <c r="K889" s="14" t="str">
        <f t="shared" si="136"/>
        <v/>
      </c>
      <c r="L889" s="14" t="str">
        <f>IF(A889="","",SUM($K$49:K889))</f>
        <v/>
      </c>
      <c r="O889" s="18" t="str">
        <f t="shared" si="137"/>
        <v/>
      </c>
      <c r="P889" s="19" t="str">
        <f>IF(O889="","",IF(OR(periods_per_year=26,periods_per_year=52),IF(periods_per_year=26,IF(O889=1,fpdate,P888+14),IF(periods_per_year=52,IF(O889=1,fpdate,P888+7),"n/a")),IF(periods_per_year=24,DATE(YEAR(fpdate),MONTH(fpdate)+(O889-1)/2+IF(AND(DAY(fpdate)&gt;=15,MOD(O889,2)=0),1,0),IF(MOD(O889,2)=0,IF(DAY(fpdate)&gt;=15,DAY(fpdate)-14,DAY(fpdate)+14),DAY(fpdate))),IF(DAY(DATE(YEAR(fpdate),MONTH(fpdate)+O889-1,DAY(fpdate)))&lt;&gt;DAY(fpdate),DATE(YEAR(fpdate),MONTH(fpdate)+O889,0),DATE(YEAR(fpdate),MONTH(fpdate)+O889-1,DAY(fpdate))))))</f>
        <v/>
      </c>
      <c r="Q889" s="20" t="str">
        <f>IF(O889="","",IF(D889&lt;&gt;"",D889,IF(O889=1,start_rate,IF(variable,IF(OR(O889=1,O889&lt;$J$23*periods_per_year),Q888,MIN($J$24,IF(MOD(O889-1,$J$26)=0,MAX($J$25,Q888+$J$27),Q888))),Q888))))</f>
        <v/>
      </c>
      <c r="R889" s="21" t="str">
        <f>IF(O889="","",ROUND((((1+Q889/CP)^(CP/periods_per_year))-1)*U888,2))</f>
        <v/>
      </c>
      <c r="S889" s="21" t="str">
        <f>IF(O889="","",IF(O889=nper,U888+R889,MIN(U888+R889,IF(Q889=Q888,S888,ROUND(-PMT(((1+Q889/CP)^(CP/periods_per_year))-1,nper-O889+1,U888),2)))))</f>
        <v/>
      </c>
      <c r="T889" s="21" t="str">
        <f t="shared" si="138"/>
        <v/>
      </c>
      <c r="U889" s="21" t="str">
        <f t="shared" si="139"/>
        <v/>
      </c>
    </row>
    <row r="890" spans="1:21" x14ac:dyDescent="0.2">
      <c r="A890" s="11" t="str">
        <f t="shared" si="130"/>
        <v/>
      </c>
      <c r="B890" s="12" t="str">
        <f t="shared" si="131"/>
        <v/>
      </c>
      <c r="C890" s="16" t="str">
        <f t="shared" si="132"/>
        <v/>
      </c>
      <c r="D890" s="13" t="str">
        <f>IF(A890="","",IF(A890=1,start_rate,IF(variable,IF(OR(A890=1,A890&lt;$J$23*periods_per_year),D889,MIN($J$24,IF(MOD(A890-1,$J$26)=0,MAX($J$25,D889+$J$27),D889))),D889)))</f>
        <v/>
      </c>
      <c r="E890" s="14" t="str">
        <f t="shared" si="133"/>
        <v/>
      </c>
      <c r="F890" s="14" t="str">
        <f>IF(A890="","",IF(A890=nper,J889+E890,MIN(J889+E890,IF(D890=D889,F889,IF($E$13="Acc Bi-Weekly",ROUND((-PMT(((1+D890/CP)^(CP/12))-1,(nper-A890+1)*12/26,J889))/2,2),IF($E$13="Acc Weekly",ROUND((-PMT(((1+D890/CP)^(CP/12))-1,(nper-A890+1)*12/52,J889))/4,2),ROUND(-PMT(((1+D890/CP)^(CP/periods_per_year))-1,nper-A890+1,J889),2)))))))</f>
        <v/>
      </c>
      <c r="G890" s="14" t="str">
        <f>IF(OR(A890="",A890&lt;$E$23),"",IF(J889&lt;=F890,0,IF(IF(AND(A890&gt;=$E$23,MOD(A890-$E$23,int)=0),$E$24,0)+F890&gt;=J889+E890,J889+E890-F890,IF(AND(A890&gt;=$E$23,MOD(A890-$E$23,int)=0),$E$24,0)+IF(IF(AND(A890&gt;=$E$23,MOD(A890-$E$23,int)=0),$E$24,0)+IF(MOD(A890-$E$27,periods_per_year)=0,$E$26,0)+F890&lt;J889+E890,IF(MOD(A890-$E$27,periods_per_year)=0,$E$26,0),J889+E890-IF(AND(A890&gt;=$E$23,MOD(A890-$E$23,int)=0),$E$24,0)-F890))))</f>
        <v/>
      </c>
      <c r="H890" s="15"/>
      <c r="I890" s="14" t="str">
        <f t="shared" si="134"/>
        <v/>
      </c>
      <c r="J890" s="14" t="str">
        <f t="shared" si="135"/>
        <v/>
      </c>
      <c r="K890" s="14" t="str">
        <f t="shared" si="136"/>
        <v/>
      </c>
      <c r="L890" s="14" t="str">
        <f>IF(A890="","",SUM($K$49:K890))</f>
        <v/>
      </c>
      <c r="O890" s="18" t="str">
        <f t="shared" si="137"/>
        <v/>
      </c>
      <c r="P890" s="19" t="str">
        <f>IF(O890="","",IF(OR(periods_per_year=26,periods_per_year=52),IF(periods_per_year=26,IF(O890=1,fpdate,P889+14),IF(periods_per_year=52,IF(O890=1,fpdate,P889+7),"n/a")),IF(periods_per_year=24,DATE(YEAR(fpdate),MONTH(fpdate)+(O890-1)/2+IF(AND(DAY(fpdate)&gt;=15,MOD(O890,2)=0),1,0),IF(MOD(O890,2)=0,IF(DAY(fpdate)&gt;=15,DAY(fpdate)-14,DAY(fpdate)+14),DAY(fpdate))),IF(DAY(DATE(YEAR(fpdate),MONTH(fpdate)+O890-1,DAY(fpdate)))&lt;&gt;DAY(fpdate),DATE(YEAR(fpdate),MONTH(fpdate)+O890,0),DATE(YEAR(fpdate),MONTH(fpdate)+O890-1,DAY(fpdate))))))</f>
        <v/>
      </c>
      <c r="Q890" s="20" t="str">
        <f>IF(O890="","",IF(D890&lt;&gt;"",D890,IF(O890=1,start_rate,IF(variable,IF(OR(O890=1,O890&lt;$J$23*periods_per_year),Q889,MIN($J$24,IF(MOD(O890-1,$J$26)=0,MAX($J$25,Q889+$J$27),Q889))),Q889))))</f>
        <v/>
      </c>
      <c r="R890" s="21" t="str">
        <f>IF(O890="","",ROUND((((1+Q890/CP)^(CP/periods_per_year))-1)*U889,2))</f>
        <v/>
      </c>
      <c r="S890" s="21" t="str">
        <f>IF(O890="","",IF(O890=nper,U889+R890,MIN(U889+R890,IF(Q890=Q889,S889,ROUND(-PMT(((1+Q890/CP)^(CP/periods_per_year))-1,nper-O890+1,U889),2)))))</f>
        <v/>
      </c>
      <c r="T890" s="21" t="str">
        <f t="shared" si="138"/>
        <v/>
      </c>
      <c r="U890" s="21" t="str">
        <f t="shared" si="139"/>
        <v/>
      </c>
    </row>
    <row r="891" spans="1:21" x14ac:dyDescent="0.2">
      <c r="A891" s="11" t="str">
        <f t="shared" si="130"/>
        <v/>
      </c>
      <c r="B891" s="12" t="str">
        <f t="shared" si="131"/>
        <v/>
      </c>
      <c r="C891" s="16" t="str">
        <f t="shared" si="132"/>
        <v/>
      </c>
      <c r="D891" s="13" t="str">
        <f>IF(A891="","",IF(A891=1,start_rate,IF(variable,IF(OR(A891=1,A891&lt;$J$23*periods_per_year),D890,MIN($J$24,IF(MOD(A891-1,$J$26)=0,MAX($J$25,D890+$J$27),D890))),D890)))</f>
        <v/>
      </c>
      <c r="E891" s="14" t="str">
        <f t="shared" si="133"/>
        <v/>
      </c>
      <c r="F891" s="14" t="str">
        <f>IF(A891="","",IF(A891=nper,J890+E891,MIN(J890+E891,IF(D891=D890,F890,IF($E$13="Acc Bi-Weekly",ROUND((-PMT(((1+D891/CP)^(CP/12))-1,(nper-A891+1)*12/26,J890))/2,2),IF($E$13="Acc Weekly",ROUND((-PMT(((1+D891/CP)^(CP/12))-1,(nper-A891+1)*12/52,J890))/4,2),ROUND(-PMT(((1+D891/CP)^(CP/periods_per_year))-1,nper-A891+1,J890),2)))))))</f>
        <v/>
      </c>
      <c r="G891" s="14" t="str">
        <f>IF(OR(A891="",A891&lt;$E$23),"",IF(J890&lt;=F891,0,IF(IF(AND(A891&gt;=$E$23,MOD(A891-$E$23,int)=0),$E$24,0)+F891&gt;=J890+E891,J890+E891-F891,IF(AND(A891&gt;=$E$23,MOD(A891-$E$23,int)=0),$E$24,0)+IF(IF(AND(A891&gt;=$E$23,MOD(A891-$E$23,int)=0),$E$24,0)+IF(MOD(A891-$E$27,periods_per_year)=0,$E$26,0)+F891&lt;J890+E891,IF(MOD(A891-$E$27,periods_per_year)=0,$E$26,0),J890+E891-IF(AND(A891&gt;=$E$23,MOD(A891-$E$23,int)=0),$E$24,0)-F891))))</f>
        <v/>
      </c>
      <c r="H891" s="15"/>
      <c r="I891" s="14" t="str">
        <f t="shared" si="134"/>
        <v/>
      </c>
      <c r="J891" s="14" t="str">
        <f t="shared" si="135"/>
        <v/>
      </c>
      <c r="K891" s="14" t="str">
        <f t="shared" si="136"/>
        <v/>
      </c>
      <c r="L891" s="14" t="str">
        <f>IF(A891="","",SUM($K$49:K891))</f>
        <v/>
      </c>
      <c r="O891" s="18" t="str">
        <f t="shared" si="137"/>
        <v/>
      </c>
      <c r="P891" s="19" t="str">
        <f>IF(O891="","",IF(OR(periods_per_year=26,periods_per_year=52),IF(periods_per_year=26,IF(O891=1,fpdate,P890+14),IF(periods_per_year=52,IF(O891=1,fpdate,P890+7),"n/a")),IF(periods_per_year=24,DATE(YEAR(fpdate),MONTH(fpdate)+(O891-1)/2+IF(AND(DAY(fpdate)&gt;=15,MOD(O891,2)=0),1,0),IF(MOD(O891,2)=0,IF(DAY(fpdate)&gt;=15,DAY(fpdate)-14,DAY(fpdate)+14),DAY(fpdate))),IF(DAY(DATE(YEAR(fpdate),MONTH(fpdate)+O891-1,DAY(fpdate)))&lt;&gt;DAY(fpdate),DATE(YEAR(fpdate),MONTH(fpdate)+O891,0),DATE(YEAR(fpdate),MONTH(fpdate)+O891-1,DAY(fpdate))))))</f>
        <v/>
      </c>
      <c r="Q891" s="20" t="str">
        <f>IF(O891="","",IF(D891&lt;&gt;"",D891,IF(O891=1,start_rate,IF(variable,IF(OR(O891=1,O891&lt;$J$23*periods_per_year),Q890,MIN($J$24,IF(MOD(O891-1,$J$26)=0,MAX($J$25,Q890+$J$27),Q890))),Q890))))</f>
        <v/>
      </c>
      <c r="R891" s="21" t="str">
        <f>IF(O891="","",ROUND((((1+Q891/CP)^(CP/periods_per_year))-1)*U890,2))</f>
        <v/>
      </c>
      <c r="S891" s="21" t="str">
        <f>IF(O891="","",IF(O891=nper,U890+R891,MIN(U890+R891,IF(Q891=Q890,S890,ROUND(-PMT(((1+Q891/CP)^(CP/periods_per_year))-1,nper-O891+1,U890),2)))))</f>
        <v/>
      </c>
      <c r="T891" s="21" t="str">
        <f t="shared" si="138"/>
        <v/>
      </c>
      <c r="U891" s="21" t="str">
        <f t="shared" si="139"/>
        <v/>
      </c>
    </row>
    <row r="892" spans="1:21" x14ac:dyDescent="0.2">
      <c r="A892" s="11" t="str">
        <f t="shared" si="130"/>
        <v/>
      </c>
      <c r="B892" s="12" t="str">
        <f t="shared" si="131"/>
        <v/>
      </c>
      <c r="C892" s="16" t="str">
        <f t="shared" si="132"/>
        <v/>
      </c>
      <c r="D892" s="13" t="str">
        <f>IF(A892="","",IF(A892=1,start_rate,IF(variable,IF(OR(A892=1,A892&lt;$J$23*periods_per_year),D891,MIN($J$24,IF(MOD(A892-1,$J$26)=0,MAX($J$25,D891+$J$27),D891))),D891)))</f>
        <v/>
      </c>
      <c r="E892" s="14" t="str">
        <f t="shared" si="133"/>
        <v/>
      </c>
      <c r="F892" s="14" t="str">
        <f>IF(A892="","",IF(A892=nper,J891+E892,MIN(J891+E892,IF(D892=D891,F891,IF($E$13="Acc Bi-Weekly",ROUND((-PMT(((1+D892/CP)^(CP/12))-1,(nper-A892+1)*12/26,J891))/2,2),IF($E$13="Acc Weekly",ROUND((-PMT(((1+D892/CP)^(CP/12))-1,(nper-A892+1)*12/52,J891))/4,2),ROUND(-PMT(((1+D892/CP)^(CP/periods_per_year))-1,nper-A892+1,J891),2)))))))</f>
        <v/>
      </c>
      <c r="G892" s="14" t="str">
        <f>IF(OR(A892="",A892&lt;$E$23),"",IF(J891&lt;=F892,0,IF(IF(AND(A892&gt;=$E$23,MOD(A892-$E$23,int)=0),$E$24,0)+F892&gt;=J891+E892,J891+E892-F892,IF(AND(A892&gt;=$E$23,MOD(A892-$E$23,int)=0),$E$24,0)+IF(IF(AND(A892&gt;=$E$23,MOD(A892-$E$23,int)=0),$E$24,0)+IF(MOD(A892-$E$27,periods_per_year)=0,$E$26,0)+F892&lt;J891+E892,IF(MOD(A892-$E$27,periods_per_year)=0,$E$26,0),J891+E892-IF(AND(A892&gt;=$E$23,MOD(A892-$E$23,int)=0),$E$24,0)-F892))))</f>
        <v/>
      </c>
      <c r="H892" s="15"/>
      <c r="I892" s="14" t="str">
        <f t="shared" si="134"/>
        <v/>
      </c>
      <c r="J892" s="14" t="str">
        <f t="shared" si="135"/>
        <v/>
      </c>
      <c r="K892" s="14" t="str">
        <f t="shared" si="136"/>
        <v/>
      </c>
      <c r="L892" s="14" t="str">
        <f>IF(A892="","",SUM($K$49:K892))</f>
        <v/>
      </c>
      <c r="O892" s="18" t="str">
        <f t="shared" si="137"/>
        <v/>
      </c>
      <c r="P892" s="19" t="str">
        <f>IF(O892="","",IF(OR(periods_per_year=26,periods_per_year=52),IF(periods_per_year=26,IF(O892=1,fpdate,P891+14),IF(periods_per_year=52,IF(O892=1,fpdate,P891+7),"n/a")),IF(periods_per_year=24,DATE(YEAR(fpdate),MONTH(fpdate)+(O892-1)/2+IF(AND(DAY(fpdate)&gt;=15,MOD(O892,2)=0),1,0),IF(MOD(O892,2)=0,IF(DAY(fpdate)&gt;=15,DAY(fpdate)-14,DAY(fpdate)+14),DAY(fpdate))),IF(DAY(DATE(YEAR(fpdate),MONTH(fpdate)+O892-1,DAY(fpdate)))&lt;&gt;DAY(fpdate),DATE(YEAR(fpdate),MONTH(fpdate)+O892,0),DATE(YEAR(fpdate),MONTH(fpdate)+O892-1,DAY(fpdate))))))</f>
        <v/>
      </c>
      <c r="Q892" s="20" t="str">
        <f>IF(O892="","",IF(D892&lt;&gt;"",D892,IF(O892=1,start_rate,IF(variable,IF(OR(O892=1,O892&lt;$J$23*periods_per_year),Q891,MIN($J$24,IF(MOD(O892-1,$J$26)=0,MAX($J$25,Q891+$J$27),Q891))),Q891))))</f>
        <v/>
      </c>
      <c r="R892" s="21" t="str">
        <f>IF(O892="","",ROUND((((1+Q892/CP)^(CP/periods_per_year))-1)*U891,2))</f>
        <v/>
      </c>
      <c r="S892" s="21" t="str">
        <f>IF(O892="","",IF(O892=nper,U891+R892,MIN(U891+R892,IF(Q892=Q891,S891,ROUND(-PMT(((1+Q892/CP)^(CP/periods_per_year))-1,nper-O892+1,U891),2)))))</f>
        <v/>
      </c>
      <c r="T892" s="21" t="str">
        <f t="shared" si="138"/>
        <v/>
      </c>
      <c r="U892" s="21" t="str">
        <f t="shared" si="139"/>
        <v/>
      </c>
    </row>
    <row r="893" spans="1:21" x14ac:dyDescent="0.2">
      <c r="A893" s="11" t="str">
        <f t="shared" si="130"/>
        <v/>
      </c>
      <c r="B893" s="12" t="str">
        <f t="shared" si="131"/>
        <v/>
      </c>
      <c r="C893" s="16" t="str">
        <f t="shared" si="132"/>
        <v/>
      </c>
      <c r="D893" s="13" t="str">
        <f>IF(A893="","",IF(A893=1,start_rate,IF(variable,IF(OR(A893=1,A893&lt;$J$23*periods_per_year),D892,MIN($J$24,IF(MOD(A893-1,$J$26)=0,MAX($J$25,D892+$J$27),D892))),D892)))</f>
        <v/>
      </c>
      <c r="E893" s="14" t="str">
        <f t="shared" si="133"/>
        <v/>
      </c>
      <c r="F893" s="14" t="str">
        <f>IF(A893="","",IF(A893=nper,J892+E893,MIN(J892+E893,IF(D893=D892,F892,IF($E$13="Acc Bi-Weekly",ROUND((-PMT(((1+D893/CP)^(CP/12))-1,(nper-A893+1)*12/26,J892))/2,2),IF($E$13="Acc Weekly",ROUND((-PMT(((1+D893/CP)^(CP/12))-1,(nper-A893+1)*12/52,J892))/4,2),ROUND(-PMT(((1+D893/CP)^(CP/periods_per_year))-1,nper-A893+1,J892),2)))))))</f>
        <v/>
      </c>
      <c r="G893" s="14" t="str">
        <f>IF(OR(A893="",A893&lt;$E$23),"",IF(J892&lt;=F893,0,IF(IF(AND(A893&gt;=$E$23,MOD(A893-$E$23,int)=0),$E$24,0)+F893&gt;=J892+E893,J892+E893-F893,IF(AND(A893&gt;=$E$23,MOD(A893-$E$23,int)=0),$E$24,0)+IF(IF(AND(A893&gt;=$E$23,MOD(A893-$E$23,int)=0),$E$24,0)+IF(MOD(A893-$E$27,periods_per_year)=0,$E$26,0)+F893&lt;J892+E893,IF(MOD(A893-$E$27,periods_per_year)=0,$E$26,0),J892+E893-IF(AND(A893&gt;=$E$23,MOD(A893-$E$23,int)=0),$E$24,0)-F893))))</f>
        <v/>
      </c>
      <c r="H893" s="15"/>
      <c r="I893" s="14" t="str">
        <f t="shared" si="134"/>
        <v/>
      </c>
      <c r="J893" s="14" t="str">
        <f t="shared" si="135"/>
        <v/>
      </c>
      <c r="K893" s="14" t="str">
        <f t="shared" si="136"/>
        <v/>
      </c>
      <c r="L893" s="14" t="str">
        <f>IF(A893="","",SUM($K$49:K893))</f>
        <v/>
      </c>
      <c r="O893" s="18" t="str">
        <f t="shared" si="137"/>
        <v/>
      </c>
      <c r="P893" s="19" t="str">
        <f>IF(O893="","",IF(OR(periods_per_year=26,periods_per_year=52),IF(periods_per_year=26,IF(O893=1,fpdate,P892+14),IF(periods_per_year=52,IF(O893=1,fpdate,P892+7),"n/a")),IF(periods_per_year=24,DATE(YEAR(fpdate),MONTH(fpdate)+(O893-1)/2+IF(AND(DAY(fpdate)&gt;=15,MOD(O893,2)=0),1,0),IF(MOD(O893,2)=0,IF(DAY(fpdate)&gt;=15,DAY(fpdate)-14,DAY(fpdate)+14),DAY(fpdate))),IF(DAY(DATE(YEAR(fpdate),MONTH(fpdate)+O893-1,DAY(fpdate)))&lt;&gt;DAY(fpdate),DATE(YEAR(fpdate),MONTH(fpdate)+O893,0),DATE(YEAR(fpdate),MONTH(fpdate)+O893-1,DAY(fpdate))))))</f>
        <v/>
      </c>
      <c r="Q893" s="20" t="str">
        <f>IF(O893="","",IF(D893&lt;&gt;"",D893,IF(O893=1,start_rate,IF(variable,IF(OR(O893=1,O893&lt;$J$23*periods_per_year),Q892,MIN($J$24,IF(MOD(O893-1,$J$26)=0,MAX($J$25,Q892+$J$27),Q892))),Q892))))</f>
        <v/>
      </c>
      <c r="R893" s="21" t="str">
        <f>IF(O893="","",ROUND((((1+Q893/CP)^(CP/periods_per_year))-1)*U892,2))</f>
        <v/>
      </c>
      <c r="S893" s="21" t="str">
        <f>IF(O893="","",IF(O893=nper,U892+R893,MIN(U892+R893,IF(Q893=Q892,S892,ROUND(-PMT(((1+Q893/CP)^(CP/periods_per_year))-1,nper-O893+1,U892),2)))))</f>
        <v/>
      </c>
      <c r="T893" s="21" t="str">
        <f t="shared" si="138"/>
        <v/>
      </c>
      <c r="U893" s="21" t="str">
        <f t="shared" si="139"/>
        <v/>
      </c>
    </row>
    <row r="894" spans="1:21" x14ac:dyDescent="0.2">
      <c r="A894" s="11" t="str">
        <f t="shared" si="130"/>
        <v/>
      </c>
      <c r="B894" s="12" t="str">
        <f t="shared" si="131"/>
        <v/>
      </c>
      <c r="C894" s="16" t="str">
        <f t="shared" si="132"/>
        <v/>
      </c>
      <c r="D894" s="13" t="str">
        <f>IF(A894="","",IF(A894=1,start_rate,IF(variable,IF(OR(A894=1,A894&lt;$J$23*periods_per_year),D893,MIN($J$24,IF(MOD(A894-1,$J$26)=0,MAX($J$25,D893+$J$27),D893))),D893)))</f>
        <v/>
      </c>
      <c r="E894" s="14" t="str">
        <f t="shared" si="133"/>
        <v/>
      </c>
      <c r="F894" s="14" t="str">
        <f>IF(A894="","",IF(A894=nper,J893+E894,MIN(J893+E894,IF(D894=D893,F893,IF($E$13="Acc Bi-Weekly",ROUND((-PMT(((1+D894/CP)^(CP/12))-1,(nper-A894+1)*12/26,J893))/2,2),IF($E$13="Acc Weekly",ROUND((-PMT(((1+D894/CP)^(CP/12))-1,(nper-A894+1)*12/52,J893))/4,2),ROUND(-PMT(((1+D894/CP)^(CP/periods_per_year))-1,nper-A894+1,J893),2)))))))</f>
        <v/>
      </c>
      <c r="G894" s="14" t="str">
        <f>IF(OR(A894="",A894&lt;$E$23),"",IF(J893&lt;=F894,0,IF(IF(AND(A894&gt;=$E$23,MOD(A894-$E$23,int)=0),$E$24,0)+F894&gt;=J893+E894,J893+E894-F894,IF(AND(A894&gt;=$E$23,MOD(A894-$E$23,int)=0),$E$24,0)+IF(IF(AND(A894&gt;=$E$23,MOD(A894-$E$23,int)=0),$E$24,0)+IF(MOD(A894-$E$27,periods_per_year)=0,$E$26,0)+F894&lt;J893+E894,IF(MOD(A894-$E$27,periods_per_year)=0,$E$26,0),J893+E894-IF(AND(A894&gt;=$E$23,MOD(A894-$E$23,int)=0),$E$24,0)-F894))))</f>
        <v/>
      </c>
      <c r="H894" s="15"/>
      <c r="I894" s="14" t="str">
        <f t="shared" si="134"/>
        <v/>
      </c>
      <c r="J894" s="14" t="str">
        <f t="shared" si="135"/>
        <v/>
      </c>
      <c r="K894" s="14" t="str">
        <f t="shared" si="136"/>
        <v/>
      </c>
      <c r="L894" s="14" t="str">
        <f>IF(A894="","",SUM($K$49:K894))</f>
        <v/>
      </c>
      <c r="O894" s="18" t="str">
        <f t="shared" si="137"/>
        <v/>
      </c>
      <c r="P894" s="19" t="str">
        <f>IF(O894="","",IF(OR(periods_per_year=26,periods_per_year=52),IF(periods_per_year=26,IF(O894=1,fpdate,P893+14),IF(periods_per_year=52,IF(O894=1,fpdate,P893+7),"n/a")),IF(periods_per_year=24,DATE(YEAR(fpdate),MONTH(fpdate)+(O894-1)/2+IF(AND(DAY(fpdate)&gt;=15,MOD(O894,2)=0),1,0),IF(MOD(O894,2)=0,IF(DAY(fpdate)&gt;=15,DAY(fpdate)-14,DAY(fpdate)+14),DAY(fpdate))),IF(DAY(DATE(YEAR(fpdate),MONTH(fpdate)+O894-1,DAY(fpdate)))&lt;&gt;DAY(fpdate),DATE(YEAR(fpdate),MONTH(fpdate)+O894,0),DATE(YEAR(fpdate),MONTH(fpdate)+O894-1,DAY(fpdate))))))</f>
        <v/>
      </c>
      <c r="Q894" s="20" t="str">
        <f>IF(O894="","",IF(D894&lt;&gt;"",D894,IF(O894=1,start_rate,IF(variable,IF(OR(O894=1,O894&lt;$J$23*periods_per_year),Q893,MIN($J$24,IF(MOD(O894-1,$J$26)=0,MAX($J$25,Q893+$J$27),Q893))),Q893))))</f>
        <v/>
      </c>
      <c r="R894" s="21" t="str">
        <f>IF(O894="","",ROUND((((1+Q894/CP)^(CP/periods_per_year))-1)*U893,2))</f>
        <v/>
      </c>
      <c r="S894" s="21" t="str">
        <f>IF(O894="","",IF(O894=nper,U893+R894,MIN(U893+R894,IF(Q894=Q893,S893,ROUND(-PMT(((1+Q894/CP)^(CP/periods_per_year))-1,nper-O894+1,U893),2)))))</f>
        <v/>
      </c>
      <c r="T894" s="21" t="str">
        <f t="shared" si="138"/>
        <v/>
      </c>
      <c r="U894" s="21" t="str">
        <f t="shared" si="139"/>
        <v/>
      </c>
    </row>
    <row r="895" spans="1:21" x14ac:dyDescent="0.2">
      <c r="A895" s="11" t="str">
        <f t="shared" si="130"/>
        <v/>
      </c>
      <c r="B895" s="12" t="str">
        <f t="shared" si="131"/>
        <v/>
      </c>
      <c r="C895" s="16" t="str">
        <f t="shared" si="132"/>
        <v/>
      </c>
      <c r="D895" s="13" t="str">
        <f>IF(A895="","",IF(A895=1,start_rate,IF(variable,IF(OR(A895=1,A895&lt;$J$23*periods_per_year),D894,MIN($J$24,IF(MOD(A895-1,$J$26)=0,MAX($J$25,D894+$J$27),D894))),D894)))</f>
        <v/>
      </c>
      <c r="E895" s="14" t="str">
        <f t="shared" si="133"/>
        <v/>
      </c>
      <c r="F895" s="14" t="str">
        <f>IF(A895="","",IF(A895=nper,J894+E895,MIN(J894+E895,IF(D895=D894,F894,IF($E$13="Acc Bi-Weekly",ROUND((-PMT(((1+D895/CP)^(CP/12))-1,(nper-A895+1)*12/26,J894))/2,2),IF($E$13="Acc Weekly",ROUND((-PMT(((1+D895/CP)^(CP/12))-1,(nper-A895+1)*12/52,J894))/4,2),ROUND(-PMT(((1+D895/CP)^(CP/periods_per_year))-1,nper-A895+1,J894),2)))))))</f>
        <v/>
      </c>
      <c r="G895" s="14" t="str">
        <f>IF(OR(A895="",A895&lt;$E$23),"",IF(J894&lt;=F895,0,IF(IF(AND(A895&gt;=$E$23,MOD(A895-$E$23,int)=0),$E$24,0)+F895&gt;=J894+E895,J894+E895-F895,IF(AND(A895&gt;=$E$23,MOD(A895-$E$23,int)=0),$E$24,0)+IF(IF(AND(A895&gt;=$E$23,MOD(A895-$E$23,int)=0),$E$24,0)+IF(MOD(A895-$E$27,periods_per_year)=0,$E$26,0)+F895&lt;J894+E895,IF(MOD(A895-$E$27,periods_per_year)=0,$E$26,0),J894+E895-IF(AND(A895&gt;=$E$23,MOD(A895-$E$23,int)=0),$E$24,0)-F895))))</f>
        <v/>
      </c>
      <c r="H895" s="15"/>
      <c r="I895" s="14" t="str">
        <f t="shared" si="134"/>
        <v/>
      </c>
      <c r="J895" s="14" t="str">
        <f t="shared" si="135"/>
        <v/>
      </c>
      <c r="K895" s="14" t="str">
        <f t="shared" si="136"/>
        <v/>
      </c>
      <c r="L895" s="14" t="str">
        <f>IF(A895="","",SUM($K$49:K895))</f>
        <v/>
      </c>
      <c r="O895" s="18" t="str">
        <f t="shared" si="137"/>
        <v/>
      </c>
      <c r="P895" s="19" t="str">
        <f>IF(O895="","",IF(OR(periods_per_year=26,periods_per_year=52),IF(periods_per_year=26,IF(O895=1,fpdate,P894+14),IF(periods_per_year=52,IF(O895=1,fpdate,P894+7),"n/a")),IF(periods_per_year=24,DATE(YEAR(fpdate),MONTH(fpdate)+(O895-1)/2+IF(AND(DAY(fpdate)&gt;=15,MOD(O895,2)=0),1,0),IF(MOD(O895,2)=0,IF(DAY(fpdate)&gt;=15,DAY(fpdate)-14,DAY(fpdate)+14),DAY(fpdate))),IF(DAY(DATE(YEAR(fpdate),MONTH(fpdate)+O895-1,DAY(fpdate)))&lt;&gt;DAY(fpdate),DATE(YEAR(fpdate),MONTH(fpdate)+O895,0),DATE(YEAR(fpdate),MONTH(fpdate)+O895-1,DAY(fpdate))))))</f>
        <v/>
      </c>
      <c r="Q895" s="20" t="str">
        <f>IF(O895="","",IF(D895&lt;&gt;"",D895,IF(O895=1,start_rate,IF(variable,IF(OR(O895=1,O895&lt;$J$23*periods_per_year),Q894,MIN($J$24,IF(MOD(O895-1,$J$26)=0,MAX($J$25,Q894+$J$27),Q894))),Q894))))</f>
        <v/>
      </c>
      <c r="R895" s="21" t="str">
        <f>IF(O895="","",ROUND((((1+Q895/CP)^(CP/periods_per_year))-1)*U894,2))</f>
        <v/>
      </c>
      <c r="S895" s="21" t="str">
        <f>IF(O895="","",IF(O895=nper,U894+R895,MIN(U894+R895,IF(Q895=Q894,S894,ROUND(-PMT(((1+Q895/CP)^(CP/periods_per_year))-1,nper-O895+1,U894),2)))))</f>
        <v/>
      </c>
      <c r="T895" s="21" t="str">
        <f t="shared" si="138"/>
        <v/>
      </c>
      <c r="U895" s="21" t="str">
        <f t="shared" si="139"/>
        <v/>
      </c>
    </row>
    <row r="896" spans="1:21" x14ac:dyDescent="0.2">
      <c r="A896" s="11" t="str">
        <f t="shared" si="130"/>
        <v/>
      </c>
      <c r="B896" s="12" t="str">
        <f t="shared" si="131"/>
        <v/>
      </c>
      <c r="C896" s="16" t="str">
        <f t="shared" si="132"/>
        <v/>
      </c>
      <c r="D896" s="13" t="str">
        <f>IF(A896="","",IF(A896=1,start_rate,IF(variable,IF(OR(A896=1,A896&lt;$J$23*periods_per_year),D895,MIN($J$24,IF(MOD(A896-1,$J$26)=0,MAX($J$25,D895+$J$27),D895))),D895)))</f>
        <v/>
      </c>
      <c r="E896" s="14" t="str">
        <f t="shared" si="133"/>
        <v/>
      </c>
      <c r="F896" s="14" t="str">
        <f>IF(A896="","",IF(A896=nper,J895+E896,MIN(J895+E896,IF(D896=D895,F895,IF($E$13="Acc Bi-Weekly",ROUND((-PMT(((1+D896/CP)^(CP/12))-1,(nper-A896+1)*12/26,J895))/2,2),IF($E$13="Acc Weekly",ROUND((-PMT(((1+D896/CP)^(CP/12))-1,(nper-A896+1)*12/52,J895))/4,2),ROUND(-PMT(((1+D896/CP)^(CP/periods_per_year))-1,nper-A896+1,J895),2)))))))</f>
        <v/>
      </c>
      <c r="G896" s="14" t="str">
        <f>IF(OR(A896="",A896&lt;$E$23),"",IF(J895&lt;=F896,0,IF(IF(AND(A896&gt;=$E$23,MOD(A896-$E$23,int)=0),$E$24,0)+F896&gt;=J895+E896,J895+E896-F896,IF(AND(A896&gt;=$E$23,MOD(A896-$E$23,int)=0),$E$24,0)+IF(IF(AND(A896&gt;=$E$23,MOD(A896-$E$23,int)=0),$E$24,0)+IF(MOD(A896-$E$27,periods_per_year)=0,$E$26,0)+F896&lt;J895+E896,IF(MOD(A896-$E$27,periods_per_year)=0,$E$26,0),J895+E896-IF(AND(A896&gt;=$E$23,MOD(A896-$E$23,int)=0),$E$24,0)-F896))))</f>
        <v/>
      </c>
      <c r="H896" s="15"/>
      <c r="I896" s="14" t="str">
        <f t="shared" si="134"/>
        <v/>
      </c>
      <c r="J896" s="14" t="str">
        <f t="shared" si="135"/>
        <v/>
      </c>
      <c r="K896" s="14" t="str">
        <f t="shared" si="136"/>
        <v/>
      </c>
      <c r="L896" s="14" t="str">
        <f>IF(A896="","",SUM($K$49:K896))</f>
        <v/>
      </c>
      <c r="O896" s="18" t="str">
        <f t="shared" si="137"/>
        <v/>
      </c>
      <c r="P896" s="19" t="str">
        <f>IF(O896="","",IF(OR(periods_per_year=26,periods_per_year=52),IF(periods_per_year=26,IF(O896=1,fpdate,P895+14),IF(periods_per_year=52,IF(O896=1,fpdate,P895+7),"n/a")),IF(periods_per_year=24,DATE(YEAR(fpdate),MONTH(fpdate)+(O896-1)/2+IF(AND(DAY(fpdate)&gt;=15,MOD(O896,2)=0),1,0),IF(MOD(O896,2)=0,IF(DAY(fpdate)&gt;=15,DAY(fpdate)-14,DAY(fpdate)+14),DAY(fpdate))),IF(DAY(DATE(YEAR(fpdate),MONTH(fpdate)+O896-1,DAY(fpdate)))&lt;&gt;DAY(fpdate),DATE(YEAR(fpdate),MONTH(fpdate)+O896,0),DATE(YEAR(fpdate),MONTH(fpdate)+O896-1,DAY(fpdate))))))</f>
        <v/>
      </c>
      <c r="Q896" s="20" t="str">
        <f>IF(O896="","",IF(D896&lt;&gt;"",D896,IF(O896=1,start_rate,IF(variable,IF(OR(O896=1,O896&lt;$J$23*periods_per_year),Q895,MIN($J$24,IF(MOD(O896-1,$J$26)=0,MAX($J$25,Q895+$J$27),Q895))),Q895))))</f>
        <v/>
      </c>
      <c r="R896" s="21" t="str">
        <f>IF(O896="","",ROUND((((1+Q896/CP)^(CP/periods_per_year))-1)*U895,2))</f>
        <v/>
      </c>
      <c r="S896" s="21" t="str">
        <f>IF(O896="","",IF(O896=nper,U895+R896,MIN(U895+R896,IF(Q896=Q895,S895,ROUND(-PMT(((1+Q896/CP)^(CP/periods_per_year))-1,nper-O896+1,U895),2)))))</f>
        <v/>
      </c>
      <c r="T896" s="21" t="str">
        <f t="shared" si="138"/>
        <v/>
      </c>
      <c r="U896" s="21" t="str">
        <f t="shared" si="139"/>
        <v/>
      </c>
    </row>
    <row r="897" spans="1:21" x14ac:dyDescent="0.2">
      <c r="A897" s="11" t="str">
        <f t="shared" si="130"/>
        <v/>
      </c>
      <c r="B897" s="12" t="str">
        <f t="shared" si="131"/>
        <v/>
      </c>
      <c r="C897" s="16" t="str">
        <f t="shared" si="132"/>
        <v/>
      </c>
      <c r="D897" s="13" t="str">
        <f>IF(A897="","",IF(A897=1,start_rate,IF(variable,IF(OR(A897=1,A897&lt;$J$23*periods_per_year),D896,MIN($J$24,IF(MOD(A897-1,$J$26)=0,MAX($J$25,D896+$J$27),D896))),D896)))</f>
        <v/>
      </c>
      <c r="E897" s="14" t="str">
        <f t="shared" si="133"/>
        <v/>
      </c>
      <c r="F897" s="14" t="str">
        <f>IF(A897="","",IF(A897=nper,J896+E897,MIN(J896+E897,IF(D897=D896,F896,IF($E$13="Acc Bi-Weekly",ROUND((-PMT(((1+D897/CP)^(CP/12))-1,(nper-A897+1)*12/26,J896))/2,2),IF($E$13="Acc Weekly",ROUND((-PMT(((1+D897/CP)^(CP/12))-1,(nper-A897+1)*12/52,J896))/4,2),ROUND(-PMT(((1+D897/CP)^(CP/periods_per_year))-1,nper-A897+1,J896),2)))))))</f>
        <v/>
      </c>
      <c r="G897" s="14" t="str">
        <f>IF(OR(A897="",A897&lt;$E$23),"",IF(J896&lt;=F897,0,IF(IF(AND(A897&gt;=$E$23,MOD(A897-$E$23,int)=0),$E$24,0)+F897&gt;=J896+E897,J896+E897-F897,IF(AND(A897&gt;=$E$23,MOD(A897-$E$23,int)=0),$E$24,0)+IF(IF(AND(A897&gt;=$E$23,MOD(A897-$E$23,int)=0),$E$24,0)+IF(MOD(A897-$E$27,periods_per_year)=0,$E$26,0)+F897&lt;J896+E897,IF(MOD(A897-$E$27,periods_per_year)=0,$E$26,0),J896+E897-IF(AND(A897&gt;=$E$23,MOD(A897-$E$23,int)=0),$E$24,0)-F897))))</f>
        <v/>
      </c>
      <c r="H897" s="15"/>
      <c r="I897" s="14" t="str">
        <f t="shared" si="134"/>
        <v/>
      </c>
      <c r="J897" s="14" t="str">
        <f t="shared" si="135"/>
        <v/>
      </c>
      <c r="K897" s="14" t="str">
        <f t="shared" si="136"/>
        <v/>
      </c>
      <c r="L897" s="14" t="str">
        <f>IF(A897="","",SUM($K$49:K897))</f>
        <v/>
      </c>
      <c r="O897" s="18" t="str">
        <f t="shared" si="137"/>
        <v/>
      </c>
      <c r="P897" s="19" t="str">
        <f>IF(O897="","",IF(OR(periods_per_year=26,periods_per_year=52),IF(periods_per_year=26,IF(O897=1,fpdate,P896+14),IF(periods_per_year=52,IF(O897=1,fpdate,P896+7),"n/a")),IF(periods_per_year=24,DATE(YEAR(fpdate),MONTH(fpdate)+(O897-1)/2+IF(AND(DAY(fpdate)&gt;=15,MOD(O897,2)=0),1,0),IF(MOD(O897,2)=0,IF(DAY(fpdate)&gt;=15,DAY(fpdate)-14,DAY(fpdate)+14),DAY(fpdate))),IF(DAY(DATE(YEAR(fpdate),MONTH(fpdate)+O897-1,DAY(fpdate)))&lt;&gt;DAY(fpdate),DATE(YEAR(fpdate),MONTH(fpdate)+O897,0),DATE(YEAR(fpdate),MONTH(fpdate)+O897-1,DAY(fpdate))))))</f>
        <v/>
      </c>
      <c r="Q897" s="20" t="str">
        <f>IF(O897="","",IF(D897&lt;&gt;"",D897,IF(O897=1,start_rate,IF(variable,IF(OR(O897=1,O897&lt;$J$23*periods_per_year),Q896,MIN($J$24,IF(MOD(O897-1,$J$26)=0,MAX($J$25,Q896+$J$27),Q896))),Q896))))</f>
        <v/>
      </c>
      <c r="R897" s="21" t="str">
        <f>IF(O897="","",ROUND((((1+Q897/CP)^(CP/periods_per_year))-1)*U896,2))</f>
        <v/>
      </c>
      <c r="S897" s="21" t="str">
        <f>IF(O897="","",IF(O897=nper,U896+R897,MIN(U896+R897,IF(Q897=Q896,S896,ROUND(-PMT(((1+Q897/CP)^(CP/periods_per_year))-1,nper-O897+1,U896),2)))))</f>
        <v/>
      </c>
      <c r="T897" s="21" t="str">
        <f t="shared" si="138"/>
        <v/>
      </c>
      <c r="U897" s="21" t="str">
        <f t="shared" si="139"/>
        <v/>
      </c>
    </row>
    <row r="898" spans="1:21" x14ac:dyDescent="0.2">
      <c r="A898" s="11" t="str">
        <f t="shared" si="130"/>
        <v/>
      </c>
      <c r="B898" s="12" t="str">
        <f t="shared" si="131"/>
        <v/>
      </c>
      <c r="C898" s="16" t="str">
        <f t="shared" si="132"/>
        <v/>
      </c>
      <c r="D898" s="13" t="str">
        <f>IF(A898="","",IF(A898=1,start_rate,IF(variable,IF(OR(A898=1,A898&lt;$J$23*periods_per_year),D897,MIN($J$24,IF(MOD(A898-1,$J$26)=0,MAX($J$25,D897+$J$27),D897))),D897)))</f>
        <v/>
      </c>
      <c r="E898" s="14" t="str">
        <f t="shared" si="133"/>
        <v/>
      </c>
      <c r="F898" s="14" t="str">
        <f>IF(A898="","",IF(A898=nper,J897+E898,MIN(J897+E898,IF(D898=D897,F897,IF($E$13="Acc Bi-Weekly",ROUND((-PMT(((1+D898/CP)^(CP/12))-1,(nper-A898+1)*12/26,J897))/2,2),IF($E$13="Acc Weekly",ROUND((-PMT(((1+D898/CP)^(CP/12))-1,(nper-A898+1)*12/52,J897))/4,2),ROUND(-PMT(((1+D898/CP)^(CP/periods_per_year))-1,nper-A898+1,J897),2)))))))</f>
        <v/>
      </c>
      <c r="G898" s="14" t="str">
        <f>IF(OR(A898="",A898&lt;$E$23),"",IF(J897&lt;=F898,0,IF(IF(AND(A898&gt;=$E$23,MOD(A898-$E$23,int)=0),$E$24,0)+F898&gt;=J897+E898,J897+E898-F898,IF(AND(A898&gt;=$E$23,MOD(A898-$E$23,int)=0),$E$24,0)+IF(IF(AND(A898&gt;=$E$23,MOD(A898-$E$23,int)=0),$E$24,0)+IF(MOD(A898-$E$27,periods_per_year)=0,$E$26,0)+F898&lt;J897+E898,IF(MOD(A898-$E$27,periods_per_year)=0,$E$26,0),J897+E898-IF(AND(A898&gt;=$E$23,MOD(A898-$E$23,int)=0),$E$24,0)-F898))))</f>
        <v/>
      </c>
      <c r="H898" s="15"/>
      <c r="I898" s="14" t="str">
        <f t="shared" si="134"/>
        <v/>
      </c>
      <c r="J898" s="14" t="str">
        <f t="shared" si="135"/>
        <v/>
      </c>
      <c r="K898" s="14" t="str">
        <f t="shared" si="136"/>
        <v/>
      </c>
      <c r="L898" s="14" t="str">
        <f>IF(A898="","",SUM($K$49:K898))</f>
        <v/>
      </c>
      <c r="O898" s="18" t="str">
        <f t="shared" si="137"/>
        <v/>
      </c>
      <c r="P898" s="19" t="str">
        <f>IF(O898="","",IF(OR(periods_per_year=26,periods_per_year=52),IF(periods_per_year=26,IF(O898=1,fpdate,P897+14),IF(periods_per_year=52,IF(O898=1,fpdate,P897+7),"n/a")),IF(periods_per_year=24,DATE(YEAR(fpdate),MONTH(fpdate)+(O898-1)/2+IF(AND(DAY(fpdate)&gt;=15,MOD(O898,2)=0),1,0),IF(MOD(O898,2)=0,IF(DAY(fpdate)&gt;=15,DAY(fpdate)-14,DAY(fpdate)+14),DAY(fpdate))),IF(DAY(DATE(YEAR(fpdate),MONTH(fpdate)+O898-1,DAY(fpdate)))&lt;&gt;DAY(fpdate),DATE(YEAR(fpdate),MONTH(fpdate)+O898,0),DATE(YEAR(fpdate),MONTH(fpdate)+O898-1,DAY(fpdate))))))</f>
        <v/>
      </c>
      <c r="Q898" s="20" t="str">
        <f>IF(O898="","",IF(D898&lt;&gt;"",D898,IF(O898=1,start_rate,IF(variable,IF(OR(O898=1,O898&lt;$J$23*periods_per_year),Q897,MIN($J$24,IF(MOD(O898-1,$J$26)=0,MAX($J$25,Q897+$J$27),Q897))),Q897))))</f>
        <v/>
      </c>
      <c r="R898" s="21" t="str">
        <f>IF(O898="","",ROUND((((1+Q898/CP)^(CP/periods_per_year))-1)*U897,2))</f>
        <v/>
      </c>
      <c r="S898" s="21" t="str">
        <f>IF(O898="","",IF(O898=nper,U897+R898,MIN(U897+R898,IF(Q898=Q897,S897,ROUND(-PMT(((1+Q898/CP)^(CP/periods_per_year))-1,nper-O898+1,U897),2)))))</f>
        <v/>
      </c>
      <c r="T898" s="21" t="str">
        <f t="shared" si="138"/>
        <v/>
      </c>
      <c r="U898" s="21" t="str">
        <f t="shared" si="139"/>
        <v/>
      </c>
    </row>
    <row r="899" spans="1:21" x14ac:dyDescent="0.2">
      <c r="A899" s="11" t="str">
        <f t="shared" si="130"/>
        <v/>
      </c>
      <c r="B899" s="12" t="str">
        <f t="shared" si="131"/>
        <v/>
      </c>
      <c r="C899" s="16" t="str">
        <f t="shared" si="132"/>
        <v/>
      </c>
      <c r="D899" s="13" t="str">
        <f>IF(A899="","",IF(A899=1,start_rate,IF(variable,IF(OR(A899=1,A899&lt;$J$23*periods_per_year),D898,MIN($J$24,IF(MOD(A899-1,$J$26)=0,MAX($J$25,D898+$J$27),D898))),D898)))</f>
        <v/>
      </c>
      <c r="E899" s="14" t="str">
        <f t="shared" si="133"/>
        <v/>
      </c>
      <c r="F899" s="14" t="str">
        <f>IF(A899="","",IF(A899=nper,J898+E899,MIN(J898+E899,IF(D899=D898,F898,IF($E$13="Acc Bi-Weekly",ROUND((-PMT(((1+D899/CP)^(CP/12))-1,(nper-A899+1)*12/26,J898))/2,2),IF($E$13="Acc Weekly",ROUND((-PMT(((1+D899/CP)^(CP/12))-1,(nper-A899+1)*12/52,J898))/4,2),ROUND(-PMT(((1+D899/CP)^(CP/periods_per_year))-1,nper-A899+1,J898),2)))))))</f>
        <v/>
      </c>
      <c r="G899" s="14" t="str">
        <f>IF(OR(A899="",A899&lt;$E$23),"",IF(J898&lt;=F899,0,IF(IF(AND(A899&gt;=$E$23,MOD(A899-$E$23,int)=0),$E$24,0)+F899&gt;=J898+E899,J898+E899-F899,IF(AND(A899&gt;=$E$23,MOD(A899-$E$23,int)=0),$E$24,0)+IF(IF(AND(A899&gt;=$E$23,MOD(A899-$E$23,int)=0),$E$24,0)+IF(MOD(A899-$E$27,periods_per_year)=0,$E$26,0)+F899&lt;J898+E899,IF(MOD(A899-$E$27,periods_per_year)=0,$E$26,0),J898+E899-IF(AND(A899&gt;=$E$23,MOD(A899-$E$23,int)=0),$E$24,0)-F899))))</f>
        <v/>
      </c>
      <c r="H899" s="15"/>
      <c r="I899" s="14" t="str">
        <f t="shared" si="134"/>
        <v/>
      </c>
      <c r="J899" s="14" t="str">
        <f t="shared" si="135"/>
        <v/>
      </c>
      <c r="K899" s="14" t="str">
        <f t="shared" si="136"/>
        <v/>
      </c>
      <c r="L899" s="14" t="str">
        <f>IF(A899="","",SUM($K$49:K899))</f>
        <v/>
      </c>
      <c r="O899" s="18" t="str">
        <f t="shared" si="137"/>
        <v/>
      </c>
      <c r="P899" s="19" t="str">
        <f>IF(O899="","",IF(OR(periods_per_year=26,periods_per_year=52),IF(periods_per_year=26,IF(O899=1,fpdate,P898+14),IF(periods_per_year=52,IF(O899=1,fpdate,P898+7),"n/a")),IF(periods_per_year=24,DATE(YEAR(fpdate),MONTH(fpdate)+(O899-1)/2+IF(AND(DAY(fpdate)&gt;=15,MOD(O899,2)=0),1,0),IF(MOD(O899,2)=0,IF(DAY(fpdate)&gt;=15,DAY(fpdate)-14,DAY(fpdate)+14),DAY(fpdate))),IF(DAY(DATE(YEAR(fpdate),MONTH(fpdate)+O899-1,DAY(fpdate)))&lt;&gt;DAY(fpdate),DATE(YEAR(fpdate),MONTH(fpdate)+O899,0),DATE(YEAR(fpdate),MONTH(fpdate)+O899-1,DAY(fpdate))))))</f>
        <v/>
      </c>
      <c r="Q899" s="20" t="str">
        <f>IF(O899="","",IF(D899&lt;&gt;"",D899,IF(O899=1,start_rate,IF(variable,IF(OR(O899=1,O899&lt;$J$23*periods_per_year),Q898,MIN($J$24,IF(MOD(O899-1,$J$26)=0,MAX($J$25,Q898+$J$27),Q898))),Q898))))</f>
        <v/>
      </c>
      <c r="R899" s="21" t="str">
        <f>IF(O899="","",ROUND((((1+Q899/CP)^(CP/periods_per_year))-1)*U898,2))</f>
        <v/>
      </c>
      <c r="S899" s="21" t="str">
        <f>IF(O899="","",IF(O899=nper,U898+R899,MIN(U898+R899,IF(Q899=Q898,S898,ROUND(-PMT(((1+Q899/CP)^(CP/periods_per_year))-1,nper-O899+1,U898),2)))))</f>
        <v/>
      </c>
      <c r="T899" s="21" t="str">
        <f t="shared" si="138"/>
        <v/>
      </c>
      <c r="U899" s="21" t="str">
        <f t="shared" si="139"/>
        <v/>
      </c>
    </row>
    <row r="900" spans="1:21" x14ac:dyDescent="0.2">
      <c r="A900" s="11" t="str">
        <f t="shared" si="130"/>
        <v/>
      </c>
      <c r="B900" s="12" t="str">
        <f t="shared" si="131"/>
        <v/>
      </c>
      <c r="C900" s="16" t="str">
        <f t="shared" si="132"/>
        <v/>
      </c>
      <c r="D900" s="13" t="str">
        <f>IF(A900="","",IF(A900=1,start_rate,IF(variable,IF(OR(A900=1,A900&lt;$J$23*periods_per_year),D899,MIN($J$24,IF(MOD(A900-1,$J$26)=0,MAX($J$25,D899+$J$27),D899))),D899)))</f>
        <v/>
      </c>
      <c r="E900" s="14" t="str">
        <f t="shared" si="133"/>
        <v/>
      </c>
      <c r="F900" s="14" t="str">
        <f>IF(A900="","",IF(A900=nper,J899+E900,MIN(J899+E900,IF(D900=D899,F899,IF($E$13="Acc Bi-Weekly",ROUND((-PMT(((1+D900/CP)^(CP/12))-1,(nper-A900+1)*12/26,J899))/2,2),IF($E$13="Acc Weekly",ROUND((-PMT(((1+D900/CP)^(CP/12))-1,(nper-A900+1)*12/52,J899))/4,2),ROUND(-PMT(((1+D900/CP)^(CP/periods_per_year))-1,nper-A900+1,J899),2)))))))</f>
        <v/>
      </c>
      <c r="G900" s="14" t="str">
        <f>IF(OR(A900="",A900&lt;$E$23),"",IF(J899&lt;=F900,0,IF(IF(AND(A900&gt;=$E$23,MOD(A900-$E$23,int)=0),$E$24,0)+F900&gt;=J899+E900,J899+E900-F900,IF(AND(A900&gt;=$E$23,MOD(A900-$E$23,int)=0),$E$24,0)+IF(IF(AND(A900&gt;=$E$23,MOD(A900-$E$23,int)=0),$E$24,0)+IF(MOD(A900-$E$27,periods_per_year)=0,$E$26,0)+F900&lt;J899+E900,IF(MOD(A900-$E$27,periods_per_year)=0,$E$26,0),J899+E900-IF(AND(A900&gt;=$E$23,MOD(A900-$E$23,int)=0),$E$24,0)-F900))))</f>
        <v/>
      </c>
      <c r="H900" s="15"/>
      <c r="I900" s="14" t="str">
        <f t="shared" si="134"/>
        <v/>
      </c>
      <c r="J900" s="14" t="str">
        <f t="shared" si="135"/>
        <v/>
      </c>
      <c r="K900" s="14" t="str">
        <f t="shared" si="136"/>
        <v/>
      </c>
      <c r="L900" s="14" t="str">
        <f>IF(A900="","",SUM($K$49:K900))</f>
        <v/>
      </c>
      <c r="O900" s="18" t="str">
        <f t="shared" si="137"/>
        <v/>
      </c>
      <c r="P900" s="19" t="str">
        <f>IF(O900="","",IF(OR(periods_per_year=26,periods_per_year=52),IF(periods_per_year=26,IF(O900=1,fpdate,P899+14),IF(periods_per_year=52,IF(O900=1,fpdate,P899+7),"n/a")),IF(periods_per_year=24,DATE(YEAR(fpdate),MONTH(fpdate)+(O900-1)/2+IF(AND(DAY(fpdate)&gt;=15,MOD(O900,2)=0),1,0),IF(MOD(O900,2)=0,IF(DAY(fpdate)&gt;=15,DAY(fpdate)-14,DAY(fpdate)+14),DAY(fpdate))),IF(DAY(DATE(YEAR(fpdate),MONTH(fpdate)+O900-1,DAY(fpdate)))&lt;&gt;DAY(fpdate),DATE(YEAR(fpdate),MONTH(fpdate)+O900,0),DATE(YEAR(fpdate),MONTH(fpdate)+O900-1,DAY(fpdate))))))</f>
        <v/>
      </c>
      <c r="Q900" s="20" t="str">
        <f>IF(O900="","",IF(D900&lt;&gt;"",D900,IF(O900=1,start_rate,IF(variable,IF(OR(O900=1,O900&lt;$J$23*periods_per_year),Q899,MIN($J$24,IF(MOD(O900-1,$J$26)=0,MAX($J$25,Q899+$J$27),Q899))),Q899))))</f>
        <v/>
      </c>
      <c r="R900" s="21" t="str">
        <f>IF(O900="","",ROUND((((1+Q900/CP)^(CP/periods_per_year))-1)*U899,2))</f>
        <v/>
      </c>
      <c r="S900" s="21" t="str">
        <f>IF(O900="","",IF(O900=nper,U899+R900,MIN(U899+R900,IF(Q900=Q899,S899,ROUND(-PMT(((1+Q900/CP)^(CP/periods_per_year))-1,nper-O900+1,U899),2)))))</f>
        <v/>
      </c>
      <c r="T900" s="21" t="str">
        <f t="shared" si="138"/>
        <v/>
      </c>
      <c r="U900" s="21" t="str">
        <f t="shared" si="139"/>
        <v/>
      </c>
    </row>
    <row r="901" spans="1:21" x14ac:dyDescent="0.2">
      <c r="A901" s="11" t="str">
        <f t="shared" si="130"/>
        <v/>
      </c>
      <c r="B901" s="12" t="str">
        <f t="shared" si="131"/>
        <v/>
      </c>
      <c r="C901" s="16" t="str">
        <f t="shared" si="132"/>
        <v/>
      </c>
      <c r="D901" s="13" t="str">
        <f>IF(A901="","",IF(A901=1,start_rate,IF(variable,IF(OR(A901=1,A901&lt;$J$23*periods_per_year),D900,MIN($J$24,IF(MOD(A901-1,$J$26)=0,MAX($J$25,D900+$J$27),D900))),D900)))</f>
        <v/>
      </c>
      <c r="E901" s="14" t="str">
        <f t="shared" si="133"/>
        <v/>
      </c>
      <c r="F901" s="14" t="str">
        <f>IF(A901="","",IF(A901=nper,J900+E901,MIN(J900+E901,IF(D901=D900,F900,IF($E$13="Acc Bi-Weekly",ROUND((-PMT(((1+D901/CP)^(CP/12))-1,(nper-A901+1)*12/26,J900))/2,2),IF($E$13="Acc Weekly",ROUND((-PMT(((1+D901/CP)^(CP/12))-1,(nper-A901+1)*12/52,J900))/4,2),ROUND(-PMT(((1+D901/CP)^(CP/periods_per_year))-1,nper-A901+1,J900),2)))))))</f>
        <v/>
      </c>
      <c r="G901" s="14" t="str">
        <f>IF(OR(A901="",A901&lt;$E$23),"",IF(J900&lt;=F901,0,IF(IF(AND(A901&gt;=$E$23,MOD(A901-$E$23,int)=0),$E$24,0)+F901&gt;=J900+E901,J900+E901-F901,IF(AND(A901&gt;=$E$23,MOD(A901-$E$23,int)=0),$E$24,0)+IF(IF(AND(A901&gt;=$E$23,MOD(A901-$E$23,int)=0),$E$24,0)+IF(MOD(A901-$E$27,periods_per_year)=0,$E$26,0)+F901&lt;J900+E901,IF(MOD(A901-$E$27,periods_per_year)=0,$E$26,0),J900+E901-IF(AND(A901&gt;=$E$23,MOD(A901-$E$23,int)=0),$E$24,0)-F901))))</f>
        <v/>
      </c>
      <c r="H901" s="15"/>
      <c r="I901" s="14" t="str">
        <f t="shared" si="134"/>
        <v/>
      </c>
      <c r="J901" s="14" t="str">
        <f t="shared" si="135"/>
        <v/>
      </c>
      <c r="K901" s="14" t="str">
        <f t="shared" si="136"/>
        <v/>
      </c>
      <c r="L901" s="14" t="str">
        <f>IF(A901="","",SUM($K$49:K901))</f>
        <v/>
      </c>
      <c r="O901" s="18" t="str">
        <f t="shared" si="137"/>
        <v/>
      </c>
      <c r="P901" s="19" t="str">
        <f>IF(O901="","",IF(OR(periods_per_year=26,periods_per_year=52),IF(periods_per_year=26,IF(O901=1,fpdate,P900+14),IF(periods_per_year=52,IF(O901=1,fpdate,P900+7),"n/a")),IF(periods_per_year=24,DATE(YEAR(fpdate),MONTH(fpdate)+(O901-1)/2+IF(AND(DAY(fpdate)&gt;=15,MOD(O901,2)=0),1,0),IF(MOD(O901,2)=0,IF(DAY(fpdate)&gt;=15,DAY(fpdate)-14,DAY(fpdate)+14),DAY(fpdate))),IF(DAY(DATE(YEAR(fpdate),MONTH(fpdate)+O901-1,DAY(fpdate)))&lt;&gt;DAY(fpdate),DATE(YEAR(fpdate),MONTH(fpdate)+O901,0),DATE(YEAR(fpdate),MONTH(fpdate)+O901-1,DAY(fpdate))))))</f>
        <v/>
      </c>
      <c r="Q901" s="20" t="str">
        <f>IF(O901="","",IF(D901&lt;&gt;"",D901,IF(O901=1,start_rate,IF(variable,IF(OR(O901=1,O901&lt;$J$23*periods_per_year),Q900,MIN($J$24,IF(MOD(O901-1,$J$26)=0,MAX($J$25,Q900+$J$27),Q900))),Q900))))</f>
        <v/>
      </c>
      <c r="R901" s="21" t="str">
        <f>IF(O901="","",ROUND((((1+Q901/CP)^(CP/periods_per_year))-1)*U900,2))</f>
        <v/>
      </c>
      <c r="S901" s="21" t="str">
        <f>IF(O901="","",IF(O901=nper,U900+R901,MIN(U900+R901,IF(Q901=Q900,S900,ROUND(-PMT(((1+Q901/CP)^(CP/periods_per_year))-1,nper-O901+1,U900),2)))))</f>
        <v/>
      </c>
      <c r="T901" s="21" t="str">
        <f t="shared" si="138"/>
        <v/>
      </c>
      <c r="U901" s="21" t="str">
        <f t="shared" si="139"/>
        <v/>
      </c>
    </row>
    <row r="902" spans="1:21" x14ac:dyDescent="0.2">
      <c r="A902" s="11" t="str">
        <f t="shared" si="130"/>
        <v/>
      </c>
      <c r="B902" s="12" t="str">
        <f t="shared" si="131"/>
        <v/>
      </c>
      <c r="C902" s="16" t="str">
        <f t="shared" si="132"/>
        <v/>
      </c>
      <c r="D902" s="13" t="str">
        <f>IF(A902="","",IF(A902=1,start_rate,IF(variable,IF(OR(A902=1,A902&lt;$J$23*periods_per_year),D901,MIN($J$24,IF(MOD(A902-1,$J$26)=0,MAX($J$25,D901+$J$27),D901))),D901)))</f>
        <v/>
      </c>
      <c r="E902" s="14" t="str">
        <f t="shared" si="133"/>
        <v/>
      </c>
      <c r="F902" s="14" t="str">
        <f>IF(A902="","",IF(A902=nper,J901+E902,MIN(J901+E902,IF(D902=D901,F901,IF($E$13="Acc Bi-Weekly",ROUND((-PMT(((1+D902/CP)^(CP/12))-1,(nper-A902+1)*12/26,J901))/2,2),IF($E$13="Acc Weekly",ROUND((-PMT(((1+D902/CP)^(CP/12))-1,(nper-A902+1)*12/52,J901))/4,2),ROUND(-PMT(((1+D902/CP)^(CP/periods_per_year))-1,nper-A902+1,J901),2)))))))</f>
        <v/>
      </c>
      <c r="G902" s="14" t="str">
        <f>IF(OR(A902="",A902&lt;$E$23),"",IF(J901&lt;=F902,0,IF(IF(AND(A902&gt;=$E$23,MOD(A902-$E$23,int)=0),$E$24,0)+F902&gt;=J901+E902,J901+E902-F902,IF(AND(A902&gt;=$E$23,MOD(A902-$E$23,int)=0),$E$24,0)+IF(IF(AND(A902&gt;=$E$23,MOD(A902-$E$23,int)=0),$E$24,0)+IF(MOD(A902-$E$27,periods_per_year)=0,$E$26,0)+F902&lt;J901+E902,IF(MOD(A902-$E$27,periods_per_year)=0,$E$26,0),J901+E902-IF(AND(A902&gt;=$E$23,MOD(A902-$E$23,int)=0),$E$24,0)-F902))))</f>
        <v/>
      </c>
      <c r="H902" s="15"/>
      <c r="I902" s="14" t="str">
        <f t="shared" si="134"/>
        <v/>
      </c>
      <c r="J902" s="14" t="str">
        <f t="shared" si="135"/>
        <v/>
      </c>
      <c r="K902" s="14" t="str">
        <f t="shared" si="136"/>
        <v/>
      </c>
      <c r="L902" s="14" t="str">
        <f>IF(A902="","",SUM($K$49:K902))</f>
        <v/>
      </c>
      <c r="O902" s="18" t="str">
        <f t="shared" si="137"/>
        <v/>
      </c>
      <c r="P902" s="19" t="str">
        <f>IF(O902="","",IF(OR(periods_per_year=26,periods_per_year=52),IF(periods_per_year=26,IF(O902=1,fpdate,P901+14),IF(periods_per_year=52,IF(O902=1,fpdate,P901+7),"n/a")),IF(periods_per_year=24,DATE(YEAR(fpdate),MONTH(fpdate)+(O902-1)/2+IF(AND(DAY(fpdate)&gt;=15,MOD(O902,2)=0),1,0),IF(MOD(O902,2)=0,IF(DAY(fpdate)&gt;=15,DAY(fpdate)-14,DAY(fpdate)+14),DAY(fpdate))),IF(DAY(DATE(YEAR(fpdate),MONTH(fpdate)+O902-1,DAY(fpdate)))&lt;&gt;DAY(fpdate),DATE(YEAR(fpdate),MONTH(fpdate)+O902,0),DATE(YEAR(fpdate),MONTH(fpdate)+O902-1,DAY(fpdate))))))</f>
        <v/>
      </c>
      <c r="Q902" s="20" t="str">
        <f>IF(O902="","",IF(D902&lt;&gt;"",D902,IF(O902=1,start_rate,IF(variable,IF(OR(O902=1,O902&lt;$J$23*periods_per_year),Q901,MIN($J$24,IF(MOD(O902-1,$J$26)=0,MAX($J$25,Q901+$J$27),Q901))),Q901))))</f>
        <v/>
      </c>
      <c r="R902" s="21" t="str">
        <f>IF(O902="","",ROUND((((1+Q902/CP)^(CP/periods_per_year))-1)*U901,2))</f>
        <v/>
      </c>
      <c r="S902" s="21" t="str">
        <f>IF(O902="","",IF(O902=nper,U901+R902,MIN(U901+R902,IF(Q902=Q901,S901,ROUND(-PMT(((1+Q902/CP)^(CP/periods_per_year))-1,nper-O902+1,U901),2)))))</f>
        <v/>
      </c>
      <c r="T902" s="21" t="str">
        <f t="shared" si="138"/>
        <v/>
      </c>
      <c r="U902" s="21" t="str">
        <f t="shared" si="139"/>
        <v/>
      </c>
    </row>
    <row r="903" spans="1:21" x14ac:dyDescent="0.2">
      <c r="A903" s="11" t="str">
        <f t="shared" si="130"/>
        <v/>
      </c>
      <c r="B903" s="12" t="str">
        <f t="shared" si="131"/>
        <v/>
      </c>
      <c r="C903" s="16" t="str">
        <f t="shared" si="132"/>
        <v/>
      </c>
      <c r="D903" s="13" t="str">
        <f>IF(A903="","",IF(A903=1,start_rate,IF(variable,IF(OR(A903=1,A903&lt;$J$23*periods_per_year),D902,MIN($J$24,IF(MOD(A903-1,$J$26)=0,MAX($J$25,D902+$J$27),D902))),D902)))</f>
        <v/>
      </c>
      <c r="E903" s="14" t="str">
        <f t="shared" si="133"/>
        <v/>
      </c>
      <c r="F903" s="14" t="str">
        <f>IF(A903="","",IF(A903=nper,J902+E903,MIN(J902+E903,IF(D903=D902,F902,IF($E$13="Acc Bi-Weekly",ROUND((-PMT(((1+D903/CP)^(CP/12))-1,(nper-A903+1)*12/26,J902))/2,2),IF($E$13="Acc Weekly",ROUND((-PMT(((1+D903/CP)^(CP/12))-1,(nper-A903+1)*12/52,J902))/4,2),ROUND(-PMT(((1+D903/CP)^(CP/periods_per_year))-1,nper-A903+1,J902),2)))))))</f>
        <v/>
      </c>
      <c r="G903" s="14" t="str">
        <f>IF(OR(A903="",A903&lt;$E$23),"",IF(J902&lt;=F903,0,IF(IF(AND(A903&gt;=$E$23,MOD(A903-$E$23,int)=0),$E$24,0)+F903&gt;=J902+E903,J902+E903-F903,IF(AND(A903&gt;=$E$23,MOD(A903-$E$23,int)=0),$E$24,0)+IF(IF(AND(A903&gt;=$E$23,MOD(A903-$E$23,int)=0),$E$24,0)+IF(MOD(A903-$E$27,periods_per_year)=0,$E$26,0)+F903&lt;J902+E903,IF(MOD(A903-$E$27,periods_per_year)=0,$E$26,0),J902+E903-IF(AND(A903&gt;=$E$23,MOD(A903-$E$23,int)=0),$E$24,0)-F903))))</f>
        <v/>
      </c>
      <c r="H903" s="15"/>
      <c r="I903" s="14" t="str">
        <f t="shared" si="134"/>
        <v/>
      </c>
      <c r="J903" s="14" t="str">
        <f t="shared" si="135"/>
        <v/>
      </c>
      <c r="K903" s="14" t="str">
        <f t="shared" si="136"/>
        <v/>
      </c>
      <c r="L903" s="14" t="str">
        <f>IF(A903="","",SUM($K$49:K903))</f>
        <v/>
      </c>
      <c r="O903" s="18" t="str">
        <f t="shared" si="137"/>
        <v/>
      </c>
      <c r="P903" s="19" t="str">
        <f>IF(O903="","",IF(OR(periods_per_year=26,periods_per_year=52),IF(periods_per_year=26,IF(O903=1,fpdate,P902+14),IF(periods_per_year=52,IF(O903=1,fpdate,P902+7),"n/a")),IF(periods_per_year=24,DATE(YEAR(fpdate),MONTH(fpdate)+(O903-1)/2+IF(AND(DAY(fpdate)&gt;=15,MOD(O903,2)=0),1,0),IF(MOD(O903,2)=0,IF(DAY(fpdate)&gt;=15,DAY(fpdate)-14,DAY(fpdate)+14),DAY(fpdate))),IF(DAY(DATE(YEAR(fpdate),MONTH(fpdate)+O903-1,DAY(fpdate)))&lt;&gt;DAY(fpdate),DATE(YEAR(fpdate),MONTH(fpdate)+O903,0),DATE(YEAR(fpdate),MONTH(fpdate)+O903-1,DAY(fpdate))))))</f>
        <v/>
      </c>
      <c r="Q903" s="20" t="str">
        <f>IF(O903="","",IF(D903&lt;&gt;"",D903,IF(O903=1,start_rate,IF(variable,IF(OR(O903=1,O903&lt;$J$23*periods_per_year),Q902,MIN($J$24,IF(MOD(O903-1,$J$26)=0,MAX($J$25,Q902+$J$27),Q902))),Q902))))</f>
        <v/>
      </c>
      <c r="R903" s="21" t="str">
        <f>IF(O903="","",ROUND((((1+Q903/CP)^(CP/periods_per_year))-1)*U902,2))</f>
        <v/>
      </c>
      <c r="S903" s="21" t="str">
        <f>IF(O903="","",IF(O903=nper,U902+R903,MIN(U902+R903,IF(Q903=Q902,S902,ROUND(-PMT(((1+Q903/CP)^(CP/periods_per_year))-1,nper-O903+1,U902),2)))))</f>
        <v/>
      </c>
      <c r="T903" s="21" t="str">
        <f t="shared" si="138"/>
        <v/>
      </c>
      <c r="U903" s="21" t="str">
        <f t="shared" si="139"/>
        <v/>
      </c>
    </row>
    <row r="904" spans="1:21" x14ac:dyDescent="0.2">
      <c r="A904" s="11" t="str">
        <f t="shared" si="130"/>
        <v/>
      </c>
      <c r="B904" s="12" t="str">
        <f t="shared" si="131"/>
        <v/>
      </c>
      <c r="C904" s="16" t="str">
        <f t="shared" si="132"/>
        <v/>
      </c>
      <c r="D904" s="13" t="str">
        <f>IF(A904="","",IF(A904=1,start_rate,IF(variable,IF(OR(A904=1,A904&lt;$J$23*periods_per_year),D903,MIN($J$24,IF(MOD(A904-1,$J$26)=0,MAX($J$25,D903+$J$27),D903))),D903)))</f>
        <v/>
      </c>
      <c r="E904" s="14" t="str">
        <f t="shared" si="133"/>
        <v/>
      </c>
      <c r="F904" s="14" t="str">
        <f>IF(A904="","",IF(A904=nper,J903+E904,MIN(J903+E904,IF(D904=D903,F903,IF($E$13="Acc Bi-Weekly",ROUND((-PMT(((1+D904/CP)^(CP/12))-1,(nper-A904+1)*12/26,J903))/2,2),IF($E$13="Acc Weekly",ROUND((-PMT(((1+D904/CP)^(CP/12))-1,(nper-A904+1)*12/52,J903))/4,2),ROUND(-PMT(((1+D904/CP)^(CP/periods_per_year))-1,nper-A904+1,J903),2)))))))</f>
        <v/>
      </c>
      <c r="G904" s="14" t="str">
        <f>IF(OR(A904="",A904&lt;$E$23),"",IF(J903&lt;=F904,0,IF(IF(AND(A904&gt;=$E$23,MOD(A904-$E$23,int)=0),$E$24,0)+F904&gt;=J903+E904,J903+E904-F904,IF(AND(A904&gt;=$E$23,MOD(A904-$E$23,int)=0),$E$24,0)+IF(IF(AND(A904&gt;=$E$23,MOD(A904-$E$23,int)=0),$E$24,0)+IF(MOD(A904-$E$27,periods_per_year)=0,$E$26,0)+F904&lt;J903+E904,IF(MOD(A904-$E$27,periods_per_year)=0,$E$26,0),J903+E904-IF(AND(A904&gt;=$E$23,MOD(A904-$E$23,int)=0),$E$24,0)-F904))))</f>
        <v/>
      </c>
      <c r="H904" s="15"/>
      <c r="I904" s="14" t="str">
        <f t="shared" si="134"/>
        <v/>
      </c>
      <c r="J904" s="14" t="str">
        <f t="shared" si="135"/>
        <v/>
      </c>
      <c r="K904" s="14" t="str">
        <f t="shared" si="136"/>
        <v/>
      </c>
      <c r="L904" s="14" t="str">
        <f>IF(A904="","",SUM($K$49:K904))</f>
        <v/>
      </c>
      <c r="O904" s="18" t="str">
        <f t="shared" si="137"/>
        <v/>
      </c>
      <c r="P904" s="19" t="str">
        <f>IF(O904="","",IF(OR(periods_per_year=26,periods_per_year=52),IF(periods_per_year=26,IF(O904=1,fpdate,P903+14),IF(periods_per_year=52,IF(O904=1,fpdate,P903+7),"n/a")),IF(periods_per_year=24,DATE(YEAR(fpdate),MONTH(fpdate)+(O904-1)/2+IF(AND(DAY(fpdate)&gt;=15,MOD(O904,2)=0),1,0),IF(MOD(O904,2)=0,IF(DAY(fpdate)&gt;=15,DAY(fpdate)-14,DAY(fpdate)+14),DAY(fpdate))),IF(DAY(DATE(YEAR(fpdate),MONTH(fpdate)+O904-1,DAY(fpdate)))&lt;&gt;DAY(fpdate),DATE(YEAR(fpdate),MONTH(fpdate)+O904,0),DATE(YEAR(fpdate),MONTH(fpdate)+O904-1,DAY(fpdate))))))</f>
        <v/>
      </c>
      <c r="Q904" s="20" t="str">
        <f>IF(O904="","",IF(D904&lt;&gt;"",D904,IF(O904=1,start_rate,IF(variable,IF(OR(O904=1,O904&lt;$J$23*periods_per_year),Q903,MIN($J$24,IF(MOD(O904-1,$J$26)=0,MAX($J$25,Q903+$J$27),Q903))),Q903))))</f>
        <v/>
      </c>
      <c r="R904" s="21" t="str">
        <f>IF(O904="","",ROUND((((1+Q904/CP)^(CP/periods_per_year))-1)*U903,2))</f>
        <v/>
      </c>
      <c r="S904" s="21" t="str">
        <f>IF(O904="","",IF(O904=nper,U903+R904,MIN(U903+R904,IF(Q904=Q903,S903,ROUND(-PMT(((1+Q904/CP)^(CP/periods_per_year))-1,nper-O904+1,U903),2)))))</f>
        <v/>
      </c>
      <c r="T904" s="21" t="str">
        <f t="shared" si="138"/>
        <v/>
      </c>
      <c r="U904" s="21" t="str">
        <f t="shared" si="139"/>
        <v/>
      </c>
    </row>
    <row r="905" spans="1:21" x14ac:dyDescent="0.2">
      <c r="A905" s="11" t="str">
        <f t="shared" si="130"/>
        <v/>
      </c>
      <c r="B905" s="12" t="str">
        <f t="shared" si="131"/>
        <v/>
      </c>
      <c r="C905" s="16" t="str">
        <f t="shared" si="132"/>
        <v/>
      </c>
      <c r="D905" s="13" t="str">
        <f>IF(A905="","",IF(A905=1,start_rate,IF(variable,IF(OR(A905=1,A905&lt;$J$23*periods_per_year),D904,MIN($J$24,IF(MOD(A905-1,$J$26)=0,MAX($J$25,D904+$J$27),D904))),D904)))</f>
        <v/>
      </c>
      <c r="E905" s="14" t="str">
        <f t="shared" si="133"/>
        <v/>
      </c>
      <c r="F905" s="14" t="str">
        <f>IF(A905="","",IF(A905=nper,J904+E905,MIN(J904+E905,IF(D905=D904,F904,IF($E$13="Acc Bi-Weekly",ROUND((-PMT(((1+D905/CP)^(CP/12))-1,(nper-A905+1)*12/26,J904))/2,2),IF($E$13="Acc Weekly",ROUND((-PMT(((1+D905/CP)^(CP/12))-1,(nper-A905+1)*12/52,J904))/4,2),ROUND(-PMT(((1+D905/CP)^(CP/periods_per_year))-1,nper-A905+1,J904),2)))))))</f>
        <v/>
      </c>
      <c r="G905" s="14" t="str">
        <f>IF(OR(A905="",A905&lt;$E$23),"",IF(J904&lt;=F905,0,IF(IF(AND(A905&gt;=$E$23,MOD(A905-$E$23,int)=0),$E$24,0)+F905&gt;=J904+E905,J904+E905-F905,IF(AND(A905&gt;=$E$23,MOD(A905-$E$23,int)=0),$E$24,0)+IF(IF(AND(A905&gt;=$E$23,MOD(A905-$E$23,int)=0),$E$24,0)+IF(MOD(A905-$E$27,periods_per_year)=0,$E$26,0)+F905&lt;J904+E905,IF(MOD(A905-$E$27,periods_per_year)=0,$E$26,0),J904+E905-IF(AND(A905&gt;=$E$23,MOD(A905-$E$23,int)=0),$E$24,0)-F905))))</f>
        <v/>
      </c>
      <c r="H905" s="15"/>
      <c r="I905" s="14" t="str">
        <f t="shared" si="134"/>
        <v/>
      </c>
      <c r="J905" s="14" t="str">
        <f t="shared" si="135"/>
        <v/>
      </c>
      <c r="K905" s="14" t="str">
        <f t="shared" si="136"/>
        <v/>
      </c>
      <c r="L905" s="14" t="str">
        <f>IF(A905="","",SUM($K$49:K905))</f>
        <v/>
      </c>
      <c r="O905" s="18" t="str">
        <f t="shared" si="137"/>
        <v/>
      </c>
      <c r="P905" s="19" t="str">
        <f>IF(O905="","",IF(OR(periods_per_year=26,periods_per_year=52),IF(periods_per_year=26,IF(O905=1,fpdate,P904+14),IF(periods_per_year=52,IF(O905=1,fpdate,P904+7),"n/a")),IF(periods_per_year=24,DATE(YEAR(fpdate),MONTH(fpdate)+(O905-1)/2+IF(AND(DAY(fpdate)&gt;=15,MOD(O905,2)=0),1,0),IF(MOD(O905,2)=0,IF(DAY(fpdate)&gt;=15,DAY(fpdate)-14,DAY(fpdate)+14),DAY(fpdate))),IF(DAY(DATE(YEAR(fpdate),MONTH(fpdate)+O905-1,DAY(fpdate)))&lt;&gt;DAY(fpdate),DATE(YEAR(fpdate),MONTH(fpdate)+O905,0),DATE(YEAR(fpdate),MONTH(fpdate)+O905-1,DAY(fpdate))))))</f>
        <v/>
      </c>
      <c r="Q905" s="20" t="str">
        <f>IF(O905="","",IF(D905&lt;&gt;"",D905,IF(O905=1,start_rate,IF(variable,IF(OR(O905=1,O905&lt;$J$23*periods_per_year),Q904,MIN($J$24,IF(MOD(O905-1,$J$26)=0,MAX($J$25,Q904+$J$27),Q904))),Q904))))</f>
        <v/>
      </c>
      <c r="R905" s="21" t="str">
        <f>IF(O905="","",ROUND((((1+Q905/CP)^(CP/periods_per_year))-1)*U904,2))</f>
        <v/>
      </c>
      <c r="S905" s="21" t="str">
        <f>IF(O905="","",IF(O905=nper,U904+R905,MIN(U904+R905,IF(Q905=Q904,S904,ROUND(-PMT(((1+Q905/CP)^(CP/periods_per_year))-1,nper-O905+1,U904),2)))))</f>
        <v/>
      </c>
      <c r="T905" s="21" t="str">
        <f t="shared" si="138"/>
        <v/>
      </c>
      <c r="U905" s="21" t="str">
        <f t="shared" si="139"/>
        <v/>
      </c>
    </row>
    <row r="906" spans="1:21" x14ac:dyDescent="0.2">
      <c r="A906" s="11" t="str">
        <f t="shared" si="130"/>
        <v/>
      </c>
      <c r="B906" s="12" t="str">
        <f t="shared" si="131"/>
        <v/>
      </c>
      <c r="C906" s="16" t="str">
        <f t="shared" si="132"/>
        <v/>
      </c>
      <c r="D906" s="13" t="str">
        <f>IF(A906="","",IF(A906=1,start_rate,IF(variable,IF(OR(A906=1,A906&lt;$J$23*periods_per_year),D905,MIN($J$24,IF(MOD(A906-1,$J$26)=0,MAX($J$25,D905+$J$27),D905))),D905)))</f>
        <v/>
      </c>
      <c r="E906" s="14" t="str">
        <f t="shared" si="133"/>
        <v/>
      </c>
      <c r="F906" s="14" t="str">
        <f>IF(A906="","",IF(A906=nper,J905+E906,MIN(J905+E906,IF(D906=D905,F905,IF($E$13="Acc Bi-Weekly",ROUND((-PMT(((1+D906/CP)^(CP/12))-1,(nper-A906+1)*12/26,J905))/2,2),IF($E$13="Acc Weekly",ROUND((-PMT(((1+D906/CP)^(CP/12))-1,(nper-A906+1)*12/52,J905))/4,2),ROUND(-PMT(((1+D906/CP)^(CP/periods_per_year))-1,nper-A906+1,J905),2)))))))</f>
        <v/>
      </c>
      <c r="G906" s="14" t="str">
        <f>IF(OR(A906="",A906&lt;$E$23),"",IF(J905&lt;=F906,0,IF(IF(AND(A906&gt;=$E$23,MOD(A906-$E$23,int)=0),$E$24,0)+F906&gt;=J905+E906,J905+E906-F906,IF(AND(A906&gt;=$E$23,MOD(A906-$E$23,int)=0),$E$24,0)+IF(IF(AND(A906&gt;=$E$23,MOD(A906-$E$23,int)=0),$E$24,0)+IF(MOD(A906-$E$27,periods_per_year)=0,$E$26,0)+F906&lt;J905+E906,IF(MOD(A906-$E$27,periods_per_year)=0,$E$26,0),J905+E906-IF(AND(A906&gt;=$E$23,MOD(A906-$E$23,int)=0),$E$24,0)-F906))))</f>
        <v/>
      </c>
      <c r="H906" s="15"/>
      <c r="I906" s="14" t="str">
        <f t="shared" si="134"/>
        <v/>
      </c>
      <c r="J906" s="14" t="str">
        <f t="shared" si="135"/>
        <v/>
      </c>
      <c r="K906" s="14" t="str">
        <f t="shared" si="136"/>
        <v/>
      </c>
      <c r="L906" s="14" t="str">
        <f>IF(A906="","",SUM($K$49:K906))</f>
        <v/>
      </c>
      <c r="O906" s="18" t="str">
        <f t="shared" si="137"/>
        <v/>
      </c>
      <c r="P906" s="19" t="str">
        <f>IF(O906="","",IF(OR(periods_per_year=26,periods_per_year=52),IF(periods_per_year=26,IF(O906=1,fpdate,P905+14),IF(periods_per_year=52,IF(O906=1,fpdate,P905+7),"n/a")),IF(periods_per_year=24,DATE(YEAR(fpdate),MONTH(fpdate)+(O906-1)/2+IF(AND(DAY(fpdate)&gt;=15,MOD(O906,2)=0),1,0),IF(MOD(O906,2)=0,IF(DAY(fpdate)&gt;=15,DAY(fpdate)-14,DAY(fpdate)+14),DAY(fpdate))),IF(DAY(DATE(YEAR(fpdate),MONTH(fpdate)+O906-1,DAY(fpdate)))&lt;&gt;DAY(fpdate),DATE(YEAR(fpdate),MONTH(fpdate)+O906,0),DATE(YEAR(fpdate),MONTH(fpdate)+O906-1,DAY(fpdate))))))</f>
        <v/>
      </c>
      <c r="Q906" s="20" t="str">
        <f>IF(O906="","",IF(D906&lt;&gt;"",D906,IF(O906=1,start_rate,IF(variable,IF(OR(O906=1,O906&lt;$J$23*periods_per_year),Q905,MIN($J$24,IF(MOD(O906-1,$J$26)=0,MAX($J$25,Q905+$J$27),Q905))),Q905))))</f>
        <v/>
      </c>
      <c r="R906" s="21" t="str">
        <f>IF(O906="","",ROUND((((1+Q906/CP)^(CP/periods_per_year))-1)*U905,2))</f>
        <v/>
      </c>
      <c r="S906" s="21" t="str">
        <f>IF(O906="","",IF(O906=nper,U905+R906,MIN(U905+R906,IF(Q906=Q905,S905,ROUND(-PMT(((1+Q906/CP)^(CP/periods_per_year))-1,nper-O906+1,U905),2)))))</f>
        <v/>
      </c>
      <c r="T906" s="21" t="str">
        <f t="shared" si="138"/>
        <v/>
      </c>
      <c r="U906" s="21" t="str">
        <f t="shared" si="139"/>
        <v/>
      </c>
    </row>
    <row r="907" spans="1:21" x14ac:dyDescent="0.2">
      <c r="A907" s="11" t="str">
        <f t="shared" si="130"/>
        <v/>
      </c>
      <c r="B907" s="12" t="str">
        <f t="shared" si="131"/>
        <v/>
      </c>
      <c r="C907" s="16" t="str">
        <f t="shared" si="132"/>
        <v/>
      </c>
      <c r="D907" s="13" t="str">
        <f>IF(A907="","",IF(A907=1,start_rate,IF(variable,IF(OR(A907=1,A907&lt;$J$23*periods_per_year),D906,MIN($J$24,IF(MOD(A907-1,$J$26)=0,MAX($J$25,D906+$J$27),D906))),D906)))</f>
        <v/>
      </c>
      <c r="E907" s="14" t="str">
        <f t="shared" si="133"/>
        <v/>
      </c>
      <c r="F907" s="14" t="str">
        <f>IF(A907="","",IF(A907=nper,J906+E907,MIN(J906+E907,IF(D907=D906,F906,IF($E$13="Acc Bi-Weekly",ROUND((-PMT(((1+D907/CP)^(CP/12))-1,(nper-A907+1)*12/26,J906))/2,2),IF($E$13="Acc Weekly",ROUND((-PMT(((1+D907/CP)^(CP/12))-1,(nper-A907+1)*12/52,J906))/4,2),ROUND(-PMT(((1+D907/CP)^(CP/periods_per_year))-1,nper-A907+1,J906),2)))))))</f>
        <v/>
      </c>
      <c r="G907" s="14" t="str">
        <f>IF(OR(A907="",A907&lt;$E$23),"",IF(J906&lt;=F907,0,IF(IF(AND(A907&gt;=$E$23,MOD(A907-$E$23,int)=0),$E$24,0)+F907&gt;=J906+E907,J906+E907-F907,IF(AND(A907&gt;=$E$23,MOD(A907-$E$23,int)=0),$E$24,0)+IF(IF(AND(A907&gt;=$E$23,MOD(A907-$E$23,int)=0),$E$24,0)+IF(MOD(A907-$E$27,periods_per_year)=0,$E$26,0)+F907&lt;J906+E907,IF(MOD(A907-$E$27,periods_per_year)=0,$E$26,0),J906+E907-IF(AND(A907&gt;=$E$23,MOD(A907-$E$23,int)=0),$E$24,0)-F907))))</f>
        <v/>
      </c>
      <c r="H907" s="15"/>
      <c r="I907" s="14" t="str">
        <f t="shared" si="134"/>
        <v/>
      </c>
      <c r="J907" s="14" t="str">
        <f t="shared" si="135"/>
        <v/>
      </c>
      <c r="K907" s="14" t="str">
        <f t="shared" si="136"/>
        <v/>
      </c>
      <c r="L907" s="14" t="str">
        <f>IF(A907="","",SUM($K$49:K907))</f>
        <v/>
      </c>
      <c r="O907" s="18" t="str">
        <f t="shared" si="137"/>
        <v/>
      </c>
      <c r="P907" s="19" t="str">
        <f>IF(O907="","",IF(OR(periods_per_year=26,periods_per_year=52),IF(periods_per_year=26,IF(O907=1,fpdate,P906+14),IF(periods_per_year=52,IF(O907=1,fpdate,P906+7),"n/a")),IF(periods_per_year=24,DATE(YEAR(fpdate),MONTH(fpdate)+(O907-1)/2+IF(AND(DAY(fpdate)&gt;=15,MOD(O907,2)=0),1,0),IF(MOD(O907,2)=0,IF(DAY(fpdate)&gt;=15,DAY(fpdate)-14,DAY(fpdate)+14),DAY(fpdate))),IF(DAY(DATE(YEAR(fpdate),MONTH(fpdate)+O907-1,DAY(fpdate)))&lt;&gt;DAY(fpdate),DATE(YEAR(fpdate),MONTH(fpdate)+O907,0),DATE(YEAR(fpdate),MONTH(fpdate)+O907-1,DAY(fpdate))))))</f>
        <v/>
      </c>
      <c r="Q907" s="20" t="str">
        <f>IF(O907="","",IF(D907&lt;&gt;"",D907,IF(O907=1,start_rate,IF(variable,IF(OR(O907=1,O907&lt;$J$23*periods_per_year),Q906,MIN($J$24,IF(MOD(O907-1,$J$26)=0,MAX($J$25,Q906+$J$27),Q906))),Q906))))</f>
        <v/>
      </c>
      <c r="R907" s="21" t="str">
        <f>IF(O907="","",ROUND((((1+Q907/CP)^(CP/periods_per_year))-1)*U906,2))</f>
        <v/>
      </c>
      <c r="S907" s="21" t="str">
        <f>IF(O907="","",IF(O907=nper,U906+R907,MIN(U906+R907,IF(Q907=Q906,S906,ROUND(-PMT(((1+Q907/CP)^(CP/periods_per_year))-1,nper-O907+1,U906),2)))))</f>
        <v/>
      </c>
      <c r="T907" s="21" t="str">
        <f t="shared" si="138"/>
        <v/>
      </c>
      <c r="U907" s="21" t="str">
        <f t="shared" si="139"/>
        <v/>
      </c>
    </row>
    <row r="908" spans="1:21" x14ac:dyDescent="0.2">
      <c r="A908" s="11" t="str">
        <f t="shared" si="130"/>
        <v/>
      </c>
      <c r="B908" s="12" t="str">
        <f t="shared" si="131"/>
        <v/>
      </c>
      <c r="C908" s="16" t="str">
        <f t="shared" si="132"/>
        <v/>
      </c>
      <c r="D908" s="13" t="str">
        <f>IF(A908="","",IF(A908=1,start_rate,IF(variable,IF(OR(A908=1,A908&lt;$J$23*periods_per_year),D907,MIN($J$24,IF(MOD(A908-1,$J$26)=0,MAX($J$25,D907+$J$27),D907))),D907)))</f>
        <v/>
      </c>
      <c r="E908" s="14" t="str">
        <f t="shared" si="133"/>
        <v/>
      </c>
      <c r="F908" s="14" t="str">
        <f>IF(A908="","",IF(A908=nper,J907+E908,MIN(J907+E908,IF(D908=D907,F907,IF($E$13="Acc Bi-Weekly",ROUND((-PMT(((1+D908/CP)^(CP/12))-1,(nper-A908+1)*12/26,J907))/2,2),IF($E$13="Acc Weekly",ROUND((-PMT(((1+D908/CP)^(CP/12))-1,(nper-A908+1)*12/52,J907))/4,2),ROUND(-PMT(((1+D908/CP)^(CP/periods_per_year))-1,nper-A908+1,J907),2)))))))</f>
        <v/>
      </c>
      <c r="G908" s="14" t="str">
        <f>IF(OR(A908="",A908&lt;$E$23),"",IF(J907&lt;=F908,0,IF(IF(AND(A908&gt;=$E$23,MOD(A908-$E$23,int)=0),$E$24,0)+F908&gt;=J907+E908,J907+E908-F908,IF(AND(A908&gt;=$E$23,MOD(A908-$E$23,int)=0),$E$24,0)+IF(IF(AND(A908&gt;=$E$23,MOD(A908-$E$23,int)=0),$E$24,0)+IF(MOD(A908-$E$27,periods_per_year)=0,$E$26,0)+F908&lt;J907+E908,IF(MOD(A908-$E$27,periods_per_year)=0,$E$26,0),J907+E908-IF(AND(A908&gt;=$E$23,MOD(A908-$E$23,int)=0),$E$24,0)-F908))))</f>
        <v/>
      </c>
      <c r="H908" s="15"/>
      <c r="I908" s="14" t="str">
        <f t="shared" si="134"/>
        <v/>
      </c>
      <c r="J908" s="14" t="str">
        <f t="shared" si="135"/>
        <v/>
      </c>
      <c r="K908" s="14" t="str">
        <f t="shared" si="136"/>
        <v/>
      </c>
      <c r="L908" s="14" t="str">
        <f>IF(A908="","",SUM($K$49:K908))</f>
        <v/>
      </c>
      <c r="O908" s="18" t="str">
        <f t="shared" si="137"/>
        <v/>
      </c>
      <c r="P908" s="19" t="str">
        <f>IF(O908="","",IF(OR(periods_per_year=26,periods_per_year=52),IF(periods_per_year=26,IF(O908=1,fpdate,P907+14),IF(periods_per_year=52,IF(O908=1,fpdate,P907+7),"n/a")),IF(periods_per_year=24,DATE(YEAR(fpdate),MONTH(fpdate)+(O908-1)/2+IF(AND(DAY(fpdate)&gt;=15,MOD(O908,2)=0),1,0),IF(MOD(O908,2)=0,IF(DAY(fpdate)&gt;=15,DAY(fpdate)-14,DAY(fpdate)+14),DAY(fpdate))),IF(DAY(DATE(YEAR(fpdate),MONTH(fpdate)+O908-1,DAY(fpdate)))&lt;&gt;DAY(fpdate),DATE(YEAR(fpdate),MONTH(fpdate)+O908,0),DATE(YEAR(fpdate),MONTH(fpdate)+O908-1,DAY(fpdate))))))</f>
        <v/>
      </c>
      <c r="Q908" s="20" t="str">
        <f>IF(O908="","",IF(D908&lt;&gt;"",D908,IF(O908=1,start_rate,IF(variable,IF(OR(O908=1,O908&lt;$J$23*periods_per_year),Q907,MIN($J$24,IF(MOD(O908-1,$J$26)=0,MAX($J$25,Q907+$J$27),Q907))),Q907))))</f>
        <v/>
      </c>
      <c r="R908" s="21" t="str">
        <f>IF(O908="","",ROUND((((1+Q908/CP)^(CP/periods_per_year))-1)*U907,2))</f>
        <v/>
      </c>
      <c r="S908" s="21" t="str">
        <f>IF(O908="","",IF(O908=nper,U907+R908,MIN(U907+R908,IF(Q908=Q907,S907,ROUND(-PMT(((1+Q908/CP)^(CP/periods_per_year))-1,nper-O908+1,U907),2)))))</f>
        <v/>
      </c>
      <c r="T908" s="21" t="str">
        <f t="shared" si="138"/>
        <v/>
      </c>
      <c r="U908" s="21" t="str">
        <f t="shared" si="139"/>
        <v/>
      </c>
    </row>
    <row r="909" spans="1:21" x14ac:dyDescent="0.2">
      <c r="A909" s="11" t="str">
        <f t="shared" si="130"/>
        <v/>
      </c>
      <c r="B909" s="12" t="str">
        <f t="shared" si="131"/>
        <v/>
      </c>
      <c r="C909" s="16" t="str">
        <f t="shared" si="132"/>
        <v/>
      </c>
      <c r="D909" s="13" t="str">
        <f>IF(A909="","",IF(A909=1,start_rate,IF(variable,IF(OR(A909=1,A909&lt;$J$23*periods_per_year),D908,MIN($J$24,IF(MOD(A909-1,$J$26)=0,MAX($J$25,D908+$J$27),D908))),D908)))</f>
        <v/>
      </c>
      <c r="E909" s="14" t="str">
        <f t="shared" si="133"/>
        <v/>
      </c>
      <c r="F909" s="14" t="str">
        <f>IF(A909="","",IF(A909=nper,J908+E909,MIN(J908+E909,IF(D909=D908,F908,IF($E$13="Acc Bi-Weekly",ROUND((-PMT(((1+D909/CP)^(CP/12))-1,(nper-A909+1)*12/26,J908))/2,2),IF($E$13="Acc Weekly",ROUND((-PMT(((1+D909/CP)^(CP/12))-1,(nper-A909+1)*12/52,J908))/4,2),ROUND(-PMT(((1+D909/CP)^(CP/periods_per_year))-1,nper-A909+1,J908),2)))))))</f>
        <v/>
      </c>
      <c r="G909" s="14" t="str">
        <f>IF(OR(A909="",A909&lt;$E$23),"",IF(J908&lt;=F909,0,IF(IF(AND(A909&gt;=$E$23,MOD(A909-$E$23,int)=0),$E$24,0)+F909&gt;=J908+E909,J908+E909-F909,IF(AND(A909&gt;=$E$23,MOD(A909-$E$23,int)=0),$E$24,0)+IF(IF(AND(A909&gt;=$E$23,MOD(A909-$E$23,int)=0),$E$24,0)+IF(MOD(A909-$E$27,periods_per_year)=0,$E$26,0)+F909&lt;J908+E909,IF(MOD(A909-$E$27,periods_per_year)=0,$E$26,0),J908+E909-IF(AND(A909&gt;=$E$23,MOD(A909-$E$23,int)=0),$E$24,0)-F909))))</f>
        <v/>
      </c>
      <c r="H909" s="15"/>
      <c r="I909" s="14" t="str">
        <f t="shared" si="134"/>
        <v/>
      </c>
      <c r="J909" s="14" t="str">
        <f t="shared" si="135"/>
        <v/>
      </c>
      <c r="K909" s="14" t="str">
        <f t="shared" si="136"/>
        <v/>
      </c>
      <c r="L909" s="14" t="str">
        <f>IF(A909="","",SUM($K$49:K909))</f>
        <v/>
      </c>
      <c r="O909" s="18" t="str">
        <f t="shared" si="137"/>
        <v/>
      </c>
      <c r="P909" s="19" t="str">
        <f>IF(O909="","",IF(OR(periods_per_year=26,periods_per_year=52),IF(periods_per_year=26,IF(O909=1,fpdate,P908+14),IF(periods_per_year=52,IF(O909=1,fpdate,P908+7),"n/a")),IF(periods_per_year=24,DATE(YEAR(fpdate),MONTH(fpdate)+(O909-1)/2+IF(AND(DAY(fpdate)&gt;=15,MOD(O909,2)=0),1,0),IF(MOD(O909,2)=0,IF(DAY(fpdate)&gt;=15,DAY(fpdate)-14,DAY(fpdate)+14),DAY(fpdate))),IF(DAY(DATE(YEAR(fpdate),MONTH(fpdate)+O909-1,DAY(fpdate)))&lt;&gt;DAY(fpdate),DATE(YEAR(fpdate),MONTH(fpdate)+O909,0),DATE(YEAR(fpdate),MONTH(fpdate)+O909-1,DAY(fpdate))))))</f>
        <v/>
      </c>
      <c r="Q909" s="20" t="str">
        <f>IF(O909="","",IF(D909&lt;&gt;"",D909,IF(O909=1,start_rate,IF(variable,IF(OR(O909=1,O909&lt;$J$23*periods_per_year),Q908,MIN($J$24,IF(MOD(O909-1,$J$26)=0,MAX($J$25,Q908+$J$27),Q908))),Q908))))</f>
        <v/>
      </c>
      <c r="R909" s="21" t="str">
        <f>IF(O909="","",ROUND((((1+Q909/CP)^(CP/periods_per_year))-1)*U908,2))</f>
        <v/>
      </c>
      <c r="S909" s="21" t="str">
        <f>IF(O909="","",IF(O909=nper,U908+R909,MIN(U908+R909,IF(Q909=Q908,S908,ROUND(-PMT(((1+Q909/CP)^(CP/periods_per_year))-1,nper-O909+1,U908),2)))))</f>
        <v/>
      </c>
      <c r="T909" s="21" t="str">
        <f t="shared" si="138"/>
        <v/>
      </c>
      <c r="U909" s="21" t="str">
        <f t="shared" si="139"/>
        <v/>
      </c>
    </row>
    <row r="910" spans="1:21" x14ac:dyDescent="0.2">
      <c r="A910" s="11" t="str">
        <f t="shared" si="130"/>
        <v/>
      </c>
      <c r="B910" s="12" t="str">
        <f t="shared" si="131"/>
        <v/>
      </c>
      <c r="C910" s="16" t="str">
        <f t="shared" si="132"/>
        <v/>
      </c>
      <c r="D910" s="13" t="str">
        <f>IF(A910="","",IF(A910=1,start_rate,IF(variable,IF(OR(A910=1,A910&lt;$J$23*periods_per_year),D909,MIN($J$24,IF(MOD(A910-1,$J$26)=0,MAX($J$25,D909+$J$27),D909))),D909)))</f>
        <v/>
      </c>
      <c r="E910" s="14" t="str">
        <f t="shared" si="133"/>
        <v/>
      </c>
      <c r="F910" s="14" t="str">
        <f>IF(A910="","",IF(A910=nper,J909+E910,MIN(J909+E910,IF(D910=D909,F909,IF($E$13="Acc Bi-Weekly",ROUND((-PMT(((1+D910/CP)^(CP/12))-1,(nper-A910+1)*12/26,J909))/2,2),IF($E$13="Acc Weekly",ROUND((-PMT(((1+D910/CP)^(CP/12))-1,(nper-A910+1)*12/52,J909))/4,2),ROUND(-PMT(((1+D910/CP)^(CP/periods_per_year))-1,nper-A910+1,J909),2)))))))</f>
        <v/>
      </c>
      <c r="G910" s="14" t="str">
        <f>IF(OR(A910="",A910&lt;$E$23),"",IF(J909&lt;=F910,0,IF(IF(AND(A910&gt;=$E$23,MOD(A910-$E$23,int)=0),$E$24,0)+F910&gt;=J909+E910,J909+E910-F910,IF(AND(A910&gt;=$E$23,MOD(A910-$E$23,int)=0),$E$24,0)+IF(IF(AND(A910&gt;=$E$23,MOD(A910-$E$23,int)=0),$E$24,0)+IF(MOD(A910-$E$27,periods_per_year)=0,$E$26,0)+F910&lt;J909+E910,IF(MOD(A910-$E$27,periods_per_year)=0,$E$26,0),J909+E910-IF(AND(A910&gt;=$E$23,MOD(A910-$E$23,int)=0),$E$24,0)-F910))))</f>
        <v/>
      </c>
      <c r="H910" s="15"/>
      <c r="I910" s="14" t="str">
        <f t="shared" si="134"/>
        <v/>
      </c>
      <c r="J910" s="14" t="str">
        <f t="shared" si="135"/>
        <v/>
      </c>
      <c r="K910" s="14" t="str">
        <f t="shared" si="136"/>
        <v/>
      </c>
      <c r="L910" s="14" t="str">
        <f>IF(A910="","",SUM($K$49:K910))</f>
        <v/>
      </c>
      <c r="O910" s="18" t="str">
        <f t="shared" si="137"/>
        <v/>
      </c>
      <c r="P910" s="19" t="str">
        <f>IF(O910="","",IF(OR(periods_per_year=26,periods_per_year=52),IF(periods_per_year=26,IF(O910=1,fpdate,P909+14),IF(periods_per_year=52,IF(O910=1,fpdate,P909+7),"n/a")),IF(periods_per_year=24,DATE(YEAR(fpdate),MONTH(fpdate)+(O910-1)/2+IF(AND(DAY(fpdate)&gt;=15,MOD(O910,2)=0),1,0),IF(MOD(O910,2)=0,IF(DAY(fpdate)&gt;=15,DAY(fpdate)-14,DAY(fpdate)+14),DAY(fpdate))),IF(DAY(DATE(YEAR(fpdate),MONTH(fpdate)+O910-1,DAY(fpdate)))&lt;&gt;DAY(fpdate),DATE(YEAR(fpdate),MONTH(fpdate)+O910,0),DATE(YEAR(fpdate),MONTH(fpdate)+O910-1,DAY(fpdate))))))</f>
        <v/>
      </c>
      <c r="Q910" s="20" t="str">
        <f>IF(O910="","",IF(D910&lt;&gt;"",D910,IF(O910=1,start_rate,IF(variable,IF(OR(O910=1,O910&lt;$J$23*periods_per_year),Q909,MIN($J$24,IF(MOD(O910-1,$J$26)=0,MAX($J$25,Q909+$J$27),Q909))),Q909))))</f>
        <v/>
      </c>
      <c r="R910" s="21" t="str">
        <f>IF(O910="","",ROUND((((1+Q910/CP)^(CP/periods_per_year))-1)*U909,2))</f>
        <v/>
      </c>
      <c r="S910" s="21" t="str">
        <f>IF(O910="","",IF(O910=nper,U909+R910,MIN(U909+R910,IF(Q910=Q909,S909,ROUND(-PMT(((1+Q910/CP)^(CP/periods_per_year))-1,nper-O910+1,U909),2)))))</f>
        <v/>
      </c>
      <c r="T910" s="21" t="str">
        <f t="shared" si="138"/>
        <v/>
      </c>
      <c r="U910" s="21" t="str">
        <f t="shared" si="139"/>
        <v/>
      </c>
    </row>
    <row r="911" spans="1:21" x14ac:dyDescent="0.2">
      <c r="A911" s="11" t="str">
        <f t="shared" si="130"/>
        <v/>
      </c>
      <c r="B911" s="12" t="str">
        <f t="shared" si="131"/>
        <v/>
      </c>
      <c r="C911" s="16" t="str">
        <f t="shared" si="132"/>
        <v/>
      </c>
      <c r="D911" s="13" t="str">
        <f>IF(A911="","",IF(A911=1,start_rate,IF(variable,IF(OR(A911=1,A911&lt;$J$23*periods_per_year),D910,MIN($J$24,IF(MOD(A911-1,$J$26)=0,MAX($J$25,D910+$J$27),D910))),D910)))</f>
        <v/>
      </c>
      <c r="E911" s="14" t="str">
        <f t="shared" si="133"/>
        <v/>
      </c>
      <c r="F911" s="14" t="str">
        <f>IF(A911="","",IF(A911=nper,J910+E911,MIN(J910+E911,IF(D911=D910,F910,IF($E$13="Acc Bi-Weekly",ROUND((-PMT(((1+D911/CP)^(CP/12))-1,(nper-A911+1)*12/26,J910))/2,2),IF($E$13="Acc Weekly",ROUND((-PMT(((1+D911/CP)^(CP/12))-1,(nper-A911+1)*12/52,J910))/4,2),ROUND(-PMT(((1+D911/CP)^(CP/periods_per_year))-1,nper-A911+1,J910),2)))))))</f>
        <v/>
      </c>
      <c r="G911" s="14" t="str">
        <f>IF(OR(A911="",A911&lt;$E$23),"",IF(J910&lt;=F911,0,IF(IF(AND(A911&gt;=$E$23,MOD(A911-$E$23,int)=0),$E$24,0)+F911&gt;=J910+E911,J910+E911-F911,IF(AND(A911&gt;=$E$23,MOD(A911-$E$23,int)=0),$E$24,0)+IF(IF(AND(A911&gt;=$E$23,MOD(A911-$E$23,int)=0),$E$24,0)+IF(MOD(A911-$E$27,periods_per_year)=0,$E$26,0)+F911&lt;J910+E911,IF(MOD(A911-$E$27,periods_per_year)=0,$E$26,0),J910+E911-IF(AND(A911&gt;=$E$23,MOD(A911-$E$23,int)=0),$E$24,0)-F911))))</f>
        <v/>
      </c>
      <c r="H911" s="15"/>
      <c r="I911" s="14" t="str">
        <f t="shared" si="134"/>
        <v/>
      </c>
      <c r="J911" s="14" t="str">
        <f t="shared" si="135"/>
        <v/>
      </c>
      <c r="K911" s="14" t="str">
        <f t="shared" si="136"/>
        <v/>
      </c>
      <c r="L911" s="14" t="str">
        <f>IF(A911="","",SUM($K$49:K911))</f>
        <v/>
      </c>
      <c r="O911" s="18" t="str">
        <f t="shared" si="137"/>
        <v/>
      </c>
      <c r="P911" s="19" t="str">
        <f>IF(O911="","",IF(OR(periods_per_year=26,periods_per_year=52),IF(periods_per_year=26,IF(O911=1,fpdate,P910+14),IF(periods_per_year=52,IF(O911=1,fpdate,P910+7),"n/a")),IF(periods_per_year=24,DATE(YEAR(fpdate),MONTH(fpdate)+(O911-1)/2+IF(AND(DAY(fpdate)&gt;=15,MOD(O911,2)=0),1,0),IF(MOD(O911,2)=0,IF(DAY(fpdate)&gt;=15,DAY(fpdate)-14,DAY(fpdate)+14),DAY(fpdate))),IF(DAY(DATE(YEAR(fpdate),MONTH(fpdate)+O911-1,DAY(fpdate)))&lt;&gt;DAY(fpdate),DATE(YEAR(fpdate),MONTH(fpdate)+O911,0),DATE(YEAR(fpdate),MONTH(fpdate)+O911-1,DAY(fpdate))))))</f>
        <v/>
      </c>
      <c r="Q911" s="20" t="str">
        <f>IF(O911="","",IF(D911&lt;&gt;"",D911,IF(O911=1,start_rate,IF(variable,IF(OR(O911=1,O911&lt;$J$23*periods_per_year),Q910,MIN($J$24,IF(MOD(O911-1,$J$26)=0,MAX($J$25,Q910+$J$27),Q910))),Q910))))</f>
        <v/>
      </c>
      <c r="R911" s="21" t="str">
        <f>IF(O911="","",ROUND((((1+Q911/CP)^(CP/periods_per_year))-1)*U910,2))</f>
        <v/>
      </c>
      <c r="S911" s="21" t="str">
        <f>IF(O911="","",IF(O911=nper,U910+R911,MIN(U910+R911,IF(Q911=Q910,S910,ROUND(-PMT(((1+Q911/CP)^(CP/periods_per_year))-1,nper-O911+1,U910),2)))))</f>
        <v/>
      </c>
      <c r="T911" s="21" t="str">
        <f t="shared" si="138"/>
        <v/>
      </c>
      <c r="U911" s="21" t="str">
        <f t="shared" si="139"/>
        <v/>
      </c>
    </row>
    <row r="912" spans="1:21" x14ac:dyDescent="0.2">
      <c r="A912" s="11" t="str">
        <f t="shared" si="130"/>
        <v/>
      </c>
      <c r="B912" s="12" t="str">
        <f t="shared" si="131"/>
        <v/>
      </c>
      <c r="C912" s="16" t="str">
        <f t="shared" si="132"/>
        <v/>
      </c>
      <c r="D912" s="13" t="str">
        <f>IF(A912="","",IF(A912=1,start_rate,IF(variable,IF(OR(A912=1,A912&lt;$J$23*periods_per_year),D911,MIN($J$24,IF(MOD(A912-1,$J$26)=0,MAX($J$25,D911+$J$27),D911))),D911)))</f>
        <v/>
      </c>
      <c r="E912" s="14" t="str">
        <f t="shared" si="133"/>
        <v/>
      </c>
      <c r="F912" s="14" t="str">
        <f>IF(A912="","",IF(A912=nper,J911+E912,MIN(J911+E912,IF(D912=D911,F911,IF($E$13="Acc Bi-Weekly",ROUND((-PMT(((1+D912/CP)^(CP/12))-1,(nper-A912+1)*12/26,J911))/2,2),IF($E$13="Acc Weekly",ROUND((-PMT(((1+D912/CP)^(CP/12))-1,(nper-A912+1)*12/52,J911))/4,2),ROUND(-PMT(((1+D912/CP)^(CP/periods_per_year))-1,nper-A912+1,J911),2)))))))</f>
        <v/>
      </c>
      <c r="G912" s="14" t="str">
        <f>IF(OR(A912="",A912&lt;$E$23),"",IF(J911&lt;=F912,0,IF(IF(AND(A912&gt;=$E$23,MOD(A912-$E$23,int)=0),$E$24,0)+F912&gt;=J911+E912,J911+E912-F912,IF(AND(A912&gt;=$E$23,MOD(A912-$E$23,int)=0),$E$24,0)+IF(IF(AND(A912&gt;=$E$23,MOD(A912-$E$23,int)=0),$E$24,0)+IF(MOD(A912-$E$27,periods_per_year)=0,$E$26,0)+F912&lt;J911+E912,IF(MOD(A912-$E$27,periods_per_year)=0,$E$26,0),J911+E912-IF(AND(A912&gt;=$E$23,MOD(A912-$E$23,int)=0),$E$24,0)-F912))))</f>
        <v/>
      </c>
      <c r="H912" s="15"/>
      <c r="I912" s="14" t="str">
        <f t="shared" si="134"/>
        <v/>
      </c>
      <c r="J912" s="14" t="str">
        <f t="shared" si="135"/>
        <v/>
      </c>
      <c r="K912" s="14" t="str">
        <f t="shared" si="136"/>
        <v/>
      </c>
      <c r="L912" s="14" t="str">
        <f>IF(A912="","",SUM($K$49:K912))</f>
        <v/>
      </c>
      <c r="O912" s="18" t="str">
        <f t="shared" si="137"/>
        <v/>
      </c>
      <c r="P912" s="19" t="str">
        <f>IF(O912="","",IF(OR(periods_per_year=26,periods_per_year=52),IF(periods_per_year=26,IF(O912=1,fpdate,P911+14),IF(periods_per_year=52,IF(O912=1,fpdate,P911+7),"n/a")),IF(periods_per_year=24,DATE(YEAR(fpdate),MONTH(fpdate)+(O912-1)/2+IF(AND(DAY(fpdate)&gt;=15,MOD(O912,2)=0),1,0),IF(MOD(O912,2)=0,IF(DAY(fpdate)&gt;=15,DAY(fpdate)-14,DAY(fpdate)+14),DAY(fpdate))),IF(DAY(DATE(YEAR(fpdate),MONTH(fpdate)+O912-1,DAY(fpdate)))&lt;&gt;DAY(fpdate),DATE(YEAR(fpdate),MONTH(fpdate)+O912,0),DATE(YEAR(fpdate),MONTH(fpdate)+O912-1,DAY(fpdate))))))</f>
        <v/>
      </c>
      <c r="Q912" s="20" t="str">
        <f>IF(O912="","",IF(D912&lt;&gt;"",D912,IF(O912=1,start_rate,IF(variable,IF(OR(O912=1,O912&lt;$J$23*periods_per_year),Q911,MIN($J$24,IF(MOD(O912-1,$J$26)=0,MAX($J$25,Q911+$J$27),Q911))),Q911))))</f>
        <v/>
      </c>
      <c r="R912" s="21" t="str">
        <f>IF(O912="","",ROUND((((1+Q912/CP)^(CP/periods_per_year))-1)*U911,2))</f>
        <v/>
      </c>
      <c r="S912" s="21" t="str">
        <f>IF(O912="","",IF(O912=nper,U911+R912,MIN(U911+R912,IF(Q912=Q911,S911,ROUND(-PMT(((1+Q912/CP)^(CP/periods_per_year))-1,nper-O912+1,U911),2)))))</f>
        <v/>
      </c>
      <c r="T912" s="21" t="str">
        <f t="shared" si="138"/>
        <v/>
      </c>
      <c r="U912" s="21" t="str">
        <f t="shared" si="139"/>
        <v/>
      </c>
    </row>
    <row r="913" spans="1:21" x14ac:dyDescent="0.2">
      <c r="A913" s="11" t="str">
        <f t="shared" si="130"/>
        <v/>
      </c>
      <c r="B913" s="12" t="str">
        <f t="shared" si="131"/>
        <v/>
      </c>
      <c r="C913" s="16" t="str">
        <f t="shared" si="132"/>
        <v/>
      </c>
      <c r="D913" s="13" t="str">
        <f>IF(A913="","",IF(A913=1,start_rate,IF(variable,IF(OR(A913=1,A913&lt;$J$23*periods_per_year),D912,MIN($J$24,IF(MOD(A913-1,$J$26)=0,MAX($J$25,D912+$J$27),D912))),D912)))</f>
        <v/>
      </c>
      <c r="E913" s="14" t="str">
        <f t="shared" si="133"/>
        <v/>
      </c>
      <c r="F913" s="14" t="str">
        <f>IF(A913="","",IF(A913=nper,J912+E913,MIN(J912+E913,IF(D913=D912,F912,IF($E$13="Acc Bi-Weekly",ROUND((-PMT(((1+D913/CP)^(CP/12))-1,(nper-A913+1)*12/26,J912))/2,2),IF($E$13="Acc Weekly",ROUND((-PMT(((1+D913/CP)^(CP/12))-1,(nper-A913+1)*12/52,J912))/4,2),ROUND(-PMT(((1+D913/CP)^(CP/periods_per_year))-1,nper-A913+1,J912),2)))))))</f>
        <v/>
      </c>
      <c r="G913" s="14" t="str">
        <f>IF(OR(A913="",A913&lt;$E$23),"",IF(J912&lt;=F913,0,IF(IF(AND(A913&gt;=$E$23,MOD(A913-$E$23,int)=0),$E$24,0)+F913&gt;=J912+E913,J912+E913-F913,IF(AND(A913&gt;=$E$23,MOD(A913-$E$23,int)=0),$E$24,0)+IF(IF(AND(A913&gt;=$E$23,MOD(A913-$E$23,int)=0),$E$24,0)+IF(MOD(A913-$E$27,periods_per_year)=0,$E$26,0)+F913&lt;J912+E913,IF(MOD(A913-$E$27,periods_per_year)=0,$E$26,0),J912+E913-IF(AND(A913&gt;=$E$23,MOD(A913-$E$23,int)=0),$E$24,0)-F913))))</f>
        <v/>
      </c>
      <c r="H913" s="15"/>
      <c r="I913" s="14" t="str">
        <f t="shared" si="134"/>
        <v/>
      </c>
      <c r="J913" s="14" t="str">
        <f t="shared" si="135"/>
        <v/>
      </c>
      <c r="K913" s="14" t="str">
        <f t="shared" si="136"/>
        <v/>
      </c>
      <c r="L913" s="14" t="str">
        <f>IF(A913="","",SUM($K$49:K913))</f>
        <v/>
      </c>
      <c r="O913" s="18" t="str">
        <f t="shared" si="137"/>
        <v/>
      </c>
      <c r="P913" s="19" t="str">
        <f>IF(O913="","",IF(OR(periods_per_year=26,periods_per_year=52),IF(periods_per_year=26,IF(O913=1,fpdate,P912+14),IF(periods_per_year=52,IF(O913=1,fpdate,P912+7),"n/a")),IF(periods_per_year=24,DATE(YEAR(fpdate),MONTH(fpdate)+(O913-1)/2+IF(AND(DAY(fpdate)&gt;=15,MOD(O913,2)=0),1,0),IF(MOD(O913,2)=0,IF(DAY(fpdate)&gt;=15,DAY(fpdate)-14,DAY(fpdate)+14),DAY(fpdate))),IF(DAY(DATE(YEAR(fpdate),MONTH(fpdate)+O913-1,DAY(fpdate)))&lt;&gt;DAY(fpdate),DATE(YEAR(fpdate),MONTH(fpdate)+O913,0),DATE(YEAR(fpdate),MONTH(fpdate)+O913-1,DAY(fpdate))))))</f>
        <v/>
      </c>
      <c r="Q913" s="20" t="str">
        <f>IF(O913="","",IF(D913&lt;&gt;"",D913,IF(O913=1,start_rate,IF(variable,IF(OR(O913=1,O913&lt;$J$23*periods_per_year),Q912,MIN($J$24,IF(MOD(O913-1,$J$26)=0,MAX($J$25,Q912+$J$27),Q912))),Q912))))</f>
        <v/>
      </c>
      <c r="R913" s="21" t="str">
        <f>IF(O913="","",ROUND((((1+Q913/CP)^(CP/periods_per_year))-1)*U912,2))</f>
        <v/>
      </c>
      <c r="S913" s="21" t="str">
        <f>IF(O913="","",IF(O913=nper,U912+R913,MIN(U912+R913,IF(Q913=Q912,S912,ROUND(-PMT(((1+Q913/CP)^(CP/periods_per_year))-1,nper-O913+1,U912),2)))))</f>
        <v/>
      </c>
      <c r="T913" s="21" t="str">
        <f t="shared" si="138"/>
        <v/>
      </c>
      <c r="U913" s="21" t="str">
        <f t="shared" si="139"/>
        <v/>
      </c>
    </row>
    <row r="914" spans="1:21" x14ac:dyDescent="0.2">
      <c r="A914" s="11" t="str">
        <f t="shared" si="130"/>
        <v/>
      </c>
      <c r="B914" s="12" t="str">
        <f t="shared" si="131"/>
        <v/>
      </c>
      <c r="C914" s="16" t="str">
        <f t="shared" si="132"/>
        <v/>
      </c>
      <c r="D914" s="13" t="str">
        <f>IF(A914="","",IF(A914=1,start_rate,IF(variable,IF(OR(A914=1,A914&lt;$J$23*periods_per_year),D913,MIN($J$24,IF(MOD(A914-1,$J$26)=0,MAX($J$25,D913+$J$27),D913))),D913)))</f>
        <v/>
      </c>
      <c r="E914" s="14" t="str">
        <f t="shared" si="133"/>
        <v/>
      </c>
      <c r="F914" s="14" t="str">
        <f>IF(A914="","",IF(A914=nper,J913+E914,MIN(J913+E914,IF(D914=D913,F913,IF($E$13="Acc Bi-Weekly",ROUND((-PMT(((1+D914/CP)^(CP/12))-1,(nper-A914+1)*12/26,J913))/2,2),IF($E$13="Acc Weekly",ROUND((-PMT(((1+D914/CP)^(CP/12))-1,(nper-A914+1)*12/52,J913))/4,2),ROUND(-PMT(((1+D914/CP)^(CP/periods_per_year))-1,nper-A914+1,J913),2)))))))</f>
        <v/>
      </c>
      <c r="G914" s="14" t="str">
        <f>IF(OR(A914="",A914&lt;$E$23),"",IF(J913&lt;=F914,0,IF(IF(AND(A914&gt;=$E$23,MOD(A914-$E$23,int)=0),$E$24,0)+F914&gt;=J913+E914,J913+E914-F914,IF(AND(A914&gt;=$E$23,MOD(A914-$E$23,int)=0),$E$24,0)+IF(IF(AND(A914&gt;=$E$23,MOD(A914-$E$23,int)=0),$E$24,0)+IF(MOD(A914-$E$27,periods_per_year)=0,$E$26,0)+F914&lt;J913+E914,IF(MOD(A914-$E$27,periods_per_year)=0,$E$26,0),J913+E914-IF(AND(A914&gt;=$E$23,MOD(A914-$E$23,int)=0),$E$24,0)-F914))))</f>
        <v/>
      </c>
      <c r="H914" s="15"/>
      <c r="I914" s="14" t="str">
        <f t="shared" si="134"/>
        <v/>
      </c>
      <c r="J914" s="14" t="str">
        <f t="shared" si="135"/>
        <v/>
      </c>
      <c r="K914" s="14" t="str">
        <f t="shared" si="136"/>
        <v/>
      </c>
      <c r="L914" s="14" t="str">
        <f>IF(A914="","",SUM($K$49:K914))</f>
        <v/>
      </c>
      <c r="O914" s="18" t="str">
        <f t="shared" si="137"/>
        <v/>
      </c>
      <c r="P914" s="19" t="str">
        <f>IF(O914="","",IF(OR(periods_per_year=26,periods_per_year=52),IF(periods_per_year=26,IF(O914=1,fpdate,P913+14),IF(periods_per_year=52,IF(O914=1,fpdate,P913+7),"n/a")),IF(periods_per_year=24,DATE(YEAR(fpdate),MONTH(fpdate)+(O914-1)/2+IF(AND(DAY(fpdate)&gt;=15,MOD(O914,2)=0),1,0),IF(MOD(O914,2)=0,IF(DAY(fpdate)&gt;=15,DAY(fpdate)-14,DAY(fpdate)+14),DAY(fpdate))),IF(DAY(DATE(YEAR(fpdate),MONTH(fpdate)+O914-1,DAY(fpdate)))&lt;&gt;DAY(fpdate),DATE(YEAR(fpdate),MONTH(fpdate)+O914,0),DATE(YEAR(fpdate),MONTH(fpdate)+O914-1,DAY(fpdate))))))</f>
        <v/>
      </c>
      <c r="Q914" s="20" t="str">
        <f>IF(O914="","",IF(D914&lt;&gt;"",D914,IF(O914=1,start_rate,IF(variable,IF(OR(O914=1,O914&lt;$J$23*periods_per_year),Q913,MIN($J$24,IF(MOD(O914-1,$J$26)=0,MAX($J$25,Q913+$J$27),Q913))),Q913))))</f>
        <v/>
      </c>
      <c r="R914" s="21" t="str">
        <f>IF(O914="","",ROUND((((1+Q914/CP)^(CP/periods_per_year))-1)*U913,2))</f>
        <v/>
      </c>
      <c r="S914" s="21" t="str">
        <f>IF(O914="","",IF(O914=nper,U913+R914,MIN(U913+R914,IF(Q914=Q913,S913,ROUND(-PMT(((1+Q914/CP)^(CP/periods_per_year))-1,nper-O914+1,U913),2)))))</f>
        <v/>
      </c>
      <c r="T914" s="21" t="str">
        <f t="shared" si="138"/>
        <v/>
      </c>
      <c r="U914" s="21" t="str">
        <f t="shared" si="139"/>
        <v/>
      </c>
    </row>
    <row r="915" spans="1:21" x14ac:dyDescent="0.2">
      <c r="A915" s="11" t="str">
        <f t="shared" si="130"/>
        <v/>
      </c>
      <c r="B915" s="12" t="str">
        <f t="shared" si="131"/>
        <v/>
      </c>
      <c r="C915" s="16" t="str">
        <f t="shared" si="132"/>
        <v/>
      </c>
      <c r="D915" s="13" t="str">
        <f>IF(A915="","",IF(A915=1,start_rate,IF(variable,IF(OR(A915=1,A915&lt;$J$23*periods_per_year),D914,MIN($J$24,IF(MOD(A915-1,$J$26)=0,MAX($J$25,D914+$J$27),D914))),D914)))</f>
        <v/>
      </c>
      <c r="E915" s="14" t="str">
        <f t="shared" si="133"/>
        <v/>
      </c>
      <c r="F915" s="14" t="str">
        <f>IF(A915="","",IF(A915=nper,J914+E915,MIN(J914+E915,IF(D915=D914,F914,IF($E$13="Acc Bi-Weekly",ROUND((-PMT(((1+D915/CP)^(CP/12))-1,(nper-A915+1)*12/26,J914))/2,2),IF($E$13="Acc Weekly",ROUND((-PMT(((1+D915/CP)^(CP/12))-1,(nper-A915+1)*12/52,J914))/4,2),ROUND(-PMT(((1+D915/CP)^(CP/periods_per_year))-1,nper-A915+1,J914),2)))))))</f>
        <v/>
      </c>
      <c r="G915" s="14" t="str">
        <f>IF(OR(A915="",A915&lt;$E$23),"",IF(J914&lt;=F915,0,IF(IF(AND(A915&gt;=$E$23,MOD(A915-$E$23,int)=0),$E$24,0)+F915&gt;=J914+E915,J914+E915-F915,IF(AND(A915&gt;=$E$23,MOD(A915-$E$23,int)=0),$E$24,0)+IF(IF(AND(A915&gt;=$E$23,MOD(A915-$E$23,int)=0),$E$24,0)+IF(MOD(A915-$E$27,periods_per_year)=0,$E$26,0)+F915&lt;J914+E915,IF(MOD(A915-$E$27,periods_per_year)=0,$E$26,0),J914+E915-IF(AND(A915&gt;=$E$23,MOD(A915-$E$23,int)=0),$E$24,0)-F915))))</f>
        <v/>
      </c>
      <c r="H915" s="15"/>
      <c r="I915" s="14" t="str">
        <f t="shared" si="134"/>
        <v/>
      </c>
      <c r="J915" s="14" t="str">
        <f t="shared" si="135"/>
        <v/>
      </c>
      <c r="K915" s="14" t="str">
        <f t="shared" si="136"/>
        <v/>
      </c>
      <c r="L915" s="14" t="str">
        <f>IF(A915="","",SUM($K$49:K915))</f>
        <v/>
      </c>
      <c r="O915" s="18" t="str">
        <f t="shared" si="137"/>
        <v/>
      </c>
      <c r="P915" s="19" t="str">
        <f>IF(O915="","",IF(OR(periods_per_year=26,periods_per_year=52),IF(periods_per_year=26,IF(O915=1,fpdate,P914+14),IF(periods_per_year=52,IF(O915=1,fpdate,P914+7),"n/a")),IF(periods_per_year=24,DATE(YEAR(fpdate),MONTH(fpdate)+(O915-1)/2+IF(AND(DAY(fpdate)&gt;=15,MOD(O915,2)=0),1,0),IF(MOD(O915,2)=0,IF(DAY(fpdate)&gt;=15,DAY(fpdate)-14,DAY(fpdate)+14),DAY(fpdate))),IF(DAY(DATE(YEAR(fpdate),MONTH(fpdate)+O915-1,DAY(fpdate)))&lt;&gt;DAY(fpdate),DATE(YEAR(fpdate),MONTH(fpdate)+O915,0),DATE(YEAR(fpdate),MONTH(fpdate)+O915-1,DAY(fpdate))))))</f>
        <v/>
      </c>
      <c r="Q915" s="20" t="str">
        <f>IF(O915="","",IF(D915&lt;&gt;"",D915,IF(O915=1,start_rate,IF(variable,IF(OR(O915=1,O915&lt;$J$23*periods_per_year),Q914,MIN($J$24,IF(MOD(O915-1,$J$26)=0,MAX($J$25,Q914+$J$27),Q914))),Q914))))</f>
        <v/>
      </c>
      <c r="R915" s="21" t="str">
        <f>IF(O915="","",ROUND((((1+Q915/CP)^(CP/periods_per_year))-1)*U914,2))</f>
        <v/>
      </c>
      <c r="S915" s="21" t="str">
        <f>IF(O915="","",IF(O915=nper,U914+R915,MIN(U914+R915,IF(Q915=Q914,S914,ROUND(-PMT(((1+Q915/CP)^(CP/periods_per_year))-1,nper-O915+1,U914),2)))))</f>
        <v/>
      </c>
      <c r="T915" s="21" t="str">
        <f t="shared" si="138"/>
        <v/>
      </c>
      <c r="U915" s="21" t="str">
        <f t="shared" si="139"/>
        <v/>
      </c>
    </row>
    <row r="916" spans="1:21" x14ac:dyDescent="0.2">
      <c r="A916" s="11" t="str">
        <f t="shared" si="130"/>
        <v/>
      </c>
      <c r="B916" s="12" t="str">
        <f t="shared" si="131"/>
        <v/>
      </c>
      <c r="C916" s="16" t="str">
        <f t="shared" si="132"/>
        <v/>
      </c>
      <c r="D916" s="13" t="str">
        <f>IF(A916="","",IF(A916=1,start_rate,IF(variable,IF(OR(A916=1,A916&lt;$J$23*periods_per_year),D915,MIN($J$24,IF(MOD(A916-1,$J$26)=0,MAX($J$25,D915+$J$27),D915))),D915)))</f>
        <v/>
      </c>
      <c r="E916" s="14" t="str">
        <f t="shared" si="133"/>
        <v/>
      </c>
      <c r="F916" s="14" t="str">
        <f>IF(A916="","",IF(A916=nper,J915+E916,MIN(J915+E916,IF(D916=D915,F915,IF($E$13="Acc Bi-Weekly",ROUND((-PMT(((1+D916/CP)^(CP/12))-1,(nper-A916+1)*12/26,J915))/2,2),IF($E$13="Acc Weekly",ROUND((-PMT(((1+D916/CP)^(CP/12))-1,(nper-A916+1)*12/52,J915))/4,2),ROUND(-PMT(((1+D916/CP)^(CP/periods_per_year))-1,nper-A916+1,J915),2)))))))</f>
        <v/>
      </c>
      <c r="G916" s="14" t="str">
        <f>IF(OR(A916="",A916&lt;$E$23),"",IF(J915&lt;=F916,0,IF(IF(AND(A916&gt;=$E$23,MOD(A916-$E$23,int)=0),$E$24,0)+F916&gt;=J915+E916,J915+E916-F916,IF(AND(A916&gt;=$E$23,MOD(A916-$E$23,int)=0),$E$24,0)+IF(IF(AND(A916&gt;=$E$23,MOD(A916-$E$23,int)=0),$E$24,0)+IF(MOD(A916-$E$27,periods_per_year)=0,$E$26,0)+F916&lt;J915+E916,IF(MOD(A916-$E$27,periods_per_year)=0,$E$26,0),J915+E916-IF(AND(A916&gt;=$E$23,MOD(A916-$E$23,int)=0),$E$24,0)-F916))))</f>
        <v/>
      </c>
      <c r="H916" s="15"/>
      <c r="I916" s="14" t="str">
        <f t="shared" si="134"/>
        <v/>
      </c>
      <c r="J916" s="14" t="str">
        <f t="shared" si="135"/>
        <v/>
      </c>
      <c r="K916" s="14" t="str">
        <f t="shared" si="136"/>
        <v/>
      </c>
      <c r="L916" s="14" t="str">
        <f>IF(A916="","",SUM($K$49:K916))</f>
        <v/>
      </c>
      <c r="O916" s="18" t="str">
        <f t="shared" si="137"/>
        <v/>
      </c>
      <c r="P916" s="19" t="str">
        <f>IF(O916="","",IF(OR(periods_per_year=26,periods_per_year=52),IF(periods_per_year=26,IF(O916=1,fpdate,P915+14),IF(periods_per_year=52,IF(O916=1,fpdate,P915+7),"n/a")),IF(periods_per_year=24,DATE(YEAR(fpdate),MONTH(fpdate)+(O916-1)/2+IF(AND(DAY(fpdate)&gt;=15,MOD(O916,2)=0),1,0),IF(MOD(O916,2)=0,IF(DAY(fpdate)&gt;=15,DAY(fpdate)-14,DAY(fpdate)+14),DAY(fpdate))),IF(DAY(DATE(YEAR(fpdate),MONTH(fpdate)+O916-1,DAY(fpdate)))&lt;&gt;DAY(fpdate),DATE(YEAR(fpdate),MONTH(fpdate)+O916,0),DATE(YEAR(fpdate),MONTH(fpdate)+O916-1,DAY(fpdate))))))</f>
        <v/>
      </c>
      <c r="Q916" s="20" t="str">
        <f>IF(O916="","",IF(D916&lt;&gt;"",D916,IF(O916=1,start_rate,IF(variable,IF(OR(O916=1,O916&lt;$J$23*periods_per_year),Q915,MIN($J$24,IF(MOD(O916-1,$J$26)=0,MAX($J$25,Q915+$J$27),Q915))),Q915))))</f>
        <v/>
      </c>
      <c r="R916" s="21" t="str">
        <f>IF(O916="","",ROUND((((1+Q916/CP)^(CP/periods_per_year))-1)*U915,2))</f>
        <v/>
      </c>
      <c r="S916" s="21" t="str">
        <f>IF(O916="","",IF(O916=nper,U915+R916,MIN(U915+R916,IF(Q916=Q915,S915,ROUND(-PMT(((1+Q916/CP)^(CP/periods_per_year))-1,nper-O916+1,U915),2)))))</f>
        <v/>
      </c>
      <c r="T916" s="21" t="str">
        <f t="shared" si="138"/>
        <v/>
      </c>
      <c r="U916" s="21" t="str">
        <f t="shared" si="139"/>
        <v/>
      </c>
    </row>
    <row r="917" spans="1:21" x14ac:dyDescent="0.2">
      <c r="A917" s="11" t="str">
        <f t="shared" si="130"/>
        <v/>
      </c>
      <c r="B917" s="12" t="str">
        <f t="shared" si="131"/>
        <v/>
      </c>
      <c r="C917" s="16" t="str">
        <f t="shared" si="132"/>
        <v/>
      </c>
      <c r="D917" s="13" t="str">
        <f>IF(A917="","",IF(A917=1,start_rate,IF(variable,IF(OR(A917=1,A917&lt;$J$23*periods_per_year),D916,MIN($J$24,IF(MOD(A917-1,$J$26)=0,MAX($J$25,D916+$J$27),D916))),D916)))</f>
        <v/>
      </c>
      <c r="E917" s="14" t="str">
        <f t="shared" si="133"/>
        <v/>
      </c>
      <c r="F917" s="14" t="str">
        <f>IF(A917="","",IF(A917=nper,J916+E917,MIN(J916+E917,IF(D917=D916,F916,IF($E$13="Acc Bi-Weekly",ROUND((-PMT(((1+D917/CP)^(CP/12))-1,(nper-A917+1)*12/26,J916))/2,2),IF($E$13="Acc Weekly",ROUND((-PMT(((1+D917/CP)^(CP/12))-1,(nper-A917+1)*12/52,J916))/4,2),ROUND(-PMT(((1+D917/CP)^(CP/periods_per_year))-1,nper-A917+1,J916),2)))))))</f>
        <v/>
      </c>
      <c r="G917" s="14" t="str">
        <f>IF(OR(A917="",A917&lt;$E$23),"",IF(J916&lt;=F917,0,IF(IF(AND(A917&gt;=$E$23,MOD(A917-$E$23,int)=0),$E$24,0)+F917&gt;=J916+E917,J916+E917-F917,IF(AND(A917&gt;=$E$23,MOD(A917-$E$23,int)=0),$E$24,0)+IF(IF(AND(A917&gt;=$E$23,MOD(A917-$E$23,int)=0),$E$24,0)+IF(MOD(A917-$E$27,periods_per_year)=0,$E$26,0)+F917&lt;J916+E917,IF(MOD(A917-$E$27,periods_per_year)=0,$E$26,0),J916+E917-IF(AND(A917&gt;=$E$23,MOD(A917-$E$23,int)=0),$E$24,0)-F917))))</f>
        <v/>
      </c>
      <c r="H917" s="15"/>
      <c r="I917" s="14" t="str">
        <f t="shared" si="134"/>
        <v/>
      </c>
      <c r="J917" s="14" t="str">
        <f t="shared" si="135"/>
        <v/>
      </c>
      <c r="K917" s="14" t="str">
        <f t="shared" si="136"/>
        <v/>
      </c>
      <c r="L917" s="14" t="str">
        <f>IF(A917="","",SUM($K$49:K917))</f>
        <v/>
      </c>
      <c r="O917" s="18" t="str">
        <f t="shared" si="137"/>
        <v/>
      </c>
      <c r="P917" s="19" t="str">
        <f>IF(O917="","",IF(OR(periods_per_year=26,periods_per_year=52),IF(periods_per_year=26,IF(O917=1,fpdate,P916+14),IF(periods_per_year=52,IF(O917=1,fpdate,P916+7),"n/a")),IF(periods_per_year=24,DATE(YEAR(fpdate),MONTH(fpdate)+(O917-1)/2+IF(AND(DAY(fpdate)&gt;=15,MOD(O917,2)=0),1,0),IF(MOD(O917,2)=0,IF(DAY(fpdate)&gt;=15,DAY(fpdate)-14,DAY(fpdate)+14),DAY(fpdate))),IF(DAY(DATE(YEAR(fpdate),MONTH(fpdate)+O917-1,DAY(fpdate)))&lt;&gt;DAY(fpdate),DATE(YEAR(fpdate),MONTH(fpdate)+O917,0),DATE(YEAR(fpdate),MONTH(fpdate)+O917-1,DAY(fpdate))))))</f>
        <v/>
      </c>
      <c r="Q917" s="20" t="str">
        <f>IF(O917="","",IF(D917&lt;&gt;"",D917,IF(O917=1,start_rate,IF(variable,IF(OR(O917=1,O917&lt;$J$23*periods_per_year),Q916,MIN($J$24,IF(MOD(O917-1,$J$26)=0,MAX($J$25,Q916+$J$27),Q916))),Q916))))</f>
        <v/>
      </c>
      <c r="R917" s="21" t="str">
        <f>IF(O917="","",ROUND((((1+Q917/CP)^(CP/periods_per_year))-1)*U916,2))</f>
        <v/>
      </c>
      <c r="S917" s="21" t="str">
        <f>IF(O917="","",IF(O917=nper,U916+R917,MIN(U916+R917,IF(Q917=Q916,S916,ROUND(-PMT(((1+Q917/CP)^(CP/periods_per_year))-1,nper-O917+1,U916),2)))))</f>
        <v/>
      </c>
      <c r="T917" s="21" t="str">
        <f t="shared" si="138"/>
        <v/>
      </c>
      <c r="U917" s="21" t="str">
        <f t="shared" si="139"/>
        <v/>
      </c>
    </row>
    <row r="918" spans="1:21" x14ac:dyDescent="0.2">
      <c r="A918" s="11" t="str">
        <f t="shared" si="130"/>
        <v/>
      </c>
      <c r="B918" s="12" t="str">
        <f t="shared" si="131"/>
        <v/>
      </c>
      <c r="C918" s="16" t="str">
        <f t="shared" si="132"/>
        <v/>
      </c>
      <c r="D918" s="13" t="str">
        <f>IF(A918="","",IF(A918=1,start_rate,IF(variable,IF(OR(A918=1,A918&lt;$J$23*periods_per_year),D917,MIN($J$24,IF(MOD(A918-1,$J$26)=0,MAX($J$25,D917+$J$27),D917))),D917)))</f>
        <v/>
      </c>
      <c r="E918" s="14" t="str">
        <f t="shared" si="133"/>
        <v/>
      </c>
      <c r="F918" s="14" t="str">
        <f>IF(A918="","",IF(A918=nper,J917+E918,MIN(J917+E918,IF(D918=D917,F917,IF($E$13="Acc Bi-Weekly",ROUND((-PMT(((1+D918/CP)^(CP/12))-1,(nper-A918+1)*12/26,J917))/2,2),IF($E$13="Acc Weekly",ROUND((-PMT(((1+D918/CP)^(CP/12))-1,(nper-A918+1)*12/52,J917))/4,2),ROUND(-PMT(((1+D918/CP)^(CP/periods_per_year))-1,nper-A918+1,J917),2)))))))</f>
        <v/>
      </c>
      <c r="G918" s="14" t="str">
        <f>IF(OR(A918="",A918&lt;$E$23),"",IF(J917&lt;=F918,0,IF(IF(AND(A918&gt;=$E$23,MOD(A918-$E$23,int)=0),$E$24,0)+F918&gt;=J917+E918,J917+E918-F918,IF(AND(A918&gt;=$E$23,MOD(A918-$E$23,int)=0),$E$24,0)+IF(IF(AND(A918&gt;=$E$23,MOD(A918-$E$23,int)=0),$E$24,0)+IF(MOD(A918-$E$27,periods_per_year)=0,$E$26,0)+F918&lt;J917+E918,IF(MOD(A918-$E$27,periods_per_year)=0,$E$26,0),J917+E918-IF(AND(A918&gt;=$E$23,MOD(A918-$E$23,int)=0),$E$24,0)-F918))))</f>
        <v/>
      </c>
      <c r="H918" s="15"/>
      <c r="I918" s="14" t="str">
        <f t="shared" si="134"/>
        <v/>
      </c>
      <c r="J918" s="14" t="str">
        <f t="shared" si="135"/>
        <v/>
      </c>
      <c r="K918" s="14" t="str">
        <f t="shared" si="136"/>
        <v/>
      </c>
      <c r="L918" s="14" t="str">
        <f>IF(A918="","",SUM($K$49:K918))</f>
        <v/>
      </c>
      <c r="O918" s="18" t="str">
        <f t="shared" si="137"/>
        <v/>
      </c>
      <c r="P918" s="19" t="str">
        <f>IF(O918="","",IF(OR(periods_per_year=26,periods_per_year=52),IF(periods_per_year=26,IF(O918=1,fpdate,P917+14),IF(periods_per_year=52,IF(O918=1,fpdate,P917+7),"n/a")),IF(periods_per_year=24,DATE(YEAR(fpdate),MONTH(fpdate)+(O918-1)/2+IF(AND(DAY(fpdate)&gt;=15,MOD(O918,2)=0),1,0),IF(MOD(O918,2)=0,IF(DAY(fpdate)&gt;=15,DAY(fpdate)-14,DAY(fpdate)+14),DAY(fpdate))),IF(DAY(DATE(YEAR(fpdate),MONTH(fpdate)+O918-1,DAY(fpdate)))&lt;&gt;DAY(fpdate),DATE(YEAR(fpdate),MONTH(fpdate)+O918,0),DATE(YEAR(fpdate),MONTH(fpdate)+O918-1,DAY(fpdate))))))</f>
        <v/>
      </c>
      <c r="Q918" s="20" t="str">
        <f>IF(O918="","",IF(D918&lt;&gt;"",D918,IF(O918=1,start_rate,IF(variable,IF(OR(O918=1,O918&lt;$J$23*periods_per_year),Q917,MIN($J$24,IF(MOD(O918-1,$J$26)=0,MAX($J$25,Q917+$J$27),Q917))),Q917))))</f>
        <v/>
      </c>
      <c r="R918" s="21" t="str">
        <f>IF(O918="","",ROUND((((1+Q918/CP)^(CP/periods_per_year))-1)*U917,2))</f>
        <v/>
      </c>
      <c r="S918" s="21" t="str">
        <f>IF(O918="","",IF(O918=nper,U917+R918,MIN(U917+R918,IF(Q918=Q917,S917,ROUND(-PMT(((1+Q918/CP)^(CP/periods_per_year))-1,nper-O918+1,U917),2)))))</f>
        <v/>
      </c>
      <c r="T918" s="21" t="str">
        <f t="shared" si="138"/>
        <v/>
      </c>
      <c r="U918" s="21" t="str">
        <f t="shared" si="139"/>
        <v/>
      </c>
    </row>
    <row r="919" spans="1:21" x14ac:dyDescent="0.2">
      <c r="A919" s="11" t="str">
        <f t="shared" si="130"/>
        <v/>
      </c>
      <c r="B919" s="12" t="str">
        <f t="shared" si="131"/>
        <v/>
      </c>
      <c r="C919" s="16" t="str">
        <f t="shared" si="132"/>
        <v/>
      </c>
      <c r="D919" s="13" t="str">
        <f>IF(A919="","",IF(A919=1,start_rate,IF(variable,IF(OR(A919=1,A919&lt;$J$23*periods_per_year),D918,MIN($J$24,IF(MOD(A919-1,$J$26)=0,MAX($J$25,D918+$J$27),D918))),D918)))</f>
        <v/>
      </c>
      <c r="E919" s="14" t="str">
        <f t="shared" si="133"/>
        <v/>
      </c>
      <c r="F919" s="14" t="str">
        <f>IF(A919="","",IF(A919=nper,J918+E919,MIN(J918+E919,IF(D919=D918,F918,IF($E$13="Acc Bi-Weekly",ROUND((-PMT(((1+D919/CP)^(CP/12))-1,(nper-A919+1)*12/26,J918))/2,2),IF($E$13="Acc Weekly",ROUND((-PMT(((1+D919/CP)^(CP/12))-1,(nper-A919+1)*12/52,J918))/4,2),ROUND(-PMT(((1+D919/CP)^(CP/periods_per_year))-1,nper-A919+1,J918),2)))))))</f>
        <v/>
      </c>
      <c r="G919" s="14" t="str">
        <f>IF(OR(A919="",A919&lt;$E$23),"",IF(J918&lt;=F919,0,IF(IF(AND(A919&gt;=$E$23,MOD(A919-$E$23,int)=0),$E$24,0)+F919&gt;=J918+E919,J918+E919-F919,IF(AND(A919&gt;=$E$23,MOD(A919-$E$23,int)=0),$E$24,0)+IF(IF(AND(A919&gt;=$E$23,MOD(A919-$E$23,int)=0),$E$24,0)+IF(MOD(A919-$E$27,periods_per_year)=0,$E$26,0)+F919&lt;J918+E919,IF(MOD(A919-$E$27,periods_per_year)=0,$E$26,0),J918+E919-IF(AND(A919&gt;=$E$23,MOD(A919-$E$23,int)=0),$E$24,0)-F919))))</f>
        <v/>
      </c>
      <c r="H919" s="15"/>
      <c r="I919" s="14" t="str">
        <f t="shared" si="134"/>
        <v/>
      </c>
      <c r="J919" s="14" t="str">
        <f t="shared" si="135"/>
        <v/>
      </c>
      <c r="K919" s="14" t="str">
        <f t="shared" si="136"/>
        <v/>
      </c>
      <c r="L919" s="14" t="str">
        <f>IF(A919="","",SUM($K$49:K919))</f>
        <v/>
      </c>
      <c r="O919" s="18" t="str">
        <f t="shared" si="137"/>
        <v/>
      </c>
      <c r="P919" s="19" t="str">
        <f>IF(O919="","",IF(OR(periods_per_year=26,periods_per_year=52),IF(periods_per_year=26,IF(O919=1,fpdate,P918+14),IF(periods_per_year=52,IF(O919=1,fpdate,P918+7),"n/a")),IF(periods_per_year=24,DATE(YEAR(fpdate),MONTH(fpdate)+(O919-1)/2+IF(AND(DAY(fpdate)&gt;=15,MOD(O919,2)=0),1,0),IF(MOD(O919,2)=0,IF(DAY(fpdate)&gt;=15,DAY(fpdate)-14,DAY(fpdate)+14),DAY(fpdate))),IF(DAY(DATE(YEAR(fpdate),MONTH(fpdate)+O919-1,DAY(fpdate)))&lt;&gt;DAY(fpdate),DATE(YEAR(fpdate),MONTH(fpdate)+O919,0),DATE(YEAR(fpdate),MONTH(fpdate)+O919-1,DAY(fpdate))))))</f>
        <v/>
      </c>
      <c r="Q919" s="20" t="str">
        <f>IF(O919="","",IF(D919&lt;&gt;"",D919,IF(O919=1,start_rate,IF(variable,IF(OR(O919=1,O919&lt;$J$23*periods_per_year),Q918,MIN($J$24,IF(MOD(O919-1,$J$26)=0,MAX($J$25,Q918+$J$27),Q918))),Q918))))</f>
        <v/>
      </c>
      <c r="R919" s="21" t="str">
        <f>IF(O919="","",ROUND((((1+Q919/CP)^(CP/periods_per_year))-1)*U918,2))</f>
        <v/>
      </c>
      <c r="S919" s="21" t="str">
        <f>IF(O919="","",IF(O919=nper,U918+R919,MIN(U918+R919,IF(Q919=Q918,S918,ROUND(-PMT(((1+Q919/CP)^(CP/periods_per_year))-1,nper-O919+1,U918),2)))))</f>
        <v/>
      </c>
      <c r="T919" s="21" t="str">
        <f t="shared" si="138"/>
        <v/>
      </c>
      <c r="U919" s="21" t="str">
        <f t="shared" si="139"/>
        <v/>
      </c>
    </row>
    <row r="920" spans="1:21" x14ac:dyDescent="0.2">
      <c r="A920" s="11" t="str">
        <f t="shared" si="130"/>
        <v/>
      </c>
      <c r="B920" s="12" t="str">
        <f t="shared" si="131"/>
        <v/>
      </c>
      <c r="C920" s="16" t="str">
        <f t="shared" si="132"/>
        <v/>
      </c>
      <c r="D920" s="13" t="str">
        <f>IF(A920="","",IF(A920=1,start_rate,IF(variable,IF(OR(A920=1,A920&lt;$J$23*periods_per_year),D919,MIN($J$24,IF(MOD(A920-1,$J$26)=0,MAX($J$25,D919+$J$27),D919))),D919)))</f>
        <v/>
      </c>
      <c r="E920" s="14" t="str">
        <f t="shared" si="133"/>
        <v/>
      </c>
      <c r="F920" s="14" t="str">
        <f>IF(A920="","",IF(A920=nper,J919+E920,MIN(J919+E920,IF(D920=D919,F919,IF($E$13="Acc Bi-Weekly",ROUND((-PMT(((1+D920/CP)^(CP/12))-1,(nper-A920+1)*12/26,J919))/2,2),IF($E$13="Acc Weekly",ROUND((-PMT(((1+D920/CP)^(CP/12))-1,(nper-A920+1)*12/52,J919))/4,2),ROUND(-PMT(((1+D920/CP)^(CP/periods_per_year))-1,nper-A920+1,J919),2)))))))</f>
        <v/>
      </c>
      <c r="G920" s="14" t="str">
        <f>IF(OR(A920="",A920&lt;$E$23),"",IF(J919&lt;=F920,0,IF(IF(AND(A920&gt;=$E$23,MOD(A920-$E$23,int)=0),$E$24,0)+F920&gt;=J919+E920,J919+E920-F920,IF(AND(A920&gt;=$E$23,MOD(A920-$E$23,int)=0),$E$24,0)+IF(IF(AND(A920&gt;=$E$23,MOD(A920-$E$23,int)=0),$E$24,0)+IF(MOD(A920-$E$27,periods_per_year)=0,$E$26,0)+F920&lt;J919+E920,IF(MOD(A920-$E$27,periods_per_year)=0,$E$26,0),J919+E920-IF(AND(A920&gt;=$E$23,MOD(A920-$E$23,int)=0),$E$24,0)-F920))))</f>
        <v/>
      </c>
      <c r="H920" s="15"/>
      <c r="I920" s="14" t="str">
        <f t="shared" si="134"/>
        <v/>
      </c>
      <c r="J920" s="14" t="str">
        <f t="shared" si="135"/>
        <v/>
      </c>
      <c r="K920" s="14" t="str">
        <f t="shared" si="136"/>
        <v/>
      </c>
      <c r="L920" s="14" t="str">
        <f>IF(A920="","",SUM($K$49:K920))</f>
        <v/>
      </c>
      <c r="O920" s="18" t="str">
        <f t="shared" si="137"/>
        <v/>
      </c>
      <c r="P920" s="19" t="str">
        <f>IF(O920="","",IF(OR(periods_per_year=26,periods_per_year=52),IF(periods_per_year=26,IF(O920=1,fpdate,P919+14),IF(periods_per_year=52,IF(O920=1,fpdate,P919+7),"n/a")),IF(periods_per_year=24,DATE(YEAR(fpdate),MONTH(fpdate)+(O920-1)/2+IF(AND(DAY(fpdate)&gt;=15,MOD(O920,2)=0),1,0),IF(MOD(O920,2)=0,IF(DAY(fpdate)&gt;=15,DAY(fpdate)-14,DAY(fpdate)+14),DAY(fpdate))),IF(DAY(DATE(YEAR(fpdate),MONTH(fpdate)+O920-1,DAY(fpdate)))&lt;&gt;DAY(fpdate),DATE(YEAR(fpdate),MONTH(fpdate)+O920,0),DATE(YEAR(fpdate),MONTH(fpdate)+O920-1,DAY(fpdate))))))</f>
        <v/>
      </c>
      <c r="Q920" s="20" t="str">
        <f>IF(O920="","",IF(D920&lt;&gt;"",D920,IF(O920=1,start_rate,IF(variable,IF(OR(O920=1,O920&lt;$J$23*periods_per_year),Q919,MIN($J$24,IF(MOD(O920-1,$J$26)=0,MAX($J$25,Q919+$J$27),Q919))),Q919))))</f>
        <v/>
      </c>
      <c r="R920" s="21" t="str">
        <f>IF(O920="","",ROUND((((1+Q920/CP)^(CP/periods_per_year))-1)*U919,2))</f>
        <v/>
      </c>
      <c r="S920" s="21" t="str">
        <f>IF(O920="","",IF(O920=nper,U919+R920,MIN(U919+R920,IF(Q920=Q919,S919,ROUND(-PMT(((1+Q920/CP)^(CP/periods_per_year))-1,nper-O920+1,U919),2)))))</f>
        <v/>
      </c>
      <c r="T920" s="21" t="str">
        <f t="shared" si="138"/>
        <v/>
      </c>
      <c r="U920" s="21" t="str">
        <f t="shared" si="139"/>
        <v/>
      </c>
    </row>
    <row r="921" spans="1:21" x14ac:dyDescent="0.2">
      <c r="A921" s="11" t="str">
        <f t="shared" si="130"/>
        <v/>
      </c>
      <c r="B921" s="12" t="str">
        <f t="shared" si="131"/>
        <v/>
      </c>
      <c r="C921" s="16" t="str">
        <f t="shared" si="132"/>
        <v/>
      </c>
      <c r="D921" s="13" t="str">
        <f>IF(A921="","",IF(A921=1,start_rate,IF(variable,IF(OR(A921=1,A921&lt;$J$23*periods_per_year),D920,MIN($J$24,IF(MOD(A921-1,$J$26)=0,MAX($J$25,D920+$J$27),D920))),D920)))</f>
        <v/>
      </c>
      <c r="E921" s="14" t="str">
        <f t="shared" si="133"/>
        <v/>
      </c>
      <c r="F921" s="14" t="str">
        <f>IF(A921="","",IF(A921=nper,J920+E921,MIN(J920+E921,IF(D921=D920,F920,IF($E$13="Acc Bi-Weekly",ROUND((-PMT(((1+D921/CP)^(CP/12))-1,(nper-A921+1)*12/26,J920))/2,2),IF($E$13="Acc Weekly",ROUND((-PMT(((1+D921/CP)^(CP/12))-1,(nper-A921+1)*12/52,J920))/4,2),ROUND(-PMT(((1+D921/CP)^(CP/periods_per_year))-1,nper-A921+1,J920),2)))))))</f>
        <v/>
      </c>
      <c r="G921" s="14" t="str">
        <f>IF(OR(A921="",A921&lt;$E$23),"",IF(J920&lt;=F921,0,IF(IF(AND(A921&gt;=$E$23,MOD(A921-$E$23,int)=0),$E$24,0)+F921&gt;=J920+E921,J920+E921-F921,IF(AND(A921&gt;=$E$23,MOD(A921-$E$23,int)=0),$E$24,0)+IF(IF(AND(A921&gt;=$E$23,MOD(A921-$E$23,int)=0),$E$24,0)+IF(MOD(A921-$E$27,periods_per_year)=0,$E$26,0)+F921&lt;J920+E921,IF(MOD(A921-$E$27,periods_per_year)=0,$E$26,0),J920+E921-IF(AND(A921&gt;=$E$23,MOD(A921-$E$23,int)=0),$E$24,0)-F921))))</f>
        <v/>
      </c>
      <c r="H921" s="15"/>
      <c r="I921" s="14" t="str">
        <f t="shared" si="134"/>
        <v/>
      </c>
      <c r="J921" s="14" t="str">
        <f t="shared" si="135"/>
        <v/>
      </c>
      <c r="K921" s="14" t="str">
        <f t="shared" si="136"/>
        <v/>
      </c>
      <c r="L921" s="14" t="str">
        <f>IF(A921="","",SUM($K$49:K921))</f>
        <v/>
      </c>
      <c r="O921" s="18" t="str">
        <f t="shared" si="137"/>
        <v/>
      </c>
      <c r="P921" s="19" t="str">
        <f>IF(O921="","",IF(OR(periods_per_year=26,periods_per_year=52),IF(periods_per_year=26,IF(O921=1,fpdate,P920+14),IF(periods_per_year=52,IF(O921=1,fpdate,P920+7),"n/a")),IF(periods_per_year=24,DATE(YEAR(fpdate),MONTH(fpdate)+(O921-1)/2+IF(AND(DAY(fpdate)&gt;=15,MOD(O921,2)=0),1,0),IF(MOD(O921,2)=0,IF(DAY(fpdate)&gt;=15,DAY(fpdate)-14,DAY(fpdate)+14),DAY(fpdate))),IF(DAY(DATE(YEAR(fpdate),MONTH(fpdate)+O921-1,DAY(fpdate)))&lt;&gt;DAY(fpdate),DATE(YEAR(fpdate),MONTH(fpdate)+O921,0),DATE(YEAR(fpdate),MONTH(fpdate)+O921-1,DAY(fpdate))))))</f>
        <v/>
      </c>
      <c r="Q921" s="20" t="str">
        <f>IF(O921="","",IF(D921&lt;&gt;"",D921,IF(O921=1,start_rate,IF(variable,IF(OR(O921=1,O921&lt;$J$23*periods_per_year),Q920,MIN($J$24,IF(MOD(O921-1,$J$26)=0,MAX($J$25,Q920+$J$27),Q920))),Q920))))</f>
        <v/>
      </c>
      <c r="R921" s="21" t="str">
        <f>IF(O921="","",ROUND((((1+Q921/CP)^(CP/periods_per_year))-1)*U920,2))</f>
        <v/>
      </c>
      <c r="S921" s="21" t="str">
        <f>IF(O921="","",IF(O921=nper,U920+R921,MIN(U920+R921,IF(Q921=Q920,S920,ROUND(-PMT(((1+Q921/CP)^(CP/periods_per_year))-1,nper-O921+1,U920),2)))))</f>
        <v/>
      </c>
      <c r="T921" s="21" t="str">
        <f t="shared" si="138"/>
        <v/>
      </c>
      <c r="U921" s="21" t="str">
        <f t="shared" si="139"/>
        <v/>
      </c>
    </row>
    <row r="922" spans="1:21" x14ac:dyDescent="0.2">
      <c r="A922" s="11" t="str">
        <f t="shared" si="130"/>
        <v/>
      </c>
      <c r="B922" s="12" t="str">
        <f t="shared" si="131"/>
        <v/>
      </c>
      <c r="C922" s="16" t="str">
        <f t="shared" si="132"/>
        <v/>
      </c>
      <c r="D922" s="13" t="str">
        <f>IF(A922="","",IF(A922=1,start_rate,IF(variable,IF(OR(A922=1,A922&lt;$J$23*periods_per_year),D921,MIN($J$24,IF(MOD(A922-1,$J$26)=0,MAX($J$25,D921+$J$27),D921))),D921)))</f>
        <v/>
      </c>
      <c r="E922" s="14" t="str">
        <f t="shared" si="133"/>
        <v/>
      </c>
      <c r="F922" s="14" t="str">
        <f>IF(A922="","",IF(A922=nper,J921+E922,MIN(J921+E922,IF(D922=D921,F921,IF($E$13="Acc Bi-Weekly",ROUND((-PMT(((1+D922/CP)^(CP/12))-1,(nper-A922+1)*12/26,J921))/2,2),IF($E$13="Acc Weekly",ROUND((-PMT(((1+D922/CP)^(CP/12))-1,(nper-A922+1)*12/52,J921))/4,2),ROUND(-PMT(((1+D922/CP)^(CP/periods_per_year))-1,nper-A922+1,J921),2)))))))</f>
        <v/>
      </c>
      <c r="G922" s="14" t="str">
        <f>IF(OR(A922="",A922&lt;$E$23),"",IF(J921&lt;=F922,0,IF(IF(AND(A922&gt;=$E$23,MOD(A922-$E$23,int)=0),$E$24,0)+F922&gt;=J921+E922,J921+E922-F922,IF(AND(A922&gt;=$E$23,MOD(A922-$E$23,int)=0),$E$24,0)+IF(IF(AND(A922&gt;=$E$23,MOD(A922-$E$23,int)=0),$E$24,0)+IF(MOD(A922-$E$27,periods_per_year)=0,$E$26,0)+F922&lt;J921+E922,IF(MOD(A922-$E$27,periods_per_year)=0,$E$26,0),J921+E922-IF(AND(A922&gt;=$E$23,MOD(A922-$E$23,int)=0),$E$24,0)-F922))))</f>
        <v/>
      </c>
      <c r="H922" s="15"/>
      <c r="I922" s="14" t="str">
        <f t="shared" si="134"/>
        <v/>
      </c>
      <c r="J922" s="14" t="str">
        <f t="shared" si="135"/>
        <v/>
      </c>
      <c r="K922" s="14" t="str">
        <f t="shared" si="136"/>
        <v/>
      </c>
      <c r="L922" s="14" t="str">
        <f>IF(A922="","",SUM($K$49:K922))</f>
        <v/>
      </c>
      <c r="O922" s="18" t="str">
        <f t="shared" si="137"/>
        <v/>
      </c>
      <c r="P922" s="19" t="str">
        <f>IF(O922="","",IF(OR(periods_per_year=26,periods_per_year=52),IF(periods_per_year=26,IF(O922=1,fpdate,P921+14),IF(periods_per_year=52,IF(O922=1,fpdate,P921+7),"n/a")),IF(periods_per_year=24,DATE(YEAR(fpdate),MONTH(fpdate)+(O922-1)/2+IF(AND(DAY(fpdate)&gt;=15,MOD(O922,2)=0),1,0),IF(MOD(O922,2)=0,IF(DAY(fpdate)&gt;=15,DAY(fpdate)-14,DAY(fpdate)+14),DAY(fpdate))),IF(DAY(DATE(YEAR(fpdate),MONTH(fpdate)+O922-1,DAY(fpdate)))&lt;&gt;DAY(fpdate),DATE(YEAR(fpdate),MONTH(fpdate)+O922,0),DATE(YEAR(fpdate),MONTH(fpdate)+O922-1,DAY(fpdate))))))</f>
        <v/>
      </c>
      <c r="Q922" s="20" t="str">
        <f>IF(O922="","",IF(D922&lt;&gt;"",D922,IF(O922=1,start_rate,IF(variable,IF(OR(O922=1,O922&lt;$J$23*periods_per_year),Q921,MIN($J$24,IF(MOD(O922-1,$J$26)=0,MAX($J$25,Q921+$J$27),Q921))),Q921))))</f>
        <v/>
      </c>
      <c r="R922" s="21" t="str">
        <f>IF(O922="","",ROUND((((1+Q922/CP)^(CP/periods_per_year))-1)*U921,2))</f>
        <v/>
      </c>
      <c r="S922" s="21" t="str">
        <f>IF(O922="","",IF(O922=nper,U921+R922,MIN(U921+R922,IF(Q922=Q921,S921,ROUND(-PMT(((1+Q922/CP)^(CP/periods_per_year))-1,nper-O922+1,U921),2)))))</f>
        <v/>
      </c>
      <c r="T922" s="21" t="str">
        <f t="shared" si="138"/>
        <v/>
      </c>
      <c r="U922" s="21" t="str">
        <f t="shared" si="139"/>
        <v/>
      </c>
    </row>
    <row r="923" spans="1:21" x14ac:dyDescent="0.2">
      <c r="A923" s="11" t="str">
        <f t="shared" si="130"/>
        <v/>
      </c>
      <c r="B923" s="12" t="str">
        <f t="shared" si="131"/>
        <v/>
      </c>
      <c r="C923" s="16" t="str">
        <f t="shared" si="132"/>
        <v/>
      </c>
      <c r="D923" s="13" t="str">
        <f>IF(A923="","",IF(A923=1,start_rate,IF(variable,IF(OR(A923=1,A923&lt;$J$23*periods_per_year),D922,MIN($J$24,IF(MOD(A923-1,$J$26)=0,MAX($J$25,D922+$J$27),D922))),D922)))</f>
        <v/>
      </c>
      <c r="E923" s="14" t="str">
        <f t="shared" si="133"/>
        <v/>
      </c>
      <c r="F923" s="14" t="str">
        <f>IF(A923="","",IF(A923=nper,J922+E923,MIN(J922+E923,IF(D923=D922,F922,IF($E$13="Acc Bi-Weekly",ROUND((-PMT(((1+D923/CP)^(CP/12))-1,(nper-A923+1)*12/26,J922))/2,2),IF($E$13="Acc Weekly",ROUND((-PMT(((1+D923/CP)^(CP/12))-1,(nper-A923+1)*12/52,J922))/4,2),ROUND(-PMT(((1+D923/CP)^(CP/periods_per_year))-1,nper-A923+1,J922),2)))))))</f>
        <v/>
      </c>
      <c r="G923" s="14" t="str">
        <f>IF(OR(A923="",A923&lt;$E$23),"",IF(J922&lt;=F923,0,IF(IF(AND(A923&gt;=$E$23,MOD(A923-$E$23,int)=0),$E$24,0)+F923&gt;=J922+E923,J922+E923-F923,IF(AND(A923&gt;=$E$23,MOD(A923-$E$23,int)=0),$E$24,0)+IF(IF(AND(A923&gt;=$E$23,MOD(A923-$E$23,int)=0),$E$24,0)+IF(MOD(A923-$E$27,periods_per_year)=0,$E$26,0)+F923&lt;J922+E923,IF(MOD(A923-$E$27,periods_per_year)=0,$E$26,0),J922+E923-IF(AND(A923&gt;=$E$23,MOD(A923-$E$23,int)=0),$E$24,0)-F923))))</f>
        <v/>
      </c>
      <c r="H923" s="15"/>
      <c r="I923" s="14" t="str">
        <f t="shared" si="134"/>
        <v/>
      </c>
      <c r="J923" s="14" t="str">
        <f t="shared" si="135"/>
        <v/>
      </c>
      <c r="K923" s="14" t="str">
        <f t="shared" si="136"/>
        <v/>
      </c>
      <c r="L923" s="14" t="str">
        <f>IF(A923="","",SUM($K$49:K923))</f>
        <v/>
      </c>
      <c r="O923" s="18" t="str">
        <f t="shared" si="137"/>
        <v/>
      </c>
      <c r="P923" s="19" t="str">
        <f>IF(O923="","",IF(OR(periods_per_year=26,periods_per_year=52),IF(periods_per_year=26,IF(O923=1,fpdate,P922+14),IF(periods_per_year=52,IF(O923=1,fpdate,P922+7),"n/a")),IF(periods_per_year=24,DATE(YEAR(fpdate),MONTH(fpdate)+(O923-1)/2+IF(AND(DAY(fpdate)&gt;=15,MOD(O923,2)=0),1,0),IF(MOD(O923,2)=0,IF(DAY(fpdate)&gt;=15,DAY(fpdate)-14,DAY(fpdate)+14),DAY(fpdate))),IF(DAY(DATE(YEAR(fpdate),MONTH(fpdate)+O923-1,DAY(fpdate)))&lt;&gt;DAY(fpdate),DATE(YEAR(fpdate),MONTH(fpdate)+O923,0),DATE(YEAR(fpdate),MONTH(fpdate)+O923-1,DAY(fpdate))))))</f>
        <v/>
      </c>
      <c r="Q923" s="20" t="str">
        <f>IF(O923="","",IF(D923&lt;&gt;"",D923,IF(O923=1,start_rate,IF(variable,IF(OR(O923=1,O923&lt;$J$23*periods_per_year),Q922,MIN($J$24,IF(MOD(O923-1,$J$26)=0,MAX($J$25,Q922+$J$27),Q922))),Q922))))</f>
        <v/>
      </c>
      <c r="R923" s="21" t="str">
        <f>IF(O923="","",ROUND((((1+Q923/CP)^(CP/periods_per_year))-1)*U922,2))</f>
        <v/>
      </c>
      <c r="S923" s="21" t="str">
        <f>IF(O923="","",IF(O923=nper,U922+R923,MIN(U922+R923,IF(Q923=Q922,S922,ROUND(-PMT(((1+Q923/CP)^(CP/periods_per_year))-1,nper-O923+1,U922),2)))))</f>
        <v/>
      </c>
      <c r="T923" s="21" t="str">
        <f t="shared" si="138"/>
        <v/>
      </c>
      <c r="U923" s="21" t="str">
        <f t="shared" si="139"/>
        <v/>
      </c>
    </row>
    <row r="924" spans="1:21" x14ac:dyDescent="0.2">
      <c r="A924" s="11" t="str">
        <f t="shared" si="130"/>
        <v/>
      </c>
      <c r="B924" s="12" t="str">
        <f t="shared" si="131"/>
        <v/>
      </c>
      <c r="C924" s="16" t="str">
        <f t="shared" si="132"/>
        <v/>
      </c>
      <c r="D924" s="13" t="str">
        <f>IF(A924="","",IF(A924=1,start_rate,IF(variable,IF(OR(A924=1,A924&lt;$J$23*periods_per_year),D923,MIN($J$24,IF(MOD(A924-1,$J$26)=0,MAX($J$25,D923+$J$27),D923))),D923)))</f>
        <v/>
      </c>
      <c r="E924" s="14" t="str">
        <f t="shared" si="133"/>
        <v/>
      </c>
      <c r="F924" s="14" t="str">
        <f>IF(A924="","",IF(A924=nper,J923+E924,MIN(J923+E924,IF(D924=D923,F923,IF($E$13="Acc Bi-Weekly",ROUND((-PMT(((1+D924/CP)^(CP/12))-1,(nper-A924+1)*12/26,J923))/2,2),IF($E$13="Acc Weekly",ROUND((-PMT(((1+D924/CP)^(CP/12))-1,(nper-A924+1)*12/52,J923))/4,2),ROUND(-PMT(((1+D924/CP)^(CP/periods_per_year))-1,nper-A924+1,J923),2)))))))</f>
        <v/>
      </c>
      <c r="G924" s="14" t="str">
        <f>IF(OR(A924="",A924&lt;$E$23),"",IF(J923&lt;=F924,0,IF(IF(AND(A924&gt;=$E$23,MOD(A924-$E$23,int)=0),$E$24,0)+F924&gt;=J923+E924,J923+E924-F924,IF(AND(A924&gt;=$E$23,MOD(A924-$E$23,int)=0),$E$24,0)+IF(IF(AND(A924&gt;=$E$23,MOD(A924-$E$23,int)=0),$E$24,0)+IF(MOD(A924-$E$27,periods_per_year)=0,$E$26,0)+F924&lt;J923+E924,IF(MOD(A924-$E$27,periods_per_year)=0,$E$26,0),J923+E924-IF(AND(A924&gt;=$E$23,MOD(A924-$E$23,int)=0),$E$24,0)-F924))))</f>
        <v/>
      </c>
      <c r="H924" s="15"/>
      <c r="I924" s="14" t="str">
        <f t="shared" si="134"/>
        <v/>
      </c>
      <c r="J924" s="14" t="str">
        <f t="shared" si="135"/>
        <v/>
      </c>
      <c r="K924" s="14" t="str">
        <f t="shared" si="136"/>
        <v/>
      </c>
      <c r="L924" s="14" t="str">
        <f>IF(A924="","",SUM($K$49:K924))</f>
        <v/>
      </c>
      <c r="O924" s="18" t="str">
        <f t="shared" si="137"/>
        <v/>
      </c>
      <c r="P924" s="19" t="str">
        <f>IF(O924="","",IF(OR(periods_per_year=26,periods_per_year=52),IF(periods_per_year=26,IF(O924=1,fpdate,P923+14),IF(periods_per_year=52,IF(O924=1,fpdate,P923+7),"n/a")),IF(periods_per_year=24,DATE(YEAR(fpdate),MONTH(fpdate)+(O924-1)/2+IF(AND(DAY(fpdate)&gt;=15,MOD(O924,2)=0),1,0),IF(MOD(O924,2)=0,IF(DAY(fpdate)&gt;=15,DAY(fpdate)-14,DAY(fpdate)+14),DAY(fpdate))),IF(DAY(DATE(YEAR(fpdate),MONTH(fpdate)+O924-1,DAY(fpdate)))&lt;&gt;DAY(fpdate),DATE(YEAR(fpdate),MONTH(fpdate)+O924,0),DATE(YEAR(fpdate),MONTH(fpdate)+O924-1,DAY(fpdate))))))</f>
        <v/>
      </c>
      <c r="Q924" s="20" t="str">
        <f>IF(O924="","",IF(D924&lt;&gt;"",D924,IF(O924=1,start_rate,IF(variable,IF(OR(O924=1,O924&lt;$J$23*periods_per_year),Q923,MIN($J$24,IF(MOD(O924-1,$J$26)=0,MAX($J$25,Q923+$J$27),Q923))),Q923))))</f>
        <v/>
      </c>
      <c r="R924" s="21" t="str">
        <f>IF(O924="","",ROUND((((1+Q924/CP)^(CP/periods_per_year))-1)*U923,2))</f>
        <v/>
      </c>
      <c r="S924" s="21" t="str">
        <f>IF(O924="","",IF(O924=nper,U923+R924,MIN(U923+R924,IF(Q924=Q923,S923,ROUND(-PMT(((1+Q924/CP)^(CP/periods_per_year))-1,nper-O924+1,U923),2)))))</f>
        <v/>
      </c>
      <c r="T924" s="21" t="str">
        <f t="shared" si="138"/>
        <v/>
      </c>
      <c r="U924" s="21" t="str">
        <f t="shared" si="139"/>
        <v/>
      </c>
    </row>
    <row r="925" spans="1:21" x14ac:dyDescent="0.2">
      <c r="A925" s="11" t="str">
        <f t="shared" si="130"/>
        <v/>
      </c>
      <c r="B925" s="12" t="str">
        <f t="shared" si="131"/>
        <v/>
      </c>
      <c r="C925" s="16" t="str">
        <f t="shared" si="132"/>
        <v/>
      </c>
      <c r="D925" s="13" t="str">
        <f>IF(A925="","",IF(A925=1,start_rate,IF(variable,IF(OR(A925=1,A925&lt;$J$23*periods_per_year),D924,MIN($J$24,IF(MOD(A925-1,$J$26)=0,MAX($J$25,D924+$J$27),D924))),D924)))</f>
        <v/>
      </c>
      <c r="E925" s="14" t="str">
        <f t="shared" si="133"/>
        <v/>
      </c>
      <c r="F925" s="14" t="str">
        <f>IF(A925="","",IF(A925=nper,J924+E925,MIN(J924+E925,IF(D925=D924,F924,IF($E$13="Acc Bi-Weekly",ROUND((-PMT(((1+D925/CP)^(CP/12))-1,(nper-A925+1)*12/26,J924))/2,2),IF($E$13="Acc Weekly",ROUND((-PMT(((1+D925/CP)^(CP/12))-1,(nper-A925+1)*12/52,J924))/4,2),ROUND(-PMT(((1+D925/CP)^(CP/periods_per_year))-1,nper-A925+1,J924),2)))))))</f>
        <v/>
      </c>
      <c r="G925" s="14" t="str">
        <f>IF(OR(A925="",A925&lt;$E$23),"",IF(J924&lt;=F925,0,IF(IF(AND(A925&gt;=$E$23,MOD(A925-$E$23,int)=0),$E$24,0)+F925&gt;=J924+E925,J924+E925-F925,IF(AND(A925&gt;=$E$23,MOD(A925-$E$23,int)=0),$E$24,0)+IF(IF(AND(A925&gt;=$E$23,MOD(A925-$E$23,int)=0),$E$24,0)+IF(MOD(A925-$E$27,periods_per_year)=0,$E$26,0)+F925&lt;J924+E925,IF(MOD(A925-$E$27,periods_per_year)=0,$E$26,0),J924+E925-IF(AND(A925&gt;=$E$23,MOD(A925-$E$23,int)=0),$E$24,0)-F925))))</f>
        <v/>
      </c>
      <c r="H925" s="15"/>
      <c r="I925" s="14" t="str">
        <f t="shared" si="134"/>
        <v/>
      </c>
      <c r="J925" s="14" t="str">
        <f t="shared" si="135"/>
        <v/>
      </c>
      <c r="K925" s="14" t="str">
        <f t="shared" si="136"/>
        <v/>
      </c>
      <c r="L925" s="14" t="str">
        <f>IF(A925="","",SUM($K$49:K925))</f>
        <v/>
      </c>
      <c r="O925" s="18" t="str">
        <f t="shared" si="137"/>
        <v/>
      </c>
      <c r="P925" s="19" t="str">
        <f>IF(O925="","",IF(OR(periods_per_year=26,periods_per_year=52),IF(periods_per_year=26,IF(O925=1,fpdate,P924+14),IF(periods_per_year=52,IF(O925=1,fpdate,P924+7),"n/a")),IF(periods_per_year=24,DATE(YEAR(fpdate),MONTH(fpdate)+(O925-1)/2+IF(AND(DAY(fpdate)&gt;=15,MOD(O925,2)=0),1,0),IF(MOD(O925,2)=0,IF(DAY(fpdate)&gt;=15,DAY(fpdate)-14,DAY(fpdate)+14),DAY(fpdate))),IF(DAY(DATE(YEAR(fpdate),MONTH(fpdate)+O925-1,DAY(fpdate)))&lt;&gt;DAY(fpdate),DATE(YEAR(fpdate),MONTH(fpdate)+O925,0),DATE(YEAR(fpdate),MONTH(fpdate)+O925-1,DAY(fpdate))))))</f>
        <v/>
      </c>
      <c r="Q925" s="20" t="str">
        <f>IF(O925="","",IF(D925&lt;&gt;"",D925,IF(O925=1,start_rate,IF(variable,IF(OR(O925=1,O925&lt;$J$23*periods_per_year),Q924,MIN($J$24,IF(MOD(O925-1,$J$26)=0,MAX($J$25,Q924+$J$27),Q924))),Q924))))</f>
        <v/>
      </c>
      <c r="R925" s="21" t="str">
        <f>IF(O925="","",ROUND((((1+Q925/CP)^(CP/periods_per_year))-1)*U924,2))</f>
        <v/>
      </c>
      <c r="S925" s="21" t="str">
        <f>IF(O925="","",IF(O925=nper,U924+R925,MIN(U924+R925,IF(Q925=Q924,S924,ROUND(-PMT(((1+Q925/CP)^(CP/periods_per_year))-1,nper-O925+1,U924),2)))))</f>
        <v/>
      </c>
      <c r="T925" s="21" t="str">
        <f t="shared" si="138"/>
        <v/>
      </c>
      <c r="U925" s="21" t="str">
        <f t="shared" si="139"/>
        <v/>
      </c>
    </row>
    <row r="926" spans="1:21" x14ac:dyDescent="0.2">
      <c r="A926" s="11" t="str">
        <f t="shared" si="130"/>
        <v/>
      </c>
      <c r="B926" s="12" t="str">
        <f t="shared" si="131"/>
        <v/>
      </c>
      <c r="C926" s="16" t="str">
        <f t="shared" si="132"/>
        <v/>
      </c>
      <c r="D926" s="13" t="str">
        <f>IF(A926="","",IF(A926=1,start_rate,IF(variable,IF(OR(A926=1,A926&lt;$J$23*periods_per_year),D925,MIN($J$24,IF(MOD(A926-1,$J$26)=0,MAX($J$25,D925+$J$27),D925))),D925)))</f>
        <v/>
      </c>
      <c r="E926" s="14" t="str">
        <f t="shared" si="133"/>
        <v/>
      </c>
      <c r="F926" s="14" t="str">
        <f>IF(A926="","",IF(A926=nper,J925+E926,MIN(J925+E926,IF(D926=D925,F925,IF($E$13="Acc Bi-Weekly",ROUND((-PMT(((1+D926/CP)^(CP/12))-1,(nper-A926+1)*12/26,J925))/2,2),IF($E$13="Acc Weekly",ROUND((-PMT(((1+D926/CP)^(CP/12))-1,(nper-A926+1)*12/52,J925))/4,2),ROUND(-PMT(((1+D926/CP)^(CP/periods_per_year))-1,nper-A926+1,J925),2)))))))</f>
        <v/>
      </c>
      <c r="G926" s="14" t="str">
        <f>IF(OR(A926="",A926&lt;$E$23),"",IF(J925&lt;=F926,0,IF(IF(AND(A926&gt;=$E$23,MOD(A926-$E$23,int)=0),$E$24,0)+F926&gt;=J925+E926,J925+E926-F926,IF(AND(A926&gt;=$E$23,MOD(A926-$E$23,int)=0),$E$24,0)+IF(IF(AND(A926&gt;=$E$23,MOD(A926-$E$23,int)=0),$E$24,0)+IF(MOD(A926-$E$27,periods_per_year)=0,$E$26,0)+F926&lt;J925+E926,IF(MOD(A926-$E$27,periods_per_year)=0,$E$26,0),J925+E926-IF(AND(A926&gt;=$E$23,MOD(A926-$E$23,int)=0),$E$24,0)-F926))))</f>
        <v/>
      </c>
      <c r="H926" s="15"/>
      <c r="I926" s="14" t="str">
        <f t="shared" si="134"/>
        <v/>
      </c>
      <c r="J926" s="14" t="str">
        <f t="shared" si="135"/>
        <v/>
      </c>
      <c r="K926" s="14" t="str">
        <f t="shared" si="136"/>
        <v/>
      </c>
      <c r="L926" s="14" t="str">
        <f>IF(A926="","",SUM($K$49:K926))</f>
        <v/>
      </c>
      <c r="O926" s="18" t="str">
        <f t="shared" si="137"/>
        <v/>
      </c>
      <c r="P926" s="19" t="str">
        <f>IF(O926="","",IF(OR(periods_per_year=26,periods_per_year=52),IF(periods_per_year=26,IF(O926=1,fpdate,P925+14),IF(periods_per_year=52,IF(O926=1,fpdate,P925+7),"n/a")),IF(periods_per_year=24,DATE(YEAR(fpdate),MONTH(fpdate)+(O926-1)/2+IF(AND(DAY(fpdate)&gt;=15,MOD(O926,2)=0),1,0),IF(MOD(O926,2)=0,IF(DAY(fpdate)&gt;=15,DAY(fpdate)-14,DAY(fpdate)+14),DAY(fpdate))),IF(DAY(DATE(YEAR(fpdate),MONTH(fpdate)+O926-1,DAY(fpdate)))&lt;&gt;DAY(fpdate),DATE(YEAR(fpdate),MONTH(fpdate)+O926,0),DATE(YEAR(fpdate),MONTH(fpdate)+O926-1,DAY(fpdate))))))</f>
        <v/>
      </c>
      <c r="Q926" s="20" t="str">
        <f>IF(O926="","",IF(D926&lt;&gt;"",D926,IF(O926=1,start_rate,IF(variable,IF(OR(O926=1,O926&lt;$J$23*periods_per_year),Q925,MIN($J$24,IF(MOD(O926-1,$J$26)=0,MAX($J$25,Q925+$J$27),Q925))),Q925))))</f>
        <v/>
      </c>
      <c r="R926" s="21" t="str">
        <f>IF(O926="","",ROUND((((1+Q926/CP)^(CP/periods_per_year))-1)*U925,2))</f>
        <v/>
      </c>
      <c r="S926" s="21" t="str">
        <f>IF(O926="","",IF(O926=nper,U925+R926,MIN(U925+R926,IF(Q926=Q925,S925,ROUND(-PMT(((1+Q926/CP)^(CP/periods_per_year))-1,nper-O926+1,U925),2)))))</f>
        <v/>
      </c>
      <c r="T926" s="21" t="str">
        <f t="shared" si="138"/>
        <v/>
      </c>
      <c r="U926" s="21" t="str">
        <f t="shared" si="139"/>
        <v/>
      </c>
    </row>
    <row r="927" spans="1:21" x14ac:dyDescent="0.2">
      <c r="A927" s="11" t="str">
        <f t="shared" si="130"/>
        <v/>
      </c>
      <c r="B927" s="12" t="str">
        <f t="shared" si="131"/>
        <v/>
      </c>
      <c r="C927" s="16" t="str">
        <f t="shared" si="132"/>
        <v/>
      </c>
      <c r="D927" s="13" t="str">
        <f>IF(A927="","",IF(A927=1,start_rate,IF(variable,IF(OR(A927=1,A927&lt;$J$23*periods_per_year),D926,MIN($J$24,IF(MOD(A927-1,$J$26)=0,MAX($J$25,D926+$J$27),D926))),D926)))</f>
        <v/>
      </c>
      <c r="E927" s="14" t="str">
        <f t="shared" si="133"/>
        <v/>
      </c>
      <c r="F927" s="14" t="str">
        <f>IF(A927="","",IF(A927=nper,J926+E927,MIN(J926+E927,IF(D927=D926,F926,IF($E$13="Acc Bi-Weekly",ROUND((-PMT(((1+D927/CP)^(CP/12))-1,(nper-A927+1)*12/26,J926))/2,2),IF($E$13="Acc Weekly",ROUND((-PMT(((1+D927/CP)^(CP/12))-1,(nper-A927+1)*12/52,J926))/4,2),ROUND(-PMT(((1+D927/CP)^(CP/periods_per_year))-1,nper-A927+1,J926),2)))))))</f>
        <v/>
      </c>
      <c r="G927" s="14" t="str">
        <f>IF(OR(A927="",A927&lt;$E$23),"",IF(J926&lt;=F927,0,IF(IF(AND(A927&gt;=$E$23,MOD(A927-$E$23,int)=0),$E$24,0)+F927&gt;=J926+E927,J926+E927-F927,IF(AND(A927&gt;=$E$23,MOD(A927-$E$23,int)=0),$E$24,0)+IF(IF(AND(A927&gt;=$E$23,MOD(A927-$E$23,int)=0),$E$24,0)+IF(MOD(A927-$E$27,periods_per_year)=0,$E$26,0)+F927&lt;J926+E927,IF(MOD(A927-$E$27,periods_per_year)=0,$E$26,0),J926+E927-IF(AND(A927&gt;=$E$23,MOD(A927-$E$23,int)=0),$E$24,0)-F927))))</f>
        <v/>
      </c>
      <c r="H927" s="15"/>
      <c r="I927" s="14" t="str">
        <f t="shared" si="134"/>
        <v/>
      </c>
      <c r="J927" s="14" t="str">
        <f t="shared" si="135"/>
        <v/>
      </c>
      <c r="K927" s="14" t="str">
        <f t="shared" si="136"/>
        <v/>
      </c>
      <c r="L927" s="14" t="str">
        <f>IF(A927="","",SUM($K$49:K927))</f>
        <v/>
      </c>
      <c r="O927" s="18" t="str">
        <f t="shared" si="137"/>
        <v/>
      </c>
      <c r="P927" s="19" t="str">
        <f>IF(O927="","",IF(OR(periods_per_year=26,periods_per_year=52),IF(periods_per_year=26,IF(O927=1,fpdate,P926+14),IF(periods_per_year=52,IF(O927=1,fpdate,P926+7),"n/a")),IF(periods_per_year=24,DATE(YEAR(fpdate),MONTH(fpdate)+(O927-1)/2+IF(AND(DAY(fpdate)&gt;=15,MOD(O927,2)=0),1,0),IF(MOD(O927,2)=0,IF(DAY(fpdate)&gt;=15,DAY(fpdate)-14,DAY(fpdate)+14),DAY(fpdate))),IF(DAY(DATE(YEAR(fpdate),MONTH(fpdate)+O927-1,DAY(fpdate)))&lt;&gt;DAY(fpdate),DATE(YEAR(fpdate),MONTH(fpdate)+O927,0),DATE(YEAR(fpdate),MONTH(fpdate)+O927-1,DAY(fpdate))))))</f>
        <v/>
      </c>
      <c r="Q927" s="20" t="str">
        <f>IF(O927="","",IF(D927&lt;&gt;"",D927,IF(O927=1,start_rate,IF(variable,IF(OR(O927=1,O927&lt;$J$23*periods_per_year),Q926,MIN($J$24,IF(MOD(O927-1,$J$26)=0,MAX($J$25,Q926+$J$27),Q926))),Q926))))</f>
        <v/>
      </c>
      <c r="R927" s="21" t="str">
        <f>IF(O927="","",ROUND((((1+Q927/CP)^(CP/periods_per_year))-1)*U926,2))</f>
        <v/>
      </c>
      <c r="S927" s="21" t="str">
        <f>IF(O927="","",IF(O927=nper,U926+R927,MIN(U926+R927,IF(Q927=Q926,S926,ROUND(-PMT(((1+Q927/CP)^(CP/periods_per_year))-1,nper-O927+1,U926),2)))))</f>
        <v/>
      </c>
      <c r="T927" s="21" t="str">
        <f t="shared" si="138"/>
        <v/>
      </c>
      <c r="U927" s="21" t="str">
        <f t="shared" si="139"/>
        <v/>
      </c>
    </row>
    <row r="928" spans="1:21" x14ac:dyDescent="0.2">
      <c r="A928" s="11" t="str">
        <f t="shared" si="130"/>
        <v/>
      </c>
      <c r="B928" s="12" t="str">
        <f t="shared" si="131"/>
        <v/>
      </c>
      <c r="C928" s="16" t="str">
        <f t="shared" si="132"/>
        <v/>
      </c>
      <c r="D928" s="13" t="str">
        <f>IF(A928="","",IF(A928=1,start_rate,IF(variable,IF(OR(A928=1,A928&lt;$J$23*periods_per_year),D927,MIN($J$24,IF(MOD(A928-1,$J$26)=0,MAX($J$25,D927+$J$27),D927))),D927)))</f>
        <v/>
      </c>
      <c r="E928" s="14" t="str">
        <f t="shared" si="133"/>
        <v/>
      </c>
      <c r="F928" s="14" t="str">
        <f>IF(A928="","",IF(A928=nper,J927+E928,MIN(J927+E928,IF(D928=D927,F927,IF($E$13="Acc Bi-Weekly",ROUND((-PMT(((1+D928/CP)^(CP/12))-1,(nper-A928+1)*12/26,J927))/2,2),IF($E$13="Acc Weekly",ROUND((-PMT(((1+D928/CP)^(CP/12))-1,(nper-A928+1)*12/52,J927))/4,2),ROUND(-PMT(((1+D928/CP)^(CP/periods_per_year))-1,nper-A928+1,J927),2)))))))</f>
        <v/>
      </c>
      <c r="G928" s="14" t="str">
        <f>IF(OR(A928="",A928&lt;$E$23),"",IF(J927&lt;=F928,0,IF(IF(AND(A928&gt;=$E$23,MOD(A928-$E$23,int)=0),$E$24,0)+F928&gt;=J927+E928,J927+E928-F928,IF(AND(A928&gt;=$E$23,MOD(A928-$E$23,int)=0),$E$24,0)+IF(IF(AND(A928&gt;=$E$23,MOD(A928-$E$23,int)=0),$E$24,0)+IF(MOD(A928-$E$27,periods_per_year)=0,$E$26,0)+F928&lt;J927+E928,IF(MOD(A928-$E$27,periods_per_year)=0,$E$26,0),J927+E928-IF(AND(A928&gt;=$E$23,MOD(A928-$E$23,int)=0),$E$24,0)-F928))))</f>
        <v/>
      </c>
      <c r="H928" s="15"/>
      <c r="I928" s="14" t="str">
        <f t="shared" si="134"/>
        <v/>
      </c>
      <c r="J928" s="14" t="str">
        <f t="shared" si="135"/>
        <v/>
      </c>
      <c r="K928" s="14" t="str">
        <f t="shared" si="136"/>
        <v/>
      </c>
      <c r="L928" s="14" t="str">
        <f>IF(A928="","",SUM($K$49:K928))</f>
        <v/>
      </c>
      <c r="O928" s="18" t="str">
        <f t="shared" si="137"/>
        <v/>
      </c>
      <c r="P928" s="19" t="str">
        <f>IF(O928="","",IF(OR(periods_per_year=26,periods_per_year=52),IF(periods_per_year=26,IF(O928=1,fpdate,P927+14),IF(periods_per_year=52,IF(O928=1,fpdate,P927+7),"n/a")),IF(periods_per_year=24,DATE(YEAR(fpdate),MONTH(fpdate)+(O928-1)/2+IF(AND(DAY(fpdate)&gt;=15,MOD(O928,2)=0),1,0),IF(MOD(O928,2)=0,IF(DAY(fpdate)&gt;=15,DAY(fpdate)-14,DAY(fpdate)+14),DAY(fpdate))),IF(DAY(DATE(YEAR(fpdate),MONTH(fpdate)+O928-1,DAY(fpdate)))&lt;&gt;DAY(fpdate),DATE(YEAR(fpdate),MONTH(fpdate)+O928,0),DATE(YEAR(fpdate),MONTH(fpdate)+O928-1,DAY(fpdate))))))</f>
        <v/>
      </c>
      <c r="Q928" s="20" t="str">
        <f>IF(O928="","",IF(D928&lt;&gt;"",D928,IF(O928=1,start_rate,IF(variable,IF(OR(O928=1,O928&lt;$J$23*periods_per_year),Q927,MIN($J$24,IF(MOD(O928-1,$J$26)=0,MAX($J$25,Q927+$J$27),Q927))),Q927))))</f>
        <v/>
      </c>
      <c r="R928" s="21" t="str">
        <f>IF(O928="","",ROUND((((1+Q928/CP)^(CP/periods_per_year))-1)*U927,2))</f>
        <v/>
      </c>
      <c r="S928" s="21" t="str">
        <f>IF(O928="","",IF(O928=nper,U927+R928,MIN(U927+R928,IF(Q928=Q927,S927,ROUND(-PMT(((1+Q928/CP)^(CP/periods_per_year))-1,nper-O928+1,U927),2)))))</f>
        <v/>
      </c>
      <c r="T928" s="21" t="str">
        <f t="shared" si="138"/>
        <v/>
      </c>
      <c r="U928" s="21" t="str">
        <f t="shared" si="139"/>
        <v/>
      </c>
    </row>
    <row r="929" spans="1:21" x14ac:dyDescent="0.2">
      <c r="A929" s="11" t="str">
        <f t="shared" si="130"/>
        <v/>
      </c>
      <c r="B929" s="12" t="str">
        <f t="shared" si="131"/>
        <v/>
      </c>
      <c r="C929" s="16" t="str">
        <f t="shared" si="132"/>
        <v/>
      </c>
      <c r="D929" s="13" t="str">
        <f>IF(A929="","",IF(A929=1,start_rate,IF(variable,IF(OR(A929=1,A929&lt;$J$23*periods_per_year),D928,MIN($J$24,IF(MOD(A929-1,$J$26)=0,MAX($J$25,D928+$J$27),D928))),D928)))</f>
        <v/>
      </c>
      <c r="E929" s="14" t="str">
        <f t="shared" si="133"/>
        <v/>
      </c>
      <c r="F929" s="14" t="str">
        <f>IF(A929="","",IF(A929=nper,J928+E929,MIN(J928+E929,IF(D929=D928,F928,IF($E$13="Acc Bi-Weekly",ROUND((-PMT(((1+D929/CP)^(CP/12))-1,(nper-A929+1)*12/26,J928))/2,2),IF($E$13="Acc Weekly",ROUND((-PMT(((1+D929/CP)^(CP/12))-1,(nper-A929+1)*12/52,J928))/4,2),ROUND(-PMT(((1+D929/CP)^(CP/periods_per_year))-1,nper-A929+1,J928),2)))))))</f>
        <v/>
      </c>
      <c r="G929" s="14" t="str">
        <f>IF(OR(A929="",A929&lt;$E$23),"",IF(J928&lt;=F929,0,IF(IF(AND(A929&gt;=$E$23,MOD(A929-$E$23,int)=0),$E$24,0)+F929&gt;=J928+E929,J928+E929-F929,IF(AND(A929&gt;=$E$23,MOD(A929-$E$23,int)=0),$E$24,0)+IF(IF(AND(A929&gt;=$E$23,MOD(A929-$E$23,int)=0),$E$24,0)+IF(MOD(A929-$E$27,periods_per_year)=0,$E$26,0)+F929&lt;J928+E929,IF(MOD(A929-$E$27,periods_per_year)=0,$E$26,0),J928+E929-IF(AND(A929&gt;=$E$23,MOD(A929-$E$23,int)=0),$E$24,0)-F929))))</f>
        <v/>
      </c>
      <c r="H929" s="15"/>
      <c r="I929" s="14" t="str">
        <f t="shared" si="134"/>
        <v/>
      </c>
      <c r="J929" s="14" t="str">
        <f t="shared" si="135"/>
        <v/>
      </c>
      <c r="K929" s="14" t="str">
        <f t="shared" si="136"/>
        <v/>
      </c>
      <c r="L929" s="14" t="str">
        <f>IF(A929="","",SUM($K$49:K929))</f>
        <v/>
      </c>
      <c r="O929" s="18" t="str">
        <f t="shared" si="137"/>
        <v/>
      </c>
      <c r="P929" s="19" t="str">
        <f>IF(O929="","",IF(OR(periods_per_year=26,periods_per_year=52),IF(periods_per_year=26,IF(O929=1,fpdate,P928+14),IF(periods_per_year=52,IF(O929=1,fpdate,P928+7),"n/a")),IF(periods_per_year=24,DATE(YEAR(fpdate),MONTH(fpdate)+(O929-1)/2+IF(AND(DAY(fpdate)&gt;=15,MOD(O929,2)=0),1,0),IF(MOD(O929,2)=0,IF(DAY(fpdate)&gt;=15,DAY(fpdate)-14,DAY(fpdate)+14),DAY(fpdate))),IF(DAY(DATE(YEAR(fpdate),MONTH(fpdate)+O929-1,DAY(fpdate)))&lt;&gt;DAY(fpdate),DATE(YEAR(fpdate),MONTH(fpdate)+O929,0),DATE(YEAR(fpdate),MONTH(fpdate)+O929-1,DAY(fpdate))))))</f>
        <v/>
      </c>
      <c r="Q929" s="20" t="str">
        <f>IF(O929="","",IF(D929&lt;&gt;"",D929,IF(O929=1,start_rate,IF(variable,IF(OR(O929=1,O929&lt;$J$23*periods_per_year),Q928,MIN($J$24,IF(MOD(O929-1,$J$26)=0,MAX($J$25,Q928+$J$27),Q928))),Q928))))</f>
        <v/>
      </c>
      <c r="R929" s="21" t="str">
        <f>IF(O929="","",ROUND((((1+Q929/CP)^(CP/periods_per_year))-1)*U928,2))</f>
        <v/>
      </c>
      <c r="S929" s="21" t="str">
        <f>IF(O929="","",IF(O929=nper,U928+R929,MIN(U928+R929,IF(Q929=Q928,S928,ROUND(-PMT(((1+Q929/CP)^(CP/periods_per_year))-1,nper-O929+1,U928),2)))))</f>
        <v/>
      </c>
      <c r="T929" s="21" t="str">
        <f t="shared" si="138"/>
        <v/>
      </c>
      <c r="U929" s="21" t="str">
        <f t="shared" si="139"/>
        <v/>
      </c>
    </row>
    <row r="930" spans="1:21" x14ac:dyDescent="0.2">
      <c r="A930" s="11" t="str">
        <f t="shared" si="130"/>
        <v/>
      </c>
      <c r="B930" s="12" t="str">
        <f t="shared" si="131"/>
        <v/>
      </c>
      <c r="C930" s="16" t="str">
        <f t="shared" si="132"/>
        <v/>
      </c>
      <c r="D930" s="13" t="str">
        <f>IF(A930="","",IF(A930=1,start_rate,IF(variable,IF(OR(A930=1,A930&lt;$J$23*periods_per_year),D929,MIN($J$24,IF(MOD(A930-1,$J$26)=0,MAX($J$25,D929+$J$27),D929))),D929)))</f>
        <v/>
      </c>
      <c r="E930" s="14" t="str">
        <f t="shared" si="133"/>
        <v/>
      </c>
      <c r="F930" s="14" t="str">
        <f>IF(A930="","",IF(A930=nper,J929+E930,MIN(J929+E930,IF(D930=D929,F929,IF($E$13="Acc Bi-Weekly",ROUND((-PMT(((1+D930/CP)^(CP/12))-1,(nper-A930+1)*12/26,J929))/2,2),IF($E$13="Acc Weekly",ROUND((-PMT(((1+D930/CP)^(CP/12))-1,(nper-A930+1)*12/52,J929))/4,2),ROUND(-PMT(((1+D930/CP)^(CP/periods_per_year))-1,nper-A930+1,J929),2)))))))</f>
        <v/>
      </c>
      <c r="G930" s="14" t="str">
        <f>IF(OR(A930="",A930&lt;$E$23),"",IF(J929&lt;=F930,0,IF(IF(AND(A930&gt;=$E$23,MOD(A930-$E$23,int)=0),$E$24,0)+F930&gt;=J929+E930,J929+E930-F930,IF(AND(A930&gt;=$E$23,MOD(A930-$E$23,int)=0),$E$24,0)+IF(IF(AND(A930&gt;=$E$23,MOD(A930-$E$23,int)=0),$E$24,0)+IF(MOD(A930-$E$27,periods_per_year)=0,$E$26,0)+F930&lt;J929+E930,IF(MOD(A930-$E$27,periods_per_year)=0,$E$26,0),J929+E930-IF(AND(A930&gt;=$E$23,MOD(A930-$E$23,int)=0),$E$24,0)-F930))))</f>
        <v/>
      </c>
      <c r="H930" s="15"/>
      <c r="I930" s="14" t="str">
        <f t="shared" si="134"/>
        <v/>
      </c>
      <c r="J930" s="14" t="str">
        <f t="shared" si="135"/>
        <v/>
      </c>
      <c r="K930" s="14" t="str">
        <f t="shared" si="136"/>
        <v/>
      </c>
      <c r="L930" s="14" t="str">
        <f>IF(A930="","",SUM($K$49:K930))</f>
        <v/>
      </c>
      <c r="O930" s="18" t="str">
        <f t="shared" si="137"/>
        <v/>
      </c>
      <c r="P930" s="19" t="str">
        <f>IF(O930="","",IF(OR(periods_per_year=26,periods_per_year=52),IF(periods_per_year=26,IF(O930=1,fpdate,P929+14),IF(periods_per_year=52,IF(O930=1,fpdate,P929+7),"n/a")),IF(periods_per_year=24,DATE(YEAR(fpdate),MONTH(fpdate)+(O930-1)/2+IF(AND(DAY(fpdate)&gt;=15,MOD(O930,2)=0),1,0),IF(MOD(O930,2)=0,IF(DAY(fpdate)&gt;=15,DAY(fpdate)-14,DAY(fpdate)+14),DAY(fpdate))),IF(DAY(DATE(YEAR(fpdate),MONTH(fpdate)+O930-1,DAY(fpdate)))&lt;&gt;DAY(fpdate),DATE(YEAR(fpdate),MONTH(fpdate)+O930,0),DATE(YEAR(fpdate),MONTH(fpdate)+O930-1,DAY(fpdate))))))</f>
        <v/>
      </c>
      <c r="Q930" s="20" t="str">
        <f>IF(O930="","",IF(D930&lt;&gt;"",D930,IF(O930=1,start_rate,IF(variable,IF(OR(O930=1,O930&lt;$J$23*periods_per_year),Q929,MIN($J$24,IF(MOD(O930-1,$J$26)=0,MAX($J$25,Q929+$J$27),Q929))),Q929))))</f>
        <v/>
      </c>
      <c r="R930" s="21" t="str">
        <f>IF(O930="","",ROUND((((1+Q930/CP)^(CP/periods_per_year))-1)*U929,2))</f>
        <v/>
      </c>
      <c r="S930" s="21" t="str">
        <f>IF(O930="","",IF(O930=nper,U929+R930,MIN(U929+R930,IF(Q930=Q929,S929,ROUND(-PMT(((1+Q930/CP)^(CP/periods_per_year))-1,nper-O930+1,U929),2)))))</f>
        <v/>
      </c>
      <c r="T930" s="21" t="str">
        <f t="shared" si="138"/>
        <v/>
      </c>
      <c r="U930" s="21" t="str">
        <f t="shared" si="139"/>
        <v/>
      </c>
    </row>
    <row r="931" spans="1:21" x14ac:dyDescent="0.2">
      <c r="A931" s="11" t="str">
        <f t="shared" si="130"/>
        <v/>
      </c>
      <c r="B931" s="12" t="str">
        <f t="shared" si="131"/>
        <v/>
      </c>
      <c r="C931" s="16" t="str">
        <f t="shared" si="132"/>
        <v/>
      </c>
      <c r="D931" s="13" t="str">
        <f>IF(A931="","",IF(A931=1,start_rate,IF(variable,IF(OR(A931=1,A931&lt;$J$23*periods_per_year),D930,MIN($J$24,IF(MOD(A931-1,$J$26)=0,MAX($J$25,D930+$J$27),D930))),D930)))</f>
        <v/>
      </c>
      <c r="E931" s="14" t="str">
        <f t="shared" si="133"/>
        <v/>
      </c>
      <c r="F931" s="14" t="str">
        <f>IF(A931="","",IF(A931=nper,J930+E931,MIN(J930+E931,IF(D931=D930,F930,IF($E$13="Acc Bi-Weekly",ROUND((-PMT(((1+D931/CP)^(CP/12))-1,(nper-A931+1)*12/26,J930))/2,2),IF($E$13="Acc Weekly",ROUND((-PMT(((1+D931/CP)^(CP/12))-1,(nper-A931+1)*12/52,J930))/4,2),ROUND(-PMT(((1+D931/CP)^(CP/periods_per_year))-1,nper-A931+1,J930),2)))))))</f>
        <v/>
      </c>
      <c r="G931" s="14" t="str">
        <f>IF(OR(A931="",A931&lt;$E$23),"",IF(J930&lt;=F931,0,IF(IF(AND(A931&gt;=$E$23,MOD(A931-$E$23,int)=0),$E$24,0)+F931&gt;=J930+E931,J930+E931-F931,IF(AND(A931&gt;=$E$23,MOD(A931-$E$23,int)=0),$E$24,0)+IF(IF(AND(A931&gt;=$E$23,MOD(A931-$E$23,int)=0),$E$24,0)+IF(MOD(A931-$E$27,periods_per_year)=0,$E$26,0)+F931&lt;J930+E931,IF(MOD(A931-$E$27,periods_per_year)=0,$E$26,0),J930+E931-IF(AND(A931&gt;=$E$23,MOD(A931-$E$23,int)=0),$E$24,0)-F931))))</f>
        <v/>
      </c>
      <c r="H931" s="15"/>
      <c r="I931" s="14" t="str">
        <f t="shared" si="134"/>
        <v/>
      </c>
      <c r="J931" s="14" t="str">
        <f t="shared" si="135"/>
        <v/>
      </c>
      <c r="K931" s="14" t="str">
        <f t="shared" si="136"/>
        <v/>
      </c>
      <c r="L931" s="14" t="str">
        <f>IF(A931="","",SUM($K$49:K931))</f>
        <v/>
      </c>
      <c r="O931" s="18" t="str">
        <f t="shared" si="137"/>
        <v/>
      </c>
      <c r="P931" s="19" t="str">
        <f>IF(O931="","",IF(OR(periods_per_year=26,periods_per_year=52),IF(periods_per_year=26,IF(O931=1,fpdate,P930+14),IF(periods_per_year=52,IF(O931=1,fpdate,P930+7),"n/a")),IF(periods_per_year=24,DATE(YEAR(fpdate),MONTH(fpdate)+(O931-1)/2+IF(AND(DAY(fpdate)&gt;=15,MOD(O931,2)=0),1,0),IF(MOD(O931,2)=0,IF(DAY(fpdate)&gt;=15,DAY(fpdate)-14,DAY(fpdate)+14),DAY(fpdate))),IF(DAY(DATE(YEAR(fpdate),MONTH(fpdate)+O931-1,DAY(fpdate)))&lt;&gt;DAY(fpdate),DATE(YEAR(fpdate),MONTH(fpdate)+O931,0),DATE(YEAR(fpdate),MONTH(fpdate)+O931-1,DAY(fpdate))))))</f>
        <v/>
      </c>
      <c r="Q931" s="20" t="str">
        <f>IF(O931="","",IF(D931&lt;&gt;"",D931,IF(O931=1,start_rate,IF(variable,IF(OR(O931=1,O931&lt;$J$23*periods_per_year),Q930,MIN($J$24,IF(MOD(O931-1,$J$26)=0,MAX($J$25,Q930+$J$27),Q930))),Q930))))</f>
        <v/>
      </c>
      <c r="R931" s="21" t="str">
        <f>IF(O931="","",ROUND((((1+Q931/CP)^(CP/periods_per_year))-1)*U930,2))</f>
        <v/>
      </c>
      <c r="S931" s="21" t="str">
        <f>IF(O931="","",IF(O931=nper,U930+R931,MIN(U930+R931,IF(Q931=Q930,S930,ROUND(-PMT(((1+Q931/CP)^(CP/periods_per_year))-1,nper-O931+1,U930),2)))))</f>
        <v/>
      </c>
      <c r="T931" s="21" t="str">
        <f t="shared" si="138"/>
        <v/>
      </c>
      <c r="U931" s="21" t="str">
        <f t="shared" si="139"/>
        <v/>
      </c>
    </row>
    <row r="932" spans="1:21" x14ac:dyDescent="0.2">
      <c r="A932" s="11" t="str">
        <f t="shared" si="130"/>
        <v/>
      </c>
      <c r="B932" s="12" t="str">
        <f t="shared" si="131"/>
        <v/>
      </c>
      <c r="C932" s="16" t="str">
        <f t="shared" si="132"/>
        <v/>
      </c>
      <c r="D932" s="13" t="str">
        <f>IF(A932="","",IF(A932=1,start_rate,IF(variable,IF(OR(A932=1,A932&lt;$J$23*periods_per_year),D931,MIN($J$24,IF(MOD(A932-1,$J$26)=0,MAX($J$25,D931+$J$27),D931))),D931)))</f>
        <v/>
      </c>
      <c r="E932" s="14" t="str">
        <f t="shared" si="133"/>
        <v/>
      </c>
      <c r="F932" s="14" t="str">
        <f>IF(A932="","",IF(A932=nper,J931+E932,MIN(J931+E932,IF(D932=D931,F931,IF($E$13="Acc Bi-Weekly",ROUND((-PMT(((1+D932/CP)^(CP/12))-1,(nper-A932+1)*12/26,J931))/2,2),IF($E$13="Acc Weekly",ROUND((-PMT(((1+D932/CP)^(CP/12))-1,(nper-A932+1)*12/52,J931))/4,2),ROUND(-PMT(((1+D932/CP)^(CP/periods_per_year))-1,nper-A932+1,J931),2)))))))</f>
        <v/>
      </c>
      <c r="G932" s="14" t="str">
        <f>IF(OR(A932="",A932&lt;$E$23),"",IF(J931&lt;=F932,0,IF(IF(AND(A932&gt;=$E$23,MOD(A932-$E$23,int)=0),$E$24,0)+F932&gt;=J931+E932,J931+E932-F932,IF(AND(A932&gt;=$E$23,MOD(A932-$E$23,int)=0),$E$24,0)+IF(IF(AND(A932&gt;=$E$23,MOD(A932-$E$23,int)=0),$E$24,0)+IF(MOD(A932-$E$27,periods_per_year)=0,$E$26,0)+F932&lt;J931+E932,IF(MOD(A932-$E$27,periods_per_year)=0,$E$26,0),J931+E932-IF(AND(A932&gt;=$E$23,MOD(A932-$E$23,int)=0),$E$24,0)-F932))))</f>
        <v/>
      </c>
      <c r="H932" s="15"/>
      <c r="I932" s="14" t="str">
        <f t="shared" si="134"/>
        <v/>
      </c>
      <c r="J932" s="14" t="str">
        <f t="shared" si="135"/>
        <v/>
      </c>
      <c r="K932" s="14" t="str">
        <f t="shared" si="136"/>
        <v/>
      </c>
      <c r="L932" s="14" t="str">
        <f>IF(A932="","",SUM($K$49:K932))</f>
        <v/>
      </c>
      <c r="O932" s="18" t="str">
        <f t="shared" si="137"/>
        <v/>
      </c>
      <c r="P932" s="19" t="str">
        <f>IF(O932="","",IF(OR(periods_per_year=26,periods_per_year=52),IF(periods_per_year=26,IF(O932=1,fpdate,P931+14),IF(periods_per_year=52,IF(O932=1,fpdate,P931+7),"n/a")),IF(periods_per_year=24,DATE(YEAR(fpdate),MONTH(fpdate)+(O932-1)/2+IF(AND(DAY(fpdate)&gt;=15,MOD(O932,2)=0),1,0),IF(MOD(O932,2)=0,IF(DAY(fpdate)&gt;=15,DAY(fpdate)-14,DAY(fpdate)+14),DAY(fpdate))),IF(DAY(DATE(YEAR(fpdate),MONTH(fpdate)+O932-1,DAY(fpdate)))&lt;&gt;DAY(fpdate),DATE(YEAR(fpdate),MONTH(fpdate)+O932,0),DATE(YEAR(fpdate),MONTH(fpdate)+O932-1,DAY(fpdate))))))</f>
        <v/>
      </c>
      <c r="Q932" s="20" t="str">
        <f>IF(O932="","",IF(D932&lt;&gt;"",D932,IF(O932=1,start_rate,IF(variable,IF(OR(O932=1,O932&lt;$J$23*periods_per_year),Q931,MIN($J$24,IF(MOD(O932-1,$J$26)=0,MAX($J$25,Q931+$J$27),Q931))),Q931))))</f>
        <v/>
      </c>
      <c r="R932" s="21" t="str">
        <f>IF(O932="","",ROUND((((1+Q932/CP)^(CP/periods_per_year))-1)*U931,2))</f>
        <v/>
      </c>
      <c r="S932" s="21" t="str">
        <f>IF(O932="","",IF(O932=nper,U931+R932,MIN(U931+R932,IF(Q932=Q931,S931,ROUND(-PMT(((1+Q932/CP)^(CP/periods_per_year))-1,nper-O932+1,U931),2)))))</f>
        <v/>
      </c>
      <c r="T932" s="21" t="str">
        <f t="shared" si="138"/>
        <v/>
      </c>
      <c r="U932" s="21" t="str">
        <f t="shared" si="139"/>
        <v/>
      </c>
    </row>
    <row r="933" spans="1:21" x14ac:dyDescent="0.2">
      <c r="A933" s="11" t="str">
        <f t="shared" si="130"/>
        <v/>
      </c>
      <c r="B933" s="12" t="str">
        <f t="shared" si="131"/>
        <v/>
      </c>
      <c r="C933" s="16" t="str">
        <f t="shared" si="132"/>
        <v/>
      </c>
      <c r="D933" s="13" t="str">
        <f>IF(A933="","",IF(A933=1,start_rate,IF(variable,IF(OR(A933=1,A933&lt;$J$23*periods_per_year),D932,MIN($J$24,IF(MOD(A933-1,$J$26)=0,MAX($J$25,D932+$J$27),D932))),D932)))</f>
        <v/>
      </c>
      <c r="E933" s="14" t="str">
        <f t="shared" si="133"/>
        <v/>
      </c>
      <c r="F933" s="14" t="str">
        <f>IF(A933="","",IF(A933=nper,J932+E933,MIN(J932+E933,IF(D933=D932,F932,IF($E$13="Acc Bi-Weekly",ROUND((-PMT(((1+D933/CP)^(CP/12))-1,(nper-A933+1)*12/26,J932))/2,2),IF($E$13="Acc Weekly",ROUND((-PMT(((1+D933/CP)^(CP/12))-1,(nper-A933+1)*12/52,J932))/4,2),ROUND(-PMT(((1+D933/CP)^(CP/periods_per_year))-1,nper-A933+1,J932),2)))))))</f>
        <v/>
      </c>
      <c r="G933" s="14" t="str">
        <f>IF(OR(A933="",A933&lt;$E$23),"",IF(J932&lt;=F933,0,IF(IF(AND(A933&gt;=$E$23,MOD(A933-$E$23,int)=0),$E$24,0)+F933&gt;=J932+E933,J932+E933-F933,IF(AND(A933&gt;=$E$23,MOD(A933-$E$23,int)=0),$E$24,0)+IF(IF(AND(A933&gt;=$E$23,MOD(A933-$E$23,int)=0),$E$24,0)+IF(MOD(A933-$E$27,periods_per_year)=0,$E$26,0)+F933&lt;J932+E933,IF(MOD(A933-$E$27,periods_per_year)=0,$E$26,0),J932+E933-IF(AND(A933&gt;=$E$23,MOD(A933-$E$23,int)=0),$E$24,0)-F933))))</f>
        <v/>
      </c>
      <c r="H933" s="15"/>
      <c r="I933" s="14" t="str">
        <f t="shared" si="134"/>
        <v/>
      </c>
      <c r="J933" s="14" t="str">
        <f t="shared" si="135"/>
        <v/>
      </c>
      <c r="K933" s="14" t="str">
        <f t="shared" si="136"/>
        <v/>
      </c>
      <c r="L933" s="14" t="str">
        <f>IF(A933="","",SUM($K$49:K933))</f>
        <v/>
      </c>
      <c r="O933" s="18" t="str">
        <f t="shared" si="137"/>
        <v/>
      </c>
      <c r="P933" s="19" t="str">
        <f>IF(O933="","",IF(OR(periods_per_year=26,periods_per_year=52),IF(periods_per_year=26,IF(O933=1,fpdate,P932+14),IF(periods_per_year=52,IF(O933=1,fpdate,P932+7),"n/a")),IF(periods_per_year=24,DATE(YEAR(fpdate),MONTH(fpdate)+(O933-1)/2+IF(AND(DAY(fpdate)&gt;=15,MOD(O933,2)=0),1,0),IF(MOD(O933,2)=0,IF(DAY(fpdate)&gt;=15,DAY(fpdate)-14,DAY(fpdate)+14),DAY(fpdate))),IF(DAY(DATE(YEAR(fpdate),MONTH(fpdate)+O933-1,DAY(fpdate)))&lt;&gt;DAY(fpdate),DATE(YEAR(fpdate),MONTH(fpdate)+O933,0),DATE(YEAR(fpdate),MONTH(fpdate)+O933-1,DAY(fpdate))))))</f>
        <v/>
      </c>
      <c r="Q933" s="20" t="str">
        <f>IF(O933="","",IF(D933&lt;&gt;"",D933,IF(O933=1,start_rate,IF(variable,IF(OR(O933=1,O933&lt;$J$23*periods_per_year),Q932,MIN($J$24,IF(MOD(O933-1,$J$26)=0,MAX($J$25,Q932+$J$27),Q932))),Q932))))</f>
        <v/>
      </c>
      <c r="R933" s="21" t="str">
        <f>IF(O933="","",ROUND((((1+Q933/CP)^(CP/periods_per_year))-1)*U932,2))</f>
        <v/>
      </c>
      <c r="S933" s="21" t="str">
        <f>IF(O933="","",IF(O933=nper,U932+R933,MIN(U932+R933,IF(Q933=Q932,S932,ROUND(-PMT(((1+Q933/CP)^(CP/periods_per_year))-1,nper-O933+1,U932),2)))))</f>
        <v/>
      </c>
      <c r="T933" s="21" t="str">
        <f t="shared" si="138"/>
        <v/>
      </c>
      <c r="U933" s="21" t="str">
        <f t="shared" si="139"/>
        <v/>
      </c>
    </row>
    <row r="934" spans="1:21" x14ac:dyDescent="0.2">
      <c r="A934" s="11" t="str">
        <f t="shared" si="130"/>
        <v/>
      </c>
      <c r="B934" s="12" t="str">
        <f t="shared" si="131"/>
        <v/>
      </c>
      <c r="C934" s="16" t="str">
        <f t="shared" si="132"/>
        <v/>
      </c>
      <c r="D934" s="13" t="str">
        <f>IF(A934="","",IF(A934=1,start_rate,IF(variable,IF(OR(A934=1,A934&lt;$J$23*periods_per_year),D933,MIN($J$24,IF(MOD(A934-1,$J$26)=0,MAX($J$25,D933+$J$27),D933))),D933)))</f>
        <v/>
      </c>
      <c r="E934" s="14" t="str">
        <f t="shared" si="133"/>
        <v/>
      </c>
      <c r="F934" s="14" t="str">
        <f>IF(A934="","",IF(A934=nper,J933+E934,MIN(J933+E934,IF(D934=D933,F933,IF($E$13="Acc Bi-Weekly",ROUND((-PMT(((1+D934/CP)^(CP/12))-1,(nper-A934+1)*12/26,J933))/2,2),IF($E$13="Acc Weekly",ROUND((-PMT(((1+D934/CP)^(CP/12))-1,(nper-A934+1)*12/52,J933))/4,2),ROUND(-PMT(((1+D934/CP)^(CP/periods_per_year))-1,nper-A934+1,J933),2)))))))</f>
        <v/>
      </c>
      <c r="G934" s="14" t="str">
        <f>IF(OR(A934="",A934&lt;$E$23),"",IF(J933&lt;=F934,0,IF(IF(AND(A934&gt;=$E$23,MOD(A934-$E$23,int)=0),$E$24,0)+F934&gt;=J933+E934,J933+E934-F934,IF(AND(A934&gt;=$E$23,MOD(A934-$E$23,int)=0),$E$24,0)+IF(IF(AND(A934&gt;=$E$23,MOD(A934-$E$23,int)=0),$E$24,0)+IF(MOD(A934-$E$27,periods_per_year)=0,$E$26,0)+F934&lt;J933+E934,IF(MOD(A934-$E$27,periods_per_year)=0,$E$26,0),J933+E934-IF(AND(A934&gt;=$E$23,MOD(A934-$E$23,int)=0),$E$24,0)-F934))))</f>
        <v/>
      </c>
      <c r="H934" s="15"/>
      <c r="I934" s="14" t="str">
        <f t="shared" si="134"/>
        <v/>
      </c>
      <c r="J934" s="14" t="str">
        <f t="shared" si="135"/>
        <v/>
      </c>
      <c r="K934" s="14" t="str">
        <f t="shared" si="136"/>
        <v/>
      </c>
      <c r="L934" s="14" t="str">
        <f>IF(A934="","",SUM($K$49:K934))</f>
        <v/>
      </c>
      <c r="O934" s="18" t="str">
        <f t="shared" si="137"/>
        <v/>
      </c>
      <c r="P934" s="19" t="str">
        <f>IF(O934="","",IF(OR(periods_per_year=26,periods_per_year=52),IF(periods_per_year=26,IF(O934=1,fpdate,P933+14),IF(periods_per_year=52,IF(O934=1,fpdate,P933+7),"n/a")),IF(periods_per_year=24,DATE(YEAR(fpdate),MONTH(fpdate)+(O934-1)/2+IF(AND(DAY(fpdate)&gt;=15,MOD(O934,2)=0),1,0),IF(MOD(O934,2)=0,IF(DAY(fpdate)&gt;=15,DAY(fpdate)-14,DAY(fpdate)+14),DAY(fpdate))),IF(DAY(DATE(YEAR(fpdate),MONTH(fpdate)+O934-1,DAY(fpdate)))&lt;&gt;DAY(fpdate),DATE(YEAR(fpdate),MONTH(fpdate)+O934,0),DATE(YEAR(fpdate),MONTH(fpdate)+O934-1,DAY(fpdate))))))</f>
        <v/>
      </c>
      <c r="Q934" s="20" t="str">
        <f>IF(O934="","",IF(D934&lt;&gt;"",D934,IF(O934=1,start_rate,IF(variable,IF(OR(O934=1,O934&lt;$J$23*periods_per_year),Q933,MIN($J$24,IF(MOD(O934-1,$J$26)=0,MAX($J$25,Q933+$J$27),Q933))),Q933))))</f>
        <v/>
      </c>
      <c r="R934" s="21" t="str">
        <f>IF(O934="","",ROUND((((1+Q934/CP)^(CP/periods_per_year))-1)*U933,2))</f>
        <v/>
      </c>
      <c r="S934" s="21" t="str">
        <f>IF(O934="","",IF(O934=nper,U933+R934,MIN(U933+R934,IF(Q934=Q933,S933,ROUND(-PMT(((1+Q934/CP)^(CP/periods_per_year))-1,nper-O934+1,U933),2)))))</f>
        <v/>
      </c>
      <c r="T934" s="21" t="str">
        <f t="shared" si="138"/>
        <v/>
      </c>
      <c r="U934" s="21" t="str">
        <f t="shared" si="139"/>
        <v/>
      </c>
    </row>
    <row r="935" spans="1:21" x14ac:dyDescent="0.2">
      <c r="A935" s="11" t="str">
        <f t="shared" si="130"/>
        <v/>
      </c>
      <c r="B935" s="12" t="str">
        <f t="shared" si="131"/>
        <v/>
      </c>
      <c r="C935" s="16" t="str">
        <f t="shared" si="132"/>
        <v/>
      </c>
      <c r="D935" s="13" t="str">
        <f>IF(A935="","",IF(A935=1,start_rate,IF(variable,IF(OR(A935=1,A935&lt;$J$23*periods_per_year),D934,MIN($J$24,IF(MOD(A935-1,$J$26)=0,MAX($J$25,D934+$J$27),D934))),D934)))</f>
        <v/>
      </c>
      <c r="E935" s="14" t="str">
        <f t="shared" si="133"/>
        <v/>
      </c>
      <c r="F935" s="14" t="str">
        <f>IF(A935="","",IF(A935=nper,J934+E935,MIN(J934+E935,IF(D935=D934,F934,IF($E$13="Acc Bi-Weekly",ROUND((-PMT(((1+D935/CP)^(CP/12))-1,(nper-A935+1)*12/26,J934))/2,2),IF($E$13="Acc Weekly",ROUND((-PMT(((1+D935/CP)^(CP/12))-1,(nper-A935+1)*12/52,J934))/4,2),ROUND(-PMT(((1+D935/CP)^(CP/periods_per_year))-1,nper-A935+1,J934),2)))))))</f>
        <v/>
      </c>
      <c r="G935" s="14" t="str">
        <f>IF(OR(A935="",A935&lt;$E$23),"",IF(J934&lt;=F935,0,IF(IF(AND(A935&gt;=$E$23,MOD(A935-$E$23,int)=0),$E$24,0)+F935&gt;=J934+E935,J934+E935-F935,IF(AND(A935&gt;=$E$23,MOD(A935-$E$23,int)=0),$E$24,0)+IF(IF(AND(A935&gt;=$E$23,MOD(A935-$E$23,int)=0),$E$24,0)+IF(MOD(A935-$E$27,periods_per_year)=0,$E$26,0)+F935&lt;J934+E935,IF(MOD(A935-$E$27,periods_per_year)=0,$E$26,0),J934+E935-IF(AND(A935&gt;=$E$23,MOD(A935-$E$23,int)=0),$E$24,0)-F935))))</f>
        <v/>
      </c>
      <c r="H935" s="15"/>
      <c r="I935" s="14" t="str">
        <f t="shared" si="134"/>
        <v/>
      </c>
      <c r="J935" s="14" t="str">
        <f t="shared" si="135"/>
        <v/>
      </c>
      <c r="K935" s="14" t="str">
        <f t="shared" si="136"/>
        <v/>
      </c>
      <c r="L935" s="14" t="str">
        <f>IF(A935="","",SUM($K$49:K935))</f>
        <v/>
      </c>
      <c r="O935" s="18" t="str">
        <f t="shared" si="137"/>
        <v/>
      </c>
      <c r="P935" s="19" t="str">
        <f>IF(O935="","",IF(OR(periods_per_year=26,periods_per_year=52),IF(periods_per_year=26,IF(O935=1,fpdate,P934+14),IF(periods_per_year=52,IF(O935=1,fpdate,P934+7),"n/a")),IF(periods_per_year=24,DATE(YEAR(fpdate),MONTH(fpdate)+(O935-1)/2+IF(AND(DAY(fpdate)&gt;=15,MOD(O935,2)=0),1,0),IF(MOD(O935,2)=0,IF(DAY(fpdate)&gt;=15,DAY(fpdate)-14,DAY(fpdate)+14),DAY(fpdate))),IF(DAY(DATE(YEAR(fpdate),MONTH(fpdate)+O935-1,DAY(fpdate)))&lt;&gt;DAY(fpdate),DATE(YEAR(fpdate),MONTH(fpdate)+O935,0),DATE(YEAR(fpdate),MONTH(fpdate)+O935-1,DAY(fpdate))))))</f>
        <v/>
      </c>
      <c r="Q935" s="20" t="str">
        <f>IF(O935="","",IF(D935&lt;&gt;"",D935,IF(O935=1,start_rate,IF(variable,IF(OR(O935=1,O935&lt;$J$23*periods_per_year),Q934,MIN($J$24,IF(MOD(O935-1,$J$26)=0,MAX($J$25,Q934+$J$27),Q934))),Q934))))</f>
        <v/>
      </c>
      <c r="R935" s="21" t="str">
        <f>IF(O935="","",ROUND((((1+Q935/CP)^(CP/periods_per_year))-1)*U934,2))</f>
        <v/>
      </c>
      <c r="S935" s="21" t="str">
        <f>IF(O935="","",IF(O935=nper,U934+R935,MIN(U934+R935,IF(Q935=Q934,S934,ROUND(-PMT(((1+Q935/CP)^(CP/periods_per_year))-1,nper-O935+1,U934),2)))))</f>
        <v/>
      </c>
      <c r="T935" s="21" t="str">
        <f t="shared" si="138"/>
        <v/>
      </c>
      <c r="U935" s="21" t="str">
        <f t="shared" si="139"/>
        <v/>
      </c>
    </row>
    <row r="936" spans="1:21" x14ac:dyDescent="0.2">
      <c r="A936" s="11" t="str">
        <f t="shared" si="130"/>
        <v/>
      </c>
      <c r="B936" s="12" t="str">
        <f t="shared" si="131"/>
        <v/>
      </c>
      <c r="C936" s="16" t="str">
        <f t="shared" si="132"/>
        <v/>
      </c>
      <c r="D936" s="13" t="str">
        <f>IF(A936="","",IF(A936=1,start_rate,IF(variable,IF(OR(A936=1,A936&lt;$J$23*periods_per_year),D935,MIN($J$24,IF(MOD(A936-1,$J$26)=0,MAX($J$25,D935+$J$27),D935))),D935)))</f>
        <v/>
      </c>
      <c r="E936" s="14" t="str">
        <f t="shared" si="133"/>
        <v/>
      </c>
      <c r="F936" s="14" t="str">
        <f>IF(A936="","",IF(A936=nper,J935+E936,MIN(J935+E936,IF(D936=D935,F935,IF($E$13="Acc Bi-Weekly",ROUND((-PMT(((1+D936/CP)^(CP/12))-1,(nper-A936+1)*12/26,J935))/2,2),IF($E$13="Acc Weekly",ROUND((-PMT(((1+D936/CP)^(CP/12))-1,(nper-A936+1)*12/52,J935))/4,2),ROUND(-PMT(((1+D936/CP)^(CP/periods_per_year))-1,nper-A936+1,J935),2)))))))</f>
        <v/>
      </c>
      <c r="G936" s="14" t="str">
        <f>IF(OR(A936="",A936&lt;$E$23),"",IF(J935&lt;=F936,0,IF(IF(AND(A936&gt;=$E$23,MOD(A936-$E$23,int)=0),$E$24,0)+F936&gt;=J935+E936,J935+E936-F936,IF(AND(A936&gt;=$E$23,MOD(A936-$E$23,int)=0),$E$24,0)+IF(IF(AND(A936&gt;=$E$23,MOD(A936-$E$23,int)=0),$E$24,0)+IF(MOD(A936-$E$27,periods_per_year)=0,$E$26,0)+F936&lt;J935+E936,IF(MOD(A936-$E$27,periods_per_year)=0,$E$26,0),J935+E936-IF(AND(A936&gt;=$E$23,MOD(A936-$E$23,int)=0),$E$24,0)-F936))))</f>
        <v/>
      </c>
      <c r="H936" s="15"/>
      <c r="I936" s="14" t="str">
        <f t="shared" si="134"/>
        <v/>
      </c>
      <c r="J936" s="14" t="str">
        <f t="shared" si="135"/>
        <v/>
      </c>
      <c r="K936" s="14" t="str">
        <f t="shared" si="136"/>
        <v/>
      </c>
      <c r="L936" s="14" t="str">
        <f>IF(A936="","",SUM($K$49:K936))</f>
        <v/>
      </c>
      <c r="O936" s="18" t="str">
        <f t="shared" si="137"/>
        <v/>
      </c>
      <c r="P936" s="19" t="str">
        <f>IF(O936="","",IF(OR(periods_per_year=26,periods_per_year=52),IF(periods_per_year=26,IF(O936=1,fpdate,P935+14),IF(periods_per_year=52,IF(O936=1,fpdate,P935+7),"n/a")),IF(periods_per_year=24,DATE(YEAR(fpdate),MONTH(fpdate)+(O936-1)/2+IF(AND(DAY(fpdate)&gt;=15,MOD(O936,2)=0),1,0),IF(MOD(O936,2)=0,IF(DAY(fpdate)&gt;=15,DAY(fpdate)-14,DAY(fpdate)+14),DAY(fpdate))),IF(DAY(DATE(YEAR(fpdate),MONTH(fpdate)+O936-1,DAY(fpdate)))&lt;&gt;DAY(fpdate),DATE(YEAR(fpdate),MONTH(fpdate)+O936,0),DATE(YEAR(fpdate),MONTH(fpdate)+O936-1,DAY(fpdate))))))</f>
        <v/>
      </c>
      <c r="Q936" s="20" t="str">
        <f>IF(O936="","",IF(D936&lt;&gt;"",D936,IF(O936=1,start_rate,IF(variable,IF(OR(O936=1,O936&lt;$J$23*periods_per_year),Q935,MIN($J$24,IF(MOD(O936-1,$J$26)=0,MAX($J$25,Q935+$J$27),Q935))),Q935))))</f>
        <v/>
      </c>
      <c r="R936" s="21" t="str">
        <f>IF(O936="","",ROUND((((1+Q936/CP)^(CP/periods_per_year))-1)*U935,2))</f>
        <v/>
      </c>
      <c r="S936" s="21" t="str">
        <f>IF(O936="","",IF(O936=nper,U935+R936,MIN(U935+R936,IF(Q936=Q935,S935,ROUND(-PMT(((1+Q936/CP)^(CP/periods_per_year))-1,nper-O936+1,U935),2)))))</f>
        <v/>
      </c>
      <c r="T936" s="21" t="str">
        <f t="shared" si="138"/>
        <v/>
      </c>
      <c r="U936" s="21" t="str">
        <f t="shared" si="139"/>
        <v/>
      </c>
    </row>
    <row r="937" spans="1:21" x14ac:dyDescent="0.2">
      <c r="A937" s="11" t="str">
        <f t="shared" si="130"/>
        <v/>
      </c>
      <c r="B937" s="12" t="str">
        <f t="shared" si="131"/>
        <v/>
      </c>
      <c r="C937" s="16" t="str">
        <f t="shared" si="132"/>
        <v/>
      </c>
      <c r="D937" s="13" t="str">
        <f>IF(A937="","",IF(A937=1,start_rate,IF(variable,IF(OR(A937=1,A937&lt;$J$23*periods_per_year),D936,MIN($J$24,IF(MOD(A937-1,$J$26)=0,MAX($J$25,D936+$J$27),D936))),D936)))</f>
        <v/>
      </c>
      <c r="E937" s="14" t="str">
        <f t="shared" si="133"/>
        <v/>
      </c>
      <c r="F937" s="14" t="str">
        <f>IF(A937="","",IF(A937=nper,J936+E937,MIN(J936+E937,IF(D937=D936,F936,IF($E$13="Acc Bi-Weekly",ROUND((-PMT(((1+D937/CP)^(CP/12))-1,(nper-A937+1)*12/26,J936))/2,2),IF($E$13="Acc Weekly",ROUND((-PMT(((1+D937/CP)^(CP/12))-1,(nper-A937+1)*12/52,J936))/4,2),ROUND(-PMT(((1+D937/CP)^(CP/periods_per_year))-1,nper-A937+1,J936),2)))))))</f>
        <v/>
      </c>
      <c r="G937" s="14" t="str">
        <f>IF(OR(A937="",A937&lt;$E$23),"",IF(J936&lt;=F937,0,IF(IF(AND(A937&gt;=$E$23,MOD(A937-$E$23,int)=0),$E$24,0)+F937&gt;=J936+E937,J936+E937-F937,IF(AND(A937&gt;=$E$23,MOD(A937-$E$23,int)=0),$E$24,0)+IF(IF(AND(A937&gt;=$E$23,MOD(A937-$E$23,int)=0),$E$24,0)+IF(MOD(A937-$E$27,periods_per_year)=0,$E$26,0)+F937&lt;J936+E937,IF(MOD(A937-$E$27,periods_per_year)=0,$E$26,0),J936+E937-IF(AND(A937&gt;=$E$23,MOD(A937-$E$23,int)=0),$E$24,0)-F937))))</f>
        <v/>
      </c>
      <c r="H937" s="15"/>
      <c r="I937" s="14" t="str">
        <f t="shared" si="134"/>
        <v/>
      </c>
      <c r="J937" s="14" t="str">
        <f t="shared" si="135"/>
        <v/>
      </c>
      <c r="K937" s="14" t="str">
        <f t="shared" si="136"/>
        <v/>
      </c>
      <c r="L937" s="14" t="str">
        <f>IF(A937="","",SUM($K$49:K937))</f>
        <v/>
      </c>
      <c r="O937" s="18" t="str">
        <f t="shared" si="137"/>
        <v/>
      </c>
      <c r="P937" s="19" t="str">
        <f>IF(O937="","",IF(OR(periods_per_year=26,periods_per_year=52),IF(periods_per_year=26,IF(O937=1,fpdate,P936+14),IF(periods_per_year=52,IF(O937=1,fpdate,P936+7),"n/a")),IF(periods_per_year=24,DATE(YEAR(fpdate),MONTH(fpdate)+(O937-1)/2+IF(AND(DAY(fpdate)&gt;=15,MOD(O937,2)=0),1,0),IF(MOD(O937,2)=0,IF(DAY(fpdate)&gt;=15,DAY(fpdate)-14,DAY(fpdate)+14),DAY(fpdate))),IF(DAY(DATE(YEAR(fpdate),MONTH(fpdate)+O937-1,DAY(fpdate)))&lt;&gt;DAY(fpdate),DATE(YEAR(fpdate),MONTH(fpdate)+O937,0),DATE(YEAR(fpdate),MONTH(fpdate)+O937-1,DAY(fpdate))))))</f>
        <v/>
      </c>
      <c r="Q937" s="20" t="str">
        <f>IF(O937="","",IF(D937&lt;&gt;"",D937,IF(O937=1,start_rate,IF(variable,IF(OR(O937=1,O937&lt;$J$23*periods_per_year),Q936,MIN($J$24,IF(MOD(O937-1,$J$26)=0,MAX($J$25,Q936+$J$27),Q936))),Q936))))</f>
        <v/>
      </c>
      <c r="R937" s="21" t="str">
        <f>IF(O937="","",ROUND((((1+Q937/CP)^(CP/periods_per_year))-1)*U936,2))</f>
        <v/>
      </c>
      <c r="S937" s="21" t="str">
        <f>IF(O937="","",IF(O937=nper,U936+R937,MIN(U936+R937,IF(Q937=Q936,S936,ROUND(-PMT(((1+Q937/CP)^(CP/periods_per_year))-1,nper-O937+1,U936),2)))))</f>
        <v/>
      </c>
      <c r="T937" s="21" t="str">
        <f t="shared" si="138"/>
        <v/>
      </c>
      <c r="U937" s="21" t="str">
        <f t="shared" si="139"/>
        <v/>
      </c>
    </row>
    <row r="938" spans="1:21" x14ac:dyDescent="0.2">
      <c r="A938" s="11" t="str">
        <f t="shared" si="130"/>
        <v/>
      </c>
      <c r="B938" s="12" t="str">
        <f t="shared" si="131"/>
        <v/>
      </c>
      <c r="C938" s="16" t="str">
        <f t="shared" si="132"/>
        <v/>
      </c>
      <c r="D938" s="13" t="str">
        <f>IF(A938="","",IF(A938=1,start_rate,IF(variable,IF(OR(A938=1,A938&lt;$J$23*periods_per_year),D937,MIN($J$24,IF(MOD(A938-1,$J$26)=0,MAX($J$25,D937+$J$27),D937))),D937)))</f>
        <v/>
      </c>
      <c r="E938" s="14" t="str">
        <f t="shared" si="133"/>
        <v/>
      </c>
      <c r="F938" s="14" t="str">
        <f>IF(A938="","",IF(A938=nper,J937+E938,MIN(J937+E938,IF(D938=D937,F937,IF($E$13="Acc Bi-Weekly",ROUND((-PMT(((1+D938/CP)^(CP/12))-1,(nper-A938+1)*12/26,J937))/2,2),IF($E$13="Acc Weekly",ROUND((-PMT(((1+D938/CP)^(CP/12))-1,(nper-A938+1)*12/52,J937))/4,2),ROUND(-PMT(((1+D938/CP)^(CP/periods_per_year))-1,nper-A938+1,J937),2)))))))</f>
        <v/>
      </c>
      <c r="G938" s="14" t="str">
        <f>IF(OR(A938="",A938&lt;$E$23),"",IF(J937&lt;=F938,0,IF(IF(AND(A938&gt;=$E$23,MOD(A938-$E$23,int)=0),$E$24,0)+F938&gt;=J937+E938,J937+E938-F938,IF(AND(A938&gt;=$E$23,MOD(A938-$E$23,int)=0),$E$24,0)+IF(IF(AND(A938&gt;=$E$23,MOD(A938-$E$23,int)=0),$E$24,0)+IF(MOD(A938-$E$27,periods_per_year)=0,$E$26,0)+F938&lt;J937+E938,IF(MOD(A938-$E$27,periods_per_year)=0,$E$26,0),J937+E938-IF(AND(A938&gt;=$E$23,MOD(A938-$E$23,int)=0),$E$24,0)-F938))))</f>
        <v/>
      </c>
      <c r="H938" s="15"/>
      <c r="I938" s="14" t="str">
        <f t="shared" si="134"/>
        <v/>
      </c>
      <c r="J938" s="14" t="str">
        <f t="shared" si="135"/>
        <v/>
      </c>
      <c r="K938" s="14" t="str">
        <f t="shared" si="136"/>
        <v/>
      </c>
      <c r="L938" s="14" t="str">
        <f>IF(A938="","",SUM($K$49:K938))</f>
        <v/>
      </c>
      <c r="O938" s="18" t="str">
        <f t="shared" si="137"/>
        <v/>
      </c>
      <c r="P938" s="19" t="str">
        <f>IF(O938="","",IF(OR(periods_per_year=26,periods_per_year=52),IF(periods_per_year=26,IF(O938=1,fpdate,P937+14),IF(periods_per_year=52,IF(O938=1,fpdate,P937+7),"n/a")),IF(periods_per_year=24,DATE(YEAR(fpdate),MONTH(fpdate)+(O938-1)/2+IF(AND(DAY(fpdate)&gt;=15,MOD(O938,2)=0),1,0),IF(MOD(O938,2)=0,IF(DAY(fpdate)&gt;=15,DAY(fpdate)-14,DAY(fpdate)+14),DAY(fpdate))),IF(DAY(DATE(YEAR(fpdate),MONTH(fpdate)+O938-1,DAY(fpdate)))&lt;&gt;DAY(fpdate),DATE(YEAR(fpdate),MONTH(fpdate)+O938,0),DATE(YEAR(fpdate),MONTH(fpdate)+O938-1,DAY(fpdate))))))</f>
        <v/>
      </c>
      <c r="Q938" s="20" t="str">
        <f>IF(O938="","",IF(D938&lt;&gt;"",D938,IF(O938=1,start_rate,IF(variable,IF(OR(O938=1,O938&lt;$J$23*periods_per_year),Q937,MIN($J$24,IF(MOD(O938-1,$J$26)=0,MAX($J$25,Q937+$J$27),Q937))),Q937))))</f>
        <v/>
      </c>
      <c r="R938" s="21" t="str">
        <f>IF(O938="","",ROUND((((1+Q938/CP)^(CP/periods_per_year))-1)*U937,2))</f>
        <v/>
      </c>
      <c r="S938" s="21" t="str">
        <f>IF(O938="","",IF(O938=nper,U937+R938,MIN(U937+R938,IF(Q938=Q937,S937,ROUND(-PMT(((1+Q938/CP)^(CP/periods_per_year))-1,nper-O938+1,U937),2)))))</f>
        <v/>
      </c>
      <c r="T938" s="21" t="str">
        <f t="shared" si="138"/>
        <v/>
      </c>
      <c r="U938" s="21" t="str">
        <f t="shared" si="139"/>
        <v/>
      </c>
    </row>
    <row r="939" spans="1:21" x14ac:dyDescent="0.2">
      <c r="A939" s="11" t="str">
        <f t="shared" si="130"/>
        <v/>
      </c>
      <c r="B939" s="12" t="str">
        <f t="shared" si="131"/>
        <v/>
      </c>
      <c r="C939" s="16" t="str">
        <f t="shared" si="132"/>
        <v/>
      </c>
      <c r="D939" s="13" t="str">
        <f>IF(A939="","",IF(A939=1,start_rate,IF(variable,IF(OR(A939=1,A939&lt;$J$23*periods_per_year),D938,MIN($J$24,IF(MOD(A939-1,$J$26)=0,MAX($J$25,D938+$J$27),D938))),D938)))</f>
        <v/>
      </c>
      <c r="E939" s="14" t="str">
        <f t="shared" si="133"/>
        <v/>
      </c>
      <c r="F939" s="14" t="str">
        <f>IF(A939="","",IF(A939=nper,J938+E939,MIN(J938+E939,IF(D939=D938,F938,IF($E$13="Acc Bi-Weekly",ROUND((-PMT(((1+D939/CP)^(CP/12))-1,(nper-A939+1)*12/26,J938))/2,2),IF($E$13="Acc Weekly",ROUND((-PMT(((1+D939/CP)^(CP/12))-1,(nper-A939+1)*12/52,J938))/4,2),ROUND(-PMT(((1+D939/CP)^(CP/periods_per_year))-1,nper-A939+1,J938),2)))))))</f>
        <v/>
      </c>
      <c r="G939" s="14" t="str">
        <f>IF(OR(A939="",A939&lt;$E$23),"",IF(J938&lt;=F939,0,IF(IF(AND(A939&gt;=$E$23,MOD(A939-$E$23,int)=0),$E$24,0)+F939&gt;=J938+E939,J938+E939-F939,IF(AND(A939&gt;=$E$23,MOD(A939-$E$23,int)=0),$E$24,0)+IF(IF(AND(A939&gt;=$E$23,MOD(A939-$E$23,int)=0),$E$24,0)+IF(MOD(A939-$E$27,periods_per_year)=0,$E$26,0)+F939&lt;J938+E939,IF(MOD(A939-$E$27,periods_per_year)=0,$E$26,0),J938+E939-IF(AND(A939&gt;=$E$23,MOD(A939-$E$23,int)=0),$E$24,0)-F939))))</f>
        <v/>
      </c>
      <c r="H939" s="15"/>
      <c r="I939" s="14" t="str">
        <f t="shared" si="134"/>
        <v/>
      </c>
      <c r="J939" s="14" t="str">
        <f t="shared" si="135"/>
        <v/>
      </c>
      <c r="K939" s="14" t="str">
        <f t="shared" si="136"/>
        <v/>
      </c>
      <c r="L939" s="14" t="str">
        <f>IF(A939="","",SUM($K$49:K939))</f>
        <v/>
      </c>
      <c r="O939" s="18" t="str">
        <f t="shared" si="137"/>
        <v/>
      </c>
      <c r="P939" s="19" t="str">
        <f>IF(O939="","",IF(OR(periods_per_year=26,periods_per_year=52),IF(periods_per_year=26,IF(O939=1,fpdate,P938+14),IF(periods_per_year=52,IF(O939=1,fpdate,P938+7),"n/a")),IF(periods_per_year=24,DATE(YEAR(fpdate),MONTH(fpdate)+(O939-1)/2+IF(AND(DAY(fpdate)&gt;=15,MOD(O939,2)=0),1,0),IF(MOD(O939,2)=0,IF(DAY(fpdate)&gt;=15,DAY(fpdate)-14,DAY(fpdate)+14),DAY(fpdate))),IF(DAY(DATE(YEAR(fpdate),MONTH(fpdate)+O939-1,DAY(fpdate)))&lt;&gt;DAY(fpdate),DATE(YEAR(fpdate),MONTH(fpdate)+O939,0),DATE(YEAR(fpdate),MONTH(fpdate)+O939-1,DAY(fpdate))))))</f>
        <v/>
      </c>
      <c r="Q939" s="20" t="str">
        <f>IF(O939="","",IF(D939&lt;&gt;"",D939,IF(O939=1,start_rate,IF(variable,IF(OR(O939=1,O939&lt;$J$23*periods_per_year),Q938,MIN($J$24,IF(MOD(O939-1,$J$26)=0,MAX($J$25,Q938+$J$27),Q938))),Q938))))</f>
        <v/>
      </c>
      <c r="R939" s="21" t="str">
        <f>IF(O939="","",ROUND((((1+Q939/CP)^(CP/periods_per_year))-1)*U938,2))</f>
        <v/>
      </c>
      <c r="S939" s="21" t="str">
        <f>IF(O939="","",IF(O939=nper,U938+R939,MIN(U938+R939,IF(Q939=Q938,S938,ROUND(-PMT(((1+Q939/CP)^(CP/periods_per_year))-1,nper-O939+1,U938),2)))))</f>
        <v/>
      </c>
      <c r="T939" s="21" t="str">
        <f t="shared" si="138"/>
        <v/>
      </c>
      <c r="U939" s="21" t="str">
        <f t="shared" si="139"/>
        <v/>
      </c>
    </row>
    <row r="940" spans="1:21" x14ac:dyDescent="0.2">
      <c r="A940" s="11" t="str">
        <f t="shared" si="130"/>
        <v/>
      </c>
      <c r="B940" s="12" t="str">
        <f t="shared" si="131"/>
        <v/>
      </c>
      <c r="C940" s="16" t="str">
        <f t="shared" si="132"/>
        <v/>
      </c>
      <c r="D940" s="13" t="str">
        <f>IF(A940="","",IF(A940=1,start_rate,IF(variable,IF(OR(A940=1,A940&lt;$J$23*periods_per_year),D939,MIN($J$24,IF(MOD(A940-1,$J$26)=0,MAX($J$25,D939+$J$27),D939))),D939)))</f>
        <v/>
      </c>
      <c r="E940" s="14" t="str">
        <f t="shared" si="133"/>
        <v/>
      </c>
      <c r="F940" s="14" t="str">
        <f>IF(A940="","",IF(A940=nper,J939+E940,MIN(J939+E940,IF(D940=D939,F939,IF($E$13="Acc Bi-Weekly",ROUND((-PMT(((1+D940/CP)^(CP/12))-1,(nper-A940+1)*12/26,J939))/2,2),IF($E$13="Acc Weekly",ROUND((-PMT(((1+D940/CP)^(CP/12))-1,(nper-A940+1)*12/52,J939))/4,2),ROUND(-PMT(((1+D940/CP)^(CP/periods_per_year))-1,nper-A940+1,J939),2)))))))</f>
        <v/>
      </c>
      <c r="G940" s="14" t="str">
        <f>IF(OR(A940="",A940&lt;$E$23),"",IF(J939&lt;=F940,0,IF(IF(AND(A940&gt;=$E$23,MOD(A940-$E$23,int)=0),$E$24,0)+F940&gt;=J939+E940,J939+E940-F940,IF(AND(A940&gt;=$E$23,MOD(A940-$E$23,int)=0),$E$24,0)+IF(IF(AND(A940&gt;=$E$23,MOD(A940-$E$23,int)=0),$E$24,0)+IF(MOD(A940-$E$27,periods_per_year)=0,$E$26,0)+F940&lt;J939+E940,IF(MOD(A940-$E$27,periods_per_year)=0,$E$26,0),J939+E940-IF(AND(A940&gt;=$E$23,MOD(A940-$E$23,int)=0),$E$24,0)-F940))))</f>
        <v/>
      </c>
      <c r="H940" s="15"/>
      <c r="I940" s="14" t="str">
        <f t="shared" si="134"/>
        <v/>
      </c>
      <c r="J940" s="14" t="str">
        <f t="shared" si="135"/>
        <v/>
      </c>
      <c r="K940" s="14" t="str">
        <f t="shared" si="136"/>
        <v/>
      </c>
      <c r="L940" s="14" t="str">
        <f>IF(A940="","",SUM($K$49:K940))</f>
        <v/>
      </c>
      <c r="O940" s="18" t="str">
        <f t="shared" si="137"/>
        <v/>
      </c>
      <c r="P940" s="19" t="str">
        <f>IF(O940="","",IF(OR(periods_per_year=26,periods_per_year=52),IF(periods_per_year=26,IF(O940=1,fpdate,P939+14),IF(periods_per_year=52,IF(O940=1,fpdate,P939+7),"n/a")),IF(periods_per_year=24,DATE(YEAR(fpdate),MONTH(fpdate)+(O940-1)/2+IF(AND(DAY(fpdate)&gt;=15,MOD(O940,2)=0),1,0),IF(MOD(O940,2)=0,IF(DAY(fpdate)&gt;=15,DAY(fpdate)-14,DAY(fpdate)+14),DAY(fpdate))),IF(DAY(DATE(YEAR(fpdate),MONTH(fpdate)+O940-1,DAY(fpdate)))&lt;&gt;DAY(fpdate),DATE(YEAR(fpdate),MONTH(fpdate)+O940,0),DATE(YEAR(fpdate),MONTH(fpdate)+O940-1,DAY(fpdate))))))</f>
        <v/>
      </c>
      <c r="Q940" s="20" t="str">
        <f>IF(O940="","",IF(D940&lt;&gt;"",D940,IF(O940=1,start_rate,IF(variable,IF(OR(O940=1,O940&lt;$J$23*periods_per_year),Q939,MIN($J$24,IF(MOD(O940-1,$J$26)=0,MAX($J$25,Q939+$J$27),Q939))),Q939))))</f>
        <v/>
      </c>
      <c r="R940" s="21" t="str">
        <f>IF(O940="","",ROUND((((1+Q940/CP)^(CP/periods_per_year))-1)*U939,2))</f>
        <v/>
      </c>
      <c r="S940" s="21" t="str">
        <f>IF(O940="","",IF(O940=nper,U939+R940,MIN(U939+R940,IF(Q940=Q939,S939,ROUND(-PMT(((1+Q940/CP)^(CP/periods_per_year))-1,nper-O940+1,U939),2)))))</f>
        <v/>
      </c>
      <c r="T940" s="21" t="str">
        <f t="shared" si="138"/>
        <v/>
      </c>
      <c r="U940" s="21" t="str">
        <f t="shared" si="139"/>
        <v/>
      </c>
    </row>
    <row r="941" spans="1:21" x14ac:dyDescent="0.2">
      <c r="A941" s="11" t="str">
        <f t="shared" si="130"/>
        <v/>
      </c>
      <c r="B941" s="12" t="str">
        <f t="shared" si="131"/>
        <v/>
      </c>
      <c r="C941" s="16" t="str">
        <f t="shared" si="132"/>
        <v/>
      </c>
      <c r="D941" s="13" t="str">
        <f>IF(A941="","",IF(A941=1,start_rate,IF(variable,IF(OR(A941=1,A941&lt;$J$23*periods_per_year),D940,MIN($J$24,IF(MOD(A941-1,$J$26)=0,MAX($J$25,D940+$J$27),D940))),D940)))</f>
        <v/>
      </c>
      <c r="E941" s="14" t="str">
        <f t="shared" si="133"/>
        <v/>
      </c>
      <c r="F941" s="14" t="str">
        <f>IF(A941="","",IF(A941=nper,J940+E941,MIN(J940+E941,IF(D941=D940,F940,IF($E$13="Acc Bi-Weekly",ROUND((-PMT(((1+D941/CP)^(CP/12))-1,(nper-A941+1)*12/26,J940))/2,2),IF($E$13="Acc Weekly",ROUND((-PMT(((1+D941/CP)^(CP/12))-1,(nper-A941+1)*12/52,J940))/4,2),ROUND(-PMT(((1+D941/CP)^(CP/periods_per_year))-1,nper-A941+1,J940),2)))))))</f>
        <v/>
      </c>
      <c r="G941" s="14" t="str">
        <f>IF(OR(A941="",A941&lt;$E$23),"",IF(J940&lt;=F941,0,IF(IF(AND(A941&gt;=$E$23,MOD(A941-$E$23,int)=0),$E$24,0)+F941&gt;=J940+E941,J940+E941-F941,IF(AND(A941&gt;=$E$23,MOD(A941-$E$23,int)=0),$E$24,0)+IF(IF(AND(A941&gt;=$E$23,MOD(A941-$E$23,int)=0),$E$24,0)+IF(MOD(A941-$E$27,periods_per_year)=0,$E$26,0)+F941&lt;J940+E941,IF(MOD(A941-$E$27,periods_per_year)=0,$E$26,0),J940+E941-IF(AND(A941&gt;=$E$23,MOD(A941-$E$23,int)=0),$E$24,0)-F941))))</f>
        <v/>
      </c>
      <c r="H941" s="15"/>
      <c r="I941" s="14" t="str">
        <f t="shared" si="134"/>
        <v/>
      </c>
      <c r="J941" s="14" t="str">
        <f t="shared" si="135"/>
        <v/>
      </c>
      <c r="K941" s="14" t="str">
        <f t="shared" si="136"/>
        <v/>
      </c>
      <c r="L941" s="14" t="str">
        <f>IF(A941="","",SUM($K$49:K941))</f>
        <v/>
      </c>
      <c r="O941" s="18" t="str">
        <f t="shared" si="137"/>
        <v/>
      </c>
      <c r="P941" s="19" t="str">
        <f>IF(O941="","",IF(OR(periods_per_year=26,periods_per_year=52),IF(periods_per_year=26,IF(O941=1,fpdate,P940+14),IF(periods_per_year=52,IF(O941=1,fpdate,P940+7),"n/a")),IF(periods_per_year=24,DATE(YEAR(fpdate),MONTH(fpdate)+(O941-1)/2+IF(AND(DAY(fpdate)&gt;=15,MOD(O941,2)=0),1,0),IF(MOD(O941,2)=0,IF(DAY(fpdate)&gt;=15,DAY(fpdate)-14,DAY(fpdate)+14),DAY(fpdate))),IF(DAY(DATE(YEAR(fpdate),MONTH(fpdate)+O941-1,DAY(fpdate)))&lt;&gt;DAY(fpdate),DATE(YEAR(fpdate),MONTH(fpdate)+O941,0),DATE(YEAR(fpdate),MONTH(fpdate)+O941-1,DAY(fpdate))))))</f>
        <v/>
      </c>
      <c r="Q941" s="20" t="str">
        <f>IF(O941="","",IF(D941&lt;&gt;"",D941,IF(O941=1,start_rate,IF(variable,IF(OR(O941=1,O941&lt;$J$23*periods_per_year),Q940,MIN($J$24,IF(MOD(O941-1,$J$26)=0,MAX($J$25,Q940+$J$27),Q940))),Q940))))</f>
        <v/>
      </c>
      <c r="R941" s="21" t="str">
        <f>IF(O941="","",ROUND((((1+Q941/CP)^(CP/periods_per_year))-1)*U940,2))</f>
        <v/>
      </c>
      <c r="S941" s="21" t="str">
        <f>IF(O941="","",IF(O941=nper,U940+R941,MIN(U940+R941,IF(Q941=Q940,S940,ROUND(-PMT(((1+Q941/CP)^(CP/periods_per_year))-1,nper-O941+1,U940),2)))))</f>
        <v/>
      </c>
      <c r="T941" s="21" t="str">
        <f t="shared" si="138"/>
        <v/>
      </c>
      <c r="U941" s="21" t="str">
        <f t="shared" si="139"/>
        <v/>
      </c>
    </row>
    <row r="942" spans="1:21" x14ac:dyDescent="0.2">
      <c r="A942" s="11" t="str">
        <f t="shared" si="130"/>
        <v/>
      </c>
      <c r="B942" s="12" t="str">
        <f t="shared" si="131"/>
        <v/>
      </c>
      <c r="C942" s="16" t="str">
        <f t="shared" si="132"/>
        <v/>
      </c>
      <c r="D942" s="13" t="str">
        <f>IF(A942="","",IF(A942=1,start_rate,IF(variable,IF(OR(A942=1,A942&lt;$J$23*periods_per_year),D941,MIN($J$24,IF(MOD(A942-1,$J$26)=0,MAX($J$25,D941+$J$27),D941))),D941)))</f>
        <v/>
      </c>
      <c r="E942" s="14" t="str">
        <f t="shared" si="133"/>
        <v/>
      </c>
      <c r="F942" s="14" t="str">
        <f>IF(A942="","",IF(A942=nper,J941+E942,MIN(J941+E942,IF(D942=D941,F941,IF($E$13="Acc Bi-Weekly",ROUND((-PMT(((1+D942/CP)^(CP/12))-1,(nper-A942+1)*12/26,J941))/2,2),IF($E$13="Acc Weekly",ROUND((-PMT(((1+D942/CP)^(CP/12))-1,(nper-A942+1)*12/52,J941))/4,2),ROUND(-PMT(((1+D942/CP)^(CP/periods_per_year))-1,nper-A942+1,J941),2)))))))</f>
        <v/>
      </c>
      <c r="G942" s="14" t="str">
        <f>IF(OR(A942="",A942&lt;$E$23),"",IF(J941&lt;=F942,0,IF(IF(AND(A942&gt;=$E$23,MOD(A942-$E$23,int)=0),$E$24,0)+F942&gt;=J941+E942,J941+E942-F942,IF(AND(A942&gt;=$E$23,MOD(A942-$E$23,int)=0),$E$24,0)+IF(IF(AND(A942&gt;=$E$23,MOD(A942-$E$23,int)=0),$E$24,0)+IF(MOD(A942-$E$27,periods_per_year)=0,$E$26,0)+F942&lt;J941+E942,IF(MOD(A942-$E$27,periods_per_year)=0,$E$26,0),J941+E942-IF(AND(A942&gt;=$E$23,MOD(A942-$E$23,int)=0),$E$24,0)-F942))))</f>
        <v/>
      </c>
      <c r="H942" s="15"/>
      <c r="I942" s="14" t="str">
        <f t="shared" si="134"/>
        <v/>
      </c>
      <c r="J942" s="14" t="str">
        <f t="shared" si="135"/>
        <v/>
      </c>
      <c r="K942" s="14" t="str">
        <f t="shared" si="136"/>
        <v/>
      </c>
      <c r="L942" s="14" t="str">
        <f>IF(A942="","",SUM($K$49:K942))</f>
        <v/>
      </c>
      <c r="O942" s="18" t="str">
        <f t="shared" si="137"/>
        <v/>
      </c>
      <c r="P942" s="19" t="str">
        <f>IF(O942="","",IF(OR(periods_per_year=26,periods_per_year=52),IF(periods_per_year=26,IF(O942=1,fpdate,P941+14),IF(periods_per_year=52,IF(O942=1,fpdate,P941+7),"n/a")),IF(periods_per_year=24,DATE(YEAR(fpdate),MONTH(fpdate)+(O942-1)/2+IF(AND(DAY(fpdate)&gt;=15,MOD(O942,2)=0),1,0),IF(MOD(O942,2)=0,IF(DAY(fpdate)&gt;=15,DAY(fpdate)-14,DAY(fpdate)+14),DAY(fpdate))),IF(DAY(DATE(YEAR(fpdate),MONTH(fpdate)+O942-1,DAY(fpdate)))&lt;&gt;DAY(fpdate),DATE(YEAR(fpdate),MONTH(fpdate)+O942,0),DATE(YEAR(fpdate),MONTH(fpdate)+O942-1,DAY(fpdate))))))</f>
        <v/>
      </c>
      <c r="Q942" s="20" t="str">
        <f>IF(O942="","",IF(D942&lt;&gt;"",D942,IF(O942=1,start_rate,IF(variable,IF(OR(O942=1,O942&lt;$J$23*periods_per_year),Q941,MIN($J$24,IF(MOD(O942-1,$J$26)=0,MAX($J$25,Q941+$J$27),Q941))),Q941))))</f>
        <v/>
      </c>
      <c r="R942" s="21" t="str">
        <f>IF(O942="","",ROUND((((1+Q942/CP)^(CP/periods_per_year))-1)*U941,2))</f>
        <v/>
      </c>
      <c r="S942" s="21" t="str">
        <f>IF(O942="","",IF(O942=nper,U941+R942,MIN(U941+R942,IF(Q942=Q941,S941,ROUND(-PMT(((1+Q942/CP)^(CP/periods_per_year))-1,nper-O942+1,U941),2)))))</f>
        <v/>
      </c>
      <c r="T942" s="21" t="str">
        <f t="shared" si="138"/>
        <v/>
      </c>
      <c r="U942" s="21" t="str">
        <f t="shared" si="139"/>
        <v/>
      </c>
    </row>
    <row r="943" spans="1:21" x14ac:dyDescent="0.2">
      <c r="A943" s="11" t="str">
        <f t="shared" si="130"/>
        <v/>
      </c>
      <c r="B943" s="12" t="str">
        <f t="shared" si="131"/>
        <v/>
      </c>
      <c r="C943" s="16" t="str">
        <f t="shared" si="132"/>
        <v/>
      </c>
      <c r="D943" s="13" t="str">
        <f>IF(A943="","",IF(A943=1,start_rate,IF(variable,IF(OR(A943=1,A943&lt;$J$23*periods_per_year),D942,MIN($J$24,IF(MOD(A943-1,$J$26)=0,MAX($J$25,D942+$J$27),D942))),D942)))</f>
        <v/>
      </c>
      <c r="E943" s="14" t="str">
        <f t="shared" si="133"/>
        <v/>
      </c>
      <c r="F943" s="14" t="str">
        <f>IF(A943="","",IF(A943=nper,J942+E943,MIN(J942+E943,IF(D943=D942,F942,IF($E$13="Acc Bi-Weekly",ROUND((-PMT(((1+D943/CP)^(CP/12))-1,(nper-A943+1)*12/26,J942))/2,2),IF($E$13="Acc Weekly",ROUND((-PMT(((1+D943/CP)^(CP/12))-1,(nper-A943+1)*12/52,J942))/4,2),ROUND(-PMT(((1+D943/CP)^(CP/periods_per_year))-1,nper-A943+1,J942),2)))))))</f>
        <v/>
      </c>
      <c r="G943" s="14" t="str">
        <f>IF(OR(A943="",A943&lt;$E$23),"",IF(J942&lt;=F943,0,IF(IF(AND(A943&gt;=$E$23,MOD(A943-$E$23,int)=0),$E$24,0)+F943&gt;=J942+E943,J942+E943-F943,IF(AND(A943&gt;=$E$23,MOD(A943-$E$23,int)=0),$E$24,0)+IF(IF(AND(A943&gt;=$E$23,MOD(A943-$E$23,int)=0),$E$24,0)+IF(MOD(A943-$E$27,periods_per_year)=0,$E$26,0)+F943&lt;J942+E943,IF(MOD(A943-$E$27,periods_per_year)=0,$E$26,0),J942+E943-IF(AND(A943&gt;=$E$23,MOD(A943-$E$23,int)=0),$E$24,0)-F943))))</f>
        <v/>
      </c>
      <c r="H943" s="15"/>
      <c r="I943" s="14" t="str">
        <f t="shared" si="134"/>
        <v/>
      </c>
      <c r="J943" s="14" t="str">
        <f t="shared" si="135"/>
        <v/>
      </c>
      <c r="K943" s="14" t="str">
        <f t="shared" si="136"/>
        <v/>
      </c>
      <c r="L943" s="14" t="str">
        <f>IF(A943="","",SUM($K$49:K943))</f>
        <v/>
      </c>
      <c r="O943" s="18" t="str">
        <f t="shared" si="137"/>
        <v/>
      </c>
      <c r="P943" s="19" t="str">
        <f>IF(O943="","",IF(OR(periods_per_year=26,periods_per_year=52),IF(periods_per_year=26,IF(O943=1,fpdate,P942+14),IF(periods_per_year=52,IF(O943=1,fpdate,P942+7),"n/a")),IF(periods_per_year=24,DATE(YEAR(fpdate),MONTH(fpdate)+(O943-1)/2+IF(AND(DAY(fpdate)&gt;=15,MOD(O943,2)=0),1,0),IF(MOD(O943,2)=0,IF(DAY(fpdate)&gt;=15,DAY(fpdate)-14,DAY(fpdate)+14),DAY(fpdate))),IF(DAY(DATE(YEAR(fpdate),MONTH(fpdate)+O943-1,DAY(fpdate)))&lt;&gt;DAY(fpdate),DATE(YEAR(fpdate),MONTH(fpdate)+O943,0),DATE(YEAR(fpdate),MONTH(fpdate)+O943-1,DAY(fpdate))))))</f>
        <v/>
      </c>
      <c r="Q943" s="20" t="str">
        <f>IF(O943="","",IF(D943&lt;&gt;"",D943,IF(O943=1,start_rate,IF(variable,IF(OR(O943=1,O943&lt;$J$23*periods_per_year),Q942,MIN($J$24,IF(MOD(O943-1,$J$26)=0,MAX($J$25,Q942+$J$27),Q942))),Q942))))</f>
        <v/>
      </c>
      <c r="R943" s="21" t="str">
        <f>IF(O943="","",ROUND((((1+Q943/CP)^(CP/periods_per_year))-1)*U942,2))</f>
        <v/>
      </c>
      <c r="S943" s="21" t="str">
        <f>IF(O943="","",IF(O943=nper,U942+R943,MIN(U942+R943,IF(Q943=Q942,S942,ROUND(-PMT(((1+Q943/CP)^(CP/periods_per_year))-1,nper-O943+1,U942),2)))))</f>
        <v/>
      </c>
      <c r="T943" s="21" t="str">
        <f t="shared" si="138"/>
        <v/>
      </c>
      <c r="U943" s="21" t="str">
        <f t="shared" si="139"/>
        <v/>
      </c>
    </row>
    <row r="944" spans="1:21" x14ac:dyDescent="0.2">
      <c r="A944" s="11" t="str">
        <f t="shared" si="130"/>
        <v/>
      </c>
      <c r="B944" s="12" t="str">
        <f t="shared" si="131"/>
        <v/>
      </c>
      <c r="C944" s="16" t="str">
        <f t="shared" si="132"/>
        <v/>
      </c>
      <c r="D944" s="13" t="str">
        <f>IF(A944="","",IF(A944=1,start_rate,IF(variable,IF(OR(A944=1,A944&lt;$J$23*periods_per_year),D943,MIN($J$24,IF(MOD(A944-1,$J$26)=0,MAX($J$25,D943+$J$27),D943))),D943)))</f>
        <v/>
      </c>
      <c r="E944" s="14" t="str">
        <f t="shared" si="133"/>
        <v/>
      </c>
      <c r="F944" s="14" t="str">
        <f>IF(A944="","",IF(A944=nper,J943+E944,MIN(J943+E944,IF(D944=D943,F943,IF($E$13="Acc Bi-Weekly",ROUND((-PMT(((1+D944/CP)^(CP/12))-1,(nper-A944+1)*12/26,J943))/2,2),IF($E$13="Acc Weekly",ROUND((-PMT(((1+D944/CP)^(CP/12))-1,(nper-A944+1)*12/52,J943))/4,2),ROUND(-PMT(((1+D944/CP)^(CP/periods_per_year))-1,nper-A944+1,J943),2)))))))</f>
        <v/>
      </c>
      <c r="G944" s="14" t="str">
        <f>IF(OR(A944="",A944&lt;$E$23),"",IF(J943&lt;=F944,0,IF(IF(AND(A944&gt;=$E$23,MOD(A944-$E$23,int)=0),$E$24,0)+F944&gt;=J943+E944,J943+E944-F944,IF(AND(A944&gt;=$E$23,MOD(A944-$E$23,int)=0),$E$24,0)+IF(IF(AND(A944&gt;=$E$23,MOD(A944-$E$23,int)=0),$E$24,0)+IF(MOD(A944-$E$27,periods_per_year)=0,$E$26,0)+F944&lt;J943+E944,IF(MOD(A944-$E$27,periods_per_year)=0,$E$26,0),J943+E944-IF(AND(A944&gt;=$E$23,MOD(A944-$E$23,int)=0),$E$24,0)-F944))))</f>
        <v/>
      </c>
      <c r="H944" s="15"/>
      <c r="I944" s="14" t="str">
        <f t="shared" si="134"/>
        <v/>
      </c>
      <c r="J944" s="14" t="str">
        <f t="shared" si="135"/>
        <v/>
      </c>
      <c r="K944" s="14" t="str">
        <f t="shared" si="136"/>
        <v/>
      </c>
      <c r="L944" s="14" t="str">
        <f>IF(A944="","",SUM($K$49:K944))</f>
        <v/>
      </c>
      <c r="O944" s="18" t="str">
        <f t="shared" si="137"/>
        <v/>
      </c>
      <c r="P944" s="19" t="str">
        <f>IF(O944="","",IF(OR(periods_per_year=26,periods_per_year=52),IF(periods_per_year=26,IF(O944=1,fpdate,P943+14),IF(periods_per_year=52,IF(O944=1,fpdate,P943+7),"n/a")),IF(periods_per_year=24,DATE(YEAR(fpdate),MONTH(fpdate)+(O944-1)/2+IF(AND(DAY(fpdate)&gt;=15,MOD(O944,2)=0),1,0),IF(MOD(O944,2)=0,IF(DAY(fpdate)&gt;=15,DAY(fpdate)-14,DAY(fpdate)+14),DAY(fpdate))),IF(DAY(DATE(YEAR(fpdate),MONTH(fpdate)+O944-1,DAY(fpdate)))&lt;&gt;DAY(fpdate),DATE(YEAR(fpdate),MONTH(fpdate)+O944,0),DATE(YEAR(fpdate),MONTH(fpdate)+O944-1,DAY(fpdate))))))</f>
        <v/>
      </c>
      <c r="Q944" s="20" t="str">
        <f>IF(O944="","",IF(D944&lt;&gt;"",D944,IF(O944=1,start_rate,IF(variable,IF(OR(O944=1,O944&lt;$J$23*periods_per_year),Q943,MIN($J$24,IF(MOD(O944-1,$J$26)=0,MAX($J$25,Q943+$J$27),Q943))),Q943))))</f>
        <v/>
      </c>
      <c r="R944" s="21" t="str">
        <f>IF(O944="","",ROUND((((1+Q944/CP)^(CP/periods_per_year))-1)*U943,2))</f>
        <v/>
      </c>
      <c r="S944" s="21" t="str">
        <f>IF(O944="","",IF(O944=nper,U943+R944,MIN(U943+R944,IF(Q944=Q943,S943,ROUND(-PMT(((1+Q944/CP)^(CP/periods_per_year))-1,nper-O944+1,U943),2)))))</f>
        <v/>
      </c>
      <c r="T944" s="21" t="str">
        <f t="shared" si="138"/>
        <v/>
      </c>
      <c r="U944" s="21" t="str">
        <f t="shared" si="139"/>
        <v/>
      </c>
    </row>
    <row r="945" spans="1:21" x14ac:dyDescent="0.2">
      <c r="A945" s="11" t="str">
        <f t="shared" ref="A945:A1008" si="140">IF(J944="","",IF(OR(A944&gt;=nper,ROUND(J944,2)&lt;=0),"",A944+1))</f>
        <v/>
      </c>
      <c r="B945" s="12" t="str">
        <f t="shared" ref="B945:B1008" si="141">IF(A945="","",IF(OR(periods_per_year=26,periods_per_year=52),IF(periods_per_year=26,IF(A945=1,fpdate,B944+14),IF(periods_per_year=52,IF(A945=1,fpdate,B944+7),"n/a")),IF(periods_per_year=24,DATE(YEAR(fpdate),MONTH(fpdate)+(A945-1)/2+IF(AND(DAY(fpdate)&gt;=15,MOD(A945,2)=0),1,0),IF(MOD(A945,2)=0,IF(DAY(fpdate)&gt;=15,DAY(fpdate)-14,DAY(fpdate)+14),DAY(fpdate))),IF(DAY(DATE(YEAR(fpdate),MONTH(fpdate)+A945-1,DAY(fpdate)))&lt;&gt;DAY(fpdate),DATE(YEAR(fpdate),MONTH(fpdate)+A945,0),DATE(YEAR(fpdate),MONTH(fpdate)+A945-1,DAY(fpdate))))))</f>
        <v/>
      </c>
      <c r="C945" s="16" t="str">
        <f t="shared" ref="C945:C1008" si="142">IF(A945="","",IF(MOD(A945,periods_per_year)=0,A945/periods_per_year,""))</f>
        <v/>
      </c>
      <c r="D945" s="13" t="str">
        <f>IF(A945="","",IF(A945=1,start_rate,IF(variable,IF(OR(A945=1,A945&lt;$J$23*periods_per_year),D944,MIN($J$24,IF(MOD(A945-1,$J$26)=0,MAX($J$25,D944+$J$27),D944))),D944)))</f>
        <v/>
      </c>
      <c r="E945" s="14" t="str">
        <f t="shared" ref="E945:E1008" si="143">IF(A945="","",ROUND((((1+D945/CP)^(CP/periods_per_year))-1)*J944,2))</f>
        <v/>
      </c>
      <c r="F945" s="14" t="str">
        <f>IF(A945="","",IF(A945=nper,J944+E945,MIN(J944+E945,IF(D945=D944,F944,IF($E$13="Acc Bi-Weekly",ROUND((-PMT(((1+D945/CP)^(CP/12))-1,(nper-A945+1)*12/26,J944))/2,2),IF($E$13="Acc Weekly",ROUND((-PMT(((1+D945/CP)^(CP/12))-1,(nper-A945+1)*12/52,J944))/4,2),ROUND(-PMT(((1+D945/CP)^(CP/periods_per_year))-1,nper-A945+1,J944),2)))))))</f>
        <v/>
      </c>
      <c r="G945" s="14" t="str">
        <f>IF(OR(A945="",A945&lt;$E$23),"",IF(J944&lt;=F945,0,IF(IF(AND(A945&gt;=$E$23,MOD(A945-$E$23,int)=0),$E$24,0)+F945&gt;=J944+E945,J944+E945-F945,IF(AND(A945&gt;=$E$23,MOD(A945-$E$23,int)=0),$E$24,0)+IF(IF(AND(A945&gt;=$E$23,MOD(A945-$E$23,int)=0),$E$24,0)+IF(MOD(A945-$E$27,periods_per_year)=0,$E$26,0)+F945&lt;J944+E945,IF(MOD(A945-$E$27,periods_per_year)=0,$E$26,0),J944+E945-IF(AND(A945&gt;=$E$23,MOD(A945-$E$23,int)=0),$E$24,0)-F945))))</f>
        <v/>
      </c>
      <c r="H945" s="15"/>
      <c r="I945" s="14" t="str">
        <f t="shared" ref="I945:I1008" si="144">IF(A945="","",F945-E945+H945+IF(G945="",0,G945))</f>
        <v/>
      </c>
      <c r="J945" s="14" t="str">
        <f t="shared" ref="J945:J1008" si="145">IF(A945="","",J944-I945)</f>
        <v/>
      </c>
      <c r="K945" s="14" t="str">
        <f t="shared" ref="K945:K1008" si="146">IF(A945="","",$L$42*E945)</f>
        <v/>
      </c>
      <c r="L945" s="14" t="str">
        <f>IF(A945="","",SUM($K$49:K945))</f>
        <v/>
      </c>
      <c r="O945" s="18" t="str">
        <f t="shared" ref="O945:O1008" si="147">IF(U944="","",IF(OR(O944&gt;=nper,ROUND(U944,2)&lt;=0),"",O944+1))</f>
        <v/>
      </c>
      <c r="P945" s="19" t="str">
        <f>IF(O945="","",IF(OR(periods_per_year=26,periods_per_year=52),IF(periods_per_year=26,IF(O945=1,fpdate,P944+14),IF(periods_per_year=52,IF(O945=1,fpdate,P944+7),"n/a")),IF(periods_per_year=24,DATE(YEAR(fpdate),MONTH(fpdate)+(O945-1)/2+IF(AND(DAY(fpdate)&gt;=15,MOD(O945,2)=0),1,0),IF(MOD(O945,2)=0,IF(DAY(fpdate)&gt;=15,DAY(fpdate)-14,DAY(fpdate)+14),DAY(fpdate))),IF(DAY(DATE(YEAR(fpdate),MONTH(fpdate)+O945-1,DAY(fpdate)))&lt;&gt;DAY(fpdate),DATE(YEAR(fpdate),MONTH(fpdate)+O945,0),DATE(YEAR(fpdate),MONTH(fpdate)+O945-1,DAY(fpdate))))))</f>
        <v/>
      </c>
      <c r="Q945" s="20" t="str">
        <f>IF(O945="","",IF(D945&lt;&gt;"",D945,IF(O945=1,start_rate,IF(variable,IF(OR(O945=1,O945&lt;$J$23*periods_per_year),Q944,MIN($J$24,IF(MOD(O945-1,$J$26)=0,MAX($J$25,Q944+$J$27),Q944))),Q944))))</f>
        <v/>
      </c>
      <c r="R945" s="21" t="str">
        <f>IF(O945="","",ROUND((((1+Q945/CP)^(CP/periods_per_year))-1)*U944,2))</f>
        <v/>
      </c>
      <c r="S945" s="21" t="str">
        <f>IF(O945="","",IF(O945=nper,U944+R945,MIN(U944+R945,IF(Q945=Q944,S944,ROUND(-PMT(((1+Q945/CP)^(CP/periods_per_year))-1,nper-O945+1,U944),2)))))</f>
        <v/>
      </c>
      <c r="T945" s="21" t="str">
        <f t="shared" ref="T945:T1008" si="148">IF(O945="","",S945-R945)</f>
        <v/>
      </c>
      <c r="U945" s="21" t="str">
        <f t="shared" ref="U945:U1008" si="149">IF(O945="","",U944-T945)</f>
        <v/>
      </c>
    </row>
    <row r="946" spans="1:21" x14ac:dyDescent="0.2">
      <c r="A946" s="11" t="str">
        <f t="shared" si="140"/>
        <v/>
      </c>
      <c r="B946" s="12" t="str">
        <f t="shared" si="141"/>
        <v/>
      </c>
      <c r="C946" s="16" t="str">
        <f t="shared" si="142"/>
        <v/>
      </c>
      <c r="D946" s="13" t="str">
        <f>IF(A946="","",IF(A946=1,start_rate,IF(variable,IF(OR(A946=1,A946&lt;$J$23*periods_per_year),D945,MIN($J$24,IF(MOD(A946-1,$J$26)=0,MAX($J$25,D945+$J$27),D945))),D945)))</f>
        <v/>
      </c>
      <c r="E946" s="14" t="str">
        <f t="shared" si="143"/>
        <v/>
      </c>
      <c r="F946" s="14" t="str">
        <f>IF(A946="","",IF(A946=nper,J945+E946,MIN(J945+E946,IF(D946=D945,F945,IF($E$13="Acc Bi-Weekly",ROUND((-PMT(((1+D946/CP)^(CP/12))-1,(nper-A946+1)*12/26,J945))/2,2),IF($E$13="Acc Weekly",ROUND((-PMT(((1+D946/CP)^(CP/12))-1,(nper-A946+1)*12/52,J945))/4,2),ROUND(-PMT(((1+D946/CP)^(CP/periods_per_year))-1,nper-A946+1,J945),2)))))))</f>
        <v/>
      </c>
      <c r="G946" s="14" t="str">
        <f>IF(OR(A946="",A946&lt;$E$23),"",IF(J945&lt;=F946,0,IF(IF(AND(A946&gt;=$E$23,MOD(A946-$E$23,int)=0),$E$24,0)+F946&gt;=J945+E946,J945+E946-F946,IF(AND(A946&gt;=$E$23,MOD(A946-$E$23,int)=0),$E$24,0)+IF(IF(AND(A946&gt;=$E$23,MOD(A946-$E$23,int)=0),$E$24,0)+IF(MOD(A946-$E$27,periods_per_year)=0,$E$26,0)+F946&lt;J945+E946,IF(MOD(A946-$E$27,periods_per_year)=0,$E$26,0),J945+E946-IF(AND(A946&gt;=$E$23,MOD(A946-$E$23,int)=0),$E$24,0)-F946))))</f>
        <v/>
      </c>
      <c r="H946" s="15"/>
      <c r="I946" s="14" t="str">
        <f t="shared" si="144"/>
        <v/>
      </c>
      <c r="J946" s="14" t="str">
        <f t="shared" si="145"/>
        <v/>
      </c>
      <c r="K946" s="14" t="str">
        <f t="shared" si="146"/>
        <v/>
      </c>
      <c r="L946" s="14" t="str">
        <f>IF(A946="","",SUM($K$49:K946))</f>
        <v/>
      </c>
      <c r="O946" s="18" t="str">
        <f t="shared" si="147"/>
        <v/>
      </c>
      <c r="P946" s="19" t="str">
        <f>IF(O946="","",IF(OR(periods_per_year=26,periods_per_year=52),IF(periods_per_year=26,IF(O946=1,fpdate,P945+14),IF(periods_per_year=52,IF(O946=1,fpdate,P945+7),"n/a")),IF(periods_per_year=24,DATE(YEAR(fpdate),MONTH(fpdate)+(O946-1)/2+IF(AND(DAY(fpdate)&gt;=15,MOD(O946,2)=0),1,0),IF(MOD(O946,2)=0,IF(DAY(fpdate)&gt;=15,DAY(fpdate)-14,DAY(fpdate)+14),DAY(fpdate))),IF(DAY(DATE(YEAR(fpdate),MONTH(fpdate)+O946-1,DAY(fpdate)))&lt;&gt;DAY(fpdate),DATE(YEAR(fpdate),MONTH(fpdate)+O946,0),DATE(YEAR(fpdate),MONTH(fpdate)+O946-1,DAY(fpdate))))))</f>
        <v/>
      </c>
      <c r="Q946" s="20" t="str">
        <f>IF(O946="","",IF(D946&lt;&gt;"",D946,IF(O946=1,start_rate,IF(variable,IF(OR(O946=1,O946&lt;$J$23*periods_per_year),Q945,MIN($J$24,IF(MOD(O946-1,$J$26)=0,MAX($J$25,Q945+$J$27),Q945))),Q945))))</f>
        <v/>
      </c>
      <c r="R946" s="21" t="str">
        <f>IF(O946="","",ROUND((((1+Q946/CP)^(CP/periods_per_year))-1)*U945,2))</f>
        <v/>
      </c>
      <c r="S946" s="21" t="str">
        <f>IF(O946="","",IF(O946=nper,U945+R946,MIN(U945+R946,IF(Q946=Q945,S945,ROUND(-PMT(((1+Q946/CP)^(CP/periods_per_year))-1,nper-O946+1,U945),2)))))</f>
        <v/>
      </c>
      <c r="T946" s="21" t="str">
        <f t="shared" si="148"/>
        <v/>
      </c>
      <c r="U946" s="21" t="str">
        <f t="shared" si="149"/>
        <v/>
      </c>
    </row>
    <row r="947" spans="1:21" x14ac:dyDescent="0.2">
      <c r="A947" s="11" t="str">
        <f t="shared" si="140"/>
        <v/>
      </c>
      <c r="B947" s="12" t="str">
        <f t="shared" si="141"/>
        <v/>
      </c>
      <c r="C947" s="16" t="str">
        <f t="shared" si="142"/>
        <v/>
      </c>
      <c r="D947" s="13" t="str">
        <f>IF(A947="","",IF(A947=1,start_rate,IF(variable,IF(OR(A947=1,A947&lt;$J$23*periods_per_year),D946,MIN($J$24,IF(MOD(A947-1,$J$26)=0,MAX($J$25,D946+$J$27),D946))),D946)))</f>
        <v/>
      </c>
      <c r="E947" s="14" t="str">
        <f t="shared" si="143"/>
        <v/>
      </c>
      <c r="F947" s="14" t="str">
        <f>IF(A947="","",IF(A947=nper,J946+E947,MIN(J946+E947,IF(D947=D946,F946,IF($E$13="Acc Bi-Weekly",ROUND((-PMT(((1+D947/CP)^(CP/12))-1,(nper-A947+1)*12/26,J946))/2,2),IF($E$13="Acc Weekly",ROUND((-PMT(((1+D947/CP)^(CP/12))-1,(nper-A947+1)*12/52,J946))/4,2),ROUND(-PMT(((1+D947/CP)^(CP/periods_per_year))-1,nper-A947+1,J946),2)))))))</f>
        <v/>
      </c>
      <c r="G947" s="14" t="str">
        <f>IF(OR(A947="",A947&lt;$E$23),"",IF(J946&lt;=F947,0,IF(IF(AND(A947&gt;=$E$23,MOD(A947-$E$23,int)=0),$E$24,0)+F947&gt;=J946+E947,J946+E947-F947,IF(AND(A947&gt;=$E$23,MOD(A947-$E$23,int)=0),$E$24,0)+IF(IF(AND(A947&gt;=$E$23,MOD(A947-$E$23,int)=0),$E$24,0)+IF(MOD(A947-$E$27,periods_per_year)=0,$E$26,0)+F947&lt;J946+E947,IF(MOD(A947-$E$27,periods_per_year)=0,$E$26,0),J946+E947-IF(AND(A947&gt;=$E$23,MOD(A947-$E$23,int)=0),$E$24,0)-F947))))</f>
        <v/>
      </c>
      <c r="H947" s="15"/>
      <c r="I947" s="14" t="str">
        <f t="shared" si="144"/>
        <v/>
      </c>
      <c r="J947" s="14" t="str">
        <f t="shared" si="145"/>
        <v/>
      </c>
      <c r="K947" s="14" t="str">
        <f t="shared" si="146"/>
        <v/>
      </c>
      <c r="L947" s="14" t="str">
        <f>IF(A947="","",SUM($K$49:K947))</f>
        <v/>
      </c>
      <c r="O947" s="18" t="str">
        <f t="shared" si="147"/>
        <v/>
      </c>
      <c r="P947" s="19" t="str">
        <f>IF(O947="","",IF(OR(periods_per_year=26,periods_per_year=52),IF(periods_per_year=26,IF(O947=1,fpdate,P946+14),IF(periods_per_year=52,IF(O947=1,fpdate,P946+7),"n/a")),IF(periods_per_year=24,DATE(YEAR(fpdate),MONTH(fpdate)+(O947-1)/2+IF(AND(DAY(fpdate)&gt;=15,MOD(O947,2)=0),1,0),IF(MOD(O947,2)=0,IF(DAY(fpdate)&gt;=15,DAY(fpdate)-14,DAY(fpdate)+14),DAY(fpdate))),IF(DAY(DATE(YEAR(fpdate),MONTH(fpdate)+O947-1,DAY(fpdate)))&lt;&gt;DAY(fpdate),DATE(YEAR(fpdate),MONTH(fpdate)+O947,0),DATE(YEAR(fpdate),MONTH(fpdate)+O947-1,DAY(fpdate))))))</f>
        <v/>
      </c>
      <c r="Q947" s="20" t="str">
        <f>IF(O947="","",IF(D947&lt;&gt;"",D947,IF(O947=1,start_rate,IF(variable,IF(OR(O947=1,O947&lt;$J$23*periods_per_year),Q946,MIN($J$24,IF(MOD(O947-1,$J$26)=0,MAX($J$25,Q946+$J$27),Q946))),Q946))))</f>
        <v/>
      </c>
      <c r="R947" s="21" t="str">
        <f>IF(O947="","",ROUND((((1+Q947/CP)^(CP/periods_per_year))-1)*U946,2))</f>
        <v/>
      </c>
      <c r="S947" s="21" t="str">
        <f>IF(O947="","",IF(O947=nper,U946+R947,MIN(U946+R947,IF(Q947=Q946,S946,ROUND(-PMT(((1+Q947/CP)^(CP/periods_per_year))-1,nper-O947+1,U946),2)))))</f>
        <v/>
      </c>
      <c r="T947" s="21" t="str">
        <f t="shared" si="148"/>
        <v/>
      </c>
      <c r="U947" s="21" t="str">
        <f t="shared" si="149"/>
        <v/>
      </c>
    </row>
    <row r="948" spans="1:21" x14ac:dyDescent="0.2">
      <c r="A948" s="11" t="str">
        <f t="shared" si="140"/>
        <v/>
      </c>
      <c r="B948" s="12" t="str">
        <f t="shared" si="141"/>
        <v/>
      </c>
      <c r="C948" s="16" t="str">
        <f t="shared" si="142"/>
        <v/>
      </c>
      <c r="D948" s="13" t="str">
        <f>IF(A948="","",IF(A948=1,start_rate,IF(variable,IF(OR(A948=1,A948&lt;$J$23*periods_per_year),D947,MIN($J$24,IF(MOD(A948-1,$J$26)=0,MAX($J$25,D947+$J$27),D947))),D947)))</f>
        <v/>
      </c>
      <c r="E948" s="14" t="str">
        <f t="shared" si="143"/>
        <v/>
      </c>
      <c r="F948" s="14" t="str">
        <f>IF(A948="","",IF(A948=nper,J947+E948,MIN(J947+E948,IF(D948=D947,F947,IF($E$13="Acc Bi-Weekly",ROUND((-PMT(((1+D948/CP)^(CP/12))-1,(nper-A948+1)*12/26,J947))/2,2),IF($E$13="Acc Weekly",ROUND((-PMT(((1+D948/CP)^(CP/12))-1,(nper-A948+1)*12/52,J947))/4,2),ROUND(-PMT(((1+D948/CP)^(CP/periods_per_year))-1,nper-A948+1,J947),2)))))))</f>
        <v/>
      </c>
      <c r="G948" s="14" t="str">
        <f>IF(OR(A948="",A948&lt;$E$23),"",IF(J947&lt;=F948,0,IF(IF(AND(A948&gt;=$E$23,MOD(A948-$E$23,int)=0),$E$24,0)+F948&gt;=J947+E948,J947+E948-F948,IF(AND(A948&gt;=$E$23,MOD(A948-$E$23,int)=0),$E$24,0)+IF(IF(AND(A948&gt;=$E$23,MOD(A948-$E$23,int)=0),$E$24,0)+IF(MOD(A948-$E$27,periods_per_year)=0,$E$26,0)+F948&lt;J947+E948,IF(MOD(A948-$E$27,periods_per_year)=0,$E$26,0),J947+E948-IF(AND(A948&gt;=$E$23,MOD(A948-$E$23,int)=0),$E$24,0)-F948))))</f>
        <v/>
      </c>
      <c r="H948" s="15"/>
      <c r="I948" s="14" t="str">
        <f t="shared" si="144"/>
        <v/>
      </c>
      <c r="J948" s="14" t="str">
        <f t="shared" si="145"/>
        <v/>
      </c>
      <c r="K948" s="14" t="str">
        <f t="shared" si="146"/>
        <v/>
      </c>
      <c r="L948" s="14" t="str">
        <f>IF(A948="","",SUM($K$49:K948))</f>
        <v/>
      </c>
      <c r="O948" s="18" t="str">
        <f t="shared" si="147"/>
        <v/>
      </c>
      <c r="P948" s="19" t="str">
        <f>IF(O948="","",IF(OR(periods_per_year=26,periods_per_year=52),IF(periods_per_year=26,IF(O948=1,fpdate,P947+14),IF(periods_per_year=52,IF(O948=1,fpdate,P947+7),"n/a")),IF(periods_per_year=24,DATE(YEAR(fpdate),MONTH(fpdate)+(O948-1)/2+IF(AND(DAY(fpdate)&gt;=15,MOD(O948,2)=0),1,0),IF(MOD(O948,2)=0,IF(DAY(fpdate)&gt;=15,DAY(fpdate)-14,DAY(fpdate)+14),DAY(fpdate))),IF(DAY(DATE(YEAR(fpdate),MONTH(fpdate)+O948-1,DAY(fpdate)))&lt;&gt;DAY(fpdate),DATE(YEAR(fpdate),MONTH(fpdate)+O948,0),DATE(YEAR(fpdate),MONTH(fpdate)+O948-1,DAY(fpdate))))))</f>
        <v/>
      </c>
      <c r="Q948" s="20" t="str">
        <f>IF(O948="","",IF(D948&lt;&gt;"",D948,IF(O948=1,start_rate,IF(variable,IF(OR(O948=1,O948&lt;$J$23*periods_per_year),Q947,MIN($J$24,IF(MOD(O948-1,$J$26)=0,MAX($J$25,Q947+$J$27),Q947))),Q947))))</f>
        <v/>
      </c>
      <c r="R948" s="21" t="str">
        <f>IF(O948="","",ROUND((((1+Q948/CP)^(CP/periods_per_year))-1)*U947,2))</f>
        <v/>
      </c>
      <c r="S948" s="21" t="str">
        <f>IF(O948="","",IF(O948=nper,U947+R948,MIN(U947+R948,IF(Q948=Q947,S947,ROUND(-PMT(((1+Q948/CP)^(CP/periods_per_year))-1,nper-O948+1,U947),2)))))</f>
        <v/>
      </c>
      <c r="T948" s="21" t="str">
        <f t="shared" si="148"/>
        <v/>
      </c>
      <c r="U948" s="21" t="str">
        <f t="shared" si="149"/>
        <v/>
      </c>
    </row>
    <row r="949" spans="1:21" x14ac:dyDescent="0.2">
      <c r="A949" s="11" t="str">
        <f t="shared" si="140"/>
        <v/>
      </c>
      <c r="B949" s="12" t="str">
        <f t="shared" si="141"/>
        <v/>
      </c>
      <c r="C949" s="16" t="str">
        <f t="shared" si="142"/>
        <v/>
      </c>
      <c r="D949" s="13" t="str">
        <f>IF(A949="","",IF(A949=1,start_rate,IF(variable,IF(OR(A949=1,A949&lt;$J$23*periods_per_year),D948,MIN($J$24,IF(MOD(A949-1,$J$26)=0,MAX($J$25,D948+$J$27),D948))),D948)))</f>
        <v/>
      </c>
      <c r="E949" s="14" t="str">
        <f t="shared" si="143"/>
        <v/>
      </c>
      <c r="F949" s="14" t="str">
        <f>IF(A949="","",IF(A949=nper,J948+E949,MIN(J948+E949,IF(D949=D948,F948,IF($E$13="Acc Bi-Weekly",ROUND((-PMT(((1+D949/CP)^(CP/12))-1,(nper-A949+1)*12/26,J948))/2,2),IF($E$13="Acc Weekly",ROUND((-PMT(((1+D949/CP)^(CP/12))-1,(nper-A949+1)*12/52,J948))/4,2),ROUND(-PMT(((1+D949/CP)^(CP/periods_per_year))-1,nper-A949+1,J948),2)))))))</f>
        <v/>
      </c>
      <c r="G949" s="14" t="str">
        <f>IF(OR(A949="",A949&lt;$E$23),"",IF(J948&lt;=F949,0,IF(IF(AND(A949&gt;=$E$23,MOD(A949-$E$23,int)=0),$E$24,0)+F949&gt;=J948+E949,J948+E949-F949,IF(AND(A949&gt;=$E$23,MOD(A949-$E$23,int)=0),$E$24,0)+IF(IF(AND(A949&gt;=$E$23,MOD(A949-$E$23,int)=0),$E$24,0)+IF(MOD(A949-$E$27,periods_per_year)=0,$E$26,0)+F949&lt;J948+E949,IF(MOD(A949-$E$27,periods_per_year)=0,$E$26,0),J948+E949-IF(AND(A949&gt;=$E$23,MOD(A949-$E$23,int)=0),$E$24,0)-F949))))</f>
        <v/>
      </c>
      <c r="H949" s="15"/>
      <c r="I949" s="14" t="str">
        <f t="shared" si="144"/>
        <v/>
      </c>
      <c r="J949" s="14" t="str">
        <f t="shared" si="145"/>
        <v/>
      </c>
      <c r="K949" s="14" t="str">
        <f t="shared" si="146"/>
        <v/>
      </c>
      <c r="L949" s="14" t="str">
        <f>IF(A949="","",SUM($K$49:K949))</f>
        <v/>
      </c>
      <c r="O949" s="18" t="str">
        <f t="shared" si="147"/>
        <v/>
      </c>
      <c r="P949" s="19" t="str">
        <f>IF(O949="","",IF(OR(periods_per_year=26,periods_per_year=52),IF(periods_per_year=26,IF(O949=1,fpdate,P948+14),IF(periods_per_year=52,IF(O949=1,fpdate,P948+7),"n/a")),IF(periods_per_year=24,DATE(YEAR(fpdate),MONTH(fpdate)+(O949-1)/2+IF(AND(DAY(fpdate)&gt;=15,MOD(O949,2)=0),1,0),IF(MOD(O949,2)=0,IF(DAY(fpdate)&gt;=15,DAY(fpdate)-14,DAY(fpdate)+14),DAY(fpdate))),IF(DAY(DATE(YEAR(fpdate),MONTH(fpdate)+O949-1,DAY(fpdate)))&lt;&gt;DAY(fpdate),DATE(YEAR(fpdate),MONTH(fpdate)+O949,0),DATE(YEAR(fpdate),MONTH(fpdate)+O949-1,DAY(fpdate))))))</f>
        <v/>
      </c>
      <c r="Q949" s="20" t="str">
        <f>IF(O949="","",IF(D949&lt;&gt;"",D949,IF(O949=1,start_rate,IF(variable,IF(OR(O949=1,O949&lt;$J$23*periods_per_year),Q948,MIN($J$24,IF(MOD(O949-1,$J$26)=0,MAX($J$25,Q948+$J$27),Q948))),Q948))))</f>
        <v/>
      </c>
      <c r="R949" s="21" t="str">
        <f>IF(O949="","",ROUND((((1+Q949/CP)^(CP/periods_per_year))-1)*U948,2))</f>
        <v/>
      </c>
      <c r="S949" s="21" t="str">
        <f>IF(O949="","",IF(O949=nper,U948+R949,MIN(U948+R949,IF(Q949=Q948,S948,ROUND(-PMT(((1+Q949/CP)^(CP/periods_per_year))-1,nper-O949+1,U948),2)))))</f>
        <v/>
      </c>
      <c r="T949" s="21" t="str">
        <f t="shared" si="148"/>
        <v/>
      </c>
      <c r="U949" s="21" t="str">
        <f t="shared" si="149"/>
        <v/>
      </c>
    </row>
    <row r="950" spans="1:21" x14ac:dyDescent="0.2">
      <c r="A950" s="11" t="str">
        <f t="shared" si="140"/>
        <v/>
      </c>
      <c r="B950" s="12" t="str">
        <f t="shared" si="141"/>
        <v/>
      </c>
      <c r="C950" s="16" t="str">
        <f t="shared" si="142"/>
        <v/>
      </c>
      <c r="D950" s="13" t="str">
        <f>IF(A950="","",IF(A950=1,start_rate,IF(variable,IF(OR(A950=1,A950&lt;$J$23*periods_per_year),D949,MIN($J$24,IF(MOD(A950-1,$J$26)=0,MAX($J$25,D949+$J$27),D949))),D949)))</f>
        <v/>
      </c>
      <c r="E950" s="14" t="str">
        <f t="shared" si="143"/>
        <v/>
      </c>
      <c r="F950" s="14" t="str">
        <f>IF(A950="","",IF(A950=nper,J949+E950,MIN(J949+E950,IF(D950=D949,F949,IF($E$13="Acc Bi-Weekly",ROUND((-PMT(((1+D950/CP)^(CP/12))-1,(nper-A950+1)*12/26,J949))/2,2),IF($E$13="Acc Weekly",ROUND((-PMT(((1+D950/CP)^(CP/12))-1,(nper-A950+1)*12/52,J949))/4,2),ROUND(-PMT(((1+D950/CP)^(CP/periods_per_year))-1,nper-A950+1,J949),2)))))))</f>
        <v/>
      </c>
      <c r="G950" s="14" t="str">
        <f>IF(OR(A950="",A950&lt;$E$23),"",IF(J949&lt;=F950,0,IF(IF(AND(A950&gt;=$E$23,MOD(A950-$E$23,int)=0),$E$24,0)+F950&gt;=J949+E950,J949+E950-F950,IF(AND(A950&gt;=$E$23,MOD(A950-$E$23,int)=0),$E$24,0)+IF(IF(AND(A950&gt;=$E$23,MOD(A950-$E$23,int)=0),$E$24,0)+IF(MOD(A950-$E$27,periods_per_year)=0,$E$26,0)+F950&lt;J949+E950,IF(MOD(A950-$E$27,periods_per_year)=0,$E$26,0),J949+E950-IF(AND(A950&gt;=$E$23,MOD(A950-$E$23,int)=0),$E$24,0)-F950))))</f>
        <v/>
      </c>
      <c r="H950" s="15"/>
      <c r="I950" s="14" t="str">
        <f t="shared" si="144"/>
        <v/>
      </c>
      <c r="J950" s="14" t="str">
        <f t="shared" si="145"/>
        <v/>
      </c>
      <c r="K950" s="14" t="str">
        <f t="shared" si="146"/>
        <v/>
      </c>
      <c r="L950" s="14" t="str">
        <f>IF(A950="","",SUM($K$49:K950))</f>
        <v/>
      </c>
      <c r="O950" s="18" t="str">
        <f t="shared" si="147"/>
        <v/>
      </c>
      <c r="P950" s="19" t="str">
        <f>IF(O950="","",IF(OR(periods_per_year=26,periods_per_year=52),IF(periods_per_year=26,IF(O950=1,fpdate,P949+14),IF(periods_per_year=52,IF(O950=1,fpdate,P949+7),"n/a")),IF(periods_per_year=24,DATE(YEAR(fpdate),MONTH(fpdate)+(O950-1)/2+IF(AND(DAY(fpdate)&gt;=15,MOD(O950,2)=0),1,0),IF(MOD(O950,2)=0,IF(DAY(fpdate)&gt;=15,DAY(fpdate)-14,DAY(fpdate)+14),DAY(fpdate))),IF(DAY(DATE(YEAR(fpdate),MONTH(fpdate)+O950-1,DAY(fpdate)))&lt;&gt;DAY(fpdate),DATE(YEAR(fpdate),MONTH(fpdate)+O950,0),DATE(YEAR(fpdate),MONTH(fpdate)+O950-1,DAY(fpdate))))))</f>
        <v/>
      </c>
      <c r="Q950" s="20" t="str">
        <f>IF(O950="","",IF(D950&lt;&gt;"",D950,IF(O950=1,start_rate,IF(variable,IF(OR(O950=1,O950&lt;$J$23*periods_per_year),Q949,MIN($J$24,IF(MOD(O950-1,$J$26)=0,MAX($J$25,Q949+$J$27),Q949))),Q949))))</f>
        <v/>
      </c>
      <c r="R950" s="21" t="str">
        <f>IF(O950="","",ROUND((((1+Q950/CP)^(CP/periods_per_year))-1)*U949,2))</f>
        <v/>
      </c>
      <c r="S950" s="21" t="str">
        <f>IF(O950="","",IF(O950=nper,U949+R950,MIN(U949+R950,IF(Q950=Q949,S949,ROUND(-PMT(((1+Q950/CP)^(CP/periods_per_year))-1,nper-O950+1,U949),2)))))</f>
        <v/>
      </c>
      <c r="T950" s="21" t="str">
        <f t="shared" si="148"/>
        <v/>
      </c>
      <c r="U950" s="21" t="str">
        <f t="shared" si="149"/>
        <v/>
      </c>
    </row>
    <row r="951" spans="1:21" x14ac:dyDescent="0.2">
      <c r="A951" s="11" t="str">
        <f t="shared" si="140"/>
        <v/>
      </c>
      <c r="B951" s="12" t="str">
        <f t="shared" si="141"/>
        <v/>
      </c>
      <c r="C951" s="16" t="str">
        <f t="shared" si="142"/>
        <v/>
      </c>
      <c r="D951" s="13" t="str">
        <f>IF(A951="","",IF(A951=1,start_rate,IF(variable,IF(OR(A951=1,A951&lt;$J$23*periods_per_year),D950,MIN($J$24,IF(MOD(A951-1,$J$26)=0,MAX($J$25,D950+$J$27),D950))),D950)))</f>
        <v/>
      </c>
      <c r="E951" s="14" t="str">
        <f t="shared" si="143"/>
        <v/>
      </c>
      <c r="F951" s="14" t="str">
        <f>IF(A951="","",IF(A951=nper,J950+E951,MIN(J950+E951,IF(D951=D950,F950,IF($E$13="Acc Bi-Weekly",ROUND((-PMT(((1+D951/CP)^(CP/12))-1,(nper-A951+1)*12/26,J950))/2,2),IF($E$13="Acc Weekly",ROUND((-PMT(((1+D951/CP)^(CP/12))-1,(nper-A951+1)*12/52,J950))/4,2),ROUND(-PMT(((1+D951/CP)^(CP/periods_per_year))-1,nper-A951+1,J950),2)))))))</f>
        <v/>
      </c>
      <c r="G951" s="14" t="str">
        <f>IF(OR(A951="",A951&lt;$E$23),"",IF(J950&lt;=F951,0,IF(IF(AND(A951&gt;=$E$23,MOD(A951-$E$23,int)=0),$E$24,0)+F951&gt;=J950+E951,J950+E951-F951,IF(AND(A951&gt;=$E$23,MOD(A951-$E$23,int)=0),$E$24,0)+IF(IF(AND(A951&gt;=$E$23,MOD(A951-$E$23,int)=0),$E$24,0)+IF(MOD(A951-$E$27,periods_per_year)=0,$E$26,0)+F951&lt;J950+E951,IF(MOD(A951-$E$27,periods_per_year)=0,$E$26,0),J950+E951-IF(AND(A951&gt;=$E$23,MOD(A951-$E$23,int)=0),$E$24,0)-F951))))</f>
        <v/>
      </c>
      <c r="H951" s="15"/>
      <c r="I951" s="14" t="str">
        <f t="shared" si="144"/>
        <v/>
      </c>
      <c r="J951" s="14" t="str">
        <f t="shared" si="145"/>
        <v/>
      </c>
      <c r="K951" s="14" t="str">
        <f t="shared" si="146"/>
        <v/>
      </c>
      <c r="L951" s="14" t="str">
        <f>IF(A951="","",SUM($K$49:K951))</f>
        <v/>
      </c>
      <c r="O951" s="18" t="str">
        <f t="shared" si="147"/>
        <v/>
      </c>
      <c r="P951" s="19" t="str">
        <f>IF(O951="","",IF(OR(periods_per_year=26,periods_per_year=52),IF(periods_per_year=26,IF(O951=1,fpdate,P950+14),IF(periods_per_year=52,IF(O951=1,fpdate,P950+7),"n/a")),IF(periods_per_year=24,DATE(YEAR(fpdate),MONTH(fpdate)+(O951-1)/2+IF(AND(DAY(fpdate)&gt;=15,MOD(O951,2)=0),1,0),IF(MOD(O951,2)=0,IF(DAY(fpdate)&gt;=15,DAY(fpdate)-14,DAY(fpdate)+14),DAY(fpdate))),IF(DAY(DATE(YEAR(fpdate),MONTH(fpdate)+O951-1,DAY(fpdate)))&lt;&gt;DAY(fpdate),DATE(YEAR(fpdate),MONTH(fpdate)+O951,0),DATE(YEAR(fpdate),MONTH(fpdate)+O951-1,DAY(fpdate))))))</f>
        <v/>
      </c>
      <c r="Q951" s="20" t="str">
        <f>IF(O951="","",IF(D951&lt;&gt;"",D951,IF(O951=1,start_rate,IF(variable,IF(OR(O951=1,O951&lt;$J$23*periods_per_year),Q950,MIN($J$24,IF(MOD(O951-1,$J$26)=0,MAX($J$25,Q950+$J$27),Q950))),Q950))))</f>
        <v/>
      </c>
      <c r="R951" s="21" t="str">
        <f>IF(O951="","",ROUND((((1+Q951/CP)^(CP/periods_per_year))-1)*U950,2))</f>
        <v/>
      </c>
      <c r="S951" s="21" t="str">
        <f>IF(O951="","",IF(O951=nper,U950+R951,MIN(U950+R951,IF(Q951=Q950,S950,ROUND(-PMT(((1+Q951/CP)^(CP/periods_per_year))-1,nper-O951+1,U950),2)))))</f>
        <v/>
      </c>
      <c r="T951" s="21" t="str">
        <f t="shared" si="148"/>
        <v/>
      </c>
      <c r="U951" s="21" t="str">
        <f t="shared" si="149"/>
        <v/>
      </c>
    </row>
    <row r="952" spans="1:21" x14ac:dyDescent="0.2">
      <c r="A952" s="11" t="str">
        <f t="shared" si="140"/>
        <v/>
      </c>
      <c r="B952" s="12" t="str">
        <f t="shared" si="141"/>
        <v/>
      </c>
      <c r="C952" s="16" t="str">
        <f t="shared" si="142"/>
        <v/>
      </c>
      <c r="D952" s="13" t="str">
        <f>IF(A952="","",IF(A952=1,start_rate,IF(variable,IF(OR(A952=1,A952&lt;$J$23*periods_per_year),D951,MIN($J$24,IF(MOD(A952-1,$J$26)=0,MAX($J$25,D951+$J$27),D951))),D951)))</f>
        <v/>
      </c>
      <c r="E952" s="14" t="str">
        <f t="shared" si="143"/>
        <v/>
      </c>
      <c r="F952" s="14" t="str">
        <f>IF(A952="","",IF(A952=nper,J951+E952,MIN(J951+E952,IF(D952=D951,F951,IF($E$13="Acc Bi-Weekly",ROUND((-PMT(((1+D952/CP)^(CP/12))-1,(nper-A952+1)*12/26,J951))/2,2),IF($E$13="Acc Weekly",ROUND((-PMT(((1+D952/CP)^(CP/12))-1,(nper-A952+1)*12/52,J951))/4,2),ROUND(-PMT(((1+D952/CP)^(CP/periods_per_year))-1,nper-A952+1,J951),2)))))))</f>
        <v/>
      </c>
      <c r="G952" s="14" t="str">
        <f>IF(OR(A952="",A952&lt;$E$23),"",IF(J951&lt;=F952,0,IF(IF(AND(A952&gt;=$E$23,MOD(A952-$E$23,int)=0),$E$24,0)+F952&gt;=J951+E952,J951+E952-F952,IF(AND(A952&gt;=$E$23,MOD(A952-$E$23,int)=0),$E$24,0)+IF(IF(AND(A952&gt;=$E$23,MOD(A952-$E$23,int)=0),$E$24,0)+IF(MOD(A952-$E$27,periods_per_year)=0,$E$26,0)+F952&lt;J951+E952,IF(MOD(A952-$E$27,periods_per_year)=0,$E$26,0),J951+E952-IF(AND(A952&gt;=$E$23,MOD(A952-$E$23,int)=0),$E$24,0)-F952))))</f>
        <v/>
      </c>
      <c r="H952" s="15"/>
      <c r="I952" s="14" t="str">
        <f t="shared" si="144"/>
        <v/>
      </c>
      <c r="J952" s="14" t="str">
        <f t="shared" si="145"/>
        <v/>
      </c>
      <c r="K952" s="14" t="str">
        <f t="shared" si="146"/>
        <v/>
      </c>
      <c r="L952" s="14" t="str">
        <f>IF(A952="","",SUM($K$49:K952))</f>
        <v/>
      </c>
      <c r="O952" s="18" t="str">
        <f t="shared" si="147"/>
        <v/>
      </c>
      <c r="P952" s="19" t="str">
        <f>IF(O952="","",IF(OR(periods_per_year=26,periods_per_year=52),IF(periods_per_year=26,IF(O952=1,fpdate,P951+14),IF(periods_per_year=52,IF(O952=1,fpdate,P951+7),"n/a")),IF(periods_per_year=24,DATE(YEAR(fpdate),MONTH(fpdate)+(O952-1)/2+IF(AND(DAY(fpdate)&gt;=15,MOD(O952,2)=0),1,0),IF(MOD(O952,2)=0,IF(DAY(fpdate)&gt;=15,DAY(fpdate)-14,DAY(fpdate)+14),DAY(fpdate))),IF(DAY(DATE(YEAR(fpdate),MONTH(fpdate)+O952-1,DAY(fpdate)))&lt;&gt;DAY(fpdate),DATE(YEAR(fpdate),MONTH(fpdate)+O952,0),DATE(YEAR(fpdate),MONTH(fpdate)+O952-1,DAY(fpdate))))))</f>
        <v/>
      </c>
      <c r="Q952" s="20" t="str">
        <f>IF(O952="","",IF(D952&lt;&gt;"",D952,IF(O952=1,start_rate,IF(variable,IF(OR(O952=1,O952&lt;$J$23*periods_per_year),Q951,MIN($J$24,IF(MOD(O952-1,$J$26)=0,MAX($J$25,Q951+$J$27),Q951))),Q951))))</f>
        <v/>
      </c>
      <c r="R952" s="21" t="str">
        <f>IF(O952="","",ROUND((((1+Q952/CP)^(CP/periods_per_year))-1)*U951,2))</f>
        <v/>
      </c>
      <c r="S952" s="21" t="str">
        <f>IF(O952="","",IF(O952=nper,U951+R952,MIN(U951+R952,IF(Q952=Q951,S951,ROUND(-PMT(((1+Q952/CP)^(CP/periods_per_year))-1,nper-O952+1,U951),2)))))</f>
        <v/>
      </c>
      <c r="T952" s="21" t="str">
        <f t="shared" si="148"/>
        <v/>
      </c>
      <c r="U952" s="21" t="str">
        <f t="shared" si="149"/>
        <v/>
      </c>
    </row>
    <row r="953" spans="1:21" x14ac:dyDescent="0.2">
      <c r="A953" s="11" t="str">
        <f t="shared" si="140"/>
        <v/>
      </c>
      <c r="B953" s="12" t="str">
        <f t="shared" si="141"/>
        <v/>
      </c>
      <c r="C953" s="16" t="str">
        <f t="shared" si="142"/>
        <v/>
      </c>
      <c r="D953" s="13" t="str">
        <f>IF(A953="","",IF(A953=1,start_rate,IF(variable,IF(OR(A953=1,A953&lt;$J$23*periods_per_year),D952,MIN($J$24,IF(MOD(A953-1,$J$26)=0,MAX($J$25,D952+$J$27),D952))),D952)))</f>
        <v/>
      </c>
      <c r="E953" s="14" t="str">
        <f t="shared" si="143"/>
        <v/>
      </c>
      <c r="F953" s="14" t="str">
        <f>IF(A953="","",IF(A953=nper,J952+E953,MIN(J952+E953,IF(D953=D952,F952,IF($E$13="Acc Bi-Weekly",ROUND((-PMT(((1+D953/CP)^(CP/12))-1,(nper-A953+1)*12/26,J952))/2,2),IF($E$13="Acc Weekly",ROUND((-PMT(((1+D953/CP)^(CP/12))-1,(nper-A953+1)*12/52,J952))/4,2),ROUND(-PMT(((1+D953/CP)^(CP/periods_per_year))-1,nper-A953+1,J952),2)))))))</f>
        <v/>
      </c>
      <c r="G953" s="14" t="str">
        <f>IF(OR(A953="",A953&lt;$E$23),"",IF(J952&lt;=F953,0,IF(IF(AND(A953&gt;=$E$23,MOD(A953-$E$23,int)=0),$E$24,0)+F953&gt;=J952+E953,J952+E953-F953,IF(AND(A953&gt;=$E$23,MOD(A953-$E$23,int)=0),$E$24,0)+IF(IF(AND(A953&gt;=$E$23,MOD(A953-$E$23,int)=0),$E$24,0)+IF(MOD(A953-$E$27,periods_per_year)=0,$E$26,0)+F953&lt;J952+E953,IF(MOD(A953-$E$27,periods_per_year)=0,$E$26,0),J952+E953-IF(AND(A953&gt;=$E$23,MOD(A953-$E$23,int)=0),$E$24,0)-F953))))</f>
        <v/>
      </c>
      <c r="H953" s="15"/>
      <c r="I953" s="14" t="str">
        <f t="shared" si="144"/>
        <v/>
      </c>
      <c r="J953" s="14" t="str">
        <f t="shared" si="145"/>
        <v/>
      </c>
      <c r="K953" s="14" t="str">
        <f t="shared" si="146"/>
        <v/>
      </c>
      <c r="L953" s="14" t="str">
        <f>IF(A953="","",SUM($K$49:K953))</f>
        <v/>
      </c>
      <c r="O953" s="18" t="str">
        <f t="shared" si="147"/>
        <v/>
      </c>
      <c r="P953" s="19" t="str">
        <f>IF(O953="","",IF(OR(periods_per_year=26,periods_per_year=52),IF(periods_per_year=26,IF(O953=1,fpdate,P952+14),IF(periods_per_year=52,IF(O953=1,fpdate,P952+7),"n/a")),IF(periods_per_year=24,DATE(YEAR(fpdate),MONTH(fpdate)+(O953-1)/2+IF(AND(DAY(fpdate)&gt;=15,MOD(O953,2)=0),1,0),IF(MOD(O953,2)=0,IF(DAY(fpdate)&gt;=15,DAY(fpdate)-14,DAY(fpdate)+14),DAY(fpdate))),IF(DAY(DATE(YEAR(fpdate),MONTH(fpdate)+O953-1,DAY(fpdate)))&lt;&gt;DAY(fpdate),DATE(YEAR(fpdate),MONTH(fpdate)+O953,0),DATE(YEAR(fpdate),MONTH(fpdate)+O953-1,DAY(fpdate))))))</f>
        <v/>
      </c>
      <c r="Q953" s="20" t="str">
        <f>IF(O953="","",IF(D953&lt;&gt;"",D953,IF(O953=1,start_rate,IF(variable,IF(OR(O953=1,O953&lt;$J$23*periods_per_year),Q952,MIN($J$24,IF(MOD(O953-1,$J$26)=0,MAX($J$25,Q952+$J$27),Q952))),Q952))))</f>
        <v/>
      </c>
      <c r="R953" s="21" t="str">
        <f>IF(O953="","",ROUND((((1+Q953/CP)^(CP/periods_per_year))-1)*U952,2))</f>
        <v/>
      </c>
      <c r="S953" s="21" t="str">
        <f>IF(O953="","",IF(O953=nper,U952+R953,MIN(U952+R953,IF(Q953=Q952,S952,ROUND(-PMT(((1+Q953/CP)^(CP/periods_per_year))-1,nper-O953+1,U952),2)))))</f>
        <v/>
      </c>
      <c r="T953" s="21" t="str">
        <f t="shared" si="148"/>
        <v/>
      </c>
      <c r="U953" s="21" t="str">
        <f t="shared" si="149"/>
        <v/>
      </c>
    </row>
    <row r="954" spans="1:21" x14ac:dyDescent="0.2">
      <c r="A954" s="11" t="str">
        <f t="shared" si="140"/>
        <v/>
      </c>
      <c r="B954" s="12" t="str">
        <f t="shared" si="141"/>
        <v/>
      </c>
      <c r="C954" s="16" t="str">
        <f t="shared" si="142"/>
        <v/>
      </c>
      <c r="D954" s="13" t="str">
        <f>IF(A954="","",IF(A954=1,start_rate,IF(variable,IF(OR(A954=1,A954&lt;$J$23*periods_per_year),D953,MIN($J$24,IF(MOD(A954-1,$J$26)=0,MAX($J$25,D953+$J$27),D953))),D953)))</f>
        <v/>
      </c>
      <c r="E954" s="14" t="str">
        <f t="shared" si="143"/>
        <v/>
      </c>
      <c r="F954" s="14" t="str">
        <f>IF(A954="","",IF(A954=nper,J953+E954,MIN(J953+E954,IF(D954=D953,F953,IF($E$13="Acc Bi-Weekly",ROUND((-PMT(((1+D954/CP)^(CP/12))-1,(nper-A954+1)*12/26,J953))/2,2),IF($E$13="Acc Weekly",ROUND((-PMT(((1+D954/CP)^(CP/12))-1,(nper-A954+1)*12/52,J953))/4,2),ROUND(-PMT(((1+D954/CP)^(CP/periods_per_year))-1,nper-A954+1,J953),2)))))))</f>
        <v/>
      </c>
      <c r="G954" s="14" t="str">
        <f>IF(OR(A954="",A954&lt;$E$23),"",IF(J953&lt;=F954,0,IF(IF(AND(A954&gt;=$E$23,MOD(A954-$E$23,int)=0),$E$24,0)+F954&gt;=J953+E954,J953+E954-F954,IF(AND(A954&gt;=$E$23,MOD(A954-$E$23,int)=0),$E$24,0)+IF(IF(AND(A954&gt;=$E$23,MOD(A954-$E$23,int)=0),$E$24,0)+IF(MOD(A954-$E$27,periods_per_year)=0,$E$26,0)+F954&lt;J953+E954,IF(MOD(A954-$E$27,periods_per_year)=0,$E$26,0),J953+E954-IF(AND(A954&gt;=$E$23,MOD(A954-$E$23,int)=0),$E$24,0)-F954))))</f>
        <v/>
      </c>
      <c r="H954" s="15"/>
      <c r="I954" s="14" t="str">
        <f t="shared" si="144"/>
        <v/>
      </c>
      <c r="J954" s="14" t="str">
        <f t="shared" si="145"/>
        <v/>
      </c>
      <c r="K954" s="14" t="str">
        <f t="shared" si="146"/>
        <v/>
      </c>
      <c r="L954" s="14" t="str">
        <f>IF(A954="","",SUM($K$49:K954))</f>
        <v/>
      </c>
      <c r="O954" s="18" t="str">
        <f t="shared" si="147"/>
        <v/>
      </c>
      <c r="P954" s="19" t="str">
        <f>IF(O954="","",IF(OR(periods_per_year=26,periods_per_year=52),IF(periods_per_year=26,IF(O954=1,fpdate,P953+14),IF(periods_per_year=52,IF(O954=1,fpdate,P953+7),"n/a")),IF(periods_per_year=24,DATE(YEAR(fpdate),MONTH(fpdate)+(O954-1)/2+IF(AND(DAY(fpdate)&gt;=15,MOD(O954,2)=0),1,0),IF(MOD(O954,2)=0,IF(DAY(fpdate)&gt;=15,DAY(fpdate)-14,DAY(fpdate)+14),DAY(fpdate))),IF(DAY(DATE(YEAR(fpdate),MONTH(fpdate)+O954-1,DAY(fpdate)))&lt;&gt;DAY(fpdate),DATE(YEAR(fpdate),MONTH(fpdate)+O954,0),DATE(YEAR(fpdate),MONTH(fpdate)+O954-1,DAY(fpdate))))))</f>
        <v/>
      </c>
      <c r="Q954" s="20" t="str">
        <f>IF(O954="","",IF(D954&lt;&gt;"",D954,IF(O954=1,start_rate,IF(variable,IF(OR(O954=1,O954&lt;$J$23*periods_per_year),Q953,MIN($J$24,IF(MOD(O954-1,$J$26)=0,MAX($J$25,Q953+$J$27),Q953))),Q953))))</f>
        <v/>
      </c>
      <c r="R954" s="21" t="str">
        <f>IF(O954="","",ROUND((((1+Q954/CP)^(CP/periods_per_year))-1)*U953,2))</f>
        <v/>
      </c>
      <c r="S954" s="21" t="str">
        <f>IF(O954="","",IF(O954=nper,U953+R954,MIN(U953+R954,IF(Q954=Q953,S953,ROUND(-PMT(((1+Q954/CP)^(CP/periods_per_year))-1,nper-O954+1,U953),2)))))</f>
        <v/>
      </c>
      <c r="T954" s="21" t="str">
        <f t="shared" si="148"/>
        <v/>
      </c>
      <c r="U954" s="21" t="str">
        <f t="shared" si="149"/>
        <v/>
      </c>
    </row>
    <row r="955" spans="1:21" x14ac:dyDescent="0.2">
      <c r="A955" s="11" t="str">
        <f t="shared" si="140"/>
        <v/>
      </c>
      <c r="B955" s="12" t="str">
        <f t="shared" si="141"/>
        <v/>
      </c>
      <c r="C955" s="16" t="str">
        <f t="shared" si="142"/>
        <v/>
      </c>
      <c r="D955" s="13" t="str">
        <f>IF(A955="","",IF(A955=1,start_rate,IF(variable,IF(OR(A955=1,A955&lt;$J$23*periods_per_year),D954,MIN($J$24,IF(MOD(A955-1,$J$26)=0,MAX($J$25,D954+$J$27),D954))),D954)))</f>
        <v/>
      </c>
      <c r="E955" s="14" t="str">
        <f t="shared" si="143"/>
        <v/>
      </c>
      <c r="F955" s="14" t="str">
        <f>IF(A955="","",IF(A955=nper,J954+E955,MIN(J954+E955,IF(D955=D954,F954,IF($E$13="Acc Bi-Weekly",ROUND((-PMT(((1+D955/CP)^(CP/12))-1,(nper-A955+1)*12/26,J954))/2,2),IF($E$13="Acc Weekly",ROUND((-PMT(((1+D955/CP)^(CP/12))-1,(nper-A955+1)*12/52,J954))/4,2),ROUND(-PMT(((1+D955/CP)^(CP/periods_per_year))-1,nper-A955+1,J954),2)))))))</f>
        <v/>
      </c>
      <c r="G955" s="14" t="str">
        <f>IF(OR(A955="",A955&lt;$E$23),"",IF(J954&lt;=F955,0,IF(IF(AND(A955&gt;=$E$23,MOD(A955-$E$23,int)=0),$E$24,0)+F955&gt;=J954+E955,J954+E955-F955,IF(AND(A955&gt;=$E$23,MOD(A955-$E$23,int)=0),$E$24,0)+IF(IF(AND(A955&gt;=$E$23,MOD(A955-$E$23,int)=0),$E$24,0)+IF(MOD(A955-$E$27,periods_per_year)=0,$E$26,0)+F955&lt;J954+E955,IF(MOD(A955-$E$27,periods_per_year)=0,$E$26,0),J954+E955-IF(AND(A955&gt;=$E$23,MOD(A955-$E$23,int)=0),$E$24,0)-F955))))</f>
        <v/>
      </c>
      <c r="H955" s="15"/>
      <c r="I955" s="14" t="str">
        <f t="shared" si="144"/>
        <v/>
      </c>
      <c r="J955" s="14" t="str">
        <f t="shared" si="145"/>
        <v/>
      </c>
      <c r="K955" s="14" t="str">
        <f t="shared" si="146"/>
        <v/>
      </c>
      <c r="L955" s="14" t="str">
        <f>IF(A955="","",SUM($K$49:K955))</f>
        <v/>
      </c>
      <c r="O955" s="18" t="str">
        <f t="shared" si="147"/>
        <v/>
      </c>
      <c r="P955" s="19" t="str">
        <f>IF(O955="","",IF(OR(periods_per_year=26,periods_per_year=52),IF(periods_per_year=26,IF(O955=1,fpdate,P954+14),IF(periods_per_year=52,IF(O955=1,fpdate,P954+7),"n/a")),IF(periods_per_year=24,DATE(YEAR(fpdate),MONTH(fpdate)+(O955-1)/2+IF(AND(DAY(fpdate)&gt;=15,MOD(O955,2)=0),1,0),IF(MOD(O955,2)=0,IF(DAY(fpdate)&gt;=15,DAY(fpdate)-14,DAY(fpdate)+14),DAY(fpdate))),IF(DAY(DATE(YEAR(fpdate),MONTH(fpdate)+O955-1,DAY(fpdate)))&lt;&gt;DAY(fpdate),DATE(YEAR(fpdate),MONTH(fpdate)+O955,0),DATE(YEAR(fpdate),MONTH(fpdate)+O955-1,DAY(fpdate))))))</f>
        <v/>
      </c>
      <c r="Q955" s="20" t="str">
        <f>IF(O955="","",IF(D955&lt;&gt;"",D955,IF(O955=1,start_rate,IF(variable,IF(OR(O955=1,O955&lt;$J$23*periods_per_year),Q954,MIN($J$24,IF(MOD(O955-1,$J$26)=0,MAX($J$25,Q954+$J$27),Q954))),Q954))))</f>
        <v/>
      </c>
      <c r="R955" s="21" t="str">
        <f>IF(O955="","",ROUND((((1+Q955/CP)^(CP/periods_per_year))-1)*U954,2))</f>
        <v/>
      </c>
      <c r="S955" s="21" t="str">
        <f>IF(O955="","",IF(O955=nper,U954+R955,MIN(U954+R955,IF(Q955=Q954,S954,ROUND(-PMT(((1+Q955/CP)^(CP/periods_per_year))-1,nper-O955+1,U954),2)))))</f>
        <v/>
      </c>
      <c r="T955" s="21" t="str">
        <f t="shared" si="148"/>
        <v/>
      </c>
      <c r="U955" s="21" t="str">
        <f t="shared" si="149"/>
        <v/>
      </c>
    </row>
    <row r="956" spans="1:21" x14ac:dyDescent="0.2">
      <c r="A956" s="11" t="str">
        <f t="shared" si="140"/>
        <v/>
      </c>
      <c r="B956" s="12" t="str">
        <f t="shared" si="141"/>
        <v/>
      </c>
      <c r="C956" s="16" t="str">
        <f t="shared" si="142"/>
        <v/>
      </c>
      <c r="D956" s="13" t="str">
        <f>IF(A956="","",IF(A956=1,start_rate,IF(variable,IF(OR(A956=1,A956&lt;$J$23*periods_per_year),D955,MIN($J$24,IF(MOD(A956-1,$J$26)=0,MAX($J$25,D955+$J$27),D955))),D955)))</f>
        <v/>
      </c>
      <c r="E956" s="14" t="str">
        <f t="shared" si="143"/>
        <v/>
      </c>
      <c r="F956" s="14" t="str">
        <f>IF(A956="","",IF(A956=nper,J955+E956,MIN(J955+E956,IF(D956=D955,F955,IF($E$13="Acc Bi-Weekly",ROUND((-PMT(((1+D956/CP)^(CP/12))-1,(nper-A956+1)*12/26,J955))/2,2),IF($E$13="Acc Weekly",ROUND((-PMT(((1+D956/CP)^(CP/12))-1,(nper-A956+1)*12/52,J955))/4,2),ROUND(-PMT(((1+D956/CP)^(CP/periods_per_year))-1,nper-A956+1,J955),2)))))))</f>
        <v/>
      </c>
      <c r="G956" s="14" t="str">
        <f>IF(OR(A956="",A956&lt;$E$23),"",IF(J955&lt;=F956,0,IF(IF(AND(A956&gt;=$E$23,MOD(A956-$E$23,int)=0),$E$24,0)+F956&gt;=J955+E956,J955+E956-F956,IF(AND(A956&gt;=$E$23,MOD(A956-$E$23,int)=0),$E$24,0)+IF(IF(AND(A956&gt;=$E$23,MOD(A956-$E$23,int)=0),$E$24,0)+IF(MOD(A956-$E$27,periods_per_year)=0,$E$26,0)+F956&lt;J955+E956,IF(MOD(A956-$E$27,periods_per_year)=0,$E$26,0),J955+E956-IF(AND(A956&gt;=$E$23,MOD(A956-$E$23,int)=0),$E$24,0)-F956))))</f>
        <v/>
      </c>
      <c r="H956" s="15"/>
      <c r="I956" s="14" t="str">
        <f t="shared" si="144"/>
        <v/>
      </c>
      <c r="J956" s="14" t="str">
        <f t="shared" si="145"/>
        <v/>
      </c>
      <c r="K956" s="14" t="str">
        <f t="shared" si="146"/>
        <v/>
      </c>
      <c r="L956" s="14" t="str">
        <f>IF(A956="","",SUM($K$49:K956))</f>
        <v/>
      </c>
      <c r="O956" s="18" t="str">
        <f t="shared" si="147"/>
        <v/>
      </c>
      <c r="P956" s="19" t="str">
        <f>IF(O956="","",IF(OR(periods_per_year=26,periods_per_year=52),IF(periods_per_year=26,IF(O956=1,fpdate,P955+14),IF(periods_per_year=52,IF(O956=1,fpdate,P955+7),"n/a")),IF(periods_per_year=24,DATE(YEAR(fpdate),MONTH(fpdate)+(O956-1)/2+IF(AND(DAY(fpdate)&gt;=15,MOD(O956,2)=0),1,0),IF(MOD(O956,2)=0,IF(DAY(fpdate)&gt;=15,DAY(fpdate)-14,DAY(fpdate)+14),DAY(fpdate))),IF(DAY(DATE(YEAR(fpdate),MONTH(fpdate)+O956-1,DAY(fpdate)))&lt;&gt;DAY(fpdate),DATE(YEAR(fpdate),MONTH(fpdate)+O956,0),DATE(YEAR(fpdate),MONTH(fpdate)+O956-1,DAY(fpdate))))))</f>
        <v/>
      </c>
      <c r="Q956" s="20" t="str">
        <f>IF(O956="","",IF(D956&lt;&gt;"",D956,IF(O956=1,start_rate,IF(variable,IF(OR(O956=1,O956&lt;$J$23*periods_per_year),Q955,MIN($J$24,IF(MOD(O956-1,$J$26)=0,MAX($J$25,Q955+$J$27),Q955))),Q955))))</f>
        <v/>
      </c>
      <c r="R956" s="21" t="str">
        <f>IF(O956="","",ROUND((((1+Q956/CP)^(CP/periods_per_year))-1)*U955,2))</f>
        <v/>
      </c>
      <c r="S956" s="21" t="str">
        <f>IF(O956="","",IF(O956=nper,U955+R956,MIN(U955+R956,IF(Q956=Q955,S955,ROUND(-PMT(((1+Q956/CP)^(CP/periods_per_year))-1,nper-O956+1,U955),2)))))</f>
        <v/>
      </c>
      <c r="T956" s="21" t="str">
        <f t="shared" si="148"/>
        <v/>
      </c>
      <c r="U956" s="21" t="str">
        <f t="shared" si="149"/>
        <v/>
      </c>
    </row>
    <row r="957" spans="1:21" x14ac:dyDescent="0.2">
      <c r="A957" s="11" t="str">
        <f t="shared" si="140"/>
        <v/>
      </c>
      <c r="B957" s="12" t="str">
        <f t="shared" si="141"/>
        <v/>
      </c>
      <c r="C957" s="16" t="str">
        <f t="shared" si="142"/>
        <v/>
      </c>
      <c r="D957" s="13" t="str">
        <f>IF(A957="","",IF(A957=1,start_rate,IF(variable,IF(OR(A957=1,A957&lt;$J$23*periods_per_year),D956,MIN($J$24,IF(MOD(A957-1,$J$26)=0,MAX($J$25,D956+$J$27),D956))),D956)))</f>
        <v/>
      </c>
      <c r="E957" s="14" t="str">
        <f t="shared" si="143"/>
        <v/>
      </c>
      <c r="F957" s="14" t="str">
        <f>IF(A957="","",IF(A957=nper,J956+E957,MIN(J956+E957,IF(D957=D956,F956,IF($E$13="Acc Bi-Weekly",ROUND((-PMT(((1+D957/CP)^(CP/12))-1,(nper-A957+1)*12/26,J956))/2,2),IF($E$13="Acc Weekly",ROUND((-PMT(((1+D957/CP)^(CP/12))-1,(nper-A957+1)*12/52,J956))/4,2),ROUND(-PMT(((1+D957/CP)^(CP/periods_per_year))-1,nper-A957+1,J956),2)))))))</f>
        <v/>
      </c>
      <c r="G957" s="14" t="str">
        <f>IF(OR(A957="",A957&lt;$E$23),"",IF(J956&lt;=F957,0,IF(IF(AND(A957&gt;=$E$23,MOD(A957-$E$23,int)=0),$E$24,0)+F957&gt;=J956+E957,J956+E957-F957,IF(AND(A957&gt;=$E$23,MOD(A957-$E$23,int)=0),$E$24,0)+IF(IF(AND(A957&gt;=$E$23,MOD(A957-$E$23,int)=0),$E$24,0)+IF(MOD(A957-$E$27,periods_per_year)=0,$E$26,0)+F957&lt;J956+E957,IF(MOD(A957-$E$27,periods_per_year)=0,$E$26,0),J956+E957-IF(AND(A957&gt;=$E$23,MOD(A957-$E$23,int)=0),$E$24,0)-F957))))</f>
        <v/>
      </c>
      <c r="H957" s="15"/>
      <c r="I957" s="14" t="str">
        <f t="shared" si="144"/>
        <v/>
      </c>
      <c r="J957" s="14" t="str">
        <f t="shared" si="145"/>
        <v/>
      </c>
      <c r="K957" s="14" t="str">
        <f t="shared" si="146"/>
        <v/>
      </c>
      <c r="L957" s="14" t="str">
        <f>IF(A957="","",SUM($K$49:K957))</f>
        <v/>
      </c>
      <c r="O957" s="18" t="str">
        <f t="shared" si="147"/>
        <v/>
      </c>
      <c r="P957" s="19" t="str">
        <f>IF(O957="","",IF(OR(periods_per_year=26,periods_per_year=52),IF(periods_per_year=26,IF(O957=1,fpdate,P956+14),IF(periods_per_year=52,IF(O957=1,fpdate,P956+7),"n/a")),IF(periods_per_year=24,DATE(YEAR(fpdate),MONTH(fpdate)+(O957-1)/2+IF(AND(DAY(fpdate)&gt;=15,MOD(O957,2)=0),1,0),IF(MOD(O957,2)=0,IF(DAY(fpdate)&gt;=15,DAY(fpdate)-14,DAY(fpdate)+14),DAY(fpdate))),IF(DAY(DATE(YEAR(fpdate),MONTH(fpdate)+O957-1,DAY(fpdate)))&lt;&gt;DAY(fpdate),DATE(YEAR(fpdate),MONTH(fpdate)+O957,0),DATE(YEAR(fpdate),MONTH(fpdate)+O957-1,DAY(fpdate))))))</f>
        <v/>
      </c>
      <c r="Q957" s="20" t="str">
        <f>IF(O957="","",IF(D957&lt;&gt;"",D957,IF(O957=1,start_rate,IF(variable,IF(OR(O957=1,O957&lt;$J$23*periods_per_year),Q956,MIN($J$24,IF(MOD(O957-1,$J$26)=0,MAX($J$25,Q956+$J$27),Q956))),Q956))))</f>
        <v/>
      </c>
      <c r="R957" s="21" t="str">
        <f>IF(O957="","",ROUND((((1+Q957/CP)^(CP/periods_per_year))-1)*U956,2))</f>
        <v/>
      </c>
      <c r="S957" s="21" t="str">
        <f>IF(O957="","",IF(O957=nper,U956+R957,MIN(U956+R957,IF(Q957=Q956,S956,ROUND(-PMT(((1+Q957/CP)^(CP/periods_per_year))-1,nper-O957+1,U956),2)))))</f>
        <v/>
      </c>
      <c r="T957" s="21" t="str">
        <f t="shared" si="148"/>
        <v/>
      </c>
      <c r="U957" s="21" t="str">
        <f t="shared" si="149"/>
        <v/>
      </c>
    </row>
    <row r="958" spans="1:21" x14ac:dyDescent="0.2">
      <c r="A958" s="11" t="str">
        <f t="shared" si="140"/>
        <v/>
      </c>
      <c r="B958" s="12" t="str">
        <f t="shared" si="141"/>
        <v/>
      </c>
      <c r="C958" s="16" t="str">
        <f t="shared" si="142"/>
        <v/>
      </c>
      <c r="D958" s="13" t="str">
        <f>IF(A958="","",IF(A958=1,start_rate,IF(variable,IF(OR(A958=1,A958&lt;$J$23*periods_per_year),D957,MIN($J$24,IF(MOD(A958-1,$J$26)=0,MAX($J$25,D957+$J$27),D957))),D957)))</f>
        <v/>
      </c>
      <c r="E958" s="14" t="str">
        <f t="shared" si="143"/>
        <v/>
      </c>
      <c r="F958" s="14" t="str">
        <f>IF(A958="","",IF(A958=nper,J957+E958,MIN(J957+E958,IF(D958=D957,F957,IF($E$13="Acc Bi-Weekly",ROUND((-PMT(((1+D958/CP)^(CP/12))-1,(nper-A958+1)*12/26,J957))/2,2),IF($E$13="Acc Weekly",ROUND((-PMT(((1+D958/CP)^(CP/12))-1,(nper-A958+1)*12/52,J957))/4,2),ROUND(-PMT(((1+D958/CP)^(CP/periods_per_year))-1,nper-A958+1,J957),2)))))))</f>
        <v/>
      </c>
      <c r="G958" s="14" t="str">
        <f>IF(OR(A958="",A958&lt;$E$23),"",IF(J957&lt;=F958,0,IF(IF(AND(A958&gt;=$E$23,MOD(A958-$E$23,int)=0),$E$24,0)+F958&gt;=J957+E958,J957+E958-F958,IF(AND(A958&gt;=$E$23,MOD(A958-$E$23,int)=0),$E$24,0)+IF(IF(AND(A958&gt;=$E$23,MOD(A958-$E$23,int)=0),$E$24,0)+IF(MOD(A958-$E$27,periods_per_year)=0,$E$26,0)+F958&lt;J957+E958,IF(MOD(A958-$E$27,periods_per_year)=0,$E$26,0),J957+E958-IF(AND(A958&gt;=$E$23,MOD(A958-$E$23,int)=0),$E$24,0)-F958))))</f>
        <v/>
      </c>
      <c r="H958" s="15"/>
      <c r="I958" s="14" t="str">
        <f t="shared" si="144"/>
        <v/>
      </c>
      <c r="J958" s="14" t="str">
        <f t="shared" si="145"/>
        <v/>
      </c>
      <c r="K958" s="14" t="str">
        <f t="shared" si="146"/>
        <v/>
      </c>
      <c r="L958" s="14" t="str">
        <f>IF(A958="","",SUM($K$49:K958))</f>
        <v/>
      </c>
      <c r="O958" s="18" t="str">
        <f t="shared" si="147"/>
        <v/>
      </c>
      <c r="P958" s="19" t="str">
        <f>IF(O958="","",IF(OR(periods_per_year=26,periods_per_year=52),IF(periods_per_year=26,IF(O958=1,fpdate,P957+14),IF(periods_per_year=52,IF(O958=1,fpdate,P957+7),"n/a")),IF(periods_per_year=24,DATE(YEAR(fpdate),MONTH(fpdate)+(O958-1)/2+IF(AND(DAY(fpdate)&gt;=15,MOD(O958,2)=0),1,0),IF(MOD(O958,2)=0,IF(DAY(fpdate)&gt;=15,DAY(fpdate)-14,DAY(fpdate)+14),DAY(fpdate))),IF(DAY(DATE(YEAR(fpdate),MONTH(fpdate)+O958-1,DAY(fpdate)))&lt;&gt;DAY(fpdate),DATE(YEAR(fpdate),MONTH(fpdate)+O958,0),DATE(YEAR(fpdate),MONTH(fpdate)+O958-1,DAY(fpdate))))))</f>
        <v/>
      </c>
      <c r="Q958" s="20" t="str">
        <f>IF(O958="","",IF(D958&lt;&gt;"",D958,IF(O958=1,start_rate,IF(variable,IF(OR(O958=1,O958&lt;$J$23*periods_per_year),Q957,MIN($J$24,IF(MOD(O958-1,$J$26)=0,MAX($J$25,Q957+$J$27),Q957))),Q957))))</f>
        <v/>
      </c>
      <c r="R958" s="21" t="str">
        <f>IF(O958="","",ROUND((((1+Q958/CP)^(CP/periods_per_year))-1)*U957,2))</f>
        <v/>
      </c>
      <c r="S958" s="21" t="str">
        <f>IF(O958="","",IF(O958=nper,U957+R958,MIN(U957+R958,IF(Q958=Q957,S957,ROUND(-PMT(((1+Q958/CP)^(CP/periods_per_year))-1,nper-O958+1,U957),2)))))</f>
        <v/>
      </c>
      <c r="T958" s="21" t="str">
        <f t="shared" si="148"/>
        <v/>
      </c>
      <c r="U958" s="21" t="str">
        <f t="shared" si="149"/>
        <v/>
      </c>
    </row>
    <row r="959" spans="1:21" x14ac:dyDescent="0.2">
      <c r="A959" s="11" t="str">
        <f t="shared" si="140"/>
        <v/>
      </c>
      <c r="B959" s="12" t="str">
        <f t="shared" si="141"/>
        <v/>
      </c>
      <c r="C959" s="16" t="str">
        <f t="shared" si="142"/>
        <v/>
      </c>
      <c r="D959" s="13" t="str">
        <f>IF(A959="","",IF(A959=1,start_rate,IF(variable,IF(OR(A959=1,A959&lt;$J$23*periods_per_year),D958,MIN($J$24,IF(MOD(A959-1,$J$26)=0,MAX($J$25,D958+$J$27),D958))),D958)))</f>
        <v/>
      </c>
      <c r="E959" s="14" t="str">
        <f t="shared" si="143"/>
        <v/>
      </c>
      <c r="F959" s="14" t="str">
        <f>IF(A959="","",IF(A959=nper,J958+E959,MIN(J958+E959,IF(D959=D958,F958,IF($E$13="Acc Bi-Weekly",ROUND((-PMT(((1+D959/CP)^(CP/12))-1,(nper-A959+1)*12/26,J958))/2,2),IF($E$13="Acc Weekly",ROUND((-PMT(((1+D959/CP)^(CP/12))-1,(nper-A959+1)*12/52,J958))/4,2),ROUND(-PMT(((1+D959/CP)^(CP/periods_per_year))-1,nper-A959+1,J958),2)))))))</f>
        <v/>
      </c>
      <c r="G959" s="14" t="str">
        <f>IF(OR(A959="",A959&lt;$E$23),"",IF(J958&lt;=F959,0,IF(IF(AND(A959&gt;=$E$23,MOD(A959-$E$23,int)=0),$E$24,0)+F959&gt;=J958+E959,J958+E959-F959,IF(AND(A959&gt;=$E$23,MOD(A959-$E$23,int)=0),$E$24,0)+IF(IF(AND(A959&gt;=$E$23,MOD(A959-$E$23,int)=0),$E$24,0)+IF(MOD(A959-$E$27,periods_per_year)=0,$E$26,0)+F959&lt;J958+E959,IF(MOD(A959-$E$27,periods_per_year)=0,$E$26,0),J958+E959-IF(AND(A959&gt;=$E$23,MOD(A959-$E$23,int)=0),$E$24,0)-F959))))</f>
        <v/>
      </c>
      <c r="H959" s="15"/>
      <c r="I959" s="14" t="str">
        <f t="shared" si="144"/>
        <v/>
      </c>
      <c r="J959" s="14" t="str">
        <f t="shared" si="145"/>
        <v/>
      </c>
      <c r="K959" s="14" t="str">
        <f t="shared" si="146"/>
        <v/>
      </c>
      <c r="L959" s="14" t="str">
        <f>IF(A959="","",SUM($K$49:K959))</f>
        <v/>
      </c>
      <c r="O959" s="18" t="str">
        <f t="shared" si="147"/>
        <v/>
      </c>
      <c r="P959" s="19" t="str">
        <f>IF(O959="","",IF(OR(periods_per_year=26,periods_per_year=52),IF(periods_per_year=26,IF(O959=1,fpdate,P958+14),IF(periods_per_year=52,IF(O959=1,fpdate,P958+7),"n/a")),IF(periods_per_year=24,DATE(YEAR(fpdate),MONTH(fpdate)+(O959-1)/2+IF(AND(DAY(fpdate)&gt;=15,MOD(O959,2)=0),1,0),IF(MOD(O959,2)=0,IF(DAY(fpdate)&gt;=15,DAY(fpdate)-14,DAY(fpdate)+14),DAY(fpdate))),IF(DAY(DATE(YEAR(fpdate),MONTH(fpdate)+O959-1,DAY(fpdate)))&lt;&gt;DAY(fpdate),DATE(YEAR(fpdate),MONTH(fpdate)+O959,0),DATE(YEAR(fpdate),MONTH(fpdate)+O959-1,DAY(fpdate))))))</f>
        <v/>
      </c>
      <c r="Q959" s="20" t="str">
        <f>IF(O959="","",IF(D959&lt;&gt;"",D959,IF(O959=1,start_rate,IF(variable,IF(OR(O959=1,O959&lt;$J$23*periods_per_year),Q958,MIN($J$24,IF(MOD(O959-1,$J$26)=0,MAX($J$25,Q958+$J$27),Q958))),Q958))))</f>
        <v/>
      </c>
      <c r="R959" s="21" t="str">
        <f>IF(O959="","",ROUND((((1+Q959/CP)^(CP/periods_per_year))-1)*U958,2))</f>
        <v/>
      </c>
      <c r="S959" s="21" t="str">
        <f>IF(O959="","",IF(O959=nper,U958+R959,MIN(U958+R959,IF(Q959=Q958,S958,ROUND(-PMT(((1+Q959/CP)^(CP/periods_per_year))-1,nper-O959+1,U958),2)))))</f>
        <v/>
      </c>
      <c r="T959" s="21" t="str">
        <f t="shared" si="148"/>
        <v/>
      </c>
      <c r="U959" s="21" t="str">
        <f t="shared" si="149"/>
        <v/>
      </c>
    </row>
    <row r="960" spans="1:21" x14ac:dyDescent="0.2">
      <c r="A960" s="11" t="str">
        <f t="shared" si="140"/>
        <v/>
      </c>
      <c r="B960" s="12" t="str">
        <f t="shared" si="141"/>
        <v/>
      </c>
      <c r="C960" s="16" t="str">
        <f t="shared" si="142"/>
        <v/>
      </c>
      <c r="D960" s="13" t="str">
        <f>IF(A960="","",IF(A960=1,start_rate,IF(variable,IF(OR(A960=1,A960&lt;$J$23*periods_per_year),D959,MIN($J$24,IF(MOD(A960-1,$J$26)=0,MAX($J$25,D959+$J$27),D959))),D959)))</f>
        <v/>
      </c>
      <c r="E960" s="14" t="str">
        <f t="shared" si="143"/>
        <v/>
      </c>
      <c r="F960" s="14" t="str">
        <f>IF(A960="","",IF(A960=nper,J959+E960,MIN(J959+E960,IF(D960=D959,F959,IF($E$13="Acc Bi-Weekly",ROUND((-PMT(((1+D960/CP)^(CP/12))-1,(nper-A960+1)*12/26,J959))/2,2),IF($E$13="Acc Weekly",ROUND((-PMT(((1+D960/CP)^(CP/12))-1,(nper-A960+1)*12/52,J959))/4,2),ROUND(-PMT(((1+D960/CP)^(CP/periods_per_year))-1,nper-A960+1,J959),2)))))))</f>
        <v/>
      </c>
      <c r="G960" s="14" t="str">
        <f>IF(OR(A960="",A960&lt;$E$23),"",IF(J959&lt;=F960,0,IF(IF(AND(A960&gt;=$E$23,MOD(A960-$E$23,int)=0),$E$24,0)+F960&gt;=J959+E960,J959+E960-F960,IF(AND(A960&gt;=$E$23,MOD(A960-$E$23,int)=0),$E$24,0)+IF(IF(AND(A960&gt;=$E$23,MOD(A960-$E$23,int)=0),$E$24,0)+IF(MOD(A960-$E$27,periods_per_year)=0,$E$26,0)+F960&lt;J959+E960,IF(MOD(A960-$E$27,periods_per_year)=0,$E$26,0),J959+E960-IF(AND(A960&gt;=$E$23,MOD(A960-$E$23,int)=0),$E$24,0)-F960))))</f>
        <v/>
      </c>
      <c r="H960" s="15"/>
      <c r="I960" s="14" t="str">
        <f t="shared" si="144"/>
        <v/>
      </c>
      <c r="J960" s="14" t="str">
        <f t="shared" si="145"/>
        <v/>
      </c>
      <c r="K960" s="14" t="str">
        <f t="shared" si="146"/>
        <v/>
      </c>
      <c r="L960" s="14" t="str">
        <f>IF(A960="","",SUM($K$49:K960))</f>
        <v/>
      </c>
      <c r="O960" s="18" t="str">
        <f t="shared" si="147"/>
        <v/>
      </c>
      <c r="P960" s="19" t="str">
        <f>IF(O960="","",IF(OR(periods_per_year=26,periods_per_year=52),IF(periods_per_year=26,IF(O960=1,fpdate,P959+14),IF(periods_per_year=52,IF(O960=1,fpdate,P959+7),"n/a")),IF(periods_per_year=24,DATE(YEAR(fpdate),MONTH(fpdate)+(O960-1)/2+IF(AND(DAY(fpdate)&gt;=15,MOD(O960,2)=0),1,0),IF(MOD(O960,2)=0,IF(DAY(fpdate)&gt;=15,DAY(fpdate)-14,DAY(fpdate)+14),DAY(fpdate))),IF(DAY(DATE(YEAR(fpdate),MONTH(fpdate)+O960-1,DAY(fpdate)))&lt;&gt;DAY(fpdate),DATE(YEAR(fpdate),MONTH(fpdate)+O960,0),DATE(YEAR(fpdate),MONTH(fpdate)+O960-1,DAY(fpdate))))))</f>
        <v/>
      </c>
      <c r="Q960" s="20" t="str">
        <f>IF(O960="","",IF(D960&lt;&gt;"",D960,IF(O960=1,start_rate,IF(variable,IF(OR(O960=1,O960&lt;$J$23*periods_per_year),Q959,MIN($J$24,IF(MOD(O960-1,$J$26)=0,MAX($J$25,Q959+$J$27),Q959))),Q959))))</f>
        <v/>
      </c>
      <c r="R960" s="21" t="str">
        <f>IF(O960="","",ROUND((((1+Q960/CP)^(CP/periods_per_year))-1)*U959,2))</f>
        <v/>
      </c>
      <c r="S960" s="21" t="str">
        <f>IF(O960="","",IF(O960=nper,U959+R960,MIN(U959+R960,IF(Q960=Q959,S959,ROUND(-PMT(((1+Q960/CP)^(CP/periods_per_year))-1,nper-O960+1,U959),2)))))</f>
        <v/>
      </c>
      <c r="T960" s="21" t="str">
        <f t="shared" si="148"/>
        <v/>
      </c>
      <c r="U960" s="21" t="str">
        <f t="shared" si="149"/>
        <v/>
      </c>
    </row>
    <row r="961" spans="1:21" x14ac:dyDescent="0.2">
      <c r="A961" s="11" t="str">
        <f t="shared" si="140"/>
        <v/>
      </c>
      <c r="B961" s="12" t="str">
        <f t="shared" si="141"/>
        <v/>
      </c>
      <c r="C961" s="16" t="str">
        <f t="shared" si="142"/>
        <v/>
      </c>
      <c r="D961" s="13" t="str">
        <f>IF(A961="","",IF(A961=1,start_rate,IF(variable,IF(OR(A961=1,A961&lt;$J$23*periods_per_year),D960,MIN($J$24,IF(MOD(A961-1,$J$26)=0,MAX($J$25,D960+$J$27),D960))),D960)))</f>
        <v/>
      </c>
      <c r="E961" s="14" t="str">
        <f t="shared" si="143"/>
        <v/>
      </c>
      <c r="F961" s="14" t="str">
        <f>IF(A961="","",IF(A961=nper,J960+E961,MIN(J960+E961,IF(D961=D960,F960,IF($E$13="Acc Bi-Weekly",ROUND((-PMT(((1+D961/CP)^(CP/12))-1,(nper-A961+1)*12/26,J960))/2,2),IF($E$13="Acc Weekly",ROUND((-PMT(((1+D961/CP)^(CP/12))-1,(nper-A961+1)*12/52,J960))/4,2),ROUND(-PMT(((1+D961/CP)^(CP/periods_per_year))-1,nper-A961+1,J960),2)))))))</f>
        <v/>
      </c>
      <c r="G961" s="14" t="str">
        <f>IF(OR(A961="",A961&lt;$E$23),"",IF(J960&lt;=F961,0,IF(IF(AND(A961&gt;=$E$23,MOD(A961-$E$23,int)=0),$E$24,0)+F961&gt;=J960+E961,J960+E961-F961,IF(AND(A961&gt;=$E$23,MOD(A961-$E$23,int)=0),$E$24,0)+IF(IF(AND(A961&gt;=$E$23,MOD(A961-$E$23,int)=0),$E$24,0)+IF(MOD(A961-$E$27,periods_per_year)=0,$E$26,0)+F961&lt;J960+E961,IF(MOD(A961-$E$27,periods_per_year)=0,$E$26,0),J960+E961-IF(AND(A961&gt;=$E$23,MOD(A961-$E$23,int)=0),$E$24,0)-F961))))</f>
        <v/>
      </c>
      <c r="H961" s="15"/>
      <c r="I961" s="14" t="str">
        <f t="shared" si="144"/>
        <v/>
      </c>
      <c r="J961" s="14" t="str">
        <f t="shared" si="145"/>
        <v/>
      </c>
      <c r="K961" s="14" t="str">
        <f t="shared" si="146"/>
        <v/>
      </c>
      <c r="L961" s="14" t="str">
        <f>IF(A961="","",SUM($K$49:K961))</f>
        <v/>
      </c>
      <c r="O961" s="18" t="str">
        <f t="shared" si="147"/>
        <v/>
      </c>
      <c r="P961" s="19" t="str">
        <f>IF(O961="","",IF(OR(periods_per_year=26,periods_per_year=52),IF(periods_per_year=26,IF(O961=1,fpdate,P960+14),IF(periods_per_year=52,IF(O961=1,fpdate,P960+7),"n/a")),IF(periods_per_year=24,DATE(YEAR(fpdate),MONTH(fpdate)+(O961-1)/2+IF(AND(DAY(fpdate)&gt;=15,MOD(O961,2)=0),1,0),IF(MOD(O961,2)=0,IF(DAY(fpdate)&gt;=15,DAY(fpdate)-14,DAY(fpdate)+14),DAY(fpdate))),IF(DAY(DATE(YEAR(fpdate),MONTH(fpdate)+O961-1,DAY(fpdate)))&lt;&gt;DAY(fpdate),DATE(YEAR(fpdate),MONTH(fpdate)+O961,0),DATE(YEAR(fpdate),MONTH(fpdate)+O961-1,DAY(fpdate))))))</f>
        <v/>
      </c>
      <c r="Q961" s="20" t="str">
        <f>IF(O961="","",IF(D961&lt;&gt;"",D961,IF(O961=1,start_rate,IF(variable,IF(OR(O961=1,O961&lt;$J$23*periods_per_year),Q960,MIN($J$24,IF(MOD(O961-1,$J$26)=0,MAX($J$25,Q960+$J$27),Q960))),Q960))))</f>
        <v/>
      </c>
      <c r="R961" s="21" t="str">
        <f>IF(O961="","",ROUND((((1+Q961/CP)^(CP/periods_per_year))-1)*U960,2))</f>
        <v/>
      </c>
      <c r="S961" s="21" t="str">
        <f>IF(O961="","",IF(O961=nper,U960+R961,MIN(U960+R961,IF(Q961=Q960,S960,ROUND(-PMT(((1+Q961/CP)^(CP/periods_per_year))-1,nper-O961+1,U960),2)))))</f>
        <v/>
      </c>
      <c r="T961" s="21" t="str">
        <f t="shared" si="148"/>
        <v/>
      </c>
      <c r="U961" s="21" t="str">
        <f t="shared" si="149"/>
        <v/>
      </c>
    </row>
    <row r="962" spans="1:21" x14ac:dyDescent="0.2">
      <c r="A962" s="11" t="str">
        <f t="shared" si="140"/>
        <v/>
      </c>
      <c r="B962" s="12" t="str">
        <f t="shared" si="141"/>
        <v/>
      </c>
      <c r="C962" s="16" t="str">
        <f t="shared" si="142"/>
        <v/>
      </c>
      <c r="D962" s="13" t="str">
        <f>IF(A962="","",IF(A962=1,start_rate,IF(variable,IF(OR(A962=1,A962&lt;$J$23*periods_per_year),D961,MIN($J$24,IF(MOD(A962-1,$J$26)=0,MAX($J$25,D961+$J$27),D961))),D961)))</f>
        <v/>
      </c>
      <c r="E962" s="14" t="str">
        <f t="shared" si="143"/>
        <v/>
      </c>
      <c r="F962" s="14" t="str">
        <f>IF(A962="","",IF(A962=nper,J961+E962,MIN(J961+E962,IF(D962=D961,F961,IF($E$13="Acc Bi-Weekly",ROUND((-PMT(((1+D962/CP)^(CP/12))-1,(nper-A962+1)*12/26,J961))/2,2),IF($E$13="Acc Weekly",ROUND((-PMT(((1+D962/CP)^(CP/12))-1,(nper-A962+1)*12/52,J961))/4,2),ROUND(-PMT(((1+D962/CP)^(CP/periods_per_year))-1,nper-A962+1,J961),2)))))))</f>
        <v/>
      </c>
      <c r="G962" s="14" t="str">
        <f>IF(OR(A962="",A962&lt;$E$23),"",IF(J961&lt;=F962,0,IF(IF(AND(A962&gt;=$E$23,MOD(A962-$E$23,int)=0),$E$24,0)+F962&gt;=J961+E962,J961+E962-F962,IF(AND(A962&gt;=$E$23,MOD(A962-$E$23,int)=0),$E$24,0)+IF(IF(AND(A962&gt;=$E$23,MOD(A962-$E$23,int)=0),$E$24,0)+IF(MOD(A962-$E$27,periods_per_year)=0,$E$26,0)+F962&lt;J961+E962,IF(MOD(A962-$E$27,periods_per_year)=0,$E$26,0),J961+E962-IF(AND(A962&gt;=$E$23,MOD(A962-$E$23,int)=0),$E$24,0)-F962))))</f>
        <v/>
      </c>
      <c r="H962" s="15"/>
      <c r="I962" s="14" t="str">
        <f t="shared" si="144"/>
        <v/>
      </c>
      <c r="J962" s="14" t="str">
        <f t="shared" si="145"/>
        <v/>
      </c>
      <c r="K962" s="14" t="str">
        <f t="shared" si="146"/>
        <v/>
      </c>
      <c r="L962" s="14" t="str">
        <f>IF(A962="","",SUM($K$49:K962))</f>
        <v/>
      </c>
      <c r="O962" s="18" t="str">
        <f t="shared" si="147"/>
        <v/>
      </c>
      <c r="P962" s="19" t="str">
        <f>IF(O962="","",IF(OR(periods_per_year=26,periods_per_year=52),IF(periods_per_year=26,IF(O962=1,fpdate,P961+14),IF(periods_per_year=52,IF(O962=1,fpdate,P961+7),"n/a")),IF(periods_per_year=24,DATE(YEAR(fpdate),MONTH(fpdate)+(O962-1)/2+IF(AND(DAY(fpdate)&gt;=15,MOD(O962,2)=0),1,0),IF(MOD(O962,2)=0,IF(DAY(fpdate)&gt;=15,DAY(fpdate)-14,DAY(fpdate)+14),DAY(fpdate))),IF(DAY(DATE(YEAR(fpdate),MONTH(fpdate)+O962-1,DAY(fpdate)))&lt;&gt;DAY(fpdate),DATE(YEAR(fpdate),MONTH(fpdate)+O962,0),DATE(YEAR(fpdate),MONTH(fpdate)+O962-1,DAY(fpdate))))))</f>
        <v/>
      </c>
      <c r="Q962" s="20" t="str">
        <f>IF(O962="","",IF(D962&lt;&gt;"",D962,IF(O962=1,start_rate,IF(variable,IF(OR(O962=1,O962&lt;$J$23*periods_per_year),Q961,MIN($J$24,IF(MOD(O962-1,$J$26)=0,MAX($J$25,Q961+$J$27),Q961))),Q961))))</f>
        <v/>
      </c>
      <c r="R962" s="21" t="str">
        <f>IF(O962="","",ROUND((((1+Q962/CP)^(CP/periods_per_year))-1)*U961,2))</f>
        <v/>
      </c>
      <c r="S962" s="21" t="str">
        <f>IF(O962="","",IF(O962=nper,U961+R962,MIN(U961+R962,IF(Q962=Q961,S961,ROUND(-PMT(((1+Q962/CP)^(CP/periods_per_year))-1,nper-O962+1,U961),2)))))</f>
        <v/>
      </c>
      <c r="T962" s="21" t="str">
        <f t="shared" si="148"/>
        <v/>
      </c>
      <c r="U962" s="21" t="str">
        <f t="shared" si="149"/>
        <v/>
      </c>
    </row>
    <row r="963" spans="1:21" x14ac:dyDescent="0.2">
      <c r="A963" s="11" t="str">
        <f t="shared" si="140"/>
        <v/>
      </c>
      <c r="B963" s="12" t="str">
        <f t="shared" si="141"/>
        <v/>
      </c>
      <c r="C963" s="16" t="str">
        <f t="shared" si="142"/>
        <v/>
      </c>
      <c r="D963" s="13" t="str">
        <f>IF(A963="","",IF(A963=1,start_rate,IF(variable,IF(OR(A963=1,A963&lt;$J$23*periods_per_year),D962,MIN($J$24,IF(MOD(A963-1,$J$26)=0,MAX($J$25,D962+$J$27),D962))),D962)))</f>
        <v/>
      </c>
      <c r="E963" s="14" t="str">
        <f t="shared" si="143"/>
        <v/>
      </c>
      <c r="F963" s="14" t="str">
        <f>IF(A963="","",IF(A963=nper,J962+E963,MIN(J962+E963,IF(D963=D962,F962,IF($E$13="Acc Bi-Weekly",ROUND((-PMT(((1+D963/CP)^(CP/12))-1,(nper-A963+1)*12/26,J962))/2,2),IF($E$13="Acc Weekly",ROUND((-PMT(((1+D963/CP)^(CP/12))-1,(nper-A963+1)*12/52,J962))/4,2),ROUND(-PMT(((1+D963/CP)^(CP/periods_per_year))-1,nper-A963+1,J962),2)))))))</f>
        <v/>
      </c>
      <c r="G963" s="14" t="str">
        <f>IF(OR(A963="",A963&lt;$E$23),"",IF(J962&lt;=F963,0,IF(IF(AND(A963&gt;=$E$23,MOD(A963-$E$23,int)=0),$E$24,0)+F963&gt;=J962+E963,J962+E963-F963,IF(AND(A963&gt;=$E$23,MOD(A963-$E$23,int)=0),$E$24,0)+IF(IF(AND(A963&gt;=$E$23,MOD(A963-$E$23,int)=0),$E$24,0)+IF(MOD(A963-$E$27,periods_per_year)=0,$E$26,0)+F963&lt;J962+E963,IF(MOD(A963-$E$27,periods_per_year)=0,$E$26,0),J962+E963-IF(AND(A963&gt;=$E$23,MOD(A963-$E$23,int)=0),$E$24,0)-F963))))</f>
        <v/>
      </c>
      <c r="H963" s="15"/>
      <c r="I963" s="14" t="str">
        <f t="shared" si="144"/>
        <v/>
      </c>
      <c r="J963" s="14" t="str">
        <f t="shared" si="145"/>
        <v/>
      </c>
      <c r="K963" s="14" t="str">
        <f t="shared" si="146"/>
        <v/>
      </c>
      <c r="L963" s="14" t="str">
        <f>IF(A963="","",SUM($K$49:K963))</f>
        <v/>
      </c>
      <c r="O963" s="18" t="str">
        <f t="shared" si="147"/>
        <v/>
      </c>
      <c r="P963" s="19" t="str">
        <f>IF(O963="","",IF(OR(periods_per_year=26,periods_per_year=52),IF(periods_per_year=26,IF(O963=1,fpdate,P962+14),IF(periods_per_year=52,IF(O963=1,fpdate,P962+7),"n/a")),IF(periods_per_year=24,DATE(YEAR(fpdate),MONTH(fpdate)+(O963-1)/2+IF(AND(DAY(fpdate)&gt;=15,MOD(O963,2)=0),1,0),IF(MOD(O963,2)=0,IF(DAY(fpdate)&gt;=15,DAY(fpdate)-14,DAY(fpdate)+14),DAY(fpdate))),IF(DAY(DATE(YEAR(fpdate),MONTH(fpdate)+O963-1,DAY(fpdate)))&lt;&gt;DAY(fpdate),DATE(YEAR(fpdate),MONTH(fpdate)+O963,0),DATE(YEAR(fpdate),MONTH(fpdate)+O963-1,DAY(fpdate))))))</f>
        <v/>
      </c>
      <c r="Q963" s="20" t="str">
        <f>IF(O963="","",IF(D963&lt;&gt;"",D963,IF(O963=1,start_rate,IF(variable,IF(OR(O963=1,O963&lt;$J$23*periods_per_year),Q962,MIN($J$24,IF(MOD(O963-1,$J$26)=0,MAX($J$25,Q962+$J$27),Q962))),Q962))))</f>
        <v/>
      </c>
      <c r="R963" s="21" t="str">
        <f>IF(O963="","",ROUND((((1+Q963/CP)^(CP/periods_per_year))-1)*U962,2))</f>
        <v/>
      </c>
      <c r="S963" s="21" t="str">
        <f>IF(O963="","",IF(O963=nper,U962+R963,MIN(U962+R963,IF(Q963=Q962,S962,ROUND(-PMT(((1+Q963/CP)^(CP/periods_per_year))-1,nper-O963+1,U962),2)))))</f>
        <v/>
      </c>
      <c r="T963" s="21" t="str">
        <f t="shared" si="148"/>
        <v/>
      </c>
      <c r="U963" s="21" t="str">
        <f t="shared" si="149"/>
        <v/>
      </c>
    </row>
    <row r="964" spans="1:21" x14ac:dyDescent="0.2">
      <c r="A964" s="11" t="str">
        <f t="shared" si="140"/>
        <v/>
      </c>
      <c r="B964" s="12" t="str">
        <f t="shared" si="141"/>
        <v/>
      </c>
      <c r="C964" s="16" t="str">
        <f t="shared" si="142"/>
        <v/>
      </c>
      <c r="D964" s="13" t="str">
        <f>IF(A964="","",IF(A964=1,start_rate,IF(variable,IF(OR(A964=1,A964&lt;$J$23*periods_per_year),D963,MIN($J$24,IF(MOD(A964-1,$J$26)=0,MAX($J$25,D963+$J$27),D963))),D963)))</f>
        <v/>
      </c>
      <c r="E964" s="14" t="str">
        <f t="shared" si="143"/>
        <v/>
      </c>
      <c r="F964" s="14" t="str">
        <f>IF(A964="","",IF(A964=nper,J963+E964,MIN(J963+E964,IF(D964=D963,F963,IF($E$13="Acc Bi-Weekly",ROUND((-PMT(((1+D964/CP)^(CP/12))-1,(nper-A964+1)*12/26,J963))/2,2),IF($E$13="Acc Weekly",ROUND((-PMT(((1+D964/CP)^(CP/12))-1,(nper-A964+1)*12/52,J963))/4,2),ROUND(-PMT(((1+D964/CP)^(CP/periods_per_year))-1,nper-A964+1,J963),2)))))))</f>
        <v/>
      </c>
      <c r="G964" s="14" t="str">
        <f>IF(OR(A964="",A964&lt;$E$23),"",IF(J963&lt;=F964,0,IF(IF(AND(A964&gt;=$E$23,MOD(A964-$E$23,int)=0),$E$24,0)+F964&gt;=J963+E964,J963+E964-F964,IF(AND(A964&gt;=$E$23,MOD(A964-$E$23,int)=0),$E$24,0)+IF(IF(AND(A964&gt;=$E$23,MOD(A964-$E$23,int)=0),$E$24,0)+IF(MOD(A964-$E$27,periods_per_year)=0,$E$26,0)+F964&lt;J963+E964,IF(MOD(A964-$E$27,periods_per_year)=0,$E$26,0),J963+E964-IF(AND(A964&gt;=$E$23,MOD(A964-$E$23,int)=0),$E$24,0)-F964))))</f>
        <v/>
      </c>
      <c r="H964" s="15"/>
      <c r="I964" s="14" t="str">
        <f t="shared" si="144"/>
        <v/>
      </c>
      <c r="J964" s="14" t="str">
        <f t="shared" si="145"/>
        <v/>
      </c>
      <c r="K964" s="14" t="str">
        <f t="shared" si="146"/>
        <v/>
      </c>
      <c r="L964" s="14" t="str">
        <f>IF(A964="","",SUM($K$49:K964))</f>
        <v/>
      </c>
      <c r="O964" s="18" t="str">
        <f t="shared" si="147"/>
        <v/>
      </c>
      <c r="P964" s="19" t="str">
        <f>IF(O964="","",IF(OR(periods_per_year=26,periods_per_year=52),IF(periods_per_year=26,IF(O964=1,fpdate,P963+14),IF(periods_per_year=52,IF(O964=1,fpdate,P963+7),"n/a")),IF(periods_per_year=24,DATE(YEAR(fpdate),MONTH(fpdate)+(O964-1)/2+IF(AND(DAY(fpdate)&gt;=15,MOD(O964,2)=0),1,0),IF(MOD(O964,2)=0,IF(DAY(fpdate)&gt;=15,DAY(fpdate)-14,DAY(fpdate)+14),DAY(fpdate))),IF(DAY(DATE(YEAR(fpdate),MONTH(fpdate)+O964-1,DAY(fpdate)))&lt;&gt;DAY(fpdate),DATE(YEAR(fpdate),MONTH(fpdate)+O964,0),DATE(YEAR(fpdate),MONTH(fpdate)+O964-1,DAY(fpdate))))))</f>
        <v/>
      </c>
      <c r="Q964" s="20" t="str">
        <f>IF(O964="","",IF(D964&lt;&gt;"",D964,IF(O964=1,start_rate,IF(variable,IF(OR(O964=1,O964&lt;$J$23*periods_per_year),Q963,MIN($J$24,IF(MOD(O964-1,$J$26)=0,MAX($J$25,Q963+$J$27),Q963))),Q963))))</f>
        <v/>
      </c>
      <c r="R964" s="21" t="str">
        <f>IF(O964="","",ROUND((((1+Q964/CP)^(CP/periods_per_year))-1)*U963,2))</f>
        <v/>
      </c>
      <c r="S964" s="21" t="str">
        <f>IF(O964="","",IF(O964=nper,U963+R964,MIN(U963+R964,IF(Q964=Q963,S963,ROUND(-PMT(((1+Q964/CP)^(CP/periods_per_year))-1,nper-O964+1,U963),2)))))</f>
        <v/>
      </c>
      <c r="T964" s="21" t="str">
        <f t="shared" si="148"/>
        <v/>
      </c>
      <c r="U964" s="21" t="str">
        <f t="shared" si="149"/>
        <v/>
      </c>
    </row>
    <row r="965" spans="1:21" x14ac:dyDescent="0.2">
      <c r="A965" s="11" t="str">
        <f t="shared" si="140"/>
        <v/>
      </c>
      <c r="B965" s="12" t="str">
        <f t="shared" si="141"/>
        <v/>
      </c>
      <c r="C965" s="16" t="str">
        <f t="shared" si="142"/>
        <v/>
      </c>
      <c r="D965" s="13" t="str">
        <f>IF(A965="","",IF(A965=1,start_rate,IF(variable,IF(OR(A965=1,A965&lt;$J$23*periods_per_year),D964,MIN($J$24,IF(MOD(A965-1,$J$26)=0,MAX($J$25,D964+$J$27),D964))),D964)))</f>
        <v/>
      </c>
      <c r="E965" s="14" t="str">
        <f t="shared" si="143"/>
        <v/>
      </c>
      <c r="F965" s="14" t="str">
        <f>IF(A965="","",IF(A965=nper,J964+E965,MIN(J964+E965,IF(D965=D964,F964,IF($E$13="Acc Bi-Weekly",ROUND((-PMT(((1+D965/CP)^(CP/12))-1,(nper-A965+1)*12/26,J964))/2,2),IF($E$13="Acc Weekly",ROUND((-PMT(((1+D965/CP)^(CP/12))-1,(nper-A965+1)*12/52,J964))/4,2),ROUND(-PMT(((1+D965/CP)^(CP/periods_per_year))-1,nper-A965+1,J964),2)))))))</f>
        <v/>
      </c>
      <c r="G965" s="14" t="str">
        <f>IF(OR(A965="",A965&lt;$E$23),"",IF(J964&lt;=F965,0,IF(IF(AND(A965&gt;=$E$23,MOD(A965-$E$23,int)=0),$E$24,0)+F965&gt;=J964+E965,J964+E965-F965,IF(AND(A965&gt;=$E$23,MOD(A965-$E$23,int)=0),$E$24,0)+IF(IF(AND(A965&gt;=$E$23,MOD(A965-$E$23,int)=0),$E$24,0)+IF(MOD(A965-$E$27,periods_per_year)=0,$E$26,0)+F965&lt;J964+E965,IF(MOD(A965-$E$27,periods_per_year)=0,$E$26,0),J964+E965-IF(AND(A965&gt;=$E$23,MOD(A965-$E$23,int)=0),$E$24,0)-F965))))</f>
        <v/>
      </c>
      <c r="H965" s="15"/>
      <c r="I965" s="14" t="str">
        <f t="shared" si="144"/>
        <v/>
      </c>
      <c r="J965" s="14" t="str">
        <f t="shared" si="145"/>
        <v/>
      </c>
      <c r="K965" s="14" t="str">
        <f t="shared" si="146"/>
        <v/>
      </c>
      <c r="L965" s="14" t="str">
        <f>IF(A965="","",SUM($K$49:K965))</f>
        <v/>
      </c>
      <c r="O965" s="18" t="str">
        <f t="shared" si="147"/>
        <v/>
      </c>
      <c r="P965" s="19" t="str">
        <f>IF(O965="","",IF(OR(periods_per_year=26,periods_per_year=52),IF(periods_per_year=26,IF(O965=1,fpdate,P964+14),IF(periods_per_year=52,IF(O965=1,fpdate,P964+7),"n/a")),IF(periods_per_year=24,DATE(YEAR(fpdate),MONTH(fpdate)+(O965-1)/2+IF(AND(DAY(fpdate)&gt;=15,MOD(O965,2)=0),1,0),IF(MOD(O965,2)=0,IF(DAY(fpdate)&gt;=15,DAY(fpdate)-14,DAY(fpdate)+14),DAY(fpdate))),IF(DAY(DATE(YEAR(fpdate),MONTH(fpdate)+O965-1,DAY(fpdate)))&lt;&gt;DAY(fpdate),DATE(YEAR(fpdate),MONTH(fpdate)+O965,0),DATE(YEAR(fpdate),MONTH(fpdate)+O965-1,DAY(fpdate))))))</f>
        <v/>
      </c>
      <c r="Q965" s="20" t="str">
        <f>IF(O965="","",IF(D965&lt;&gt;"",D965,IF(O965=1,start_rate,IF(variable,IF(OR(O965=1,O965&lt;$J$23*periods_per_year),Q964,MIN($J$24,IF(MOD(O965-1,$J$26)=0,MAX($J$25,Q964+$J$27),Q964))),Q964))))</f>
        <v/>
      </c>
      <c r="R965" s="21" t="str">
        <f>IF(O965="","",ROUND((((1+Q965/CP)^(CP/periods_per_year))-1)*U964,2))</f>
        <v/>
      </c>
      <c r="S965" s="21" t="str">
        <f>IF(O965="","",IF(O965=nper,U964+R965,MIN(U964+R965,IF(Q965=Q964,S964,ROUND(-PMT(((1+Q965/CP)^(CP/periods_per_year))-1,nper-O965+1,U964),2)))))</f>
        <v/>
      </c>
      <c r="T965" s="21" t="str">
        <f t="shared" si="148"/>
        <v/>
      </c>
      <c r="U965" s="21" t="str">
        <f t="shared" si="149"/>
        <v/>
      </c>
    </row>
    <row r="966" spans="1:21" x14ac:dyDescent="0.2">
      <c r="A966" s="11" t="str">
        <f t="shared" si="140"/>
        <v/>
      </c>
      <c r="B966" s="12" t="str">
        <f t="shared" si="141"/>
        <v/>
      </c>
      <c r="C966" s="16" t="str">
        <f t="shared" si="142"/>
        <v/>
      </c>
      <c r="D966" s="13" t="str">
        <f>IF(A966="","",IF(A966=1,start_rate,IF(variable,IF(OR(A966=1,A966&lt;$J$23*periods_per_year),D965,MIN($J$24,IF(MOD(A966-1,$J$26)=0,MAX($J$25,D965+$J$27),D965))),D965)))</f>
        <v/>
      </c>
      <c r="E966" s="14" t="str">
        <f t="shared" si="143"/>
        <v/>
      </c>
      <c r="F966" s="14" t="str">
        <f>IF(A966="","",IF(A966=nper,J965+E966,MIN(J965+E966,IF(D966=D965,F965,IF($E$13="Acc Bi-Weekly",ROUND((-PMT(((1+D966/CP)^(CP/12))-1,(nper-A966+1)*12/26,J965))/2,2),IF($E$13="Acc Weekly",ROUND((-PMT(((1+D966/CP)^(CP/12))-1,(nper-A966+1)*12/52,J965))/4,2),ROUND(-PMT(((1+D966/CP)^(CP/periods_per_year))-1,nper-A966+1,J965),2)))))))</f>
        <v/>
      </c>
      <c r="G966" s="14" t="str">
        <f>IF(OR(A966="",A966&lt;$E$23),"",IF(J965&lt;=F966,0,IF(IF(AND(A966&gt;=$E$23,MOD(A966-$E$23,int)=0),$E$24,0)+F966&gt;=J965+E966,J965+E966-F966,IF(AND(A966&gt;=$E$23,MOD(A966-$E$23,int)=0),$E$24,0)+IF(IF(AND(A966&gt;=$E$23,MOD(A966-$E$23,int)=0),$E$24,0)+IF(MOD(A966-$E$27,periods_per_year)=0,$E$26,0)+F966&lt;J965+E966,IF(MOD(A966-$E$27,periods_per_year)=0,$E$26,0),J965+E966-IF(AND(A966&gt;=$E$23,MOD(A966-$E$23,int)=0),$E$24,0)-F966))))</f>
        <v/>
      </c>
      <c r="H966" s="15"/>
      <c r="I966" s="14" t="str">
        <f t="shared" si="144"/>
        <v/>
      </c>
      <c r="J966" s="14" t="str">
        <f t="shared" si="145"/>
        <v/>
      </c>
      <c r="K966" s="14" t="str">
        <f t="shared" si="146"/>
        <v/>
      </c>
      <c r="L966" s="14" t="str">
        <f>IF(A966="","",SUM($K$49:K966))</f>
        <v/>
      </c>
      <c r="O966" s="18" t="str">
        <f t="shared" si="147"/>
        <v/>
      </c>
      <c r="P966" s="19" t="str">
        <f>IF(O966="","",IF(OR(periods_per_year=26,periods_per_year=52),IF(periods_per_year=26,IF(O966=1,fpdate,P965+14),IF(periods_per_year=52,IF(O966=1,fpdate,P965+7),"n/a")),IF(periods_per_year=24,DATE(YEAR(fpdate),MONTH(fpdate)+(O966-1)/2+IF(AND(DAY(fpdate)&gt;=15,MOD(O966,2)=0),1,0),IF(MOD(O966,2)=0,IF(DAY(fpdate)&gt;=15,DAY(fpdate)-14,DAY(fpdate)+14),DAY(fpdate))),IF(DAY(DATE(YEAR(fpdate),MONTH(fpdate)+O966-1,DAY(fpdate)))&lt;&gt;DAY(fpdate),DATE(YEAR(fpdate),MONTH(fpdate)+O966,0),DATE(YEAR(fpdate),MONTH(fpdate)+O966-1,DAY(fpdate))))))</f>
        <v/>
      </c>
      <c r="Q966" s="20" t="str">
        <f>IF(O966="","",IF(D966&lt;&gt;"",D966,IF(O966=1,start_rate,IF(variable,IF(OR(O966=1,O966&lt;$J$23*periods_per_year),Q965,MIN($J$24,IF(MOD(O966-1,$J$26)=0,MAX($J$25,Q965+$J$27),Q965))),Q965))))</f>
        <v/>
      </c>
      <c r="R966" s="21" t="str">
        <f>IF(O966="","",ROUND((((1+Q966/CP)^(CP/periods_per_year))-1)*U965,2))</f>
        <v/>
      </c>
      <c r="S966" s="21" t="str">
        <f>IF(O966="","",IF(O966=nper,U965+R966,MIN(U965+R966,IF(Q966=Q965,S965,ROUND(-PMT(((1+Q966/CP)^(CP/periods_per_year))-1,nper-O966+1,U965),2)))))</f>
        <v/>
      </c>
      <c r="T966" s="21" t="str">
        <f t="shared" si="148"/>
        <v/>
      </c>
      <c r="U966" s="21" t="str">
        <f t="shared" si="149"/>
        <v/>
      </c>
    </row>
    <row r="967" spans="1:21" x14ac:dyDescent="0.2">
      <c r="A967" s="11" t="str">
        <f t="shared" si="140"/>
        <v/>
      </c>
      <c r="B967" s="12" t="str">
        <f t="shared" si="141"/>
        <v/>
      </c>
      <c r="C967" s="16" t="str">
        <f t="shared" si="142"/>
        <v/>
      </c>
      <c r="D967" s="13" t="str">
        <f>IF(A967="","",IF(A967=1,start_rate,IF(variable,IF(OR(A967=1,A967&lt;$J$23*periods_per_year),D966,MIN($J$24,IF(MOD(A967-1,$J$26)=0,MAX($J$25,D966+$J$27),D966))),D966)))</f>
        <v/>
      </c>
      <c r="E967" s="14" t="str">
        <f t="shared" si="143"/>
        <v/>
      </c>
      <c r="F967" s="14" t="str">
        <f>IF(A967="","",IF(A967=nper,J966+E967,MIN(J966+E967,IF(D967=D966,F966,IF($E$13="Acc Bi-Weekly",ROUND((-PMT(((1+D967/CP)^(CP/12))-1,(nper-A967+1)*12/26,J966))/2,2),IF($E$13="Acc Weekly",ROUND((-PMT(((1+D967/CP)^(CP/12))-1,(nper-A967+1)*12/52,J966))/4,2),ROUND(-PMT(((1+D967/CP)^(CP/periods_per_year))-1,nper-A967+1,J966),2)))))))</f>
        <v/>
      </c>
      <c r="G967" s="14" t="str">
        <f>IF(OR(A967="",A967&lt;$E$23),"",IF(J966&lt;=F967,0,IF(IF(AND(A967&gt;=$E$23,MOD(A967-$E$23,int)=0),$E$24,0)+F967&gt;=J966+E967,J966+E967-F967,IF(AND(A967&gt;=$E$23,MOD(A967-$E$23,int)=0),$E$24,0)+IF(IF(AND(A967&gt;=$E$23,MOD(A967-$E$23,int)=0),$E$24,0)+IF(MOD(A967-$E$27,periods_per_year)=0,$E$26,0)+F967&lt;J966+E967,IF(MOD(A967-$E$27,periods_per_year)=0,$E$26,0),J966+E967-IF(AND(A967&gt;=$E$23,MOD(A967-$E$23,int)=0),$E$24,0)-F967))))</f>
        <v/>
      </c>
      <c r="H967" s="15"/>
      <c r="I967" s="14" t="str">
        <f t="shared" si="144"/>
        <v/>
      </c>
      <c r="J967" s="14" t="str">
        <f t="shared" si="145"/>
        <v/>
      </c>
      <c r="K967" s="14" t="str">
        <f t="shared" si="146"/>
        <v/>
      </c>
      <c r="L967" s="14" t="str">
        <f>IF(A967="","",SUM($K$49:K967))</f>
        <v/>
      </c>
      <c r="O967" s="18" t="str">
        <f t="shared" si="147"/>
        <v/>
      </c>
      <c r="P967" s="19" t="str">
        <f>IF(O967="","",IF(OR(periods_per_year=26,periods_per_year=52),IF(periods_per_year=26,IF(O967=1,fpdate,P966+14),IF(periods_per_year=52,IF(O967=1,fpdate,P966+7),"n/a")),IF(periods_per_year=24,DATE(YEAR(fpdate),MONTH(fpdate)+(O967-1)/2+IF(AND(DAY(fpdate)&gt;=15,MOD(O967,2)=0),1,0),IF(MOD(O967,2)=0,IF(DAY(fpdate)&gt;=15,DAY(fpdate)-14,DAY(fpdate)+14),DAY(fpdate))),IF(DAY(DATE(YEAR(fpdate),MONTH(fpdate)+O967-1,DAY(fpdate)))&lt;&gt;DAY(fpdate),DATE(YEAR(fpdate),MONTH(fpdate)+O967,0),DATE(YEAR(fpdate),MONTH(fpdate)+O967-1,DAY(fpdate))))))</f>
        <v/>
      </c>
      <c r="Q967" s="20" t="str">
        <f>IF(O967="","",IF(D967&lt;&gt;"",D967,IF(O967=1,start_rate,IF(variable,IF(OR(O967=1,O967&lt;$J$23*periods_per_year),Q966,MIN($J$24,IF(MOD(O967-1,$J$26)=0,MAX($J$25,Q966+$J$27),Q966))),Q966))))</f>
        <v/>
      </c>
      <c r="R967" s="21" t="str">
        <f>IF(O967="","",ROUND((((1+Q967/CP)^(CP/periods_per_year))-1)*U966,2))</f>
        <v/>
      </c>
      <c r="S967" s="21" t="str">
        <f>IF(O967="","",IF(O967=nper,U966+R967,MIN(U966+R967,IF(Q967=Q966,S966,ROUND(-PMT(((1+Q967/CP)^(CP/periods_per_year))-1,nper-O967+1,U966),2)))))</f>
        <v/>
      </c>
      <c r="T967" s="21" t="str">
        <f t="shared" si="148"/>
        <v/>
      </c>
      <c r="U967" s="21" t="str">
        <f t="shared" si="149"/>
        <v/>
      </c>
    </row>
    <row r="968" spans="1:21" x14ac:dyDescent="0.2">
      <c r="A968" s="11" t="str">
        <f t="shared" si="140"/>
        <v/>
      </c>
      <c r="B968" s="12" t="str">
        <f t="shared" si="141"/>
        <v/>
      </c>
      <c r="C968" s="16" t="str">
        <f t="shared" si="142"/>
        <v/>
      </c>
      <c r="D968" s="13" t="str">
        <f>IF(A968="","",IF(A968=1,start_rate,IF(variable,IF(OR(A968=1,A968&lt;$J$23*periods_per_year),D967,MIN($J$24,IF(MOD(A968-1,$J$26)=0,MAX($J$25,D967+$J$27),D967))),D967)))</f>
        <v/>
      </c>
      <c r="E968" s="14" t="str">
        <f t="shared" si="143"/>
        <v/>
      </c>
      <c r="F968" s="14" t="str">
        <f>IF(A968="","",IF(A968=nper,J967+E968,MIN(J967+E968,IF(D968=D967,F967,IF($E$13="Acc Bi-Weekly",ROUND((-PMT(((1+D968/CP)^(CP/12))-1,(nper-A968+1)*12/26,J967))/2,2),IF($E$13="Acc Weekly",ROUND((-PMT(((1+D968/CP)^(CP/12))-1,(nper-A968+1)*12/52,J967))/4,2),ROUND(-PMT(((1+D968/CP)^(CP/periods_per_year))-1,nper-A968+1,J967),2)))))))</f>
        <v/>
      </c>
      <c r="G968" s="14" t="str">
        <f>IF(OR(A968="",A968&lt;$E$23),"",IF(J967&lt;=F968,0,IF(IF(AND(A968&gt;=$E$23,MOD(A968-$E$23,int)=0),$E$24,0)+F968&gt;=J967+E968,J967+E968-F968,IF(AND(A968&gt;=$E$23,MOD(A968-$E$23,int)=0),$E$24,0)+IF(IF(AND(A968&gt;=$E$23,MOD(A968-$E$23,int)=0),$E$24,0)+IF(MOD(A968-$E$27,periods_per_year)=0,$E$26,0)+F968&lt;J967+E968,IF(MOD(A968-$E$27,periods_per_year)=0,$E$26,0),J967+E968-IF(AND(A968&gt;=$E$23,MOD(A968-$E$23,int)=0),$E$24,0)-F968))))</f>
        <v/>
      </c>
      <c r="H968" s="15"/>
      <c r="I968" s="14" t="str">
        <f t="shared" si="144"/>
        <v/>
      </c>
      <c r="J968" s="14" t="str">
        <f t="shared" si="145"/>
        <v/>
      </c>
      <c r="K968" s="14" t="str">
        <f t="shared" si="146"/>
        <v/>
      </c>
      <c r="L968" s="14" t="str">
        <f>IF(A968="","",SUM($K$49:K968))</f>
        <v/>
      </c>
      <c r="O968" s="18" t="str">
        <f t="shared" si="147"/>
        <v/>
      </c>
      <c r="P968" s="19" t="str">
        <f>IF(O968="","",IF(OR(periods_per_year=26,periods_per_year=52),IF(periods_per_year=26,IF(O968=1,fpdate,P967+14),IF(periods_per_year=52,IF(O968=1,fpdate,P967+7),"n/a")),IF(periods_per_year=24,DATE(YEAR(fpdate),MONTH(fpdate)+(O968-1)/2+IF(AND(DAY(fpdate)&gt;=15,MOD(O968,2)=0),1,0),IF(MOD(O968,2)=0,IF(DAY(fpdate)&gt;=15,DAY(fpdate)-14,DAY(fpdate)+14),DAY(fpdate))),IF(DAY(DATE(YEAR(fpdate),MONTH(fpdate)+O968-1,DAY(fpdate)))&lt;&gt;DAY(fpdate),DATE(YEAR(fpdate),MONTH(fpdate)+O968,0),DATE(YEAR(fpdate),MONTH(fpdate)+O968-1,DAY(fpdate))))))</f>
        <v/>
      </c>
      <c r="Q968" s="20" t="str">
        <f>IF(O968="","",IF(D968&lt;&gt;"",D968,IF(O968=1,start_rate,IF(variable,IF(OR(O968=1,O968&lt;$J$23*periods_per_year),Q967,MIN($J$24,IF(MOD(O968-1,$J$26)=0,MAX($J$25,Q967+$J$27),Q967))),Q967))))</f>
        <v/>
      </c>
      <c r="R968" s="21" t="str">
        <f>IF(O968="","",ROUND((((1+Q968/CP)^(CP/periods_per_year))-1)*U967,2))</f>
        <v/>
      </c>
      <c r="S968" s="21" t="str">
        <f>IF(O968="","",IF(O968=nper,U967+R968,MIN(U967+R968,IF(Q968=Q967,S967,ROUND(-PMT(((1+Q968/CP)^(CP/periods_per_year))-1,nper-O968+1,U967),2)))))</f>
        <v/>
      </c>
      <c r="T968" s="21" t="str">
        <f t="shared" si="148"/>
        <v/>
      </c>
      <c r="U968" s="21" t="str">
        <f t="shared" si="149"/>
        <v/>
      </c>
    </row>
    <row r="969" spans="1:21" x14ac:dyDescent="0.2">
      <c r="A969" s="11" t="str">
        <f t="shared" si="140"/>
        <v/>
      </c>
      <c r="B969" s="12" t="str">
        <f t="shared" si="141"/>
        <v/>
      </c>
      <c r="C969" s="16" t="str">
        <f t="shared" si="142"/>
        <v/>
      </c>
      <c r="D969" s="13" t="str">
        <f>IF(A969="","",IF(A969=1,start_rate,IF(variable,IF(OR(A969=1,A969&lt;$J$23*periods_per_year),D968,MIN($J$24,IF(MOD(A969-1,$J$26)=0,MAX($J$25,D968+$J$27),D968))),D968)))</f>
        <v/>
      </c>
      <c r="E969" s="14" t="str">
        <f t="shared" si="143"/>
        <v/>
      </c>
      <c r="F969" s="14" t="str">
        <f>IF(A969="","",IF(A969=nper,J968+E969,MIN(J968+E969,IF(D969=D968,F968,IF($E$13="Acc Bi-Weekly",ROUND((-PMT(((1+D969/CP)^(CP/12))-1,(nper-A969+1)*12/26,J968))/2,2),IF($E$13="Acc Weekly",ROUND((-PMT(((1+D969/CP)^(CP/12))-1,(nper-A969+1)*12/52,J968))/4,2),ROUND(-PMT(((1+D969/CP)^(CP/periods_per_year))-1,nper-A969+1,J968),2)))))))</f>
        <v/>
      </c>
      <c r="G969" s="14" t="str">
        <f>IF(OR(A969="",A969&lt;$E$23),"",IF(J968&lt;=F969,0,IF(IF(AND(A969&gt;=$E$23,MOD(A969-$E$23,int)=0),$E$24,0)+F969&gt;=J968+E969,J968+E969-F969,IF(AND(A969&gt;=$E$23,MOD(A969-$E$23,int)=0),$E$24,0)+IF(IF(AND(A969&gt;=$E$23,MOD(A969-$E$23,int)=0),$E$24,0)+IF(MOD(A969-$E$27,periods_per_year)=0,$E$26,0)+F969&lt;J968+E969,IF(MOD(A969-$E$27,periods_per_year)=0,$E$26,0),J968+E969-IF(AND(A969&gt;=$E$23,MOD(A969-$E$23,int)=0),$E$24,0)-F969))))</f>
        <v/>
      </c>
      <c r="H969" s="15"/>
      <c r="I969" s="14" t="str">
        <f t="shared" si="144"/>
        <v/>
      </c>
      <c r="J969" s="14" t="str">
        <f t="shared" si="145"/>
        <v/>
      </c>
      <c r="K969" s="14" t="str">
        <f t="shared" si="146"/>
        <v/>
      </c>
      <c r="L969" s="14" t="str">
        <f>IF(A969="","",SUM($K$49:K969))</f>
        <v/>
      </c>
      <c r="O969" s="18" t="str">
        <f t="shared" si="147"/>
        <v/>
      </c>
      <c r="P969" s="19" t="str">
        <f>IF(O969="","",IF(OR(periods_per_year=26,periods_per_year=52),IF(periods_per_year=26,IF(O969=1,fpdate,P968+14),IF(periods_per_year=52,IF(O969=1,fpdate,P968+7),"n/a")),IF(periods_per_year=24,DATE(YEAR(fpdate),MONTH(fpdate)+(O969-1)/2+IF(AND(DAY(fpdate)&gt;=15,MOD(O969,2)=0),1,0),IF(MOD(O969,2)=0,IF(DAY(fpdate)&gt;=15,DAY(fpdate)-14,DAY(fpdate)+14),DAY(fpdate))),IF(DAY(DATE(YEAR(fpdate),MONTH(fpdate)+O969-1,DAY(fpdate)))&lt;&gt;DAY(fpdate),DATE(YEAR(fpdate),MONTH(fpdate)+O969,0),DATE(YEAR(fpdate),MONTH(fpdate)+O969-1,DAY(fpdate))))))</f>
        <v/>
      </c>
      <c r="Q969" s="20" t="str">
        <f>IF(O969="","",IF(D969&lt;&gt;"",D969,IF(O969=1,start_rate,IF(variable,IF(OR(O969=1,O969&lt;$J$23*periods_per_year),Q968,MIN($J$24,IF(MOD(O969-1,$J$26)=0,MAX($J$25,Q968+$J$27),Q968))),Q968))))</f>
        <v/>
      </c>
      <c r="R969" s="21" t="str">
        <f>IF(O969="","",ROUND((((1+Q969/CP)^(CP/periods_per_year))-1)*U968,2))</f>
        <v/>
      </c>
      <c r="S969" s="21" t="str">
        <f>IF(O969="","",IF(O969=nper,U968+R969,MIN(U968+R969,IF(Q969=Q968,S968,ROUND(-PMT(((1+Q969/CP)^(CP/periods_per_year))-1,nper-O969+1,U968),2)))))</f>
        <v/>
      </c>
      <c r="T969" s="21" t="str">
        <f t="shared" si="148"/>
        <v/>
      </c>
      <c r="U969" s="21" t="str">
        <f t="shared" si="149"/>
        <v/>
      </c>
    </row>
    <row r="970" spans="1:21" x14ac:dyDescent="0.2">
      <c r="A970" s="11" t="str">
        <f t="shared" si="140"/>
        <v/>
      </c>
      <c r="B970" s="12" t="str">
        <f t="shared" si="141"/>
        <v/>
      </c>
      <c r="C970" s="16" t="str">
        <f t="shared" si="142"/>
        <v/>
      </c>
      <c r="D970" s="13" t="str">
        <f>IF(A970="","",IF(A970=1,start_rate,IF(variable,IF(OR(A970=1,A970&lt;$J$23*periods_per_year),D969,MIN($J$24,IF(MOD(A970-1,$J$26)=0,MAX($J$25,D969+$J$27),D969))),D969)))</f>
        <v/>
      </c>
      <c r="E970" s="14" t="str">
        <f t="shared" si="143"/>
        <v/>
      </c>
      <c r="F970" s="14" t="str">
        <f>IF(A970="","",IF(A970=nper,J969+E970,MIN(J969+E970,IF(D970=D969,F969,IF($E$13="Acc Bi-Weekly",ROUND((-PMT(((1+D970/CP)^(CP/12))-1,(nper-A970+1)*12/26,J969))/2,2),IF($E$13="Acc Weekly",ROUND((-PMT(((1+D970/CP)^(CP/12))-1,(nper-A970+1)*12/52,J969))/4,2),ROUND(-PMT(((1+D970/CP)^(CP/periods_per_year))-1,nper-A970+1,J969),2)))))))</f>
        <v/>
      </c>
      <c r="G970" s="14" t="str">
        <f>IF(OR(A970="",A970&lt;$E$23),"",IF(J969&lt;=F970,0,IF(IF(AND(A970&gt;=$E$23,MOD(A970-$E$23,int)=0),$E$24,0)+F970&gt;=J969+E970,J969+E970-F970,IF(AND(A970&gt;=$E$23,MOD(A970-$E$23,int)=0),$E$24,0)+IF(IF(AND(A970&gt;=$E$23,MOD(A970-$E$23,int)=0),$E$24,0)+IF(MOD(A970-$E$27,periods_per_year)=0,$E$26,0)+F970&lt;J969+E970,IF(MOD(A970-$E$27,periods_per_year)=0,$E$26,0),J969+E970-IF(AND(A970&gt;=$E$23,MOD(A970-$E$23,int)=0),$E$24,0)-F970))))</f>
        <v/>
      </c>
      <c r="H970" s="15"/>
      <c r="I970" s="14" t="str">
        <f t="shared" si="144"/>
        <v/>
      </c>
      <c r="J970" s="14" t="str">
        <f t="shared" si="145"/>
        <v/>
      </c>
      <c r="K970" s="14" t="str">
        <f t="shared" si="146"/>
        <v/>
      </c>
      <c r="L970" s="14" t="str">
        <f>IF(A970="","",SUM($K$49:K970))</f>
        <v/>
      </c>
      <c r="O970" s="18" t="str">
        <f t="shared" si="147"/>
        <v/>
      </c>
      <c r="P970" s="19" t="str">
        <f>IF(O970="","",IF(OR(periods_per_year=26,periods_per_year=52),IF(periods_per_year=26,IF(O970=1,fpdate,P969+14),IF(periods_per_year=52,IF(O970=1,fpdate,P969+7),"n/a")),IF(periods_per_year=24,DATE(YEAR(fpdate),MONTH(fpdate)+(O970-1)/2+IF(AND(DAY(fpdate)&gt;=15,MOD(O970,2)=0),1,0),IF(MOD(O970,2)=0,IF(DAY(fpdate)&gt;=15,DAY(fpdate)-14,DAY(fpdate)+14),DAY(fpdate))),IF(DAY(DATE(YEAR(fpdate),MONTH(fpdate)+O970-1,DAY(fpdate)))&lt;&gt;DAY(fpdate),DATE(YEAR(fpdate),MONTH(fpdate)+O970,0),DATE(YEAR(fpdate),MONTH(fpdate)+O970-1,DAY(fpdate))))))</f>
        <v/>
      </c>
      <c r="Q970" s="20" t="str">
        <f>IF(O970="","",IF(D970&lt;&gt;"",D970,IF(O970=1,start_rate,IF(variable,IF(OR(O970=1,O970&lt;$J$23*periods_per_year),Q969,MIN($J$24,IF(MOD(O970-1,$J$26)=0,MAX($J$25,Q969+$J$27),Q969))),Q969))))</f>
        <v/>
      </c>
      <c r="R970" s="21" t="str">
        <f>IF(O970="","",ROUND((((1+Q970/CP)^(CP/periods_per_year))-1)*U969,2))</f>
        <v/>
      </c>
      <c r="S970" s="21" t="str">
        <f>IF(O970="","",IF(O970=nper,U969+R970,MIN(U969+R970,IF(Q970=Q969,S969,ROUND(-PMT(((1+Q970/CP)^(CP/periods_per_year))-1,nper-O970+1,U969),2)))))</f>
        <v/>
      </c>
      <c r="T970" s="21" t="str">
        <f t="shared" si="148"/>
        <v/>
      </c>
      <c r="U970" s="21" t="str">
        <f t="shared" si="149"/>
        <v/>
      </c>
    </row>
    <row r="971" spans="1:21" x14ac:dyDescent="0.2">
      <c r="A971" s="11" t="str">
        <f t="shared" si="140"/>
        <v/>
      </c>
      <c r="B971" s="12" t="str">
        <f t="shared" si="141"/>
        <v/>
      </c>
      <c r="C971" s="16" t="str">
        <f t="shared" si="142"/>
        <v/>
      </c>
      <c r="D971" s="13" t="str">
        <f>IF(A971="","",IF(A971=1,start_rate,IF(variable,IF(OR(A971=1,A971&lt;$J$23*periods_per_year),D970,MIN($J$24,IF(MOD(A971-1,$J$26)=0,MAX($J$25,D970+$J$27),D970))),D970)))</f>
        <v/>
      </c>
      <c r="E971" s="14" t="str">
        <f t="shared" si="143"/>
        <v/>
      </c>
      <c r="F971" s="14" t="str">
        <f>IF(A971="","",IF(A971=nper,J970+E971,MIN(J970+E971,IF(D971=D970,F970,IF($E$13="Acc Bi-Weekly",ROUND((-PMT(((1+D971/CP)^(CP/12))-1,(nper-A971+1)*12/26,J970))/2,2),IF($E$13="Acc Weekly",ROUND((-PMT(((1+D971/CP)^(CP/12))-1,(nper-A971+1)*12/52,J970))/4,2),ROUND(-PMT(((1+D971/CP)^(CP/periods_per_year))-1,nper-A971+1,J970),2)))))))</f>
        <v/>
      </c>
      <c r="G971" s="14" t="str">
        <f>IF(OR(A971="",A971&lt;$E$23),"",IF(J970&lt;=F971,0,IF(IF(AND(A971&gt;=$E$23,MOD(A971-$E$23,int)=0),$E$24,0)+F971&gt;=J970+E971,J970+E971-F971,IF(AND(A971&gt;=$E$23,MOD(A971-$E$23,int)=0),$E$24,0)+IF(IF(AND(A971&gt;=$E$23,MOD(A971-$E$23,int)=0),$E$24,0)+IF(MOD(A971-$E$27,periods_per_year)=0,$E$26,0)+F971&lt;J970+E971,IF(MOD(A971-$E$27,periods_per_year)=0,$E$26,0),J970+E971-IF(AND(A971&gt;=$E$23,MOD(A971-$E$23,int)=0),$E$24,0)-F971))))</f>
        <v/>
      </c>
      <c r="H971" s="15"/>
      <c r="I971" s="14" t="str">
        <f t="shared" si="144"/>
        <v/>
      </c>
      <c r="J971" s="14" t="str">
        <f t="shared" si="145"/>
        <v/>
      </c>
      <c r="K971" s="14" t="str">
        <f t="shared" si="146"/>
        <v/>
      </c>
      <c r="L971" s="14" t="str">
        <f>IF(A971="","",SUM($K$49:K971))</f>
        <v/>
      </c>
      <c r="O971" s="18" t="str">
        <f t="shared" si="147"/>
        <v/>
      </c>
      <c r="P971" s="19" t="str">
        <f>IF(O971="","",IF(OR(periods_per_year=26,periods_per_year=52),IF(periods_per_year=26,IF(O971=1,fpdate,P970+14),IF(periods_per_year=52,IF(O971=1,fpdate,P970+7),"n/a")),IF(periods_per_year=24,DATE(YEAR(fpdate),MONTH(fpdate)+(O971-1)/2+IF(AND(DAY(fpdate)&gt;=15,MOD(O971,2)=0),1,0),IF(MOD(O971,2)=0,IF(DAY(fpdate)&gt;=15,DAY(fpdate)-14,DAY(fpdate)+14),DAY(fpdate))),IF(DAY(DATE(YEAR(fpdate),MONTH(fpdate)+O971-1,DAY(fpdate)))&lt;&gt;DAY(fpdate),DATE(YEAR(fpdate),MONTH(fpdate)+O971,0),DATE(YEAR(fpdate),MONTH(fpdate)+O971-1,DAY(fpdate))))))</f>
        <v/>
      </c>
      <c r="Q971" s="20" t="str">
        <f>IF(O971="","",IF(D971&lt;&gt;"",D971,IF(O971=1,start_rate,IF(variable,IF(OR(O971=1,O971&lt;$J$23*periods_per_year),Q970,MIN($J$24,IF(MOD(O971-1,$J$26)=0,MAX($J$25,Q970+$J$27),Q970))),Q970))))</f>
        <v/>
      </c>
      <c r="R971" s="21" t="str">
        <f>IF(O971="","",ROUND((((1+Q971/CP)^(CP/periods_per_year))-1)*U970,2))</f>
        <v/>
      </c>
      <c r="S971" s="21" t="str">
        <f>IF(O971="","",IF(O971=nper,U970+R971,MIN(U970+R971,IF(Q971=Q970,S970,ROUND(-PMT(((1+Q971/CP)^(CP/periods_per_year))-1,nper-O971+1,U970),2)))))</f>
        <v/>
      </c>
      <c r="T971" s="21" t="str">
        <f t="shared" si="148"/>
        <v/>
      </c>
      <c r="U971" s="21" t="str">
        <f t="shared" si="149"/>
        <v/>
      </c>
    </row>
    <row r="972" spans="1:21" x14ac:dyDescent="0.2">
      <c r="A972" s="11" t="str">
        <f t="shared" si="140"/>
        <v/>
      </c>
      <c r="B972" s="12" t="str">
        <f t="shared" si="141"/>
        <v/>
      </c>
      <c r="C972" s="16" t="str">
        <f t="shared" si="142"/>
        <v/>
      </c>
      <c r="D972" s="13" t="str">
        <f>IF(A972="","",IF(A972=1,start_rate,IF(variable,IF(OR(A972=1,A972&lt;$J$23*periods_per_year),D971,MIN($J$24,IF(MOD(A972-1,$J$26)=0,MAX($J$25,D971+$J$27),D971))),D971)))</f>
        <v/>
      </c>
      <c r="E972" s="14" t="str">
        <f t="shared" si="143"/>
        <v/>
      </c>
      <c r="F972" s="14" t="str">
        <f>IF(A972="","",IF(A972=nper,J971+E972,MIN(J971+E972,IF(D972=D971,F971,IF($E$13="Acc Bi-Weekly",ROUND((-PMT(((1+D972/CP)^(CP/12))-1,(nper-A972+1)*12/26,J971))/2,2),IF($E$13="Acc Weekly",ROUND((-PMT(((1+D972/CP)^(CP/12))-1,(nper-A972+1)*12/52,J971))/4,2),ROUND(-PMT(((1+D972/CP)^(CP/periods_per_year))-1,nper-A972+1,J971),2)))))))</f>
        <v/>
      </c>
      <c r="G972" s="14" t="str">
        <f>IF(OR(A972="",A972&lt;$E$23),"",IF(J971&lt;=F972,0,IF(IF(AND(A972&gt;=$E$23,MOD(A972-$E$23,int)=0),$E$24,0)+F972&gt;=J971+E972,J971+E972-F972,IF(AND(A972&gt;=$E$23,MOD(A972-$E$23,int)=0),$E$24,0)+IF(IF(AND(A972&gt;=$E$23,MOD(A972-$E$23,int)=0),$E$24,0)+IF(MOD(A972-$E$27,periods_per_year)=0,$E$26,0)+F972&lt;J971+E972,IF(MOD(A972-$E$27,periods_per_year)=0,$E$26,0),J971+E972-IF(AND(A972&gt;=$E$23,MOD(A972-$E$23,int)=0),$E$24,0)-F972))))</f>
        <v/>
      </c>
      <c r="H972" s="15"/>
      <c r="I972" s="14" t="str">
        <f t="shared" si="144"/>
        <v/>
      </c>
      <c r="J972" s="14" t="str">
        <f t="shared" si="145"/>
        <v/>
      </c>
      <c r="K972" s="14" t="str">
        <f t="shared" si="146"/>
        <v/>
      </c>
      <c r="L972" s="14" t="str">
        <f>IF(A972="","",SUM($K$49:K972))</f>
        <v/>
      </c>
      <c r="O972" s="18" t="str">
        <f t="shared" si="147"/>
        <v/>
      </c>
      <c r="P972" s="19" t="str">
        <f>IF(O972="","",IF(OR(periods_per_year=26,periods_per_year=52),IF(periods_per_year=26,IF(O972=1,fpdate,P971+14),IF(periods_per_year=52,IF(O972=1,fpdate,P971+7),"n/a")),IF(periods_per_year=24,DATE(YEAR(fpdate),MONTH(fpdate)+(O972-1)/2+IF(AND(DAY(fpdate)&gt;=15,MOD(O972,2)=0),1,0),IF(MOD(O972,2)=0,IF(DAY(fpdate)&gt;=15,DAY(fpdate)-14,DAY(fpdate)+14),DAY(fpdate))),IF(DAY(DATE(YEAR(fpdate),MONTH(fpdate)+O972-1,DAY(fpdate)))&lt;&gt;DAY(fpdate),DATE(YEAR(fpdate),MONTH(fpdate)+O972,0),DATE(YEAR(fpdate),MONTH(fpdate)+O972-1,DAY(fpdate))))))</f>
        <v/>
      </c>
      <c r="Q972" s="20" t="str">
        <f>IF(O972="","",IF(D972&lt;&gt;"",D972,IF(O972=1,start_rate,IF(variable,IF(OR(O972=1,O972&lt;$J$23*periods_per_year),Q971,MIN($J$24,IF(MOD(O972-1,$J$26)=0,MAX($J$25,Q971+$J$27),Q971))),Q971))))</f>
        <v/>
      </c>
      <c r="R972" s="21" t="str">
        <f>IF(O972="","",ROUND((((1+Q972/CP)^(CP/periods_per_year))-1)*U971,2))</f>
        <v/>
      </c>
      <c r="S972" s="21" t="str">
        <f>IF(O972="","",IF(O972=nper,U971+R972,MIN(U971+R972,IF(Q972=Q971,S971,ROUND(-PMT(((1+Q972/CP)^(CP/periods_per_year))-1,nper-O972+1,U971),2)))))</f>
        <v/>
      </c>
      <c r="T972" s="21" t="str">
        <f t="shared" si="148"/>
        <v/>
      </c>
      <c r="U972" s="21" t="str">
        <f t="shared" si="149"/>
        <v/>
      </c>
    </row>
    <row r="973" spans="1:21" x14ac:dyDescent="0.2">
      <c r="A973" s="11" t="str">
        <f t="shared" si="140"/>
        <v/>
      </c>
      <c r="B973" s="12" t="str">
        <f t="shared" si="141"/>
        <v/>
      </c>
      <c r="C973" s="16" t="str">
        <f t="shared" si="142"/>
        <v/>
      </c>
      <c r="D973" s="13" t="str">
        <f>IF(A973="","",IF(A973=1,start_rate,IF(variable,IF(OR(A973=1,A973&lt;$J$23*periods_per_year),D972,MIN($J$24,IF(MOD(A973-1,$J$26)=0,MAX($J$25,D972+$J$27),D972))),D972)))</f>
        <v/>
      </c>
      <c r="E973" s="14" t="str">
        <f t="shared" si="143"/>
        <v/>
      </c>
      <c r="F973" s="14" t="str">
        <f>IF(A973="","",IF(A973=nper,J972+E973,MIN(J972+E973,IF(D973=D972,F972,IF($E$13="Acc Bi-Weekly",ROUND((-PMT(((1+D973/CP)^(CP/12))-1,(nper-A973+1)*12/26,J972))/2,2),IF($E$13="Acc Weekly",ROUND((-PMT(((1+D973/CP)^(CP/12))-1,(nper-A973+1)*12/52,J972))/4,2),ROUND(-PMT(((1+D973/CP)^(CP/periods_per_year))-1,nper-A973+1,J972),2)))))))</f>
        <v/>
      </c>
      <c r="G973" s="14" t="str">
        <f>IF(OR(A973="",A973&lt;$E$23),"",IF(J972&lt;=F973,0,IF(IF(AND(A973&gt;=$E$23,MOD(A973-$E$23,int)=0),$E$24,0)+F973&gt;=J972+E973,J972+E973-F973,IF(AND(A973&gt;=$E$23,MOD(A973-$E$23,int)=0),$E$24,0)+IF(IF(AND(A973&gt;=$E$23,MOD(A973-$E$23,int)=0),$E$24,0)+IF(MOD(A973-$E$27,periods_per_year)=0,$E$26,0)+F973&lt;J972+E973,IF(MOD(A973-$E$27,periods_per_year)=0,$E$26,0),J972+E973-IF(AND(A973&gt;=$E$23,MOD(A973-$E$23,int)=0),$E$24,0)-F973))))</f>
        <v/>
      </c>
      <c r="H973" s="15"/>
      <c r="I973" s="14" t="str">
        <f t="shared" si="144"/>
        <v/>
      </c>
      <c r="J973" s="14" t="str">
        <f t="shared" si="145"/>
        <v/>
      </c>
      <c r="K973" s="14" t="str">
        <f t="shared" si="146"/>
        <v/>
      </c>
      <c r="L973" s="14" t="str">
        <f>IF(A973="","",SUM($K$49:K973))</f>
        <v/>
      </c>
      <c r="O973" s="18" t="str">
        <f t="shared" si="147"/>
        <v/>
      </c>
      <c r="P973" s="19" t="str">
        <f>IF(O973="","",IF(OR(periods_per_year=26,periods_per_year=52),IF(periods_per_year=26,IF(O973=1,fpdate,P972+14),IF(periods_per_year=52,IF(O973=1,fpdate,P972+7),"n/a")),IF(periods_per_year=24,DATE(YEAR(fpdate),MONTH(fpdate)+(O973-1)/2+IF(AND(DAY(fpdate)&gt;=15,MOD(O973,2)=0),1,0),IF(MOD(O973,2)=0,IF(DAY(fpdate)&gt;=15,DAY(fpdate)-14,DAY(fpdate)+14),DAY(fpdate))),IF(DAY(DATE(YEAR(fpdate),MONTH(fpdate)+O973-1,DAY(fpdate)))&lt;&gt;DAY(fpdate),DATE(YEAR(fpdate),MONTH(fpdate)+O973,0),DATE(YEAR(fpdate),MONTH(fpdate)+O973-1,DAY(fpdate))))))</f>
        <v/>
      </c>
      <c r="Q973" s="20" t="str">
        <f>IF(O973="","",IF(D973&lt;&gt;"",D973,IF(O973=1,start_rate,IF(variable,IF(OR(O973=1,O973&lt;$J$23*periods_per_year),Q972,MIN($J$24,IF(MOD(O973-1,$J$26)=0,MAX($J$25,Q972+$J$27),Q972))),Q972))))</f>
        <v/>
      </c>
      <c r="R973" s="21" t="str">
        <f>IF(O973="","",ROUND((((1+Q973/CP)^(CP/periods_per_year))-1)*U972,2))</f>
        <v/>
      </c>
      <c r="S973" s="21" t="str">
        <f>IF(O973="","",IF(O973=nper,U972+R973,MIN(U972+R973,IF(Q973=Q972,S972,ROUND(-PMT(((1+Q973/CP)^(CP/periods_per_year))-1,nper-O973+1,U972),2)))))</f>
        <v/>
      </c>
      <c r="T973" s="21" t="str">
        <f t="shared" si="148"/>
        <v/>
      </c>
      <c r="U973" s="21" t="str">
        <f t="shared" si="149"/>
        <v/>
      </c>
    </row>
    <row r="974" spans="1:21" x14ac:dyDescent="0.2">
      <c r="A974" s="11" t="str">
        <f t="shared" si="140"/>
        <v/>
      </c>
      <c r="B974" s="12" t="str">
        <f t="shared" si="141"/>
        <v/>
      </c>
      <c r="C974" s="16" t="str">
        <f t="shared" si="142"/>
        <v/>
      </c>
      <c r="D974" s="13" t="str">
        <f>IF(A974="","",IF(A974=1,start_rate,IF(variable,IF(OR(A974=1,A974&lt;$J$23*periods_per_year),D973,MIN($J$24,IF(MOD(A974-1,$J$26)=0,MAX($J$25,D973+$J$27),D973))),D973)))</f>
        <v/>
      </c>
      <c r="E974" s="14" t="str">
        <f t="shared" si="143"/>
        <v/>
      </c>
      <c r="F974" s="14" t="str">
        <f>IF(A974="","",IF(A974=nper,J973+E974,MIN(J973+E974,IF(D974=D973,F973,IF($E$13="Acc Bi-Weekly",ROUND((-PMT(((1+D974/CP)^(CP/12))-1,(nper-A974+1)*12/26,J973))/2,2),IF($E$13="Acc Weekly",ROUND((-PMT(((1+D974/CP)^(CP/12))-1,(nper-A974+1)*12/52,J973))/4,2),ROUND(-PMT(((1+D974/CP)^(CP/periods_per_year))-1,nper-A974+1,J973),2)))))))</f>
        <v/>
      </c>
      <c r="G974" s="14" t="str">
        <f>IF(OR(A974="",A974&lt;$E$23),"",IF(J973&lt;=F974,0,IF(IF(AND(A974&gt;=$E$23,MOD(A974-$E$23,int)=0),$E$24,0)+F974&gt;=J973+E974,J973+E974-F974,IF(AND(A974&gt;=$E$23,MOD(A974-$E$23,int)=0),$E$24,0)+IF(IF(AND(A974&gt;=$E$23,MOD(A974-$E$23,int)=0),$E$24,0)+IF(MOD(A974-$E$27,periods_per_year)=0,$E$26,0)+F974&lt;J973+E974,IF(MOD(A974-$E$27,periods_per_year)=0,$E$26,0),J973+E974-IF(AND(A974&gt;=$E$23,MOD(A974-$E$23,int)=0),$E$24,0)-F974))))</f>
        <v/>
      </c>
      <c r="H974" s="15"/>
      <c r="I974" s="14" t="str">
        <f t="shared" si="144"/>
        <v/>
      </c>
      <c r="J974" s="14" t="str">
        <f t="shared" si="145"/>
        <v/>
      </c>
      <c r="K974" s="14" t="str">
        <f t="shared" si="146"/>
        <v/>
      </c>
      <c r="L974" s="14" t="str">
        <f>IF(A974="","",SUM($K$49:K974))</f>
        <v/>
      </c>
      <c r="O974" s="18" t="str">
        <f t="shared" si="147"/>
        <v/>
      </c>
      <c r="P974" s="19" t="str">
        <f>IF(O974="","",IF(OR(periods_per_year=26,periods_per_year=52),IF(periods_per_year=26,IF(O974=1,fpdate,P973+14),IF(periods_per_year=52,IF(O974=1,fpdate,P973+7),"n/a")),IF(periods_per_year=24,DATE(YEAR(fpdate),MONTH(fpdate)+(O974-1)/2+IF(AND(DAY(fpdate)&gt;=15,MOD(O974,2)=0),1,0),IF(MOD(O974,2)=0,IF(DAY(fpdate)&gt;=15,DAY(fpdate)-14,DAY(fpdate)+14),DAY(fpdate))),IF(DAY(DATE(YEAR(fpdate),MONTH(fpdate)+O974-1,DAY(fpdate)))&lt;&gt;DAY(fpdate),DATE(YEAR(fpdate),MONTH(fpdate)+O974,0),DATE(YEAR(fpdate),MONTH(fpdate)+O974-1,DAY(fpdate))))))</f>
        <v/>
      </c>
      <c r="Q974" s="20" t="str">
        <f>IF(O974="","",IF(D974&lt;&gt;"",D974,IF(O974=1,start_rate,IF(variable,IF(OR(O974=1,O974&lt;$J$23*periods_per_year),Q973,MIN($J$24,IF(MOD(O974-1,$J$26)=0,MAX($J$25,Q973+$J$27),Q973))),Q973))))</f>
        <v/>
      </c>
      <c r="R974" s="21" t="str">
        <f>IF(O974="","",ROUND((((1+Q974/CP)^(CP/periods_per_year))-1)*U973,2))</f>
        <v/>
      </c>
      <c r="S974" s="21" t="str">
        <f>IF(O974="","",IF(O974=nper,U973+R974,MIN(U973+R974,IF(Q974=Q973,S973,ROUND(-PMT(((1+Q974/CP)^(CP/periods_per_year))-1,nper-O974+1,U973),2)))))</f>
        <v/>
      </c>
      <c r="T974" s="21" t="str">
        <f t="shared" si="148"/>
        <v/>
      </c>
      <c r="U974" s="21" t="str">
        <f t="shared" si="149"/>
        <v/>
      </c>
    </row>
    <row r="975" spans="1:21" x14ac:dyDescent="0.2">
      <c r="A975" s="11" t="str">
        <f t="shared" si="140"/>
        <v/>
      </c>
      <c r="B975" s="12" t="str">
        <f t="shared" si="141"/>
        <v/>
      </c>
      <c r="C975" s="16" t="str">
        <f t="shared" si="142"/>
        <v/>
      </c>
      <c r="D975" s="13" t="str">
        <f>IF(A975="","",IF(A975=1,start_rate,IF(variable,IF(OR(A975=1,A975&lt;$J$23*periods_per_year),D974,MIN($J$24,IF(MOD(A975-1,$J$26)=0,MAX($J$25,D974+$J$27),D974))),D974)))</f>
        <v/>
      </c>
      <c r="E975" s="14" t="str">
        <f t="shared" si="143"/>
        <v/>
      </c>
      <c r="F975" s="14" t="str">
        <f>IF(A975="","",IF(A975=nper,J974+E975,MIN(J974+E975,IF(D975=D974,F974,IF($E$13="Acc Bi-Weekly",ROUND((-PMT(((1+D975/CP)^(CP/12))-1,(nper-A975+1)*12/26,J974))/2,2),IF($E$13="Acc Weekly",ROUND((-PMT(((1+D975/CP)^(CP/12))-1,(nper-A975+1)*12/52,J974))/4,2),ROUND(-PMT(((1+D975/CP)^(CP/periods_per_year))-1,nper-A975+1,J974),2)))))))</f>
        <v/>
      </c>
      <c r="G975" s="14" t="str">
        <f>IF(OR(A975="",A975&lt;$E$23),"",IF(J974&lt;=F975,0,IF(IF(AND(A975&gt;=$E$23,MOD(A975-$E$23,int)=0),$E$24,0)+F975&gt;=J974+E975,J974+E975-F975,IF(AND(A975&gt;=$E$23,MOD(A975-$E$23,int)=0),$E$24,0)+IF(IF(AND(A975&gt;=$E$23,MOD(A975-$E$23,int)=0),$E$24,0)+IF(MOD(A975-$E$27,periods_per_year)=0,$E$26,0)+F975&lt;J974+E975,IF(MOD(A975-$E$27,periods_per_year)=0,$E$26,0),J974+E975-IF(AND(A975&gt;=$E$23,MOD(A975-$E$23,int)=0),$E$24,0)-F975))))</f>
        <v/>
      </c>
      <c r="H975" s="15"/>
      <c r="I975" s="14" t="str">
        <f t="shared" si="144"/>
        <v/>
      </c>
      <c r="J975" s="14" t="str">
        <f t="shared" si="145"/>
        <v/>
      </c>
      <c r="K975" s="14" t="str">
        <f t="shared" si="146"/>
        <v/>
      </c>
      <c r="L975" s="14" t="str">
        <f>IF(A975="","",SUM($K$49:K975))</f>
        <v/>
      </c>
      <c r="O975" s="18" t="str">
        <f t="shared" si="147"/>
        <v/>
      </c>
      <c r="P975" s="19" t="str">
        <f>IF(O975="","",IF(OR(periods_per_year=26,periods_per_year=52),IF(periods_per_year=26,IF(O975=1,fpdate,P974+14),IF(periods_per_year=52,IF(O975=1,fpdate,P974+7),"n/a")),IF(periods_per_year=24,DATE(YEAR(fpdate),MONTH(fpdate)+(O975-1)/2+IF(AND(DAY(fpdate)&gt;=15,MOD(O975,2)=0),1,0),IF(MOD(O975,2)=0,IF(DAY(fpdate)&gt;=15,DAY(fpdate)-14,DAY(fpdate)+14),DAY(fpdate))),IF(DAY(DATE(YEAR(fpdate),MONTH(fpdate)+O975-1,DAY(fpdate)))&lt;&gt;DAY(fpdate),DATE(YEAR(fpdate),MONTH(fpdate)+O975,0),DATE(YEAR(fpdate),MONTH(fpdate)+O975-1,DAY(fpdate))))))</f>
        <v/>
      </c>
      <c r="Q975" s="20" t="str">
        <f>IF(O975="","",IF(D975&lt;&gt;"",D975,IF(O975=1,start_rate,IF(variable,IF(OR(O975=1,O975&lt;$J$23*periods_per_year),Q974,MIN($J$24,IF(MOD(O975-1,$J$26)=0,MAX($J$25,Q974+$J$27),Q974))),Q974))))</f>
        <v/>
      </c>
      <c r="R975" s="21" t="str">
        <f>IF(O975="","",ROUND((((1+Q975/CP)^(CP/periods_per_year))-1)*U974,2))</f>
        <v/>
      </c>
      <c r="S975" s="21" t="str">
        <f>IF(O975="","",IF(O975=nper,U974+R975,MIN(U974+R975,IF(Q975=Q974,S974,ROUND(-PMT(((1+Q975/CP)^(CP/periods_per_year))-1,nper-O975+1,U974),2)))))</f>
        <v/>
      </c>
      <c r="T975" s="21" t="str">
        <f t="shared" si="148"/>
        <v/>
      </c>
      <c r="U975" s="21" t="str">
        <f t="shared" si="149"/>
        <v/>
      </c>
    </row>
    <row r="976" spans="1:21" x14ac:dyDescent="0.2">
      <c r="A976" s="11" t="str">
        <f t="shared" si="140"/>
        <v/>
      </c>
      <c r="B976" s="12" t="str">
        <f t="shared" si="141"/>
        <v/>
      </c>
      <c r="C976" s="16" t="str">
        <f t="shared" si="142"/>
        <v/>
      </c>
      <c r="D976" s="13" t="str">
        <f>IF(A976="","",IF(A976=1,start_rate,IF(variable,IF(OR(A976=1,A976&lt;$J$23*periods_per_year),D975,MIN($J$24,IF(MOD(A976-1,$J$26)=0,MAX($J$25,D975+$J$27),D975))),D975)))</f>
        <v/>
      </c>
      <c r="E976" s="14" t="str">
        <f t="shared" si="143"/>
        <v/>
      </c>
      <c r="F976" s="14" t="str">
        <f>IF(A976="","",IF(A976=nper,J975+E976,MIN(J975+E976,IF(D976=D975,F975,IF($E$13="Acc Bi-Weekly",ROUND((-PMT(((1+D976/CP)^(CP/12))-1,(nper-A976+1)*12/26,J975))/2,2),IF($E$13="Acc Weekly",ROUND((-PMT(((1+D976/CP)^(CP/12))-1,(nper-A976+1)*12/52,J975))/4,2),ROUND(-PMT(((1+D976/CP)^(CP/periods_per_year))-1,nper-A976+1,J975),2)))))))</f>
        <v/>
      </c>
      <c r="G976" s="14" t="str">
        <f>IF(OR(A976="",A976&lt;$E$23),"",IF(J975&lt;=F976,0,IF(IF(AND(A976&gt;=$E$23,MOD(A976-$E$23,int)=0),$E$24,0)+F976&gt;=J975+E976,J975+E976-F976,IF(AND(A976&gt;=$E$23,MOD(A976-$E$23,int)=0),$E$24,0)+IF(IF(AND(A976&gt;=$E$23,MOD(A976-$E$23,int)=0),$E$24,0)+IF(MOD(A976-$E$27,periods_per_year)=0,$E$26,0)+F976&lt;J975+E976,IF(MOD(A976-$E$27,periods_per_year)=0,$E$26,0),J975+E976-IF(AND(A976&gt;=$E$23,MOD(A976-$E$23,int)=0),$E$24,0)-F976))))</f>
        <v/>
      </c>
      <c r="H976" s="15"/>
      <c r="I976" s="14" t="str">
        <f t="shared" si="144"/>
        <v/>
      </c>
      <c r="J976" s="14" t="str">
        <f t="shared" si="145"/>
        <v/>
      </c>
      <c r="K976" s="14" t="str">
        <f t="shared" si="146"/>
        <v/>
      </c>
      <c r="L976" s="14" t="str">
        <f>IF(A976="","",SUM($K$49:K976))</f>
        <v/>
      </c>
      <c r="O976" s="18" t="str">
        <f t="shared" si="147"/>
        <v/>
      </c>
      <c r="P976" s="19" t="str">
        <f>IF(O976="","",IF(OR(periods_per_year=26,periods_per_year=52),IF(periods_per_year=26,IF(O976=1,fpdate,P975+14),IF(periods_per_year=52,IF(O976=1,fpdate,P975+7),"n/a")),IF(periods_per_year=24,DATE(YEAR(fpdate),MONTH(fpdate)+(O976-1)/2+IF(AND(DAY(fpdate)&gt;=15,MOD(O976,2)=0),1,0),IF(MOD(O976,2)=0,IF(DAY(fpdate)&gt;=15,DAY(fpdate)-14,DAY(fpdate)+14),DAY(fpdate))),IF(DAY(DATE(YEAR(fpdate),MONTH(fpdate)+O976-1,DAY(fpdate)))&lt;&gt;DAY(fpdate),DATE(YEAR(fpdate),MONTH(fpdate)+O976,0),DATE(YEAR(fpdate),MONTH(fpdate)+O976-1,DAY(fpdate))))))</f>
        <v/>
      </c>
      <c r="Q976" s="20" t="str">
        <f>IF(O976="","",IF(D976&lt;&gt;"",D976,IF(O976=1,start_rate,IF(variable,IF(OR(O976=1,O976&lt;$J$23*periods_per_year),Q975,MIN($J$24,IF(MOD(O976-1,$J$26)=0,MAX($J$25,Q975+$J$27),Q975))),Q975))))</f>
        <v/>
      </c>
      <c r="R976" s="21" t="str">
        <f>IF(O976="","",ROUND((((1+Q976/CP)^(CP/periods_per_year))-1)*U975,2))</f>
        <v/>
      </c>
      <c r="S976" s="21" t="str">
        <f>IF(O976="","",IF(O976=nper,U975+R976,MIN(U975+R976,IF(Q976=Q975,S975,ROUND(-PMT(((1+Q976/CP)^(CP/periods_per_year))-1,nper-O976+1,U975),2)))))</f>
        <v/>
      </c>
      <c r="T976" s="21" t="str">
        <f t="shared" si="148"/>
        <v/>
      </c>
      <c r="U976" s="21" t="str">
        <f t="shared" si="149"/>
        <v/>
      </c>
    </row>
    <row r="977" spans="1:21" x14ac:dyDescent="0.2">
      <c r="A977" s="11" t="str">
        <f t="shared" si="140"/>
        <v/>
      </c>
      <c r="B977" s="12" t="str">
        <f t="shared" si="141"/>
        <v/>
      </c>
      <c r="C977" s="16" t="str">
        <f t="shared" si="142"/>
        <v/>
      </c>
      <c r="D977" s="13" t="str">
        <f>IF(A977="","",IF(A977=1,start_rate,IF(variable,IF(OR(A977=1,A977&lt;$J$23*periods_per_year),D976,MIN($J$24,IF(MOD(A977-1,$J$26)=0,MAX($J$25,D976+$J$27),D976))),D976)))</f>
        <v/>
      </c>
      <c r="E977" s="14" t="str">
        <f t="shared" si="143"/>
        <v/>
      </c>
      <c r="F977" s="14" t="str">
        <f>IF(A977="","",IF(A977=nper,J976+E977,MIN(J976+E977,IF(D977=D976,F976,IF($E$13="Acc Bi-Weekly",ROUND((-PMT(((1+D977/CP)^(CP/12))-1,(nper-A977+1)*12/26,J976))/2,2),IF($E$13="Acc Weekly",ROUND((-PMT(((1+D977/CP)^(CP/12))-1,(nper-A977+1)*12/52,J976))/4,2),ROUND(-PMT(((1+D977/CP)^(CP/periods_per_year))-1,nper-A977+1,J976),2)))))))</f>
        <v/>
      </c>
      <c r="G977" s="14" t="str">
        <f>IF(OR(A977="",A977&lt;$E$23),"",IF(J976&lt;=F977,0,IF(IF(AND(A977&gt;=$E$23,MOD(A977-$E$23,int)=0),$E$24,0)+F977&gt;=J976+E977,J976+E977-F977,IF(AND(A977&gt;=$E$23,MOD(A977-$E$23,int)=0),$E$24,0)+IF(IF(AND(A977&gt;=$E$23,MOD(A977-$E$23,int)=0),$E$24,0)+IF(MOD(A977-$E$27,periods_per_year)=0,$E$26,0)+F977&lt;J976+E977,IF(MOD(A977-$E$27,periods_per_year)=0,$E$26,0),J976+E977-IF(AND(A977&gt;=$E$23,MOD(A977-$E$23,int)=0),$E$24,0)-F977))))</f>
        <v/>
      </c>
      <c r="H977" s="15"/>
      <c r="I977" s="14" t="str">
        <f t="shared" si="144"/>
        <v/>
      </c>
      <c r="J977" s="14" t="str">
        <f t="shared" si="145"/>
        <v/>
      </c>
      <c r="K977" s="14" t="str">
        <f t="shared" si="146"/>
        <v/>
      </c>
      <c r="L977" s="14" t="str">
        <f>IF(A977="","",SUM($K$49:K977))</f>
        <v/>
      </c>
      <c r="O977" s="18" t="str">
        <f t="shared" si="147"/>
        <v/>
      </c>
      <c r="P977" s="19" t="str">
        <f>IF(O977="","",IF(OR(periods_per_year=26,periods_per_year=52),IF(periods_per_year=26,IF(O977=1,fpdate,P976+14),IF(periods_per_year=52,IF(O977=1,fpdate,P976+7),"n/a")),IF(periods_per_year=24,DATE(YEAR(fpdate),MONTH(fpdate)+(O977-1)/2+IF(AND(DAY(fpdate)&gt;=15,MOD(O977,2)=0),1,0),IF(MOD(O977,2)=0,IF(DAY(fpdate)&gt;=15,DAY(fpdate)-14,DAY(fpdate)+14),DAY(fpdate))),IF(DAY(DATE(YEAR(fpdate),MONTH(fpdate)+O977-1,DAY(fpdate)))&lt;&gt;DAY(fpdate),DATE(YEAR(fpdate),MONTH(fpdate)+O977,0),DATE(YEAR(fpdate),MONTH(fpdate)+O977-1,DAY(fpdate))))))</f>
        <v/>
      </c>
      <c r="Q977" s="20" t="str">
        <f>IF(O977="","",IF(D977&lt;&gt;"",D977,IF(O977=1,start_rate,IF(variable,IF(OR(O977=1,O977&lt;$J$23*periods_per_year),Q976,MIN($J$24,IF(MOD(O977-1,$J$26)=0,MAX($J$25,Q976+$J$27),Q976))),Q976))))</f>
        <v/>
      </c>
      <c r="R977" s="21" t="str">
        <f>IF(O977="","",ROUND((((1+Q977/CP)^(CP/periods_per_year))-1)*U976,2))</f>
        <v/>
      </c>
      <c r="S977" s="21" t="str">
        <f>IF(O977="","",IF(O977=nper,U976+R977,MIN(U976+R977,IF(Q977=Q976,S976,ROUND(-PMT(((1+Q977/CP)^(CP/periods_per_year))-1,nper-O977+1,U976),2)))))</f>
        <v/>
      </c>
      <c r="T977" s="21" t="str">
        <f t="shared" si="148"/>
        <v/>
      </c>
      <c r="U977" s="21" t="str">
        <f t="shared" si="149"/>
        <v/>
      </c>
    </row>
    <row r="978" spans="1:21" x14ac:dyDescent="0.2">
      <c r="A978" s="11" t="str">
        <f t="shared" si="140"/>
        <v/>
      </c>
      <c r="B978" s="12" t="str">
        <f t="shared" si="141"/>
        <v/>
      </c>
      <c r="C978" s="16" t="str">
        <f t="shared" si="142"/>
        <v/>
      </c>
      <c r="D978" s="13" t="str">
        <f>IF(A978="","",IF(A978=1,start_rate,IF(variable,IF(OR(A978=1,A978&lt;$J$23*periods_per_year),D977,MIN($J$24,IF(MOD(A978-1,$J$26)=0,MAX($J$25,D977+$J$27),D977))),D977)))</f>
        <v/>
      </c>
      <c r="E978" s="14" t="str">
        <f t="shared" si="143"/>
        <v/>
      </c>
      <c r="F978" s="14" t="str">
        <f>IF(A978="","",IF(A978=nper,J977+E978,MIN(J977+E978,IF(D978=D977,F977,IF($E$13="Acc Bi-Weekly",ROUND((-PMT(((1+D978/CP)^(CP/12))-1,(nper-A978+1)*12/26,J977))/2,2),IF($E$13="Acc Weekly",ROUND((-PMT(((1+D978/CP)^(CP/12))-1,(nper-A978+1)*12/52,J977))/4,2),ROUND(-PMT(((1+D978/CP)^(CP/periods_per_year))-1,nper-A978+1,J977),2)))))))</f>
        <v/>
      </c>
      <c r="G978" s="14" t="str">
        <f>IF(OR(A978="",A978&lt;$E$23),"",IF(J977&lt;=F978,0,IF(IF(AND(A978&gt;=$E$23,MOD(A978-$E$23,int)=0),$E$24,0)+F978&gt;=J977+E978,J977+E978-F978,IF(AND(A978&gt;=$E$23,MOD(A978-$E$23,int)=0),$E$24,0)+IF(IF(AND(A978&gt;=$E$23,MOD(A978-$E$23,int)=0),$E$24,0)+IF(MOD(A978-$E$27,periods_per_year)=0,$E$26,0)+F978&lt;J977+E978,IF(MOD(A978-$E$27,periods_per_year)=0,$E$26,0),J977+E978-IF(AND(A978&gt;=$E$23,MOD(A978-$E$23,int)=0),$E$24,0)-F978))))</f>
        <v/>
      </c>
      <c r="H978" s="15"/>
      <c r="I978" s="14" t="str">
        <f t="shared" si="144"/>
        <v/>
      </c>
      <c r="J978" s="14" t="str">
        <f t="shared" si="145"/>
        <v/>
      </c>
      <c r="K978" s="14" t="str">
        <f t="shared" si="146"/>
        <v/>
      </c>
      <c r="L978" s="14" t="str">
        <f>IF(A978="","",SUM($K$49:K978))</f>
        <v/>
      </c>
      <c r="O978" s="18" t="str">
        <f t="shared" si="147"/>
        <v/>
      </c>
      <c r="P978" s="19" t="str">
        <f>IF(O978="","",IF(OR(periods_per_year=26,periods_per_year=52),IF(periods_per_year=26,IF(O978=1,fpdate,P977+14),IF(periods_per_year=52,IF(O978=1,fpdate,P977+7),"n/a")),IF(periods_per_year=24,DATE(YEAR(fpdate),MONTH(fpdate)+(O978-1)/2+IF(AND(DAY(fpdate)&gt;=15,MOD(O978,2)=0),1,0),IF(MOD(O978,2)=0,IF(DAY(fpdate)&gt;=15,DAY(fpdate)-14,DAY(fpdate)+14),DAY(fpdate))),IF(DAY(DATE(YEAR(fpdate),MONTH(fpdate)+O978-1,DAY(fpdate)))&lt;&gt;DAY(fpdate),DATE(YEAR(fpdate),MONTH(fpdate)+O978,0),DATE(YEAR(fpdate),MONTH(fpdate)+O978-1,DAY(fpdate))))))</f>
        <v/>
      </c>
      <c r="Q978" s="20" t="str">
        <f>IF(O978="","",IF(D978&lt;&gt;"",D978,IF(O978=1,start_rate,IF(variable,IF(OR(O978=1,O978&lt;$J$23*periods_per_year),Q977,MIN($J$24,IF(MOD(O978-1,$J$26)=0,MAX($J$25,Q977+$J$27),Q977))),Q977))))</f>
        <v/>
      </c>
      <c r="R978" s="21" t="str">
        <f>IF(O978="","",ROUND((((1+Q978/CP)^(CP/periods_per_year))-1)*U977,2))</f>
        <v/>
      </c>
      <c r="S978" s="21" t="str">
        <f>IF(O978="","",IF(O978=nper,U977+R978,MIN(U977+R978,IF(Q978=Q977,S977,ROUND(-PMT(((1+Q978/CP)^(CP/periods_per_year))-1,nper-O978+1,U977),2)))))</f>
        <v/>
      </c>
      <c r="T978" s="21" t="str">
        <f t="shared" si="148"/>
        <v/>
      </c>
      <c r="U978" s="21" t="str">
        <f t="shared" si="149"/>
        <v/>
      </c>
    </row>
    <row r="979" spans="1:21" x14ac:dyDescent="0.2">
      <c r="A979" s="11" t="str">
        <f t="shared" si="140"/>
        <v/>
      </c>
      <c r="B979" s="12" t="str">
        <f t="shared" si="141"/>
        <v/>
      </c>
      <c r="C979" s="16" t="str">
        <f t="shared" si="142"/>
        <v/>
      </c>
      <c r="D979" s="13" t="str">
        <f>IF(A979="","",IF(A979=1,start_rate,IF(variable,IF(OR(A979=1,A979&lt;$J$23*periods_per_year),D978,MIN($J$24,IF(MOD(A979-1,$J$26)=0,MAX($J$25,D978+$J$27),D978))),D978)))</f>
        <v/>
      </c>
      <c r="E979" s="14" t="str">
        <f t="shared" si="143"/>
        <v/>
      </c>
      <c r="F979" s="14" t="str">
        <f>IF(A979="","",IF(A979=nper,J978+E979,MIN(J978+E979,IF(D979=D978,F978,IF($E$13="Acc Bi-Weekly",ROUND((-PMT(((1+D979/CP)^(CP/12))-1,(nper-A979+1)*12/26,J978))/2,2),IF($E$13="Acc Weekly",ROUND((-PMT(((1+D979/CP)^(CP/12))-1,(nper-A979+1)*12/52,J978))/4,2),ROUND(-PMT(((1+D979/CP)^(CP/periods_per_year))-1,nper-A979+1,J978),2)))))))</f>
        <v/>
      </c>
      <c r="G979" s="14" t="str">
        <f>IF(OR(A979="",A979&lt;$E$23),"",IF(J978&lt;=F979,0,IF(IF(AND(A979&gt;=$E$23,MOD(A979-$E$23,int)=0),$E$24,0)+F979&gt;=J978+E979,J978+E979-F979,IF(AND(A979&gt;=$E$23,MOD(A979-$E$23,int)=0),$E$24,0)+IF(IF(AND(A979&gt;=$E$23,MOD(A979-$E$23,int)=0),$E$24,0)+IF(MOD(A979-$E$27,periods_per_year)=0,$E$26,0)+F979&lt;J978+E979,IF(MOD(A979-$E$27,periods_per_year)=0,$E$26,0),J978+E979-IF(AND(A979&gt;=$E$23,MOD(A979-$E$23,int)=0),$E$24,0)-F979))))</f>
        <v/>
      </c>
      <c r="H979" s="15"/>
      <c r="I979" s="14" t="str">
        <f t="shared" si="144"/>
        <v/>
      </c>
      <c r="J979" s="14" t="str">
        <f t="shared" si="145"/>
        <v/>
      </c>
      <c r="K979" s="14" t="str">
        <f t="shared" si="146"/>
        <v/>
      </c>
      <c r="L979" s="14" t="str">
        <f>IF(A979="","",SUM($K$49:K979))</f>
        <v/>
      </c>
      <c r="O979" s="18" t="str">
        <f t="shared" si="147"/>
        <v/>
      </c>
      <c r="P979" s="19" t="str">
        <f>IF(O979="","",IF(OR(periods_per_year=26,periods_per_year=52),IF(periods_per_year=26,IF(O979=1,fpdate,P978+14),IF(periods_per_year=52,IF(O979=1,fpdate,P978+7),"n/a")),IF(periods_per_year=24,DATE(YEAR(fpdate),MONTH(fpdate)+(O979-1)/2+IF(AND(DAY(fpdate)&gt;=15,MOD(O979,2)=0),1,0),IF(MOD(O979,2)=0,IF(DAY(fpdate)&gt;=15,DAY(fpdate)-14,DAY(fpdate)+14),DAY(fpdate))),IF(DAY(DATE(YEAR(fpdate),MONTH(fpdate)+O979-1,DAY(fpdate)))&lt;&gt;DAY(fpdate),DATE(YEAR(fpdate),MONTH(fpdate)+O979,0),DATE(YEAR(fpdate),MONTH(fpdate)+O979-1,DAY(fpdate))))))</f>
        <v/>
      </c>
      <c r="Q979" s="20" t="str">
        <f>IF(O979="","",IF(D979&lt;&gt;"",D979,IF(O979=1,start_rate,IF(variable,IF(OR(O979=1,O979&lt;$J$23*periods_per_year),Q978,MIN($J$24,IF(MOD(O979-1,$J$26)=0,MAX($J$25,Q978+$J$27),Q978))),Q978))))</f>
        <v/>
      </c>
      <c r="R979" s="21" t="str">
        <f>IF(O979="","",ROUND((((1+Q979/CP)^(CP/periods_per_year))-1)*U978,2))</f>
        <v/>
      </c>
      <c r="S979" s="21" t="str">
        <f>IF(O979="","",IF(O979=nper,U978+R979,MIN(U978+R979,IF(Q979=Q978,S978,ROUND(-PMT(((1+Q979/CP)^(CP/periods_per_year))-1,nper-O979+1,U978),2)))))</f>
        <v/>
      </c>
      <c r="T979" s="21" t="str">
        <f t="shared" si="148"/>
        <v/>
      </c>
      <c r="U979" s="21" t="str">
        <f t="shared" si="149"/>
        <v/>
      </c>
    </row>
    <row r="980" spans="1:21" x14ac:dyDescent="0.2">
      <c r="A980" s="11" t="str">
        <f t="shared" si="140"/>
        <v/>
      </c>
      <c r="B980" s="12" t="str">
        <f t="shared" si="141"/>
        <v/>
      </c>
      <c r="C980" s="16" t="str">
        <f t="shared" si="142"/>
        <v/>
      </c>
      <c r="D980" s="13" t="str">
        <f>IF(A980="","",IF(A980=1,start_rate,IF(variable,IF(OR(A980=1,A980&lt;$J$23*periods_per_year),D979,MIN($J$24,IF(MOD(A980-1,$J$26)=0,MAX($J$25,D979+$J$27),D979))),D979)))</f>
        <v/>
      </c>
      <c r="E980" s="14" t="str">
        <f t="shared" si="143"/>
        <v/>
      </c>
      <c r="F980" s="14" t="str">
        <f>IF(A980="","",IF(A980=nper,J979+E980,MIN(J979+E980,IF(D980=D979,F979,IF($E$13="Acc Bi-Weekly",ROUND((-PMT(((1+D980/CP)^(CP/12))-1,(nper-A980+1)*12/26,J979))/2,2),IF($E$13="Acc Weekly",ROUND((-PMT(((1+D980/CP)^(CP/12))-1,(nper-A980+1)*12/52,J979))/4,2),ROUND(-PMT(((1+D980/CP)^(CP/periods_per_year))-1,nper-A980+1,J979),2)))))))</f>
        <v/>
      </c>
      <c r="G980" s="14" t="str">
        <f>IF(OR(A980="",A980&lt;$E$23),"",IF(J979&lt;=F980,0,IF(IF(AND(A980&gt;=$E$23,MOD(A980-$E$23,int)=0),$E$24,0)+F980&gt;=J979+E980,J979+E980-F980,IF(AND(A980&gt;=$E$23,MOD(A980-$E$23,int)=0),$E$24,0)+IF(IF(AND(A980&gt;=$E$23,MOD(A980-$E$23,int)=0),$E$24,0)+IF(MOD(A980-$E$27,periods_per_year)=0,$E$26,0)+F980&lt;J979+E980,IF(MOD(A980-$E$27,periods_per_year)=0,$E$26,0),J979+E980-IF(AND(A980&gt;=$E$23,MOD(A980-$E$23,int)=0),$E$24,0)-F980))))</f>
        <v/>
      </c>
      <c r="H980" s="15"/>
      <c r="I980" s="14" t="str">
        <f t="shared" si="144"/>
        <v/>
      </c>
      <c r="J980" s="14" t="str">
        <f t="shared" si="145"/>
        <v/>
      </c>
      <c r="K980" s="14" t="str">
        <f t="shared" si="146"/>
        <v/>
      </c>
      <c r="L980" s="14" t="str">
        <f>IF(A980="","",SUM($K$49:K980))</f>
        <v/>
      </c>
      <c r="O980" s="18" t="str">
        <f t="shared" si="147"/>
        <v/>
      </c>
      <c r="P980" s="19" t="str">
        <f>IF(O980="","",IF(OR(periods_per_year=26,periods_per_year=52),IF(periods_per_year=26,IF(O980=1,fpdate,P979+14),IF(periods_per_year=52,IF(O980=1,fpdate,P979+7),"n/a")),IF(periods_per_year=24,DATE(YEAR(fpdate),MONTH(fpdate)+(O980-1)/2+IF(AND(DAY(fpdate)&gt;=15,MOD(O980,2)=0),1,0),IF(MOD(O980,2)=0,IF(DAY(fpdate)&gt;=15,DAY(fpdate)-14,DAY(fpdate)+14),DAY(fpdate))),IF(DAY(DATE(YEAR(fpdate),MONTH(fpdate)+O980-1,DAY(fpdate)))&lt;&gt;DAY(fpdate),DATE(YEAR(fpdate),MONTH(fpdate)+O980,0),DATE(YEAR(fpdate),MONTH(fpdate)+O980-1,DAY(fpdate))))))</f>
        <v/>
      </c>
      <c r="Q980" s="20" t="str">
        <f>IF(O980="","",IF(D980&lt;&gt;"",D980,IF(O980=1,start_rate,IF(variable,IF(OR(O980=1,O980&lt;$J$23*periods_per_year),Q979,MIN($J$24,IF(MOD(O980-1,$J$26)=0,MAX($J$25,Q979+$J$27),Q979))),Q979))))</f>
        <v/>
      </c>
      <c r="R980" s="21" t="str">
        <f>IF(O980="","",ROUND((((1+Q980/CP)^(CP/periods_per_year))-1)*U979,2))</f>
        <v/>
      </c>
      <c r="S980" s="21" t="str">
        <f>IF(O980="","",IF(O980=nper,U979+R980,MIN(U979+R980,IF(Q980=Q979,S979,ROUND(-PMT(((1+Q980/CP)^(CP/periods_per_year))-1,nper-O980+1,U979),2)))))</f>
        <v/>
      </c>
      <c r="T980" s="21" t="str">
        <f t="shared" si="148"/>
        <v/>
      </c>
      <c r="U980" s="21" t="str">
        <f t="shared" si="149"/>
        <v/>
      </c>
    </row>
    <row r="981" spans="1:21" x14ac:dyDescent="0.2">
      <c r="A981" s="11" t="str">
        <f t="shared" si="140"/>
        <v/>
      </c>
      <c r="B981" s="12" t="str">
        <f t="shared" si="141"/>
        <v/>
      </c>
      <c r="C981" s="16" t="str">
        <f t="shared" si="142"/>
        <v/>
      </c>
      <c r="D981" s="13" t="str">
        <f>IF(A981="","",IF(A981=1,start_rate,IF(variable,IF(OR(A981=1,A981&lt;$J$23*periods_per_year),D980,MIN($J$24,IF(MOD(A981-1,$J$26)=0,MAX($J$25,D980+$J$27),D980))),D980)))</f>
        <v/>
      </c>
      <c r="E981" s="14" t="str">
        <f t="shared" si="143"/>
        <v/>
      </c>
      <c r="F981" s="14" t="str">
        <f>IF(A981="","",IF(A981=nper,J980+E981,MIN(J980+E981,IF(D981=D980,F980,IF($E$13="Acc Bi-Weekly",ROUND((-PMT(((1+D981/CP)^(CP/12))-1,(nper-A981+1)*12/26,J980))/2,2),IF($E$13="Acc Weekly",ROUND((-PMT(((1+D981/CP)^(CP/12))-1,(nper-A981+1)*12/52,J980))/4,2),ROUND(-PMT(((1+D981/CP)^(CP/periods_per_year))-1,nper-A981+1,J980),2)))))))</f>
        <v/>
      </c>
      <c r="G981" s="14" t="str">
        <f>IF(OR(A981="",A981&lt;$E$23),"",IF(J980&lt;=F981,0,IF(IF(AND(A981&gt;=$E$23,MOD(A981-$E$23,int)=0),$E$24,0)+F981&gt;=J980+E981,J980+E981-F981,IF(AND(A981&gt;=$E$23,MOD(A981-$E$23,int)=0),$E$24,0)+IF(IF(AND(A981&gt;=$E$23,MOD(A981-$E$23,int)=0),$E$24,0)+IF(MOD(A981-$E$27,periods_per_year)=0,$E$26,0)+F981&lt;J980+E981,IF(MOD(A981-$E$27,periods_per_year)=0,$E$26,0),J980+E981-IF(AND(A981&gt;=$E$23,MOD(A981-$E$23,int)=0),$E$24,0)-F981))))</f>
        <v/>
      </c>
      <c r="H981" s="15"/>
      <c r="I981" s="14" t="str">
        <f t="shared" si="144"/>
        <v/>
      </c>
      <c r="J981" s="14" t="str">
        <f t="shared" si="145"/>
        <v/>
      </c>
      <c r="K981" s="14" t="str">
        <f t="shared" si="146"/>
        <v/>
      </c>
      <c r="L981" s="14" t="str">
        <f>IF(A981="","",SUM($K$49:K981))</f>
        <v/>
      </c>
      <c r="O981" s="18" t="str">
        <f t="shared" si="147"/>
        <v/>
      </c>
      <c r="P981" s="19" t="str">
        <f>IF(O981="","",IF(OR(periods_per_year=26,periods_per_year=52),IF(periods_per_year=26,IF(O981=1,fpdate,P980+14),IF(periods_per_year=52,IF(O981=1,fpdate,P980+7),"n/a")),IF(periods_per_year=24,DATE(YEAR(fpdate),MONTH(fpdate)+(O981-1)/2+IF(AND(DAY(fpdate)&gt;=15,MOD(O981,2)=0),1,0),IF(MOD(O981,2)=0,IF(DAY(fpdate)&gt;=15,DAY(fpdate)-14,DAY(fpdate)+14),DAY(fpdate))),IF(DAY(DATE(YEAR(fpdate),MONTH(fpdate)+O981-1,DAY(fpdate)))&lt;&gt;DAY(fpdate),DATE(YEAR(fpdate),MONTH(fpdate)+O981,0),DATE(YEAR(fpdate),MONTH(fpdate)+O981-1,DAY(fpdate))))))</f>
        <v/>
      </c>
      <c r="Q981" s="20" t="str">
        <f>IF(O981="","",IF(D981&lt;&gt;"",D981,IF(O981=1,start_rate,IF(variable,IF(OR(O981=1,O981&lt;$J$23*periods_per_year),Q980,MIN($J$24,IF(MOD(O981-1,$J$26)=0,MAX($J$25,Q980+$J$27),Q980))),Q980))))</f>
        <v/>
      </c>
      <c r="R981" s="21" t="str">
        <f>IF(O981="","",ROUND((((1+Q981/CP)^(CP/periods_per_year))-1)*U980,2))</f>
        <v/>
      </c>
      <c r="S981" s="21" t="str">
        <f>IF(O981="","",IF(O981=nper,U980+R981,MIN(U980+R981,IF(Q981=Q980,S980,ROUND(-PMT(((1+Q981/CP)^(CP/periods_per_year))-1,nper-O981+1,U980),2)))))</f>
        <v/>
      </c>
      <c r="T981" s="21" t="str">
        <f t="shared" si="148"/>
        <v/>
      </c>
      <c r="U981" s="21" t="str">
        <f t="shared" si="149"/>
        <v/>
      </c>
    </row>
    <row r="982" spans="1:21" x14ac:dyDescent="0.2">
      <c r="A982" s="11" t="str">
        <f t="shared" si="140"/>
        <v/>
      </c>
      <c r="B982" s="12" t="str">
        <f t="shared" si="141"/>
        <v/>
      </c>
      <c r="C982" s="16" t="str">
        <f t="shared" si="142"/>
        <v/>
      </c>
      <c r="D982" s="13" t="str">
        <f>IF(A982="","",IF(A982=1,start_rate,IF(variable,IF(OR(A982=1,A982&lt;$J$23*periods_per_year),D981,MIN($J$24,IF(MOD(A982-1,$J$26)=0,MAX($J$25,D981+$J$27),D981))),D981)))</f>
        <v/>
      </c>
      <c r="E982" s="14" t="str">
        <f t="shared" si="143"/>
        <v/>
      </c>
      <c r="F982" s="14" t="str">
        <f>IF(A982="","",IF(A982=nper,J981+E982,MIN(J981+E982,IF(D982=D981,F981,IF($E$13="Acc Bi-Weekly",ROUND((-PMT(((1+D982/CP)^(CP/12))-1,(nper-A982+1)*12/26,J981))/2,2),IF($E$13="Acc Weekly",ROUND((-PMT(((1+D982/CP)^(CP/12))-1,(nper-A982+1)*12/52,J981))/4,2),ROUND(-PMT(((1+D982/CP)^(CP/periods_per_year))-1,nper-A982+1,J981),2)))))))</f>
        <v/>
      </c>
      <c r="G982" s="14" t="str">
        <f>IF(OR(A982="",A982&lt;$E$23),"",IF(J981&lt;=F982,0,IF(IF(AND(A982&gt;=$E$23,MOD(A982-$E$23,int)=0),$E$24,0)+F982&gt;=J981+E982,J981+E982-F982,IF(AND(A982&gt;=$E$23,MOD(A982-$E$23,int)=0),$E$24,0)+IF(IF(AND(A982&gt;=$E$23,MOD(A982-$E$23,int)=0),$E$24,0)+IF(MOD(A982-$E$27,periods_per_year)=0,$E$26,0)+F982&lt;J981+E982,IF(MOD(A982-$E$27,periods_per_year)=0,$E$26,0),J981+E982-IF(AND(A982&gt;=$E$23,MOD(A982-$E$23,int)=0),$E$24,0)-F982))))</f>
        <v/>
      </c>
      <c r="H982" s="15"/>
      <c r="I982" s="14" t="str">
        <f t="shared" si="144"/>
        <v/>
      </c>
      <c r="J982" s="14" t="str">
        <f t="shared" si="145"/>
        <v/>
      </c>
      <c r="K982" s="14" t="str">
        <f t="shared" si="146"/>
        <v/>
      </c>
      <c r="L982" s="14" t="str">
        <f>IF(A982="","",SUM($K$49:K982))</f>
        <v/>
      </c>
      <c r="O982" s="18" t="str">
        <f t="shared" si="147"/>
        <v/>
      </c>
      <c r="P982" s="19" t="str">
        <f>IF(O982="","",IF(OR(periods_per_year=26,periods_per_year=52),IF(periods_per_year=26,IF(O982=1,fpdate,P981+14),IF(periods_per_year=52,IF(O982=1,fpdate,P981+7),"n/a")),IF(periods_per_year=24,DATE(YEAR(fpdate),MONTH(fpdate)+(O982-1)/2+IF(AND(DAY(fpdate)&gt;=15,MOD(O982,2)=0),1,0),IF(MOD(O982,2)=0,IF(DAY(fpdate)&gt;=15,DAY(fpdate)-14,DAY(fpdate)+14),DAY(fpdate))),IF(DAY(DATE(YEAR(fpdate),MONTH(fpdate)+O982-1,DAY(fpdate)))&lt;&gt;DAY(fpdate),DATE(YEAR(fpdate),MONTH(fpdate)+O982,0),DATE(YEAR(fpdate),MONTH(fpdate)+O982-1,DAY(fpdate))))))</f>
        <v/>
      </c>
      <c r="Q982" s="20" t="str">
        <f>IF(O982="","",IF(D982&lt;&gt;"",D982,IF(O982=1,start_rate,IF(variable,IF(OR(O982=1,O982&lt;$J$23*periods_per_year),Q981,MIN($J$24,IF(MOD(O982-1,$J$26)=0,MAX($J$25,Q981+$J$27),Q981))),Q981))))</f>
        <v/>
      </c>
      <c r="R982" s="21" t="str">
        <f>IF(O982="","",ROUND((((1+Q982/CP)^(CP/periods_per_year))-1)*U981,2))</f>
        <v/>
      </c>
      <c r="S982" s="21" t="str">
        <f>IF(O982="","",IF(O982=nper,U981+R982,MIN(U981+R982,IF(Q982=Q981,S981,ROUND(-PMT(((1+Q982/CP)^(CP/periods_per_year))-1,nper-O982+1,U981),2)))))</f>
        <v/>
      </c>
      <c r="T982" s="21" t="str">
        <f t="shared" si="148"/>
        <v/>
      </c>
      <c r="U982" s="21" t="str">
        <f t="shared" si="149"/>
        <v/>
      </c>
    </row>
    <row r="983" spans="1:21" x14ac:dyDescent="0.2">
      <c r="A983" s="11" t="str">
        <f t="shared" si="140"/>
        <v/>
      </c>
      <c r="B983" s="12" t="str">
        <f t="shared" si="141"/>
        <v/>
      </c>
      <c r="C983" s="16" t="str">
        <f t="shared" si="142"/>
        <v/>
      </c>
      <c r="D983" s="13" t="str">
        <f>IF(A983="","",IF(A983=1,start_rate,IF(variable,IF(OR(A983=1,A983&lt;$J$23*periods_per_year),D982,MIN($J$24,IF(MOD(A983-1,$J$26)=0,MAX($J$25,D982+$J$27),D982))),D982)))</f>
        <v/>
      </c>
      <c r="E983" s="14" t="str">
        <f t="shared" si="143"/>
        <v/>
      </c>
      <c r="F983" s="14" t="str">
        <f>IF(A983="","",IF(A983=nper,J982+E983,MIN(J982+E983,IF(D983=D982,F982,IF($E$13="Acc Bi-Weekly",ROUND((-PMT(((1+D983/CP)^(CP/12))-1,(nper-A983+1)*12/26,J982))/2,2),IF($E$13="Acc Weekly",ROUND((-PMT(((1+D983/CP)^(CP/12))-1,(nper-A983+1)*12/52,J982))/4,2),ROUND(-PMT(((1+D983/CP)^(CP/periods_per_year))-1,nper-A983+1,J982),2)))))))</f>
        <v/>
      </c>
      <c r="G983" s="14" t="str">
        <f>IF(OR(A983="",A983&lt;$E$23),"",IF(J982&lt;=F983,0,IF(IF(AND(A983&gt;=$E$23,MOD(A983-$E$23,int)=0),$E$24,0)+F983&gt;=J982+E983,J982+E983-F983,IF(AND(A983&gt;=$E$23,MOD(A983-$E$23,int)=0),$E$24,0)+IF(IF(AND(A983&gt;=$E$23,MOD(A983-$E$23,int)=0),$E$24,0)+IF(MOD(A983-$E$27,periods_per_year)=0,$E$26,0)+F983&lt;J982+E983,IF(MOD(A983-$E$27,periods_per_year)=0,$E$26,0),J982+E983-IF(AND(A983&gt;=$E$23,MOD(A983-$E$23,int)=0),$E$24,0)-F983))))</f>
        <v/>
      </c>
      <c r="H983" s="15"/>
      <c r="I983" s="14" t="str">
        <f t="shared" si="144"/>
        <v/>
      </c>
      <c r="J983" s="14" t="str">
        <f t="shared" si="145"/>
        <v/>
      </c>
      <c r="K983" s="14" t="str">
        <f t="shared" si="146"/>
        <v/>
      </c>
      <c r="L983" s="14" t="str">
        <f>IF(A983="","",SUM($K$49:K983))</f>
        <v/>
      </c>
      <c r="O983" s="18" t="str">
        <f t="shared" si="147"/>
        <v/>
      </c>
      <c r="P983" s="19" t="str">
        <f>IF(O983="","",IF(OR(periods_per_year=26,periods_per_year=52),IF(periods_per_year=26,IF(O983=1,fpdate,P982+14),IF(periods_per_year=52,IF(O983=1,fpdate,P982+7),"n/a")),IF(periods_per_year=24,DATE(YEAR(fpdate),MONTH(fpdate)+(O983-1)/2+IF(AND(DAY(fpdate)&gt;=15,MOD(O983,2)=0),1,0),IF(MOD(O983,2)=0,IF(DAY(fpdate)&gt;=15,DAY(fpdate)-14,DAY(fpdate)+14),DAY(fpdate))),IF(DAY(DATE(YEAR(fpdate),MONTH(fpdate)+O983-1,DAY(fpdate)))&lt;&gt;DAY(fpdate),DATE(YEAR(fpdate),MONTH(fpdate)+O983,0),DATE(YEAR(fpdate),MONTH(fpdate)+O983-1,DAY(fpdate))))))</f>
        <v/>
      </c>
      <c r="Q983" s="20" t="str">
        <f>IF(O983="","",IF(D983&lt;&gt;"",D983,IF(O983=1,start_rate,IF(variable,IF(OR(O983=1,O983&lt;$J$23*periods_per_year),Q982,MIN($J$24,IF(MOD(O983-1,$J$26)=0,MAX($J$25,Q982+$J$27),Q982))),Q982))))</f>
        <v/>
      </c>
      <c r="R983" s="21" t="str">
        <f>IF(O983="","",ROUND((((1+Q983/CP)^(CP/periods_per_year))-1)*U982,2))</f>
        <v/>
      </c>
      <c r="S983" s="21" t="str">
        <f>IF(O983="","",IF(O983=nper,U982+R983,MIN(U982+R983,IF(Q983=Q982,S982,ROUND(-PMT(((1+Q983/CP)^(CP/periods_per_year))-1,nper-O983+1,U982),2)))))</f>
        <v/>
      </c>
      <c r="T983" s="21" t="str">
        <f t="shared" si="148"/>
        <v/>
      </c>
      <c r="U983" s="21" t="str">
        <f t="shared" si="149"/>
        <v/>
      </c>
    </row>
    <row r="984" spans="1:21" x14ac:dyDescent="0.2">
      <c r="A984" s="11" t="str">
        <f t="shared" si="140"/>
        <v/>
      </c>
      <c r="B984" s="12" t="str">
        <f t="shared" si="141"/>
        <v/>
      </c>
      <c r="C984" s="16" t="str">
        <f t="shared" si="142"/>
        <v/>
      </c>
      <c r="D984" s="13" t="str">
        <f>IF(A984="","",IF(A984=1,start_rate,IF(variable,IF(OR(A984=1,A984&lt;$J$23*periods_per_year),D983,MIN($J$24,IF(MOD(A984-1,$J$26)=0,MAX($J$25,D983+$J$27),D983))),D983)))</f>
        <v/>
      </c>
      <c r="E984" s="14" t="str">
        <f t="shared" si="143"/>
        <v/>
      </c>
      <c r="F984" s="14" t="str">
        <f>IF(A984="","",IF(A984=nper,J983+E984,MIN(J983+E984,IF(D984=D983,F983,IF($E$13="Acc Bi-Weekly",ROUND((-PMT(((1+D984/CP)^(CP/12))-1,(nper-A984+1)*12/26,J983))/2,2),IF($E$13="Acc Weekly",ROUND((-PMT(((1+D984/CP)^(CP/12))-1,(nper-A984+1)*12/52,J983))/4,2),ROUND(-PMT(((1+D984/CP)^(CP/periods_per_year))-1,nper-A984+1,J983),2)))))))</f>
        <v/>
      </c>
      <c r="G984" s="14" t="str">
        <f>IF(OR(A984="",A984&lt;$E$23),"",IF(J983&lt;=F984,0,IF(IF(AND(A984&gt;=$E$23,MOD(A984-$E$23,int)=0),$E$24,0)+F984&gt;=J983+E984,J983+E984-F984,IF(AND(A984&gt;=$E$23,MOD(A984-$E$23,int)=0),$E$24,0)+IF(IF(AND(A984&gt;=$E$23,MOD(A984-$E$23,int)=0),$E$24,0)+IF(MOD(A984-$E$27,periods_per_year)=0,$E$26,0)+F984&lt;J983+E984,IF(MOD(A984-$E$27,periods_per_year)=0,$E$26,0),J983+E984-IF(AND(A984&gt;=$E$23,MOD(A984-$E$23,int)=0),$E$24,0)-F984))))</f>
        <v/>
      </c>
      <c r="H984" s="15"/>
      <c r="I984" s="14" t="str">
        <f t="shared" si="144"/>
        <v/>
      </c>
      <c r="J984" s="14" t="str">
        <f t="shared" si="145"/>
        <v/>
      </c>
      <c r="K984" s="14" t="str">
        <f t="shared" si="146"/>
        <v/>
      </c>
      <c r="L984" s="14" t="str">
        <f>IF(A984="","",SUM($K$49:K984))</f>
        <v/>
      </c>
      <c r="O984" s="18" t="str">
        <f t="shared" si="147"/>
        <v/>
      </c>
      <c r="P984" s="19" t="str">
        <f>IF(O984="","",IF(OR(periods_per_year=26,periods_per_year=52),IF(periods_per_year=26,IF(O984=1,fpdate,P983+14),IF(periods_per_year=52,IF(O984=1,fpdate,P983+7),"n/a")),IF(periods_per_year=24,DATE(YEAR(fpdate),MONTH(fpdate)+(O984-1)/2+IF(AND(DAY(fpdate)&gt;=15,MOD(O984,2)=0),1,0),IF(MOD(O984,2)=0,IF(DAY(fpdate)&gt;=15,DAY(fpdate)-14,DAY(fpdate)+14),DAY(fpdate))),IF(DAY(DATE(YEAR(fpdate),MONTH(fpdate)+O984-1,DAY(fpdate)))&lt;&gt;DAY(fpdate),DATE(YEAR(fpdate),MONTH(fpdate)+O984,0),DATE(YEAR(fpdate),MONTH(fpdate)+O984-1,DAY(fpdate))))))</f>
        <v/>
      </c>
      <c r="Q984" s="20" t="str">
        <f>IF(O984="","",IF(D984&lt;&gt;"",D984,IF(O984=1,start_rate,IF(variable,IF(OR(O984=1,O984&lt;$J$23*periods_per_year),Q983,MIN($J$24,IF(MOD(O984-1,$J$26)=0,MAX($J$25,Q983+$J$27),Q983))),Q983))))</f>
        <v/>
      </c>
      <c r="R984" s="21" t="str">
        <f>IF(O984="","",ROUND((((1+Q984/CP)^(CP/periods_per_year))-1)*U983,2))</f>
        <v/>
      </c>
      <c r="S984" s="21" t="str">
        <f>IF(O984="","",IF(O984=nper,U983+R984,MIN(U983+R984,IF(Q984=Q983,S983,ROUND(-PMT(((1+Q984/CP)^(CP/periods_per_year))-1,nper-O984+1,U983),2)))))</f>
        <v/>
      </c>
      <c r="T984" s="21" t="str">
        <f t="shared" si="148"/>
        <v/>
      </c>
      <c r="U984" s="21" t="str">
        <f t="shared" si="149"/>
        <v/>
      </c>
    </row>
    <row r="985" spans="1:21" x14ac:dyDescent="0.2">
      <c r="A985" s="11" t="str">
        <f t="shared" si="140"/>
        <v/>
      </c>
      <c r="B985" s="12" t="str">
        <f t="shared" si="141"/>
        <v/>
      </c>
      <c r="C985" s="16" t="str">
        <f t="shared" si="142"/>
        <v/>
      </c>
      <c r="D985" s="13" t="str">
        <f>IF(A985="","",IF(A985=1,start_rate,IF(variable,IF(OR(A985=1,A985&lt;$J$23*periods_per_year),D984,MIN($J$24,IF(MOD(A985-1,$J$26)=0,MAX($J$25,D984+$J$27),D984))),D984)))</f>
        <v/>
      </c>
      <c r="E985" s="14" t="str">
        <f t="shared" si="143"/>
        <v/>
      </c>
      <c r="F985" s="14" t="str">
        <f>IF(A985="","",IF(A985=nper,J984+E985,MIN(J984+E985,IF(D985=D984,F984,IF($E$13="Acc Bi-Weekly",ROUND((-PMT(((1+D985/CP)^(CP/12))-1,(nper-A985+1)*12/26,J984))/2,2),IF($E$13="Acc Weekly",ROUND((-PMT(((1+D985/CP)^(CP/12))-1,(nper-A985+1)*12/52,J984))/4,2),ROUND(-PMT(((1+D985/CP)^(CP/periods_per_year))-1,nper-A985+1,J984),2)))))))</f>
        <v/>
      </c>
      <c r="G985" s="14" t="str">
        <f>IF(OR(A985="",A985&lt;$E$23),"",IF(J984&lt;=F985,0,IF(IF(AND(A985&gt;=$E$23,MOD(A985-$E$23,int)=0),$E$24,0)+F985&gt;=J984+E985,J984+E985-F985,IF(AND(A985&gt;=$E$23,MOD(A985-$E$23,int)=0),$E$24,0)+IF(IF(AND(A985&gt;=$E$23,MOD(A985-$E$23,int)=0),$E$24,0)+IF(MOD(A985-$E$27,periods_per_year)=0,$E$26,0)+F985&lt;J984+E985,IF(MOD(A985-$E$27,periods_per_year)=0,$E$26,0),J984+E985-IF(AND(A985&gt;=$E$23,MOD(A985-$E$23,int)=0),$E$24,0)-F985))))</f>
        <v/>
      </c>
      <c r="H985" s="15"/>
      <c r="I985" s="14" t="str">
        <f t="shared" si="144"/>
        <v/>
      </c>
      <c r="J985" s="14" t="str">
        <f t="shared" si="145"/>
        <v/>
      </c>
      <c r="K985" s="14" t="str">
        <f t="shared" si="146"/>
        <v/>
      </c>
      <c r="L985" s="14" t="str">
        <f>IF(A985="","",SUM($K$49:K985))</f>
        <v/>
      </c>
      <c r="O985" s="18" t="str">
        <f t="shared" si="147"/>
        <v/>
      </c>
      <c r="P985" s="19" t="str">
        <f>IF(O985="","",IF(OR(periods_per_year=26,periods_per_year=52),IF(periods_per_year=26,IF(O985=1,fpdate,P984+14),IF(periods_per_year=52,IF(O985=1,fpdate,P984+7),"n/a")),IF(periods_per_year=24,DATE(YEAR(fpdate),MONTH(fpdate)+(O985-1)/2+IF(AND(DAY(fpdate)&gt;=15,MOD(O985,2)=0),1,0),IF(MOD(O985,2)=0,IF(DAY(fpdate)&gt;=15,DAY(fpdate)-14,DAY(fpdate)+14),DAY(fpdate))),IF(DAY(DATE(YEAR(fpdate),MONTH(fpdate)+O985-1,DAY(fpdate)))&lt;&gt;DAY(fpdate),DATE(YEAR(fpdate),MONTH(fpdate)+O985,0),DATE(YEAR(fpdate),MONTH(fpdate)+O985-1,DAY(fpdate))))))</f>
        <v/>
      </c>
      <c r="Q985" s="20" t="str">
        <f>IF(O985="","",IF(D985&lt;&gt;"",D985,IF(O985=1,start_rate,IF(variable,IF(OR(O985=1,O985&lt;$J$23*periods_per_year),Q984,MIN($J$24,IF(MOD(O985-1,$J$26)=0,MAX($J$25,Q984+$J$27),Q984))),Q984))))</f>
        <v/>
      </c>
      <c r="R985" s="21" t="str">
        <f>IF(O985="","",ROUND((((1+Q985/CP)^(CP/periods_per_year))-1)*U984,2))</f>
        <v/>
      </c>
      <c r="S985" s="21" t="str">
        <f>IF(O985="","",IF(O985=nper,U984+R985,MIN(U984+R985,IF(Q985=Q984,S984,ROUND(-PMT(((1+Q985/CP)^(CP/periods_per_year))-1,nper-O985+1,U984),2)))))</f>
        <v/>
      </c>
      <c r="T985" s="21" t="str">
        <f t="shared" si="148"/>
        <v/>
      </c>
      <c r="U985" s="21" t="str">
        <f t="shared" si="149"/>
        <v/>
      </c>
    </row>
    <row r="986" spans="1:21" x14ac:dyDescent="0.2">
      <c r="A986" s="11" t="str">
        <f t="shared" si="140"/>
        <v/>
      </c>
      <c r="B986" s="12" t="str">
        <f t="shared" si="141"/>
        <v/>
      </c>
      <c r="C986" s="16" t="str">
        <f t="shared" si="142"/>
        <v/>
      </c>
      <c r="D986" s="13" t="str">
        <f>IF(A986="","",IF(A986=1,start_rate,IF(variable,IF(OR(A986=1,A986&lt;$J$23*periods_per_year),D985,MIN($J$24,IF(MOD(A986-1,$J$26)=0,MAX($J$25,D985+$J$27),D985))),D985)))</f>
        <v/>
      </c>
      <c r="E986" s="14" t="str">
        <f t="shared" si="143"/>
        <v/>
      </c>
      <c r="F986" s="14" t="str">
        <f>IF(A986="","",IF(A986=nper,J985+E986,MIN(J985+E986,IF(D986=D985,F985,IF($E$13="Acc Bi-Weekly",ROUND((-PMT(((1+D986/CP)^(CP/12))-1,(nper-A986+1)*12/26,J985))/2,2),IF($E$13="Acc Weekly",ROUND((-PMT(((1+D986/CP)^(CP/12))-1,(nper-A986+1)*12/52,J985))/4,2),ROUND(-PMT(((1+D986/CP)^(CP/periods_per_year))-1,nper-A986+1,J985),2)))))))</f>
        <v/>
      </c>
      <c r="G986" s="14" t="str">
        <f>IF(OR(A986="",A986&lt;$E$23),"",IF(J985&lt;=F986,0,IF(IF(AND(A986&gt;=$E$23,MOD(A986-$E$23,int)=0),$E$24,0)+F986&gt;=J985+E986,J985+E986-F986,IF(AND(A986&gt;=$E$23,MOD(A986-$E$23,int)=0),$E$24,0)+IF(IF(AND(A986&gt;=$E$23,MOD(A986-$E$23,int)=0),$E$24,0)+IF(MOD(A986-$E$27,periods_per_year)=0,$E$26,0)+F986&lt;J985+E986,IF(MOD(A986-$E$27,periods_per_year)=0,$E$26,0),J985+E986-IF(AND(A986&gt;=$E$23,MOD(A986-$E$23,int)=0),$E$24,0)-F986))))</f>
        <v/>
      </c>
      <c r="H986" s="15"/>
      <c r="I986" s="14" t="str">
        <f t="shared" si="144"/>
        <v/>
      </c>
      <c r="J986" s="14" t="str">
        <f t="shared" si="145"/>
        <v/>
      </c>
      <c r="K986" s="14" t="str">
        <f t="shared" si="146"/>
        <v/>
      </c>
      <c r="L986" s="14" t="str">
        <f>IF(A986="","",SUM($K$49:K986))</f>
        <v/>
      </c>
      <c r="O986" s="18" t="str">
        <f t="shared" si="147"/>
        <v/>
      </c>
      <c r="P986" s="19" t="str">
        <f>IF(O986="","",IF(OR(periods_per_year=26,periods_per_year=52),IF(periods_per_year=26,IF(O986=1,fpdate,P985+14),IF(periods_per_year=52,IF(O986=1,fpdate,P985+7),"n/a")),IF(periods_per_year=24,DATE(YEAR(fpdate),MONTH(fpdate)+(O986-1)/2+IF(AND(DAY(fpdate)&gt;=15,MOD(O986,2)=0),1,0),IF(MOD(O986,2)=0,IF(DAY(fpdate)&gt;=15,DAY(fpdate)-14,DAY(fpdate)+14),DAY(fpdate))),IF(DAY(DATE(YEAR(fpdate),MONTH(fpdate)+O986-1,DAY(fpdate)))&lt;&gt;DAY(fpdate),DATE(YEAR(fpdate),MONTH(fpdate)+O986,0),DATE(YEAR(fpdate),MONTH(fpdate)+O986-1,DAY(fpdate))))))</f>
        <v/>
      </c>
      <c r="Q986" s="20" t="str">
        <f>IF(O986="","",IF(D986&lt;&gt;"",D986,IF(O986=1,start_rate,IF(variable,IF(OR(O986=1,O986&lt;$J$23*periods_per_year),Q985,MIN($J$24,IF(MOD(O986-1,$J$26)=0,MAX($J$25,Q985+$J$27),Q985))),Q985))))</f>
        <v/>
      </c>
      <c r="R986" s="21" t="str">
        <f>IF(O986="","",ROUND((((1+Q986/CP)^(CP/periods_per_year))-1)*U985,2))</f>
        <v/>
      </c>
      <c r="S986" s="21" t="str">
        <f>IF(O986="","",IF(O986=nper,U985+R986,MIN(U985+R986,IF(Q986=Q985,S985,ROUND(-PMT(((1+Q986/CP)^(CP/periods_per_year))-1,nper-O986+1,U985),2)))))</f>
        <v/>
      </c>
      <c r="T986" s="21" t="str">
        <f t="shared" si="148"/>
        <v/>
      </c>
      <c r="U986" s="21" t="str">
        <f t="shared" si="149"/>
        <v/>
      </c>
    </row>
    <row r="987" spans="1:21" x14ac:dyDescent="0.2">
      <c r="A987" s="11" t="str">
        <f t="shared" si="140"/>
        <v/>
      </c>
      <c r="B987" s="12" t="str">
        <f t="shared" si="141"/>
        <v/>
      </c>
      <c r="C987" s="16" t="str">
        <f t="shared" si="142"/>
        <v/>
      </c>
      <c r="D987" s="13" t="str">
        <f>IF(A987="","",IF(A987=1,start_rate,IF(variable,IF(OR(A987=1,A987&lt;$J$23*periods_per_year),D986,MIN($J$24,IF(MOD(A987-1,$J$26)=0,MAX($J$25,D986+$J$27),D986))),D986)))</f>
        <v/>
      </c>
      <c r="E987" s="14" t="str">
        <f t="shared" si="143"/>
        <v/>
      </c>
      <c r="F987" s="14" t="str">
        <f>IF(A987="","",IF(A987=nper,J986+E987,MIN(J986+E987,IF(D987=D986,F986,IF($E$13="Acc Bi-Weekly",ROUND((-PMT(((1+D987/CP)^(CP/12))-1,(nper-A987+1)*12/26,J986))/2,2),IF($E$13="Acc Weekly",ROUND((-PMT(((1+D987/CP)^(CP/12))-1,(nper-A987+1)*12/52,J986))/4,2),ROUND(-PMT(((1+D987/CP)^(CP/periods_per_year))-1,nper-A987+1,J986),2)))))))</f>
        <v/>
      </c>
      <c r="G987" s="14" t="str">
        <f>IF(OR(A987="",A987&lt;$E$23),"",IF(J986&lt;=F987,0,IF(IF(AND(A987&gt;=$E$23,MOD(A987-$E$23,int)=0),$E$24,0)+F987&gt;=J986+E987,J986+E987-F987,IF(AND(A987&gt;=$E$23,MOD(A987-$E$23,int)=0),$E$24,0)+IF(IF(AND(A987&gt;=$E$23,MOD(A987-$E$23,int)=0),$E$24,0)+IF(MOD(A987-$E$27,periods_per_year)=0,$E$26,0)+F987&lt;J986+E987,IF(MOD(A987-$E$27,periods_per_year)=0,$E$26,0),J986+E987-IF(AND(A987&gt;=$E$23,MOD(A987-$E$23,int)=0),$E$24,0)-F987))))</f>
        <v/>
      </c>
      <c r="H987" s="15"/>
      <c r="I987" s="14" t="str">
        <f t="shared" si="144"/>
        <v/>
      </c>
      <c r="J987" s="14" t="str">
        <f t="shared" si="145"/>
        <v/>
      </c>
      <c r="K987" s="14" t="str">
        <f t="shared" si="146"/>
        <v/>
      </c>
      <c r="L987" s="14" t="str">
        <f>IF(A987="","",SUM($K$49:K987))</f>
        <v/>
      </c>
      <c r="O987" s="18" t="str">
        <f t="shared" si="147"/>
        <v/>
      </c>
      <c r="P987" s="19" t="str">
        <f>IF(O987="","",IF(OR(periods_per_year=26,periods_per_year=52),IF(periods_per_year=26,IF(O987=1,fpdate,P986+14),IF(periods_per_year=52,IF(O987=1,fpdate,P986+7),"n/a")),IF(periods_per_year=24,DATE(YEAR(fpdate),MONTH(fpdate)+(O987-1)/2+IF(AND(DAY(fpdate)&gt;=15,MOD(O987,2)=0),1,0),IF(MOD(O987,2)=0,IF(DAY(fpdate)&gt;=15,DAY(fpdate)-14,DAY(fpdate)+14),DAY(fpdate))),IF(DAY(DATE(YEAR(fpdate),MONTH(fpdate)+O987-1,DAY(fpdate)))&lt;&gt;DAY(fpdate),DATE(YEAR(fpdate),MONTH(fpdate)+O987,0),DATE(YEAR(fpdate),MONTH(fpdate)+O987-1,DAY(fpdate))))))</f>
        <v/>
      </c>
      <c r="Q987" s="20" t="str">
        <f>IF(O987="","",IF(D987&lt;&gt;"",D987,IF(O987=1,start_rate,IF(variable,IF(OR(O987=1,O987&lt;$J$23*periods_per_year),Q986,MIN($J$24,IF(MOD(O987-1,$J$26)=0,MAX($J$25,Q986+$J$27),Q986))),Q986))))</f>
        <v/>
      </c>
      <c r="R987" s="21" t="str">
        <f>IF(O987="","",ROUND((((1+Q987/CP)^(CP/periods_per_year))-1)*U986,2))</f>
        <v/>
      </c>
      <c r="S987" s="21" t="str">
        <f>IF(O987="","",IF(O987=nper,U986+R987,MIN(U986+R987,IF(Q987=Q986,S986,ROUND(-PMT(((1+Q987/CP)^(CP/periods_per_year))-1,nper-O987+1,U986),2)))))</f>
        <v/>
      </c>
      <c r="T987" s="21" t="str">
        <f t="shared" si="148"/>
        <v/>
      </c>
      <c r="U987" s="21" t="str">
        <f t="shared" si="149"/>
        <v/>
      </c>
    </row>
    <row r="988" spans="1:21" x14ac:dyDescent="0.2">
      <c r="A988" s="11" t="str">
        <f t="shared" si="140"/>
        <v/>
      </c>
      <c r="B988" s="12" t="str">
        <f t="shared" si="141"/>
        <v/>
      </c>
      <c r="C988" s="16" t="str">
        <f t="shared" si="142"/>
        <v/>
      </c>
      <c r="D988" s="13" t="str">
        <f>IF(A988="","",IF(A988=1,start_rate,IF(variable,IF(OR(A988=1,A988&lt;$J$23*periods_per_year),D987,MIN($J$24,IF(MOD(A988-1,$J$26)=0,MAX($J$25,D987+$J$27),D987))),D987)))</f>
        <v/>
      </c>
      <c r="E988" s="14" t="str">
        <f t="shared" si="143"/>
        <v/>
      </c>
      <c r="F988" s="14" t="str">
        <f>IF(A988="","",IF(A988=nper,J987+E988,MIN(J987+E988,IF(D988=D987,F987,IF($E$13="Acc Bi-Weekly",ROUND((-PMT(((1+D988/CP)^(CP/12))-1,(nper-A988+1)*12/26,J987))/2,2),IF($E$13="Acc Weekly",ROUND((-PMT(((1+D988/CP)^(CP/12))-1,(nper-A988+1)*12/52,J987))/4,2),ROUND(-PMT(((1+D988/CP)^(CP/periods_per_year))-1,nper-A988+1,J987),2)))))))</f>
        <v/>
      </c>
      <c r="G988" s="14" t="str">
        <f>IF(OR(A988="",A988&lt;$E$23),"",IF(J987&lt;=F988,0,IF(IF(AND(A988&gt;=$E$23,MOD(A988-$E$23,int)=0),$E$24,0)+F988&gt;=J987+E988,J987+E988-F988,IF(AND(A988&gt;=$E$23,MOD(A988-$E$23,int)=0),$E$24,0)+IF(IF(AND(A988&gt;=$E$23,MOD(A988-$E$23,int)=0),$E$24,0)+IF(MOD(A988-$E$27,periods_per_year)=0,$E$26,0)+F988&lt;J987+E988,IF(MOD(A988-$E$27,periods_per_year)=0,$E$26,0),J987+E988-IF(AND(A988&gt;=$E$23,MOD(A988-$E$23,int)=0),$E$24,0)-F988))))</f>
        <v/>
      </c>
      <c r="H988" s="15"/>
      <c r="I988" s="14" t="str">
        <f t="shared" si="144"/>
        <v/>
      </c>
      <c r="J988" s="14" t="str">
        <f t="shared" si="145"/>
        <v/>
      </c>
      <c r="K988" s="14" t="str">
        <f t="shared" si="146"/>
        <v/>
      </c>
      <c r="L988" s="14" t="str">
        <f>IF(A988="","",SUM($K$49:K988))</f>
        <v/>
      </c>
      <c r="O988" s="18" t="str">
        <f t="shared" si="147"/>
        <v/>
      </c>
      <c r="P988" s="19" t="str">
        <f>IF(O988="","",IF(OR(periods_per_year=26,periods_per_year=52),IF(periods_per_year=26,IF(O988=1,fpdate,P987+14),IF(periods_per_year=52,IF(O988=1,fpdate,P987+7),"n/a")),IF(periods_per_year=24,DATE(YEAR(fpdate),MONTH(fpdate)+(O988-1)/2+IF(AND(DAY(fpdate)&gt;=15,MOD(O988,2)=0),1,0),IF(MOD(O988,2)=0,IF(DAY(fpdate)&gt;=15,DAY(fpdate)-14,DAY(fpdate)+14),DAY(fpdate))),IF(DAY(DATE(YEAR(fpdate),MONTH(fpdate)+O988-1,DAY(fpdate)))&lt;&gt;DAY(fpdate),DATE(YEAR(fpdate),MONTH(fpdate)+O988,0),DATE(YEAR(fpdate),MONTH(fpdate)+O988-1,DAY(fpdate))))))</f>
        <v/>
      </c>
      <c r="Q988" s="20" t="str">
        <f>IF(O988="","",IF(D988&lt;&gt;"",D988,IF(O988=1,start_rate,IF(variable,IF(OR(O988=1,O988&lt;$J$23*periods_per_year),Q987,MIN($J$24,IF(MOD(O988-1,$J$26)=0,MAX($J$25,Q987+$J$27),Q987))),Q987))))</f>
        <v/>
      </c>
      <c r="R988" s="21" t="str">
        <f>IF(O988="","",ROUND((((1+Q988/CP)^(CP/periods_per_year))-1)*U987,2))</f>
        <v/>
      </c>
      <c r="S988" s="21" t="str">
        <f>IF(O988="","",IF(O988=nper,U987+R988,MIN(U987+R988,IF(Q988=Q987,S987,ROUND(-PMT(((1+Q988/CP)^(CP/periods_per_year))-1,nper-O988+1,U987),2)))))</f>
        <v/>
      </c>
      <c r="T988" s="21" t="str">
        <f t="shared" si="148"/>
        <v/>
      </c>
      <c r="U988" s="21" t="str">
        <f t="shared" si="149"/>
        <v/>
      </c>
    </row>
    <row r="989" spans="1:21" x14ac:dyDescent="0.2">
      <c r="A989" s="11" t="str">
        <f t="shared" si="140"/>
        <v/>
      </c>
      <c r="B989" s="12" t="str">
        <f t="shared" si="141"/>
        <v/>
      </c>
      <c r="C989" s="16" t="str">
        <f t="shared" si="142"/>
        <v/>
      </c>
      <c r="D989" s="13" t="str">
        <f>IF(A989="","",IF(A989=1,start_rate,IF(variable,IF(OR(A989=1,A989&lt;$J$23*periods_per_year),D988,MIN($J$24,IF(MOD(A989-1,$J$26)=0,MAX($J$25,D988+$J$27),D988))),D988)))</f>
        <v/>
      </c>
      <c r="E989" s="14" t="str">
        <f t="shared" si="143"/>
        <v/>
      </c>
      <c r="F989" s="14" t="str">
        <f>IF(A989="","",IF(A989=nper,J988+E989,MIN(J988+E989,IF(D989=D988,F988,IF($E$13="Acc Bi-Weekly",ROUND((-PMT(((1+D989/CP)^(CP/12))-1,(nper-A989+1)*12/26,J988))/2,2),IF($E$13="Acc Weekly",ROUND((-PMT(((1+D989/CP)^(CP/12))-1,(nper-A989+1)*12/52,J988))/4,2),ROUND(-PMT(((1+D989/CP)^(CP/periods_per_year))-1,nper-A989+1,J988),2)))))))</f>
        <v/>
      </c>
      <c r="G989" s="14" t="str">
        <f>IF(OR(A989="",A989&lt;$E$23),"",IF(J988&lt;=F989,0,IF(IF(AND(A989&gt;=$E$23,MOD(A989-$E$23,int)=0),$E$24,0)+F989&gt;=J988+E989,J988+E989-F989,IF(AND(A989&gt;=$E$23,MOD(A989-$E$23,int)=0),$E$24,0)+IF(IF(AND(A989&gt;=$E$23,MOD(A989-$E$23,int)=0),$E$24,0)+IF(MOD(A989-$E$27,periods_per_year)=0,$E$26,0)+F989&lt;J988+E989,IF(MOD(A989-$E$27,periods_per_year)=0,$E$26,0),J988+E989-IF(AND(A989&gt;=$E$23,MOD(A989-$E$23,int)=0),$E$24,0)-F989))))</f>
        <v/>
      </c>
      <c r="H989" s="15"/>
      <c r="I989" s="14" t="str">
        <f t="shared" si="144"/>
        <v/>
      </c>
      <c r="J989" s="14" t="str">
        <f t="shared" si="145"/>
        <v/>
      </c>
      <c r="K989" s="14" t="str">
        <f t="shared" si="146"/>
        <v/>
      </c>
      <c r="L989" s="14" t="str">
        <f>IF(A989="","",SUM($K$49:K989))</f>
        <v/>
      </c>
      <c r="O989" s="18" t="str">
        <f t="shared" si="147"/>
        <v/>
      </c>
      <c r="P989" s="19" t="str">
        <f>IF(O989="","",IF(OR(periods_per_year=26,periods_per_year=52),IF(periods_per_year=26,IF(O989=1,fpdate,P988+14),IF(periods_per_year=52,IF(O989=1,fpdate,P988+7),"n/a")),IF(periods_per_year=24,DATE(YEAR(fpdate),MONTH(fpdate)+(O989-1)/2+IF(AND(DAY(fpdate)&gt;=15,MOD(O989,2)=0),1,0),IF(MOD(O989,2)=0,IF(DAY(fpdate)&gt;=15,DAY(fpdate)-14,DAY(fpdate)+14),DAY(fpdate))),IF(DAY(DATE(YEAR(fpdate),MONTH(fpdate)+O989-1,DAY(fpdate)))&lt;&gt;DAY(fpdate),DATE(YEAR(fpdate),MONTH(fpdate)+O989,0),DATE(YEAR(fpdate),MONTH(fpdate)+O989-1,DAY(fpdate))))))</f>
        <v/>
      </c>
      <c r="Q989" s="20" t="str">
        <f>IF(O989="","",IF(D989&lt;&gt;"",D989,IF(O989=1,start_rate,IF(variable,IF(OR(O989=1,O989&lt;$J$23*periods_per_year),Q988,MIN($J$24,IF(MOD(O989-1,$J$26)=0,MAX($J$25,Q988+$J$27),Q988))),Q988))))</f>
        <v/>
      </c>
      <c r="R989" s="21" t="str">
        <f>IF(O989="","",ROUND((((1+Q989/CP)^(CP/periods_per_year))-1)*U988,2))</f>
        <v/>
      </c>
      <c r="S989" s="21" t="str">
        <f>IF(O989="","",IF(O989=nper,U988+R989,MIN(U988+R989,IF(Q989=Q988,S988,ROUND(-PMT(((1+Q989/CP)^(CP/periods_per_year))-1,nper-O989+1,U988),2)))))</f>
        <v/>
      </c>
      <c r="T989" s="21" t="str">
        <f t="shared" si="148"/>
        <v/>
      </c>
      <c r="U989" s="21" t="str">
        <f t="shared" si="149"/>
        <v/>
      </c>
    </row>
    <row r="990" spans="1:21" x14ac:dyDescent="0.2">
      <c r="A990" s="11" t="str">
        <f t="shared" si="140"/>
        <v/>
      </c>
      <c r="B990" s="12" t="str">
        <f t="shared" si="141"/>
        <v/>
      </c>
      <c r="C990" s="16" t="str">
        <f t="shared" si="142"/>
        <v/>
      </c>
      <c r="D990" s="13" t="str">
        <f>IF(A990="","",IF(A990=1,start_rate,IF(variable,IF(OR(A990=1,A990&lt;$J$23*periods_per_year),D989,MIN($J$24,IF(MOD(A990-1,$J$26)=0,MAX($J$25,D989+$J$27),D989))),D989)))</f>
        <v/>
      </c>
      <c r="E990" s="14" t="str">
        <f t="shared" si="143"/>
        <v/>
      </c>
      <c r="F990" s="14" t="str">
        <f>IF(A990="","",IF(A990=nper,J989+E990,MIN(J989+E990,IF(D990=D989,F989,IF($E$13="Acc Bi-Weekly",ROUND((-PMT(((1+D990/CP)^(CP/12))-1,(nper-A990+1)*12/26,J989))/2,2),IF($E$13="Acc Weekly",ROUND((-PMT(((1+D990/CP)^(CP/12))-1,(nper-A990+1)*12/52,J989))/4,2),ROUND(-PMT(((1+D990/CP)^(CP/periods_per_year))-1,nper-A990+1,J989),2)))))))</f>
        <v/>
      </c>
      <c r="G990" s="14" t="str">
        <f>IF(OR(A990="",A990&lt;$E$23),"",IF(J989&lt;=F990,0,IF(IF(AND(A990&gt;=$E$23,MOD(A990-$E$23,int)=0),$E$24,0)+F990&gt;=J989+E990,J989+E990-F990,IF(AND(A990&gt;=$E$23,MOD(A990-$E$23,int)=0),$E$24,0)+IF(IF(AND(A990&gt;=$E$23,MOD(A990-$E$23,int)=0),$E$24,0)+IF(MOD(A990-$E$27,periods_per_year)=0,$E$26,0)+F990&lt;J989+E990,IF(MOD(A990-$E$27,periods_per_year)=0,$E$26,0),J989+E990-IF(AND(A990&gt;=$E$23,MOD(A990-$E$23,int)=0),$E$24,0)-F990))))</f>
        <v/>
      </c>
      <c r="H990" s="15"/>
      <c r="I990" s="14" t="str">
        <f t="shared" si="144"/>
        <v/>
      </c>
      <c r="J990" s="14" t="str">
        <f t="shared" si="145"/>
        <v/>
      </c>
      <c r="K990" s="14" t="str">
        <f t="shared" si="146"/>
        <v/>
      </c>
      <c r="L990" s="14" t="str">
        <f>IF(A990="","",SUM($K$49:K990))</f>
        <v/>
      </c>
      <c r="O990" s="18" t="str">
        <f t="shared" si="147"/>
        <v/>
      </c>
      <c r="P990" s="19" t="str">
        <f>IF(O990="","",IF(OR(periods_per_year=26,periods_per_year=52),IF(periods_per_year=26,IF(O990=1,fpdate,P989+14),IF(periods_per_year=52,IF(O990=1,fpdate,P989+7),"n/a")),IF(periods_per_year=24,DATE(YEAR(fpdate),MONTH(fpdate)+(O990-1)/2+IF(AND(DAY(fpdate)&gt;=15,MOD(O990,2)=0),1,0),IF(MOD(O990,2)=0,IF(DAY(fpdate)&gt;=15,DAY(fpdate)-14,DAY(fpdate)+14),DAY(fpdate))),IF(DAY(DATE(YEAR(fpdate),MONTH(fpdate)+O990-1,DAY(fpdate)))&lt;&gt;DAY(fpdate),DATE(YEAR(fpdate),MONTH(fpdate)+O990,0),DATE(YEAR(fpdate),MONTH(fpdate)+O990-1,DAY(fpdate))))))</f>
        <v/>
      </c>
      <c r="Q990" s="20" t="str">
        <f>IF(O990="","",IF(D990&lt;&gt;"",D990,IF(O990=1,start_rate,IF(variable,IF(OR(O990=1,O990&lt;$J$23*periods_per_year),Q989,MIN($J$24,IF(MOD(O990-1,$J$26)=0,MAX($J$25,Q989+$J$27),Q989))),Q989))))</f>
        <v/>
      </c>
      <c r="R990" s="21" t="str">
        <f>IF(O990="","",ROUND((((1+Q990/CP)^(CP/periods_per_year))-1)*U989,2))</f>
        <v/>
      </c>
      <c r="S990" s="21" t="str">
        <f>IF(O990="","",IF(O990=nper,U989+R990,MIN(U989+R990,IF(Q990=Q989,S989,ROUND(-PMT(((1+Q990/CP)^(CP/periods_per_year))-1,nper-O990+1,U989),2)))))</f>
        <v/>
      </c>
      <c r="T990" s="21" t="str">
        <f t="shared" si="148"/>
        <v/>
      </c>
      <c r="U990" s="21" t="str">
        <f t="shared" si="149"/>
        <v/>
      </c>
    </row>
    <row r="991" spans="1:21" x14ac:dyDescent="0.2">
      <c r="A991" s="11" t="str">
        <f t="shared" si="140"/>
        <v/>
      </c>
      <c r="B991" s="12" t="str">
        <f t="shared" si="141"/>
        <v/>
      </c>
      <c r="C991" s="16" t="str">
        <f t="shared" si="142"/>
        <v/>
      </c>
      <c r="D991" s="13" t="str">
        <f>IF(A991="","",IF(A991=1,start_rate,IF(variable,IF(OR(A991=1,A991&lt;$J$23*periods_per_year),D990,MIN($J$24,IF(MOD(A991-1,$J$26)=0,MAX($J$25,D990+$J$27),D990))),D990)))</f>
        <v/>
      </c>
      <c r="E991" s="14" t="str">
        <f t="shared" si="143"/>
        <v/>
      </c>
      <c r="F991" s="14" t="str">
        <f>IF(A991="","",IF(A991=nper,J990+E991,MIN(J990+E991,IF(D991=D990,F990,IF($E$13="Acc Bi-Weekly",ROUND((-PMT(((1+D991/CP)^(CP/12))-1,(nper-A991+1)*12/26,J990))/2,2),IF($E$13="Acc Weekly",ROUND((-PMT(((1+D991/CP)^(CP/12))-1,(nper-A991+1)*12/52,J990))/4,2),ROUND(-PMT(((1+D991/CP)^(CP/periods_per_year))-1,nper-A991+1,J990),2)))))))</f>
        <v/>
      </c>
      <c r="G991" s="14" t="str">
        <f>IF(OR(A991="",A991&lt;$E$23),"",IF(J990&lt;=F991,0,IF(IF(AND(A991&gt;=$E$23,MOD(A991-$E$23,int)=0),$E$24,0)+F991&gt;=J990+E991,J990+E991-F991,IF(AND(A991&gt;=$E$23,MOD(A991-$E$23,int)=0),$E$24,0)+IF(IF(AND(A991&gt;=$E$23,MOD(A991-$E$23,int)=0),$E$24,0)+IF(MOD(A991-$E$27,periods_per_year)=0,$E$26,0)+F991&lt;J990+E991,IF(MOD(A991-$E$27,periods_per_year)=0,$E$26,0),J990+E991-IF(AND(A991&gt;=$E$23,MOD(A991-$E$23,int)=0),$E$24,0)-F991))))</f>
        <v/>
      </c>
      <c r="H991" s="15"/>
      <c r="I991" s="14" t="str">
        <f t="shared" si="144"/>
        <v/>
      </c>
      <c r="J991" s="14" t="str">
        <f t="shared" si="145"/>
        <v/>
      </c>
      <c r="K991" s="14" t="str">
        <f t="shared" si="146"/>
        <v/>
      </c>
      <c r="L991" s="14" t="str">
        <f>IF(A991="","",SUM($K$49:K991))</f>
        <v/>
      </c>
      <c r="O991" s="18" t="str">
        <f t="shared" si="147"/>
        <v/>
      </c>
      <c r="P991" s="19" t="str">
        <f>IF(O991="","",IF(OR(periods_per_year=26,periods_per_year=52),IF(periods_per_year=26,IF(O991=1,fpdate,P990+14),IF(periods_per_year=52,IF(O991=1,fpdate,P990+7),"n/a")),IF(periods_per_year=24,DATE(YEAR(fpdate),MONTH(fpdate)+(O991-1)/2+IF(AND(DAY(fpdate)&gt;=15,MOD(O991,2)=0),1,0),IF(MOD(O991,2)=0,IF(DAY(fpdate)&gt;=15,DAY(fpdate)-14,DAY(fpdate)+14),DAY(fpdate))),IF(DAY(DATE(YEAR(fpdate),MONTH(fpdate)+O991-1,DAY(fpdate)))&lt;&gt;DAY(fpdate),DATE(YEAR(fpdate),MONTH(fpdate)+O991,0),DATE(YEAR(fpdate),MONTH(fpdate)+O991-1,DAY(fpdate))))))</f>
        <v/>
      </c>
      <c r="Q991" s="20" t="str">
        <f>IF(O991="","",IF(D991&lt;&gt;"",D991,IF(O991=1,start_rate,IF(variable,IF(OR(O991=1,O991&lt;$J$23*periods_per_year),Q990,MIN($J$24,IF(MOD(O991-1,$J$26)=0,MAX($J$25,Q990+$J$27),Q990))),Q990))))</f>
        <v/>
      </c>
      <c r="R991" s="21" t="str">
        <f>IF(O991="","",ROUND((((1+Q991/CP)^(CP/periods_per_year))-1)*U990,2))</f>
        <v/>
      </c>
      <c r="S991" s="21" t="str">
        <f>IF(O991="","",IF(O991=nper,U990+R991,MIN(U990+R991,IF(Q991=Q990,S990,ROUND(-PMT(((1+Q991/CP)^(CP/periods_per_year))-1,nper-O991+1,U990),2)))))</f>
        <v/>
      </c>
      <c r="T991" s="21" t="str">
        <f t="shared" si="148"/>
        <v/>
      </c>
      <c r="U991" s="21" t="str">
        <f t="shared" si="149"/>
        <v/>
      </c>
    </row>
    <row r="992" spans="1:21" x14ac:dyDescent="0.2">
      <c r="A992" s="11" t="str">
        <f t="shared" si="140"/>
        <v/>
      </c>
      <c r="B992" s="12" t="str">
        <f t="shared" si="141"/>
        <v/>
      </c>
      <c r="C992" s="16" t="str">
        <f t="shared" si="142"/>
        <v/>
      </c>
      <c r="D992" s="13" t="str">
        <f>IF(A992="","",IF(A992=1,start_rate,IF(variable,IF(OR(A992=1,A992&lt;$J$23*periods_per_year),D991,MIN($J$24,IF(MOD(A992-1,$J$26)=0,MAX($J$25,D991+$J$27),D991))),D991)))</f>
        <v/>
      </c>
      <c r="E992" s="14" t="str">
        <f t="shared" si="143"/>
        <v/>
      </c>
      <c r="F992" s="14" t="str">
        <f>IF(A992="","",IF(A992=nper,J991+E992,MIN(J991+E992,IF(D992=D991,F991,IF($E$13="Acc Bi-Weekly",ROUND((-PMT(((1+D992/CP)^(CP/12))-1,(nper-A992+1)*12/26,J991))/2,2),IF($E$13="Acc Weekly",ROUND((-PMT(((1+D992/CP)^(CP/12))-1,(nper-A992+1)*12/52,J991))/4,2),ROUND(-PMT(((1+D992/CP)^(CP/periods_per_year))-1,nper-A992+1,J991),2)))))))</f>
        <v/>
      </c>
      <c r="G992" s="14" t="str">
        <f>IF(OR(A992="",A992&lt;$E$23),"",IF(J991&lt;=F992,0,IF(IF(AND(A992&gt;=$E$23,MOD(A992-$E$23,int)=0),$E$24,0)+F992&gt;=J991+E992,J991+E992-F992,IF(AND(A992&gt;=$E$23,MOD(A992-$E$23,int)=0),$E$24,0)+IF(IF(AND(A992&gt;=$E$23,MOD(A992-$E$23,int)=0),$E$24,0)+IF(MOD(A992-$E$27,periods_per_year)=0,$E$26,0)+F992&lt;J991+E992,IF(MOD(A992-$E$27,periods_per_year)=0,$E$26,0),J991+E992-IF(AND(A992&gt;=$E$23,MOD(A992-$E$23,int)=0),$E$24,0)-F992))))</f>
        <v/>
      </c>
      <c r="H992" s="15"/>
      <c r="I992" s="14" t="str">
        <f t="shared" si="144"/>
        <v/>
      </c>
      <c r="J992" s="14" t="str">
        <f t="shared" si="145"/>
        <v/>
      </c>
      <c r="K992" s="14" t="str">
        <f t="shared" si="146"/>
        <v/>
      </c>
      <c r="L992" s="14" t="str">
        <f>IF(A992="","",SUM($K$49:K992))</f>
        <v/>
      </c>
      <c r="O992" s="18" t="str">
        <f t="shared" si="147"/>
        <v/>
      </c>
      <c r="P992" s="19" t="str">
        <f>IF(O992="","",IF(OR(periods_per_year=26,periods_per_year=52),IF(periods_per_year=26,IF(O992=1,fpdate,P991+14),IF(periods_per_year=52,IF(O992=1,fpdate,P991+7),"n/a")),IF(periods_per_year=24,DATE(YEAR(fpdate),MONTH(fpdate)+(O992-1)/2+IF(AND(DAY(fpdate)&gt;=15,MOD(O992,2)=0),1,0),IF(MOD(O992,2)=0,IF(DAY(fpdate)&gt;=15,DAY(fpdate)-14,DAY(fpdate)+14),DAY(fpdate))),IF(DAY(DATE(YEAR(fpdate),MONTH(fpdate)+O992-1,DAY(fpdate)))&lt;&gt;DAY(fpdate),DATE(YEAR(fpdate),MONTH(fpdate)+O992,0),DATE(YEAR(fpdate),MONTH(fpdate)+O992-1,DAY(fpdate))))))</f>
        <v/>
      </c>
      <c r="Q992" s="20" t="str">
        <f>IF(O992="","",IF(D992&lt;&gt;"",D992,IF(O992=1,start_rate,IF(variable,IF(OR(O992=1,O992&lt;$J$23*periods_per_year),Q991,MIN($J$24,IF(MOD(O992-1,$J$26)=0,MAX($J$25,Q991+$J$27),Q991))),Q991))))</f>
        <v/>
      </c>
      <c r="R992" s="21" t="str">
        <f>IF(O992="","",ROUND((((1+Q992/CP)^(CP/periods_per_year))-1)*U991,2))</f>
        <v/>
      </c>
      <c r="S992" s="21" t="str">
        <f>IF(O992="","",IF(O992=nper,U991+R992,MIN(U991+R992,IF(Q992=Q991,S991,ROUND(-PMT(((1+Q992/CP)^(CP/periods_per_year))-1,nper-O992+1,U991),2)))))</f>
        <v/>
      </c>
      <c r="T992" s="21" t="str">
        <f t="shared" si="148"/>
        <v/>
      </c>
      <c r="U992" s="21" t="str">
        <f t="shared" si="149"/>
        <v/>
      </c>
    </row>
    <row r="993" spans="1:21" x14ac:dyDescent="0.2">
      <c r="A993" s="11" t="str">
        <f t="shared" si="140"/>
        <v/>
      </c>
      <c r="B993" s="12" t="str">
        <f t="shared" si="141"/>
        <v/>
      </c>
      <c r="C993" s="16" t="str">
        <f t="shared" si="142"/>
        <v/>
      </c>
      <c r="D993" s="13" t="str">
        <f>IF(A993="","",IF(A993=1,start_rate,IF(variable,IF(OR(A993=1,A993&lt;$J$23*periods_per_year),D992,MIN($J$24,IF(MOD(A993-1,$J$26)=0,MAX($J$25,D992+$J$27),D992))),D992)))</f>
        <v/>
      </c>
      <c r="E993" s="14" t="str">
        <f t="shared" si="143"/>
        <v/>
      </c>
      <c r="F993" s="14" t="str">
        <f>IF(A993="","",IF(A993=nper,J992+E993,MIN(J992+E993,IF(D993=D992,F992,IF($E$13="Acc Bi-Weekly",ROUND((-PMT(((1+D993/CP)^(CP/12))-1,(nper-A993+1)*12/26,J992))/2,2),IF($E$13="Acc Weekly",ROUND((-PMT(((1+D993/CP)^(CP/12))-1,(nper-A993+1)*12/52,J992))/4,2),ROUND(-PMT(((1+D993/CP)^(CP/periods_per_year))-1,nper-A993+1,J992),2)))))))</f>
        <v/>
      </c>
      <c r="G993" s="14" t="str">
        <f>IF(OR(A993="",A993&lt;$E$23),"",IF(J992&lt;=F993,0,IF(IF(AND(A993&gt;=$E$23,MOD(A993-$E$23,int)=0),$E$24,0)+F993&gt;=J992+E993,J992+E993-F993,IF(AND(A993&gt;=$E$23,MOD(A993-$E$23,int)=0),$E$24,0)+IF(IF(AND(A993&gt;=$E$23,MOD(A993-$E$23,int)=0),$E$24,0)+IF(MOD(A993-$E$27,periods_per_year)=0,$E$26,0)+F993&lt;J992+E993,IF(MOD(A993-$E$27,periods_per_year)=0,$E$26,0),J992+E993-IF(AND(A993&gt;=$E$23,MOD(A993-$E$23,int)=0),$E$24,0)-F993))))</f>
        <v/>
      </c>
      <c r="H993" s="15"/>
      <c r="I993" s="14" t="str">
        <f t="shared" si="144"/>
        <v/>
      </c>
      <c r="J993" s="14" t="str">
        <f t="shared" si="145"/>
        <v/>
      </c>
      <c r="K993" s="14" t="str">
        <f t="shared" si="146"/>
        <v/>
      </c>
      <c r="L993" s="14" t="str">
        <f>IF(A993="","",SUM($K$49:K993))</f>
        <v/>
      </c>
      <c r="O993" s="18" t="str">
        <f t="shared" si="147"/>
        <v/>
      </c>
      <c r="P993" s="19" t="str">
        <f>IF(O993="","",IF(OR(periods_per_year=26,periods_per_year=52),IF(periods_per_year=26,IF(O993=1,fpdate,P992+14),IF(periods_per_year=52,IF(O993=1,fpdate,P992+7),"n/a")),IF(periods_per_year=24,DATE(YEAR(fpdate),MONTH(fpdate)+(O993-1)/2+IF(AND(DAY(fpdate)&gt;=15,MOD(O993,2)=0),1,0),IF(MOD(O993,2)=0,IF(DAY(fpdate)&gt;=15,DAY(fpdate)-14,DAY(fpdate)+14),DAY(fpdate))),IF(DAY(DATE(YEAR(fpdate),MONTH(fpdate)+O993-1,DAY(fpdate)))&lt;&gt;DAY(fpdate),DATE(YEAR(fpdate),MONTH(fpdate)+O993,0),DATE(YEAR(fpdate),MONTH(fpdate)+O993-1,DAY(fpdate))))))</f>
        <v/>
      </c>
      <c r="Q993" s="20" t="str">
        <f>IF(O993="","",IF(D993&lt;&gt;"",D993,IF(O993=1,start_rate,IF(variable,IF(OR(O993=1,O993&lt;$J$23*periods_per_year),Q992,MIN($J$24,IF(MOD(O993-1,$J$26)=0,MAX($J$25,Q992+$J$27),Q992))),Q992))))</f>
        <v/>
      </c>
      <c r="R993" s="21" t="str">
        <f>IF(O993="","",ROUND((((1+Q993/CP)^(CP/periods_per_year))-1)*U992,2))</f>
        <v/>
      </c>
      <c r="S993" s="21" t="str">
        <f>IF(O993="","",IF(O993=nper,U992+R993,MIN(U992+R993,IF(Q993=Q992,S992,ROUND(-PMT(((1+Q993/CP)^(CP/periods_per_year))-1,nper-O993+1,U992),2)))))</f>
        <v/>
      </c>
      <c r="T993" s="21" t="str">
        <f t="shared" si="148"/>
        <v/>
      </c>
      <c r="U993" s="21" t="str">
        <f t="shared" si="149"/>
        <v/>
      </c>
    </row>
    <row r="994" spans="1:21" x14ac:dyDescent="0.2">
      <c r="A994" s="11" t="str">
        <f t="shared" si="140"/>
        <v/>
      </c>
      <c r="B994" s="12" t="str">
        <f t="shared" si="141"/>
        <v/>
      </c>
      <c r="C994" s="16" t="str">
        <f t="shared" si="142"/>
        <v/>
      </c>
      <c r="D994" s="13" t="str">
        <f>IF(A994="","",IF(A994=1,start_rate,IF(variable,IF(OR(A994=1,A994&lt;$J$23*periods_per_year),D993,MIN($J$24,IF(MOD(A994-1,$J$26)=0,MAX($J$25,D993+$J$27),D993))),D993)))</f>
        <v/>
      </c>
      <c r="E994" s="14" t="str">
        <f t="shared" si="143"/>
        <v/>
      </c>
      <c r="F994" s="14" t="str">
        <f>IF(A994="","",IF(A994=nper,J993+E994,MIN(J993+E994,IF(D994=D993,F993,IF($E$13="Acc Bi-Weekly",ROUND((-PMT(((1+D994/CP)^(CP/12))-1,(nper-A994+1)*12/26,J993))/2,2),IF($E$13="Acc Weekly",ROUND((-PMT(((1+D994/CP)^(CP/12))-1,(nper-A994+1)*12/52,J993))/4,2),ROUND(-PMT(((1+D994/CP)^(CP/periods_per_year))-1,nper-A994+1,J993),2)))))))</f>
        <v/>
      </c>
      <c r="G994" s="14" t="str">
        <f>IF(OR(A994="",A994&lt;$E$23),"",IF(J993&lt;=F994,0,IF(IF(AND(A994&gt;=$E$23,MOD(A994-$E$23,int)=0),$E$24,0)+F994&gt;=J993+E994,J993+E994-F994,IF(AND(A994&gt;=$E$23,MOD(A994-$E$23,int)=0),$E$24,0)+IF(IF(AND(A994&gt;=$E$23,MOD(A994-$E$23,int)=0),$E$24,0)+IF(MOD(A994-$E$27,periods_per_year)=0,$E$26,0)+F994&lt;J993+E994,IF(MOD(A994-$E$27,periods_per_year)=0,$E$26,0),J993+E994-IF(AND(A994&gt;=$E$23,MOD(A994-$E$23,int)=0),$E$24,0)-F994))))</f>
        <v/>
      </c>
      <c r="H994" s="15"/>
      <c r="I994" s="14" t="str">
        <f t="shared" si="144"/>
        <v/>
      </c>
      <c r="J994" s="14" t="str">
        <f t="shared" si="145"/>
        <v/>
      </c>
      <c r="K994" s="14" t="str">
        <f t="shared" si="146"/>
        <v/>
      </c>
      <c r="L994" s="14" t="str">
        <f>IF(A994="","",SUM($K$49:K994))</f>
        <v/>
      </c>
      <c r="O994" s="18" t="str">
        <f t="shared" si="147"/>
        <v/>
      </c>
      <c r="P994" s="19" t="str">
        <f>IF(O994="","",IF(OR(periods_per_year=26,periods_per_year=52),IF(periods_per_year=26,IF(O994=1,fpdate,P993+14),IF(periods_per_year=52,IF(O994=1,fpdate,P993+7),"n/a")),IF(periods_per_year=24,DATE(YEAR(fpdate),MONTH(fpdate)+(O994-1)/2+IF(AND(DAY(fpdate)&gt;=15,MOD(O994,2)=0),1,0),IF(MOD(O994,2)=0,IF(DAY(fpdate)&gt;=15,DAY(fpdate)-14,DAY(fpdate)+14),DAY(fpdate))),IF(DAY(DATE(YEAR(fpdate),MONTH(fpdate)+O994-1,DAY(fpdate)))&lt;&gt;DAY(fpdate),DATE(YEAR(fpdate),MONTH(fpdate)+O994,0),DATE(YEAR(fpdate),MONTH(fpdate)+O994-1,DAY(fpdate))))))</f>
        <v/>
      </c>
      <c r="Q994" s="20" t="str">
        <f>IF(O994="","",IF(D994&lt;&gt;"",D994,IF(O994=1,start_rate,IF(variable,IF(OR(O994=1,O994&lt;$J$23*periods_per_year),Q993,MIN($J$24,IF(MOD(O994-1,$J$26)=0,MAX($J$25,Q993+$J$27),Q993))),Q993))))</f>
        <v/>
      </c>
      <c r="R994" s="21" t="str">
        <f>IF(O994="","",ROUND((((1+Q994/CP)^(CP/periods_per_year))-1)*U993,2))</f>
        <v/>
      </c>
      <c r="S994" s="21" t="str">
        <f>IF(O994="","",IF(O994=nper,U993+R994,MIN(U993+R994,IF(Q994=Q993,S993,ROUND(-PMT(((1+Q994/CP)^(CP/periods_per_year))-1,nper-O994+1,U993),2)))))</f>
        <v/>
      </c>
      <c r="T994" s="21" t="str">
        <f t="shared" si="148"/>
        <v/>
      </c>
      <c r="U994" s="21" t="str">
        <f t="shared" si="149"/>
        <v/>
      </c>
    </row>
    <row r="995" spans="1:21" x14ac:dyDescent="0.2">
      <c r="A995" s="11" t="str">
        <f t="shared" si="140"/>
        <v/>
      </c>
      <c r="B995" s="12" t="str">
        <f t="shared" si="141"/>
        <v/>
      </c>
      <c r="C995" s="16" t="str">
        <f t="shared" si="142"/>
        <v/>
      </c>
      <c r="D995" s="13" t="str">
        <f>IF(A995="","",IF(A995=1,start_rate,IF(variable,IF(OR(A995=1,A995&lt;$J$23*periods_per_year),D994,MIN($J$24,IF(MOD(A995-1,$J$26)=0,MAX($J$25,D994+$J$27),D994))),D994)))</f>
        <v/>
      </c>
      <c r="E995" s="14" t="str">
        <f t="shared" si="143"/>
        <v/>
      </c>
      <c r="F995" s="14" t="str">
        <f>IF(A995="","",IF(A995=nper,J994+E995,MIN(J994+E995,IF(D995=D994,F994,IF($E$13="Acc Bi-Weekly",ROUND((-PMT(((1+D995/CP)^(CP/12))-1,(nper-A995+1)*12/26,J994))/2,2),IF($E$13="Acc Weekly",ROUND((-PMT(((1+D995/CP)^(CP/12))-1,(nper-A995+1)*12/52,J994))/4,2),ROUND(-PMT(((1+D995/CP)^(CP/periods_per_year))-1,nper-A995+1,J994),2)))))))</f>
        <v/>
      </c>
      <c r="G995" s="14" t="str">
        <f>IF(OR(A995="",A995&lt;$E$23),"",IF(J994&lt;=F995,0,IF(IF(AND(A995&gt;=$E$23,MOD(A995-$E$23,int)=0),$E$24,0)+F995&gt;=J994+E995,J994+E995-F995,IF(AND(A995&gt;=$E$23,MOD(A995-$E$23,int)=0),$E$24,0)+IF(IF(AND(A995&gt;=$E$23,MOD(A995-$E$23,int)=0),$E$24,0)+IF(MOD(A995-$E$27,periods_per_year)=0,$E$26,0)+F995&lt;J994+E995,IF(MOD(A995-$E$27,periods_per_year)=0,$E$26,0),J994+E995-IF(AND(A995&gt;=$E$23,MOD(A995-$E$23,int)=0),$E$24,0)-F995))))</f>
        <v/>
      </c>
      <c r="H995" s="15"/>
      <c r="I995" s="14" t="str">
        <f t="shared" si="144"/>
        <v/>
      </c>
      <c r="J995" s="14" t="str">
        <f t="shared" si="145"/>
        <v/>
      </c>
      <c r="K995" s="14" t="str">
        <f t="shared" si="146"/>
        <v/>
      </c>
      <c r="L995" s="14" t="str">
        <f>IF(A995="","",SUM($K$49:K995))</f>
        <v/>
      </c>
      <c r="O995" s="18" t="str">
        <f t="shared" si="147"/>
        <v/>
      </c>
      <c r="P995" s="19" t="str">
        <f>IF(O995="","",IF(OR(periods_per_year=26,periods_per_year=52),IF(periods_per_year=26,IF(O995=1,fpdate,P994+14),IF(periods_per_year=52,IF(O995=1,fpdate,P994+7),"n/a")),IF(periods_per_year=24,DATE(YEAR(fpdate),MONTH(fpdate)+(O995-1)/2+IF(AND(DAY(fpdate)&gt;=15,MOD(O995,2)=0),1,0),IF(MOD(O995,2)=0,IF(DAY(fpdate)&gt;=15,DAY(fpdate)-14,DAY(fpdate)+14),DAY(fpdate))),IF(DAY(DATE(YEAR(fpdate),MONTH(fpdate)+O995-1,DAY(fpdate)))&lt;&gt;DAY(fpdate),DATE(YEAR(fpdate),MONTH(fpdate)+O995,0),DATE(YEAR(fpdate),MONTH(fpdate)+O995-1,DAY(fpdate))))))</f>
        <v/>
      </c>
      <c r="Q995" s="20" t="str">
        <f>IF(O995="","",IF(D995&lt;&gt;"",D995,IF(O995=1,start_rate,IF(variable,IF(OR(O995=1,O995&lt;$J$23*periods_per_year),Q994,MIN($J$24,IF(MOD(O995-1,$J$26)=0,MAX($J$25,Q994+$J$27),Q994))),Q994))))</f>
        <v/>
      </c>
      <c r="R995" s="21" t="str">
        <f>IF(O995="","",ROUND((((1+Q995/CP)^(CP/periods_per_year))-1)*U994,2))</f>
        <v/>
      </c>
      <c r="S995" s="21" t="str">
        <f>IF(O995="","",IF(O995=nper,U994+R995,MIN(U994+R995,IF(Q995=Q994,S994,ROUND(-PMT(((1+Q995/CP)^(CP/periods_per_year))-1,nper-O995+1,U994),2)))))</f>
        <v/>
      </c>
      <c r="T995" s="21" t="str">
        <f t="shared" si="148"/>
        <v/>
      </c>
      <c r="U995" s="21" t="str">
        <f t="shared" si="149"/>
        <v/>
      </c>
    </row>
    <row r="996" spans="1:21" x14ac:dyDescent="0.2">
      <c r="A996" s="11" t="str">
        <f t="shared" si="140"/>
        <v/>
      </c>
      <c r="B996" s="12" t="str">
        <f t="shared" si="141"/>
        <v/>
      </c>
      <c r="C996" s="16" t="str">
        <f t="shared" si="142"/>
        <v/>
      </c>
      <c r="D996" s="13" t="str">
        <f>IF(A996="","",IF(A996=1,start_rate,IF(variable,IF(OR(A996=1,A996&lt;$J$23*periods_per_year),D995,MIN($J$24,IF(MOD(A996-1,$J$26)=0,MAX($J$25,D995+$J$27),D995))),D995)))</f>
        <v/>
      </c>
      <c r="E996" s="14" t="str">
        <f t="shared" si="143"/>
        <v/>
      </c>
      <c r="F996" s="14" t="str">
        <f>IF(A996="","",IF(A996=nper,J995+E996,MIN(J995+E996,IF(D996=D995,F995,IF($E$13="Acc Bi-Weekly",ROUND((-PMT(((1+D996/CP)^(CP/12))-1,(nper-A996+1)*12/26,J995))/2,2),IF($E$13="Acc Weekly",ROUND((-PMT(((1+D996/CP)^(CP/12))-1,(nper-A996+1)*12/52,J995))/4,2),ROUND(-PMT(((1+D996/CP)^(CP/periods_per_year))-1,nper-A996+1,J995),2)))))))</f>
        <v/>
      </c>
      <c r="G996" s="14" t="str">
        <f>IF(OR(A996="",A996&lt;$E$23),"",IF(J995&lt;=F996,0,IF(IF(AND(A996&gt;=$E$23,MOD(A996-$E$23,int)=0),$E$24,0)+F996&gt;=J995+E996,J995+E996-F996,IF(AND(A996&gt;=$E$23,MOD(A996-$E$23,int)=0),$E$24,0)+IF(IF(AND(A996&gt;=$E$23,MOD(A996-$E$23,int)=0),$E$24,0)+IF(MOD(A996-$E$27,periods_per_year)=0,$E$26,0)+F996&lt;J995+E996,IF(MOD(A996-$E$27,periods_per_year)=0,$E$26,0),J995+E996-IF(AND(A996&gt;=$E$23,MOD(A996-$E$23,int)=0),$E$24,0)-F996))))</f>
        <v/>
      </c>
      <c r="H996" s="15"/>
      <c r="I996" s="14" t="str">
        <f t="shared" si="144"/>
        <v/>
      </c>
      <c r="J996" s="14" t="str">
        <f t="shared" si="145"/>
        <v/>
      </c>
      <c r="K996" s="14" t="str">
        <f t="shared" si="146"/>
        <v/>
      </c>
      <c r="L996" s="14" t="str">
        <f>IF(A996="","",SUM($K$49:K996))</f>
        <v/>
      </c>
      <c r="O996" s="18" t="str">
        <f t="shared" si="147"/>
        <v/>
      </c>
      <c r="P996" s="19" t="str">
        <f>IF(O996="","",IF(OR(periods_per_year=26,periods_per_year=52),IF(periods_per_year=26,IF(O996=1,fpdate,P995+14),IF(periods_per_year=52,IF(O996=1,fpdate,P995+7),"n/a")),IF(periods_per_year=24,DATE(YEAR(fpdate),MONTH(fpdate)+(O996-1)/2+IF(AND(DAY(fpdate)&gt;=15,MOD(O996,2)=0),1,0),IF(MOD(O996,2)=0,IF(DAY(fpdate)&gt;=15,DAY(fpdate)-14,DAY(fpdate)+14),DAY(fpdate))),IF(DAY(DATE(YEAR(fpdate),MONTH(fpdate)+O996-1,DAY(fpdate)))&lt;&gt;DAY(fpdate),DATE(YEAR(fpdate),MONTH(fpdate)+O996,0),DATE(YEAR(fpdate),MONTH(fpdate)+O996-1,DAY(fpdate))))))</f>
        <v/>
      </c>
      <c r="Q996" s="20" t="str">
        <f>IF(O996="","",IF(D996&lt;&gt;"",D996,IF(O996=1,start_rate,IF(variable,IF(OR(O996=1,O996&lt;$J$23*periods_per_year),Q995,MIN($J$24,IF(MOD(O996-1,$J$26)=0,MAX($J$25,Q995+$J$27),Q995))),Q995))))</f>
        <v/>
      </c>
      <c r="R996" s="21" t="str">
        <f>IF(O996="","",ROUND((((1+Q996/CP)^(CP/periods_per_year))-1)*U995,2))</f>
        <v/>
      </c>
      <c r="S996" s="21" t="str">
        <f>IF(O996="","",IF(O996=nper,U995+R996,MIN(U995+R996,IF(Q996=Q995,S995,ROUND(-PMT(((1+Q996/CP)^(CP/periods_per_year))-1,nper-O996+1,U995),2)))))</f>
        <v/>
      </c>
      <c r="T996" s="21" t="str">
        <f t="shared" si="148"/>
        <v/>
      </c>
      <c r="U996" s="21" t="str">
        <f t="shared" si="149"/>
        <v/>
      </c>
    </row>
    <row r="997" spans="1:21" x14ac:dyDescent="0.2">
      <c r="A997" s="11" t="str">
        <f t="shared" si="140"/>
        <v/>
      </c>
      <c r="B997" s="12" t="str">
        <f t="shared" si="141"/>
        <v/>
      </c>
      <c r="C997" s="16" t="str">
        <f t="shared" si="142"/>
        <v/>
      </c>
      <c r="D997" s="13" t="str">
        <f>IF(A997="","",IF(A997=1,start_rate,IF(variable,IF(OR(A997=1,A997&lt;$J$23*periods_per_year),D996,MIN($J$24,IF(MOD(A997-1,$J$26)=0,MAX($J$25,D996+$J$27),D996))),D996)))</f>
        <v/>
      </c>
      <c r="E997" s="14" t="str">
        <f t="shared" si="143"/>
        <v/>
      </c>
      <c r="F997" s="14" t="str">
        <f>IF(A997="","",IF(A997=nper,J996+E997,MIN(J996+E997,IF(D997=D996,F996,IF($E$13="Acc Bi-Weekly",ROUND((-PMT(((1+D997/CP)^(CP/12))-1,(nper-A997+1)*12/26,J996))/2,2),IF($E$13="Acc Weekly",ROUND((-PMT(((1+D997/CP)^(CP/12))-1,(nper-A997+1)*12/52,J996))/4,2),ROUND(-PMT(((1+D997/CP)^(CP/periods_per_year))-1,nper-A997+1,J996),2)))))))</f>
        <v/>
      </c>
      <c r="G997" s="14" t="str">
        <f>IF(OR(A997="",A997&lt;$E$23),"",IF(J996&lt;=F997,0,IF(IF(AND(A997&gt;=$E$23,MOD(A997-$E$23,int)=0),$E$24,0)+F997&gt;=J996+E997,J996+E997-F997,IF(AND(A997&gt;=$E$23,MOD(A997-$E$23,int)=0),$E$24,0)+IF(IF(AND(A997&gt;=$E$23,MOD(A997-$E$23,int)=0),$E$24,0)+IF(MOD(A997-$E$27,periods_per_year)=0,$E$26,0)+F997&lt;J996+E997,IF(MOD(A997-$E$27,periods_per_year)=0,$E$26,0),J996+E997-IF(AND(A997&gt;=$E$23,MOD(A997-$E$23,int)=0),$E$24,0)-F997))))</f>
        <v/>
      </c>
      <c r="H997" s="15"/>
      <c r="I997" s="14" t="str">
        <f t="shared" si="144"/>
        <v/>
      </c>
      <c r="J997" s="14" t="str">
        <f t="shared" si="145"/>
        <v/>
      </c>
      <c r="K997" s="14" t="str">
        <f t="shared" si="146"/>
        <v/>
      </c>
      <c r="L997" s="14" t="str">
        <f>IF(A997="","",SUM($K$49:K997))</f>
        <v/>
      </c>
      <c r="O997" s="18" t="str">
        <f t="shared" si="147"/>
        <v/>
      </c>
      <c r="P997" s="19" t="str">
        <f>IF(O997="","",IF(OR(periods_per_year=26,periods_per_year=52),IF(periods_per_year=26,IF(O997=1,fpdate,P996+14),IF(periods_per_year=52,IF(O997=1,fpdate,P996+7),"n/a")),IF(periods_per_year=24,DATE(YEAR(fpdate),MONTH(fpdate)+(O997-1)/2+IF(AND(DAY(fpdate)&gt;=15,MOD(O997,2)=0),1,0),IF(MOD(O997,2)=0,IF(DAY(fpdate)&gt;=15,DAY(fpdate)-14,DAY(fpdate)+14),DAY(fpdate))),IF(DAY(DATE(YEAR(fpdate),MONTH(fpdate)+O997-1,DAY(fpdate)))&lt;&gt;DAY(fpdate),DATE(YEAR(fpdate),MONTH(fpdate)+O997,0),DATE(YEAR(fpdate),MONTH(fpdate)+O997-1,DAY(fpdate))))))</f>
        <v/>
      </c>
      <c r="Q997" s="20" t="str">
        <f>IF(O997="","",IF(D997&lt;&gt;"",D997,IF(O997=1,start_rate,IF(variable,IF(OR(O997=1,O997&lt;$J$23*periods_per_year),Q996,MIN($J$24,IF(MOD(O997-1,$J$26)=0,MAX($J$25,Q996+$J$27),Q996))),Q996))))</f>
        <v/>
      </c>
      <c r="R997" s="21" t="str">
        <f>IF(O997="","",ROUND((((1+Q997/CP)^(CP/periods_per_year))-1)*U996,2))</f>
        <v/>
      </c>
      <c r="S997" s="21" t="str">
        <f>IF(O997="","",IF(O997=nper,U996+R997,MIN(U996+R997,IF(Q997=Q996,S996,ROUND(-PMT(((1+Q997/CP)^(CP/periods_per_year))-1,nper-O997+1,U996),2)))))</f>
        <v/>
      </c>
      <c r="T997" s="21" t="str">
        <f t="shared" si="148"/>
        <v/>
      </c>
      <c r="U997" s="21" t="str">
        <f t="shared" si="149"/>
        <v/>
      </c>
    </row>
    <row r="998" spans="1:21" x14ac:dyDescent="0.2">
      <c r="A998" s="11" t="str">
        <f t="shared" si="140"/>
        <v/>
      </c>
      <c r="B998" s="12" t="str">
        <f t="shared" si="141"/>
        <v/>
      </c>
      <c r="C998" s="16" t="str">
        <f t="shared" si="142"/>
        <v/>
      </c>
      <c r="D998" s="13" t="str">
        <f>IF(A998="","",IF(A998=1,start_rate,IF(variable,IF(OR(A998=1,A998&lt;$J$23*periods_per_year),D997,MIN($J$24,IF(MOD(A998-1,$J$26)=0,MAX($J$25,D997+$J$27),D997))),D997)))</f>
        <v/>
      </c>
      <c r="E998" s="14" t="str">
        <f t="shared" si="143"/>
        <v/>
      </c>
      <c r="F998" s="14" t="str">
        <f>IF(A998="","",IF(A998=nper,J997+E998,MIN(J997+E998,IF(D998=D997,F997,IF($E$13="Acc Bi-Weekly",ROUND((-PMT(((1+D998/CP)^(CP/12))-1,(nper-A998+1)*12/26,J997))/2,2),IF($E$13="Acc Weekly",ROUND((-PMT(((1+D998/CP)^(CP/12))-1,(nper-A998+1)*12/52,J997))/4,2),ROUND(-PMT(((1+D998/CP)^(CP/periods_per_year))-1,nper-A998+1,J997),2)))))))</f>
        <v/>
      </c>
      <c r="G998" s="14" t="str">
        <f>IF(OR(A998="",A998&lt;$E$23),"",IF(J997&lt;=F998,0,IF(IF(AND(A998&gt;=$E$23,MOD(A998-$E$23,int)=0),$E$24,0)+F998&gt;=J997+E998,J997+E998-F998,IF(AND(A998&gt;=$E$23,MOD(A998-$E$23,int)=0),$E$24,0)+IF(IF(AND(A998&gt;=$E$23,MOD(A998-$E$23,int)=0),$E$24,0)+IF(MOD(A998-$E$27,periods_per_year)=0,$E$26,0)+F998&lt;J997+E998,IF(MOD(A998-$E$27,periods_per_year)=0,$E$26,0),J997+E998-IF(AND(A998&gt;=$E$23,MOD(A998-$E$23,int)=0),$E$24,0)-F998))))</f>
        <v/>
      </c>
      <c r="H998" s="15"/>
      <c r="I998" s="14" t="str">
        <f t="shared" si="144"/>
        <v/>
      </c>
      <c r="J998" s="14" t="str">
        <f t="shared" si="145"/>
        <v/>
      </c>
      <c r="K998" s="14" t="str">
        <f t="shared" si="146"/>
        <v/>
      </c>
      <c r="L998" s="14" t="str">
        <f>IF(A998="","",SUM($K$49:K998))</f>
        <v/>
      </c>
      <c r="O998" s="18" t="str">
        <f t="shared" si="147"/>
        <v/>
      </c>
      <c r="P998" s="19" t="str">
        <f>IF(O998="","",IF(OR(periods_per_year=26,periods_per_year=52),IF(periods_per_year=26,IF(O998=1,fpdate,P997+14),IF(periods_per_year=52,IF(O998=1,fpdate,P997+7),"n/a")),IF(periods_per_year=24,DATE(YEAR(fpdate),MONTH(fpdate)+(O998-1)/2+IF(AND(DAY(fpdate)&gt;=15,MOD(O998,2)=0),1,0),IF(MOD(O998,2)=0,IF(DAY(fpdate)&gt;=15,DAY(fpdate)-14,DAY(fpdate)+14),DAY(fpdate))),IF(DAY(DATE(YEAR(fpdate),MONTH(fpdate)+O998-1,DAY(fpdate)))&lt;&gt;DAY(fpdate),DATE(YEAR(fpdate),MONTH(fpdate)+O998,0),DATE(YEAR(fpdate),MONTH(fpdate)+O998-1,DAY(fpdate))))))</f>
        <v/>
      </c>
      <c r="Q998" s="20" t="str">
        <f>IF(O998="","",IF(D998&lt;&gt;"",D998,IF(O998=1,start_rate,IF(variable,IF(OR(O998=1,O998&lt;$J$23*periods_per_year),Q997,MIN($J$24,IF(MOD(O998-1,$J$26)=0,MAX($J$25,Q997+$J$27),Q997))),Q997))))</f>
        <v/>
      </c>
      <c r="R998" s="21" t="str">
        <f>IF(O998="","",ROUND((((1+Q998/CP)^(CP/periods_per_year))-1)*U997,2))</f>
        <v/>
      </c>
      <c r="S998" s="21" t="str">
        <f>IF(O998="","",IF(O998=nper,U997+R998,MIN(U997+R998,IF(Q998=Q997,S997,ROUND(-PMT(((1+Q998/CP)^(CP/periods_per_year))-1,nper-O998+1,U997),2)))))</f>
        <v/>
      </c>
      <c r="T998" s="21" t="str">
        <f t="shared" si="148"/>
        <v/>
      </c>
      <c r="U998" s="21" t="str">
        <f t="shared" si="149"/>
        <v/>
      </c>
    </row>
    <row r="999" spans="1:21" x14ac:dyDescent="0.2">
      <c r="A999" s="11" t="str">
        <f t="shared" si="140"/>
        <v/>
      </c>
      <c r="B999" s="12" t="str">
        <f t="shared" si="141"/>
        <v/>
      </c>
      <c r="C999" s="16" t="str">
        <f t="shared" si="142"/>
        <v/>
      </c>
      <c r="D999" s="13" t="str">
        <f>IF(A999="","",IF(A999=1,start_rate,IF(variable,IF(OR(A999=1,A999&lt;$J$23*periods_per_year),D998,MIN($J$24,IF(MOD(A999-1,$J$26)=0,MAX($J$25,D998+$J$27),D998))),D998)))</f>
        <v/>
      </c>
      <c r="E999" s="14" t="str">
        <f t="shared" si="143"/>
        <v/>
      </c>
      <c r="F999" s="14" t="str">
        <f>IF(A999="","",IF(A999=nper,J998+E999,MIN(J998+E999,IF(D999=D998,F998,IF($E$13="Acc Bi-Weekly",ROUND((-PMT(((1+D999/CP)^(CP/12))-1,(nper-A999+1)*12/26,J998))/2,2),IF($E$13="Acc Weekly",ROUND((-PMT(((1+D999/CP)^(CP/12))-1,(nper-A999+1)*12/52,J998))/4,2),ROUND(-PMT(((1+D999/CP)^(CP/periods_per_year))-1,nper-A999+1,J998),2)))))))</f>
        <v/>
      </c>
      <c r="G999" s="14" t="str">
        <f>IF(OR(A999="",A999&lt;$E$23),"",IF(J998&lt;=F999,0,IF(IF(AND(A999&gt;=$E$23,MOD(A999-$E$23,int)=0),$E$24,0)+F999&gt;=J998+E999,J998+E999-F999,IF(AND(A999&gt;=$E$23,MOD(A999-$E$23,int)=0),$E$24,0)+IF(IF(AND(A999&gt;=$E$23,MOD(A999-$E$23,int)=0),$E$24,0)+IF(MOD(A999-$E$27,periods_per_year)=0,$E$26,0)+F999&lt;J998+E999,IF(MOD(A999-$E$27,periods_per_year)=0,$E$26,0),J998+E999-IF(AND(A999&gt;=$E$23,MOD(A999-$E$23,int)=0),$E$24,0)-F999))))</f>
        <v/>
      </c>
      <c r="H999" s="15"/>
      <c r="I999" s="14" t="str">
        <f t="shared" si="144"/>
        <v/>
      </c>
      <c r="J999" s="14" t="str">
        <f t="shared" si="145"/>
        <v/>
      </c>
      <c r="K999" s="14" t="str">
        <f t="shared" si="146"/>
        <v/>
      </c>
      <c r="L999" s="14" t="str">
        <f>IF(A999="","",SUM($K$49:K999))</f>
        <v/>
      </c>
      <c r="O999" s="18" t="str">
        <f t="shared" si="147"/>
        <v/>
      </c>
      <c r="P999" s="19" t="str">
        <f>IF(O999="","",IF(OR(periods_per_year=26,periods_per_year=52),IF(periods_per_year=26,IF(O999=1,fpdate,P998+14),IF(periods_per_year=52,IF(O999=1,fpdate,P998+7),"n/a")),IF(periods_per_year=24,DATE(YEAR(fpdate),MONTH(fpdate)+(O999-1)/2+IF(AND(DAY(fpdate)&gt;=15,MOD(O999,2)=0),1,0),IF(MOD(O999,2)=0,IF(DAY(fpdate)&gt;=15,DAY(fpdate)-14,DAY(fpdate)+14),DAY(fpdate))),IF(DAY(DATE(YEAR(fpdate),MONTH(fpdate)+O999-1,DAY(fpdate)))&lt;&gt;DAY(fpdate),DATE(YEAR(fpdate),MONTH(fpdate)+O999,0),DATE(YEAR(fpdate),MONTH(fpdate)+O999-1,DAY(fpdate))))))</f>
        <v/>
      </c>
      <c r="Q999" s="20" t="str">
        <f>IF(O999="","",IF(D999&lt;&gt;"",D999,IF(O999=1,start_rate,IF(variable,IF(OR(O999=1,O999&lt;$J$23*periods_per_year),Q998,MIN($J$24,IF(MOD(O999-1,$J$26)=0,MAX($J$25,Q998+$J$27),Q998))),Q998))))</f>
        <v/>
      </c>
      <c r="R999" s="21" t="str">
        <f>IF(O999="","",ROUND((((1+Q999/CP)^(CP/periods_per_year))-1)*U998,2))</f>
        <v/>
      </c>
      <c r="S999" s="21" t="str">
        <f>IF(O999="","",IF(O999=nper,U998+R999,MIN(U998+R999,IF(Q999=Q998,S998,ROUND(-PMT(((1+Q999/CP)^(CP/periods_per_year))-1,nper-O999+1,U998),2)))))</f>
        <v/>
      </c>
      <c r="T999" s="21" t="str">
        <f t="shared" si="148"/>
        <v/>
      </c>
      <c r="U999" s="21" t="str">
        <f t="shared" si="149"/>
        <v/>
      </c>
    </row>
    <row r="1000" spans="1:21" x14ac:dyDescent="0.2">
      <c r="A1000" s="11" t="str">
        <f t="shared" si="140"/>
        <v/>
      </c>
      <c r="B1000" s="12" t="str">
        <f t="shared" si="141"/>
        <v/>
      </c>
      <c r="C1000" s="16" t="str">
        <f t="shared" si="142"/>
        <v/>
      </c>
      <c r="D1000" s="13" t="str">
        <f>IF(A1000="","",IF(A1000=1,start_rate,IF(variable,IF(OR(A1000=1,A1000&lt;$J$23*periods_per_year),D999,MIN($J$24,IF(MOD(A1000-1,$J$26)=0,MAX($J$25,D999+$J$27),D999))),D999)))</f>
        <v/>
      </c>
      <c r="E1000" s="14" t="str">
        <f t="shared" si="143"/>
        <v/>
      </c>
      <c r="F1000" s="14" t="str">
        <f>IF(A1000="","",IF(A1000=nper,J999+E1000,MIN(J999+E1000,IF(D1000=D999,F999,IF($E$13="Acc Bi-Weekly",ROUND((-PMT(((1+D1000/CP)^(CP/12))-1,(nper-A1000+1)*12/26,J999))/2,2),IF($E$13="Acc Weekly",ROUND((-PMT(((1+D1000/CP)^(CP/12))-1,(nper-A1000+1)*12/52,J999))/4,2),ROUND(-PMT(((1+D1000/CP)^(CP/periods_per_year))-1,nper-A1000+1,J999),2)))))))</f>
        <v/>
      </c>
      <c r="G1000" s="14" t="str">
        <f>IF(OR(A1000="",A1000&lt;$E$23),"",IF(J999&lt;=F1000,0,IF(IF(AND(A1000&gt;=$E$23,MOD(A1000-$E$23,int)=0),$E$24,0)+F1000&gt;=J999+E1000,J999+E1000-F1000,IF(AND(A1000&gt;=$E$23,MOD(A1000-$E$23,int)=0),$E$24,0)+IF(IF(AND(A1000&gt;=$E$23,MOD(A1000-$E$23,int)=0),$E$24,0)+IF(MOD(A1000-$E$27,periods_per_year)=0,$E$26,0)+F1000&lt;J999+E1000,IF(MOD(A1000-$E$27,periods_per_year)=0,$E$26,0),J999+E1000-IF(AND(A1000&gt;=$E$23,MOD(A1000-$E$23,int)=0),$E$24,0)-F1000))))</f>
        <v/>
      </c>
      <c r="H1000" s="15"/>
      <c r="I1000" s="14" t="str">
        <f t="shared" si="144"/>
        <v/>
      </c>
      <c r="J1000" s="14" t="str">
        <f t="shared" si="145"/>
        <v/>
      </c>
      <c r="K1000" s="14" t="str">
        <f t="shared" si="146"/>
        <v/>
      </c>
      <c r="L1000" s="14" t="str">
        <f>IF(A1000="","",SUM($K$49:K1000))</f>
        <v/>
      </c>
      <c r="O1000" s="18" t="str">
        <f t="shared" si="147"/>
        <v/>
      </c>
      <c r="P1000" s="19" t="str">
        <f>IF(O1000="","",IF(OR(periods_per_year=26,periods_per_year=52),IF(periods_per_year=26,IF(O1000=1,fpdate,P999+14),IF(periods_per_year=52,IF(O1000=1,fpdate,P999+7),"n/a")),IF(periods_per_year=24,DATE(YEAR(fpdate),MONTH(fpdate)+(O1000-1)/2+IF(AND(DAY(fpdate)&gt;=15,MOD(O1000,2)=0),1,0),IF(MOD(O1000,2)=0,IF(DAY(fpdate)&gt;=15,DAY(fpdate)-14,DAY(fpdate)+14),DAY(fpdate))),IF(DAY(DATE(YEAR(fpdate),MONTH(fpdate)+O1000-1,DAY(fpdate)))&lt;&gt;DAY(fpdate),DATE(YEAR(fpdate),MONTH(fpdate)+O1000,0),DATE(YEAR(fpdate),MONTH(fpdate)+O1000-1,DAY(fpdate))))))</f>
        <v/>
      </c>
      <c r="Q1000" s="20" t="str">
        <f>IF(O1000="","",IF(D1000&lt;&gt;"",D1000,IF(O1000=1,start_rate,IF(variable,IF(OR(O1000=1,O1000&lt;$J$23*periods_per_year),Q999,MIN($J$24,IF(MOD(O1000-1,$J$26)=0,MAX($J$25,Q999+$J$27),Q999))),Q999))))</f>
        <v/>
      </c>
      <c r="R1000" s="21" t="str">
        <f>IF(O1000="","",ROUND((((1+Q1000/CP)^(CP/periods_per_year))-1)*U999,2))</f>
        <v/>
      </c>
      <c r="S1000" s="21" t="str">
        <f>IF(O1000="","",IF(O1000=nper,U999+R1000,MIN(U999+R1000,IF(Q1000=Q999,S999,ROUND(-PMT(((1+Q1000/CP)^(CP/periods_per_year))-1,nper-O1000+1,U999),2)))))</f>
        <v/>
      </c>
      <c r="T1000" s="21" t="str">
        <f t="shared" si="148"/>
        <v/>
      </c>
      <c r="U1000" s="21" t="str">
        <f t="shared" si="149"/>
        <v/>
      </c>
    </row>
    <row r="1001" spans="1:21" x14ac:dyDescent="0.2">
      <c r="A1001" s="11" t="str">
        <f t="shared" si="140"/>
        <v/>
      </c>
      <c r="B1001" s="12" t="str">
        <f t="shared" si="141"/>
        <v/>
      </c>
      <c r="C1001" s="16" t="str">
        <f t="shared" si="142"/>
        <v/>
      </c>
      <c r="D1001" s="13" t="str">
        <f>IF(A1001="","",IF(A1001=1,start_rate,IF(variable,IF(OR(A1001=1,A1001&lt;$J$23*periods_per_year),D1000,MIN($J$24,IF(MOD(A1001-1,$J$26)=0,MAX($J$25,D1000+$J$27),D1000))),D1000)))</f>
        <v/>
      </c>
      <c r="E1001" s="14" t="str">
        <f t="shared" si="143"/>
        <v/>
      </c>
      <c r="F1001" s="14" t="str">
        <f>IF(A1001="","",IF(A1001=nper,J1000+E1001,MIN(J1000+E1001,IF(D1001=D1000,F1000,IF($E$13="Acc Bi-Weekly",ROUND((-PMT(((1+D1001/CP)^(CP/12))-1,(nper-A1001+1)*12/26,J1000))/2,2),IF($E$13="Acc Weekly",ROUND((-PMT(((1+D1001/CP)^(CP/12))-1,(nper-A1001+1)*12/52,J1000))/4,2),ROUND(-PMT(((1+D1001/CP)^(CP/periods_per_year))-1,nper-A1001+1,J1000),2)))))))</f>
        <v/>
      </c>
      <c r="G1001" s="14" t="str">
        <f>IF(OR(A1001="",A1001&lt;$E$23),"",IF(J1000&lt;=F1001,0,IF(IF(AND(A1001&gt;=$E$23,MOD(A1001-$E$23,int)=0),$E$24,0)+F1001&gt;=J1000+E1001,J1000+E1001-F1001,IF(AND(A1001&gt;=$E$23,MOD(A1001-$E$23,int)=0),$E$24,0)+IF(IF(AND(A1001&gt;=$E$23,MOD(A1001-$E$23,int)=0),$E$24,0)+IF(MOD(A1001-$E$27,periods_per_year)=0,$E$26,0)+F1001&lt;J1000+E1001,IF(MOD(A1001-$E$27,periods_per_year)=0,$E$26,0),J1000+E1001-IF(AND(A1001&gt;=$E$23,MOD(A1001-$E$23,int)=0),$E$24,0)-F1001))))</f>
        <v/>
      </c>
      <c r="H1001" s="15"/>
      <c r="I1001" s="14" t="str">
        <f t="shared" si="144"/>
        <v/>
      </c>
      <c r="J1001" s="14" t="str">
        <f t="shared" si="145"/>
        <v/>
      </c>
      <c r="K1001" s="14" t="str">
        <f t="shared" si="146"/>
        <v/>
      </c>
      <c r="L1001" s="14" t="str">
        <f>IF(A1001="","",SUM($K$49:K1001))</f>
        <v/>
      </c>
      <c r="O1001" s="18" t="str">
        <f t="shared" si="147"/>
        <v/>
      </c>
      <c r="P1001" s="19" t="str">
        <f>IF(O1001="","",IF(OR(periods_per_year=26,periods_per_year=52),IF(periods_per_year=26,IF(O1001=1,fpdate,P1000+14),IF(periods_per_year=52,IF(O1001=1,fpdate,P1000+7),"n/a")),IF(periods_per_year=24,DATE(YEAR(fpdate),MONTH(fpdate)+(O1001-1)/2+IF(AND(DAY(fpdate)&gt;=15,MOD(O1001,2)=0),1,0),IF(MOD(O1001,2)=0,IF(DAY(fpdate)&gt;=15,DAY(fpdate)-14,DAY(fpdate)+14),DAY(fpdate))),IF(DAY(DATE(YEAR(fpdate),MONTH(fpdate)+O1001-1,DAY(fpdate)))&lt;&gt;DAY(fpdate),DATE(YEAR(fpdate),MONTH(fpdate)+O1001,0),DATE(YEAR(fpdate),MONTH(fpdate)+O1001-1,DAY(fpdate))))))</f>
        <v/>
      </c>
      <c r="Q1001" s="20" t="str">
        <f>IF(O1001="","",IF(D1001&lt;&gt;"",D1001,IF(O1001=1,start_rate,IF(variable,IF(OR(O1001=1,O1001&lt;$J$23*periods_per_year),Q1000,MIN($J$24,IF(MOD(O1001-1,$J$26)=0,MAX($J$25,Q1000+$J$27),Q1000))),Q1000))))</f>
        <v/>
      </c>
      <c r="R1001" s="21" t="str">
        <f>IF(O1001="","",ROUND((((1+Q1001/CP)^(CP/periods_per_year))-1)*U1000,2))</f>
        <v/>
      </c>
      <c r="S1001" s="21" t="str">
        <f>IF(O1001="","",IF(O1001=nper,U1000+R1001,MIN(U1000+R1001,IF(Q1001=Q1000,S1000,ROUND(-PMT(((1+Q1001/CP)^(CP/periods_per_year))-1,nper-O1001+1,U1000),2)))))</f>
        <v/>
      </c>
      <c r="T1001" s="21" t="str">
        <f t="shared" si="148"/>
        <v/>
      </c>
      <c r="U1001" s="21" t="str">
        <f t="shared" si="149"/>
        <v/>
      </c>
    </row>
    <row r="1002" spans="1:21" x14ac:dyDescent="0.2">
      <c r="A1002" s="11" t="str">
        <f t="shared" si="140"/>
        <v/>
      </c>
      <c r="B1002" s="12" t="str">
        <f t="shared" si="141"/>
        <v/>
      </c>
      <c r="C1002" s="16" t="str">
        <f t="shared" si="142"/>
        <v/>
      </c>
      <c r="D1002" s="13" t="str">
        <f>IF(A1002="","",IF(A1002=1,start_rate,IF(variable,IF(OR(A1002=1,A1002&lt;$J$23*periods_per_year),D1001,MIN($J$24,IF(MOD(A1002-1,$J$26)=0,MAX($J$25,D1001+$J$27),D1001))),D1001)))</f>
        <v/>
      </c>
      <c r="E1002" s="14" t="str">
        <f t="shared" si="143"/>
        <v/>
      </c>
      <c r="F1002" s="14" t="str">
        <f>IF(A1002="","",IF(A1002=nper,J1001+E1002,MIN(J1001+E1002,IF(D1002=D1001,F1001,IF($E$13="Acc Bi-Weekly",ROUND((-PMT(((1+D1002/CP)^(CP/12))-1,(nper-A1002+1)*12/26,J1001))/2,2),IF($E$13="Acc Weekly",ROUND((-PMT(((1+D1002/CP)^(CP/12))-1,(nper-A1002+1)*12/52,J1001))/4,2),ROUND(-PMT(((1+D1002/CP)^(CP/periods_per_year))-1,nper-A1002+1,J1001),2)))))))</f>
        <v/>
      </c>
      <c r="G1002" s="14" t="str">
        <f>IF(OR(A1002="",A1002&lt;$E$23),"",IF(J1001&lt;=F1002,0,IF(IF(AND(A1002&gt;=$E$23,MOD(A1002-$E$23,int)=0),$E$24,0)+F1002&gt;=J1001+E1002,J1001+E1002-F1002,IF(AND(A1002&gt;=$E$23,MOD(A1002-$E$23,int)=0),$E$24,0)+IF(IF(AND(A1002&gt;=$E$23,MOD(A1002-$E$23,int)=0),$E$24,0)+IF(MOD(A1002-$E$27,periods_per_year)=0,$E$26,0)+F1002&lt;J1001+E1002,IF(MOD(A1002-$E$27,periods_per_year)=0,$E$26,0),J1001+E1002-IF(AND(A1002&gt;=$E$23,MOD(A1002-$E$23,int)=0),$E$24,0)-F1002))))</f>
        <v/>
      </c>
      <c r="H1002" s="15"/>
      <c r="I1002" s="14" t="str">
        <f t="shared" si="144"/>
        <v/>
      </c>
      <c r="J1002" s="14" t="str">
        <f t="shared" si="145"/>
        <v/>
      </c>
      <c r="K1002" s="14" t="str">
        <f t="shared" si="146"/>
        <v/>
      </c>
      <c r="L1002" s="14" t="str">
        <f>IF(A1002="","",SUM($K$49:K1002))</f>
        <v/>
      </c>
      <c r="O1002" s="18" t="str">
        <f t="shared" si="147"/>
        <v/>
      </c>
      <c r="P1002" s="19" t="str">
        <f>IF(O1002="","",IF(OR(periods_per_year=26,periods_per_year=52),IF(periods_per_year=26,IF(O1002=1,fpdate,P1001+14),IF(periods_per_year=52,IF(O1002=1,fpdate,P1001+7),"n/a")),IF(periods_per_year=24,DATE(YEAR(fpdate),MONTH(fpdate)+(O1002-1)/2+IF(AND(DAY(fpdate)&gt;=15,MOD(O1002,2)=0),1,0),IF(MOD(O1002,2)=0,IF(DAY(fpdate)&gt;=15,DAY(fpdate)-14,DAY(fpdate)+14),DAY(fpdate))),IF(DAY(DATE(YEAR(fpdate),MONTH(fpdate)+O1002-1,DAY(fpdate)))&lt;&gt;DAY(fpdate),DATE(YEAR(fpdate),MONTH(fpdate)+O1002,0),DATE(YEAR(fpdate),MONTH(fpdate)+O1002-1,DAY(fpdate))))))</f>
        <v/>
      </c>
      <c r="Q1002" s="20" t="str">
        <f>IF(O1002="","",IF(D1002&lt;&gt;"",D1002,IF(O1002=1,start_rate,IF(variable,IF(OR(O1002=1,O1002&lt;$J$23*periods_per_year),Q1001,MIN($J$24,IF(MOD(O1002-1,$J$26)=0,MAX($J$25,Q1001+$J$27),Q1001))),Q1001))))</f>
        <v/>
      </c>
      <c r="R1002" s="21" t="str">
        <f>IF(O1002="","",ROUND((((1+Q1002/CP)^(CP/periods_per_year))-1)*U1001,2))</f>
        <v/>
      </c>
      <c r="S1002" s="21" t="str">
        <f>IF(O1002="","",IF(O1002=nper,U1001+R1002,MIN(U1001+R1002,IF(Q1002=Q1001,S1001,ROUND(-PMT(((1+Q1002/CP)^(CP/periods_per_year))-1,nper-O1002+1,U1001),2)))))</f>
        <v/>
      </c>
      <c r="T1002" s="21" t="str">
        <f t="shared" si="148"/>
        <v/>
      </c>
      <c r="U1002" s="21" t="str">
        <f t="shared" si="149"/>
        <v/>
      </c>
    </row>
    <row r="1003" spans="1:21" x14ac:dyDescent="0.2">
      <c r="A1003" s="11" t="str">
        <f t="shared" si="140"/>
        <v/>
      </c>
      <c r="B1003" s="12" t="str">
        <f t="shared" si="141"/>
        <v/>
      </c>
      <c r="C1003" s="16" t="str">
        <f t="shared" si="142"/>
        <v/>
      </c>
      <c r="D1003" s="13" t="str">
        <f>IF(A1003="","",IF(A1003=1,start_rate,IF(variable,IF(OR(A1003=1,A1003&lt;$J$23*periods_per_year),D1002,MIN($J$24,IF(MOD(A1003-1,$J$26)=0,MAX($J$25,D1002+$J$27),D1002))),D1002)))</f>
        <v/>
      </c>
      <c r="E1003" s="14" t="str">
        <f t="shared" si="143"/>
        <v/>
      </c>
      <c r="F1003" s="14" t="str">
        <f>IF(A1003="","",IF(A1003=nper,J1002+E1003,MIN(J1002+E1003,IF(D1003=D1002,F1002,IF($E$13="Acc Bi-Weekly",ROUND((-PMT(((1+D1003/CP)^(CP/12))-1,(nper-A1003+1)*12/26,J1002))/2,2),IF($E$13="Acc Weekly",ROUND((-PMT(((1+D1003/CP)^(CP/12))-1,(nper-A1003+1)*12/52,J1002))/4,2),ROUND(-PMT(((1+D1003/CP)^(CP/periods_per_year))-1,nper-A1003+1,J1002),2)))))))</f>
        <v/>
      </c>
      <c r="G1003" s="14" t="str">
        <f>IF(OR(A1003="",A1003&lt;$E$23),"",IF(J1002&lt;=F1003,0,IF(IF(AND(A1003&gt;=$E$23,MOD(A1003-$E$23,int)=0),$E$24,0)+F1003&gt;=J1002+E1003,J1002+E1003-F1003,IF(AND(A1003&gt;=$E$23,MOD(A1003-$E$23,int)=0),$E$24,0)+IF(IF(AND(A1003&gt;=$E$23,MOD(A1003-$E$23,int)=0),$E$24,0)+IF(MOD(A1003-$E$27,periods_per_year)=0,$E$26,0)+F1003&lt;J1002+E1003,IF(MOD(A1003-$E$27,periods_per_year)=0,$E$26,0),J1002+E1003-IF(AND(A1003&gt;=$E$23,MOD(A1003-$E$23,int)=0),$E$24,0)-F1003))))</f>
        <v/>
      </c>
      <c r="H1003" s="15"/>
      <c r="I1003" s="14" t="str">
        <f t="shared" si="144"/>
        <v/>
      </c>
      <c r="J1003" s="14" t="str">
        <f t="shared" si="145"/>
        <v/>
      </c>
      <c r="K1003" s="14" t="str">
        <f t="shared" si="146"/>
        <v/>
      </c>
      <c r="L1003" s="14" t="str">
        <f>IF(A1003="","",SUM($K$49:K1003))</f>
        <v/>
      </c>
      <c r="O1003" s="18" t="str">
        <f t="shared" si="147"/>
        <v/>
      </c>
      <c r="P1003" s="19" t="str">
        <f>IF(O1003="","",IF(OR(periods_per_year=26,periods_per_year=52),IF(periods_per_year=26,IF(O1003=1,fpdate,P1002+14),IF(periods_per_year=52,IF(O1003=1,fpdate,P1002+7),"n/a")),IF(periods_per_year=24,DATE(YEAR(fpdate),MONTH(fpdate)+(O1003-1)/2+IF(AND(DAY(fpdate)&gt;=15,MOD(O1003,2)=0),1,0),IF(MOD(O1003,2)=0,IF(DAY(fpdate)&gt;=15,DAY(fpdate)-14,DAY(fpdate)+14),DAY(fpdate))),IF(DAY(DATE(YEAR(fpdate),MONTH(fpdate)+O1003-1,DAY(fpdate)))&lt;&gt;DAY(fpdate),DATE(YEAR(fpdate),MONTH(fpdate)+O1003,0),DATE(YEAR(fpdate),MONTH(fpdate)+O1003-1,DAY(fpdate))))))</f>
        <v/>
      </c>
      <c r="Q1003" s="20" t="str">
        <f>IF(O1003="","",IF(D1003&lt;&gt;"",D1003,IF(O1003=1,start_rate,IF(variable,IF(OR(O1003=1,O1003&lt;$J$23*periods_per_year),Q1002,MIN($J$24,IF(MOD(O1003-1,$J$26)=0,MAX($J$25,Q1002+$J$27),Q1002))),Q1002))))</f>
        <v/>
      </c>
      <c r="R1003" s="21" t="str">
        <f>IF(O1003="","",ROUND((((1+Q1003/CP)^(CP/periods_per_year))-1)*U1002,2))</f>
        <v/>
      </c>
      <c r="S1003" s="21" t="str">
        <f>IF(O1003="","",IF(O1003=nper,U1002+R1003,MIN(U1002+R1003,IF(Q1003=Q1002,S1002,ROUND(-PMT(((1+Q1003/CP)^(CP/periods_per_year))-1,nper-O1003+1,U1002),2)))))</f>
        <v/>
      </c>
      <c r="T1003" s="21" t="str">
        <f t="shared" si="148"/>
        <v/>
      </c>
      <c r="U1003" s="21" t="str">
        <f t="shared" si="149"/>
        <v/>
      </c>
    </row>
    <row r="1004" spans="1:21" x14ac:dyDescent="0.2">
      <c r="A1004" s="11" t="str">
        <f t="shared" si="140"/>
        <v/>
      </c>
      <c r="B1004" s="12" t="str">
        <f t="shared" si="141"/>
        <v/>
      </c>
      <c r="C1004" s="16" t="str">
        <f t="shared" si="142"/>
        <v/>
      </c>
      <c r="D1004" s="13" t="str">
        <f>IF(A1004="","",IF(A1004=1,start_rate,IF(variable,IF(OR(A1004=1,A1004&lt;$J$23*periods_per_year),D1003,MIN($J$24,IF(MOD(A1004-1,$J$26)=0,MAX($J$25,D1003+$J$27),D1003))),D1003)))</f>
        <v/>
      </c>
      <c r="E1004" s="14" t="str">
        <f t="shared" si="143"/>
        <v/>
      </c>
      <c r="F1004" s="14" t="str">
        <f>IF(A1004="","",IF(A1004=nper,J1003+E1004,MIN(J1003+E1004,IF(D1004=D1003,F1003,IF($E$13="Acc Bi-Weekly",ROUND((-PMT(((1+D1004/CP)^(CP/12))-1,(nper-A1004+1)*12/26,J1003))/2,2),IF($E$13="Acc Weekly",ROUND((-PMT(((1+D1004/CP)^(CP/12))-1,(nper-A1004+1)*12/52,J1003))/4,2),ROUND(-PMT(((1+D1004/CP)^(CP/periods_per_year))-1,nper-A1004+1,J1003),2)))))))</f>
        <v/>
      </c>
      <c r="G1004" s="14" t="str">
        <f>IF(OR(A1004="",A1004&lt;$E$23),"",IF(J1003&lt;=F1004,0,IF(IF(AND(A1004&gt;=$E$23,MOD(A1004-$E$23,int)=0),$E$24,0)+F1004&gt;=J1003+E1004,J1003+E1004-F1004,IF(AND(A1004&gt;=$E$23,MOD(A1004-$E$23,int)=0),$E$24,0)+IF(IF(AND(A1004&gt;=$E$23,MOD(A1004-$E$23,int)=0),$E$24,0)+IF(MOD(A1004-$E$27,periods_per_year)=0,$E$26,0)+F1004&lt;J1003+E1004,IF(MOD(A1004-$E$27,periods_per_year)=0,$E$26,0),J1003+E1004-IF(AND(A1004&gt;=$E$23,MOD(A1004-$E$23,int)=0),$E$24,0)-F1004))))</f>
        <v/>
      </c>
      <c r="H1004" s="15"/>
      <c r="I1004" s="14" t="str">
        <f t="shared" si="144"/>
        <v/>
      </c>
      <c r="J1004" s="14" t="str">
        <f t="shared" si="145"/>
        <v/>
      </c>
      <c r="K1004" s="14" t="str">
        <f t="shared" si="146"/>
        <v/>
      </c>
      <c r="L1004" s="14" t="str">
        <f>IF(A1004="","",SUM($K$49:K1004))</f>
        <v/>
      </c>
      <c r="O1004" s="18" t="str">
        <f t="shared" si="147"/>
        <v/>
      </c>
      <c r="P1004" s="19" t="str">
        <f>IF(O1004="","",IF(OR(periods_per_year=26,periods_per_year=52),IF(periods_per_year=26,IF(O1004=1,fpdate,P1003+14),IF(periods_per_year=52,IF(O1004=1,fpdate,P1003+7),"n/a")),IF(periods_per_year=24,DATE(YEAR(fpdate),MONTH(fpdate)+(O1004-1)/2+IF(AND(DAY(fpdate)&gt;=15,MOD(O1004,2)=0),1,0),IF(MOD(O1004,2)=0,IF(DAY(fpdate)&gt;=15,DAY(fpdate)-14,DAY(fpdate)+14),DAY(fpdate))),IF(DAY(DATE(YEAR(fpdate),MONTH(fpdate)+O1004-1,DAY(fpdate)))&lt;&gt;DAY(fpdate),DATE(YEAR(fpdate),MONTH(fpdate)+O1004,0),DATE(YEAR(fpdate),MONTH(fpdate)+O1004-1,DAY(fpdate))))))</f>
        <v/>
      </c>
      <c r="Q1004" s="20" t="str">
        <f>IF(O1004="","",IF(D1004&lt;&gt;"",D1004,IF(O1004=1,start_rate,IF(variable,IF(OR(O1004=1,O1004&lt;$J$23*periods_per_year),Q1003,MIN($J$24,IF(MOD(O1004-1,$J$26)=0,MAX($J$25,Q1003+$J$27),Q1003))),Q1003))))</f>
        <v/>
      </c>
      <c r="R1004" s="21" t="str">
        <f>IF(O1004="","",ROUND((((1+Q1004/CP)^(CP/periods_per_year))-1)*U1003,2))</f>
        <v/>
      </c>
      <c r="S1004" s="21" t="str">
        <f>IF(O1004="","",IF(O1004=nper,U1003+R1004,MIN(U1003+R1004,IF(Q1004=Q1003,S1003,ROUND(-PMT(((1+Q1004/CP)^(CP/periods_per_year))-1,nper-O1004+1,U1003),2)))))</f>
        <v/>
      </c>
      <c r="T1004" s="21" t="str">
        <f t="shared" si="148"/>
        <v/>
      </c>
      <c r="U1004" s="21" t="str">
        <f t="shared" si="149"/>
        <v/>
      </c>
    </row>
    <row r="1005" spans="1:21" x14ac:dyDescent="0.2">
      <c r="A1005" s="11" t="str">
        <f t="shared" si="140"/>
        <v/>
      </c>
      <c r="B1005" s="12" t="str">
        <f t="shared" si="141"/>
        <v/>
      </c>
      <c r="C1005" s="16" t="str">
        <f t="shared" si="142"/>
        <v/>
      </c>
      <c r="D1005" s="13" t="str">
        <f>IF(A1005="","",IF(A1005=1,start_rate,IF(variable,IF(OR(A1005=1,A1005&lt;$J$23*periods_per_year),D1004,MIN($J$24,IF(MOD(A1005-1,$J$26)=0,MAX($J$25,D1004+$J$27),D1004))),D1004)))</f>
        <v/>
      </c>
      <c r="E1005" s="14" t="str">
        <f t="shared" si="143"/>
        <v/>
      </c>
      <c r="F1005" s="14" t="str">
        <f>IF(A1005="","",IF(A1005=nper,J1004+E1005,MIN(J1004+E1005,IF(D1005=D1004,F1004,IF($E$13="Acc Bi-Weekly",ROUND((-PMT(((1+D1005/CP)^(CP/12))-1,(nper-A1005+1)*12/26,J1004))/2,2),IF($E$13="Acc Weekly",ROUND((-PMT(((1+D1005/CP)^(CP/12))-1,(nper-A1005+1)*12/52,J1004))/4,2),ROUND(-PMT(((1+D1005/CP)^(CP/periods_per_year))-1,nper-A1005+1,J1004),2)))))))</f>
        <v/>
      </c>
      <c r="G1005" s="14" t="str">
        <f>IF(OR(A1005="",A1005&lt;$E$23),"",IF(J1004&lt;=F1005,0,IF(IF(AND(A1005&gt;=$E$23,MOD(A1005-$E$23,int)=0),$E$24,0)+F1005&gt;=J1004+E1005,J1004+E1005-F1005,IF(AND(A1005&gt;=$E$23,MOD(A1005-$E$23,int)=0),$E$24,0)+IF(IF(AND(A1005&gt;=$E$23,MOD(A1005-$E$23,int)=0),$E$24,0)+IF(MOD(A1005-$E$27,periods_per_year)=0,$E$26,0)+F1005&lt;J1004+E1005,IF(MOD(A1005-$E$27,periods_per_year)=0,$E$26,0),J1004+E1005-IF(AND(A1005&gt;=$E$23,MOD(A1005-$E$23,int)=0),$E$24,0)-F1005))))</f>
        <v/>
      </c>
      <c r="H1005" s="15"/>
      <c r="I1005" s="14" t="str">
        <f t="shared" si="144"/>
        <v/>
      </c>
      <c r="J1005" s="14" t="str">
        <f t="shared" si="145"/>
        <v/>
      </c>
      <c r="K1005" s="14" t="str">
        <f t="shared" si="146"/>
        <v/>
      </c>
      <c r="L1005" s="14" t="str">
        <f>IF(A1005="","",SUM($K$49:K1005))</f>
        <v/>
      </c>
      <c r="O1005" s="18" t="str">
        <f t="shared" si="147"/>
        <v/>
      </c>
      <c r="P1005" s="19" t="str">
        <f>IF(O1005="","",IF(OR(periods_per_year=26,periods_per_year=52),IF(periods_per_year=26,IF(O1005=1,fpdate,P1004+14),IF(periods_per_year=52,IF(O1005=1,fpdate,P1004+7),"n/a")),IF(periods_per_year=24,DATE(YEAR(fpdate),MONTH(fpdate)+(O1005-1)/2+IF(AND(DAY(fpdate)&gt;=15,MOD(O1005,2)=0),1,0),IF(MOD(O1005,2)=0,IF(DAY(fpdate)&gt;=15,DAY(fpdate)-14,DAY(fpdate)+14),DAY(fpdate))),IF(DAY(DATE(YEAR(fpdate),MONTH(fpdate)+O1005-1,DAY(fpdate)))&lt;&gt;DAY(fpdate),DATE(YEAR(fpdate),MONTH(fpdate)+O1005,0),DATE(YEAR(fpdate),MONTH(fpdate)+O1005-1,DAY(fpdate))))))</f>
        <v/>
      </c>
      <c r="Q1005" s="20" t="str">
        <f>IF(O1005="","",IF(D1005&lt;&gt;"",D1005,IF(O1005=1,start_rate,IF(variable,IF(OR(O1005=1,O1005&lt;$J$23*periods_per_year),Q1004,MIN($J$24,IF(MOD(O1005-1,$J$26)=0,MAX($J$25,Q1004+$J$27),Q1004))),Q1004))))</f>
        <v/>
      </c>
      <c r="R1005" s="21" t="str">
        <f>IF(O1005="","",ROUND((((1+Q1005/CP)^(CP/periods_per_year))-1)*U1004,2))</f>
        <v/>
      </c>
      <c r="S1005" s="21" t="str">
        <f>IF(O1005="","",IF(O1005=nper,U1004+R1005,MIN(U1004+R1005,IF(Q1005=Q1004,S1004,ROUND(-PMT(((1+Q1005/CP)^(CP/periods_per_year))-1,nper-O1005+1,U1004),2)))))</f>
        <v/>
      </c>
      <c r="T1005" s="21" t="str">
        <f t="shared" si="148"/>
        <v/>
      </c>
      <c r="U1005" s="21" t="str">
        <f t="shared" si="149"/>
        <v/>
      </c>
    </row>
    <row r="1006" spans="1:21" x14ac:dyDescent="0.2">
      <c r="A1006" s="11" t="str">
        <f t="shared" si="140"/>
        <v/>
      </c>
      <c r="B1006" s="12" t="str">
        <f t="shared" si="141"/>
        <v/>
      </c>
      <c r="C1006" s="16" t="str">
        <f t="shared" si="142"/>
        <v/>
      </c>
      <c r="D1006" s="13" t="str">
        <f>IF(A1006="","",IF(A1006=1,start_rate,IF(variable,IF(OR(A1006=1,A1006&lt;$J$23*periods_per_year),D1005,MIN($J$24,IF(MOD(A1006-1,$J$26)=0,MAX($J$25,D1005+$J$27),D1005))),D1005)))</f>
        <v/>
      </c>
      <c r="E1006" s="14" t="str">
        <f t="shared" si="143"/>
        <v/>
      </c>
      <c r="F1006" s="14" t="str">
        <f>IF(A1006="","",IF(A1006=nper,J1005+E1006,MIN(J1005+E1006,IF(D1006=D1005,F1005,IF($E$13="Acc Bi-Weekly",ROUND((-PMT(((1+D1006/CP)^(CP/12))-1,(nper-A1006+1)*12/26,J1005))/2,2),IF($E$13="Acc Weekly",ROUND((-PMT(((1+D1006/CP)^(CP/12))-1,(nper-A1006+1)*12/52,J1005))/4,2),ROUND(-PMT(((1+D1006/CP)^(CP/periods_per_year))-1,nper-A1006+1,J1005),2)))))))</f>
        <v/>
      </c>
      <c r="G1006" s="14" t="str">
        <f>IF(OR(A1006="",A1006&lt;$E$23),"",IF(J1005&lt;=F1006,0,IF(IF(AND(A1006&gt;=$E$23,MOD(A1006-$E$23,int)=0),$E$24,0)+F1006&gt;=J1005+E1006,J1005+E1006-F1006,IF(AND(A1006&gt;=$E$23,MOD(A1006-$E$23,int)=0),$E$24,0)+IF(IF(AND(A1006&gt;=$E$23,MOD(A1006-$E$23,int)=0),$E$24,0)+IF(MOD(A1006-$E$27,periods_per_year)=0,$E$26,0)+F1006&lt;J1005+E1006,IF(MOD(A1006-$E$27,periods_per_year)=0,$E$26,0),J1005+E1006-IF(AND(A1006&gt;=$E$23,MOD(A1006-$E$23,int)=0),$E$24,0)-F1006))))</f>
        <v/>
      </c>
      <c r="H1006" s="15"/>
      <c r="I1006" s="14" t="str">
        <f t="shared" si="144"/>
        <v/>
      </c>
      <c r="J1006" s="14" t="str">
        <f t="shared" si="145"/>
        <v/>
      </c>
      <c r="K1006" s="14" t="str">
        <f t="shared" si="146"/>
        <v/>
      </c>
      <c r="L1006" s="14" t="str">
        <f>IF(A1006="","",SUM($K$49:K1006))</f>
        <v/>
      </c>
      <c r="O1006" s="18" t="str">
        <f t="shared" si="147"/>
        <v/>
      </c>
      <c r="P1006" s="19" t="str">
        <f>IF(O1006="","",IF(OR(periods_per_year=26,periods_per_year=52),IF(periods_per_year=26,IF(O1006=1,fpdate,P1005+14),IF(periods_per_year=52,IF(O1006=1,fpdate,P1005+7),"n/a")),IF(periods_per_year=24,DATE(YEAR(fpdate),MONTH(fpdate)+(O1006-1)/2+IF(AND(DAY(fpdate)&gt;=15,MOD(O1006,2)=0),1,0),IF(MOD(O1006,2)=0,IF(DAY(fpdate)&gt;=15,DAY(fpdate)-14,DAY(fpdate)+14),DAY(fpdate))),IF(DAY(DATE(YEAR(fpdate),MONTH(fpdate)+O1006-1,DAY(fpdate)))&lt;&gt;DAY(fpdate),DATE(YEAR(fpdate),MONTH(fpdate)+O1006,0),DATE(YEAR(fpdate),MONTH(fpdate)+O1006-1,DAY(fpdate))))))</f>
        <v/>
      </c>
      <c r="Q1006" s="20" t="str">
        <f>IF(O1006="","",IF(D1006&lt;&gt;"",D1006,IF(O1006=1,start_rate,IF(variable,IF(OR(O1006=1,O1006&lt;$J$23*periods_per_year),Q1005,MIN($J$24,IF(MOD(O1006-1,$J$26)=0,MAX($J$25,Q1005+$J$27),Q1005))),Q1005))))</f>
        <v/>
      </c>
      <c r="R1006" s="21" t="str">
        <f>IF(O1006="","",ROUND((((1+Q1006/CP)^(CP/periods_per_year))-1)*U1005,2))</f>
        <v/>
      </c>
      <c r="S1006" s="21" t="str">
        <f>IF(O1006="","",IF(O1006=nper,U1005+R1006,MIN(U1005+R1006,IF(Q1006=Q1005,S1005,ROUND(-PMT(((1+Q1006/CP)^(CP/periods_per_year))-1,nper-O1006+1,U1005),2)))))</f>
        <v/>
      </c>
      <c r="T1006" s="21" t="str">
        <f t="shared" si="148"/>
        <v/>
      </c>
      <c r="U1006" s="21" t="str">
        <f t="shared" si="149"/>
        <v/>
      </c>
    </row>
    <row r="1007" spans="1:21" x14ac:dyDescent="0.2">
      <c r="A1007" s="11" t="str">
        <f t="shared" si="140"/>
        <v/>
      </c>
      <c r="B1007" s="12" t="str">
        <f t="shared" si="141"/>
        <v/>
      </c>
      <c r="C1007" s="16" t="str">
        <f t="shared" si="142"/>
        <v/>
      </c>
      <c r="D1007" s="13" t="str">
        <f>IF(A1007="","",IF(A1007=1,start_rate,IF(variable,IF(OR(A1007=1,A1007&lt;$J$23*periods_per_year),D1006,MIN($J$24,IF(MOD(A1007-1,$J$26)=0,MAX($J$25,D1006+$J$27),D1006))),D1006)))</f>
        <v/>
      </c>
      <c r="E1007" s="14" t="str">
        <f t="shared" si="143"/>
        <v/>
      </c>
      <c r="F1007" s="14" t="str">
        <f>IF(A1007="","",IF(A1007=nper,J1006+E1007,MIN(J1006+E1007,IF(D1007=D1006,F1006,IF($E$13="Acc Bi-Weekly",ROUND((-PMT(((1+D1007/CP)^(CP/12))-1,(nper-A1007+1)*12/26,J1006))/2,2),IF($E$13="Acc Weekly",ROUND((-PMT(((1+D1007/CP)^(CP/12))-1,(nper-A1007+1)*12/52,J1006))/4,2),ROUND(-PMT(((1+D1007/CP)^(CP/periods_per_year))-1,nper-A1007+1,J1006),2)))))))</f>
        <v/>
      </c>
      <c r="G1007" s="14" t="str">
        <f>IF(OR(A1007="",A1007&lt;$E$23),"",IF(J1006&lt;=F1007,0,IF(IF(AND(A1007&gt;=$E$23,MOD(A1007-$E$23,int)=0),$E$24,0)+F1007&gt;=J1006+E1007,J1006+E1007-F1007,IF(AND(A1007&gt;=$E$23,MOD(A1007-$E$23,int)=0),$E$24,0)+IF(IF(AND(A1007&gt;=$E$23,MOD(A1007-$E$23,int)=0),$E$24,0)+IF(MOD(A1007-$E$27,periods_per_year)=0,$E$26,0)+F1007&lt;J1006+E1007,IF(MOD(A1007-$E$27,periods_per_year)=0,$E$26,0),J1006+E1007-IF(AND(A1007&gt;=$E$23,MOD(A1007-$E$23,int)=0),$E$24,0)-F1007))))</f>
        <v/>
      </c>
      <c r="H1007" s="15"/>
      <c r="I1007" s="14" t="str">
        <f t="shared" si="144"/>
        <v/>
      </c>
      <c r="J1007" s="14" t="str">
        <f t="shared" si="145"/>
        <v/>
      </c>
      <c r="K1007" s="14" t="str">
        <f t="shared" si="146"/>
        <v/>
      </c>
      <c r="L1007" s="14" t="str">
        <f>IF(A1007="","",SUM($K$49:K1007))</f>
        <v/>
      </c>
      <c r="O1007" s="18" t="str">
        <f t="shared" si="147"/>
        <v/>
      </c>
      <c r="P1007" s="19" t="str">
        <f>IF(O1007="","",IF(OR(periods_per_year=26,periods_per_year=52),IF(periods_per_year=26,IF(O1007=1,fpdate,P1006+14),IF(periods_per_year=52,IF(O1007=1,fpdate,P1006+7),"n/a")),IF(periods_per_year=24,DATE(YEAR(fpdate),MONTH(fpdate)+(O1007-1)/2+IF(AND(DAY(fpdate)&gt;=15,MOD(O1007,2)=0),1,0),IF(MOD(O1007,2)=0,IF(DAY(fpdate)&gt;=15,DAY(fpdate)-14,DAY(fpdate)+14),DAY(fpdate))),IF(DAY(DATE(YEAR(fpdate),MONTH(fpdate)+O1007-1,DAY(fpdate)))&lt;&gt;DAY(fpdate),DATE(YEAR(fpdate),MONTH(fpdate)+O1007,0),DATE(YEAR(fpdate),MONTH(fpdate)+O1007-1,DAY(fpdate))))))</f>
        <v/>
      </c>
      <c r="Q1007" s="20" t="str">
        <f>IF(O1007="","",IF(D1007&lt;&gt;"",D1007,IF(O1007=1,start_rate,IF(variable,IF(OR(O1007=1,O1007&lt;$J$23*periods_per_year),Q1006,MIN($J$24,IF(MOD(O1007-1,$J$26)=0,MAX($J$25,Q1006+$J$27),Q1006))),Q1006))))</f>
        <v/>
      </c>
      <c r="R1007" s="21" t="str">
        <f>IF(O1007="","",ROUND((((1+Q1007/CP)^(CP/periods_per_year))-1)*U1006,2))</f>
        <v/>
      </c>
      <c r="S1007" s="21" t="str">
        <f>IF(O1007="","",IF(O1007=nper,U1006+R1007,MIN(U1006+R1007,IF(Q1007=Q1006,S1006,ROUND(-PMT(((1+Q1007/CP)^(CP/periods_per_year))-1,nper-O1007+1,U1006),2)))))</f>
        <v/>
      </c>
      <c r="T1007" s="21" t="str">
        <f t="shared" si="148"/>
        <v/>
      </c>
      <c r="U1007" s="21" t="str">
        <f t="shared" si="149"/>
        <v/>
      </c>
    </row>
    <row r="1008" spans="1:21" x14ac:dyDescent="0.2">
      <c r="A1008" s="11" t="str">
        <f t="shared" si="140"/>
        <v/>
      </c>
      <c r="B1008" s="12" t="str">
        <f t="shared" si="141"/>
        <v/>
      </c>
      <c r="C1008" s="16" t="str">
        <f t="shared" si="142"/>
        <v/>
      </c>
      <c r="D1008" s="13" t="str">
        <f>IF(A1008="","",IF(A1008=1,start_rate,IF(variable,IF(OR(A1008=1,A1008&lt;$J$23*periods_per_year),D1007,MIN($J$24,IF(MOD(A1008-1,$J$26)=0,MAX($J$25,D1007+$J$27),D1007))),D1007)))</f>
        <v/>
      </c>
      <c r="E1008" s="14" t="str">
        <f t="shared" si="143"/>
        <v/>
      </c>
      <c r="F1008" s="14" t="str">
        <f>IF(A1008="","",IF(A1008=nper,J1007+E1008,MIN(J1007+E1008,IF(D1008=D1007,F1007,IF($E$13="Acc Bi-Weekly",ROUND((-PMT(((1+D1008/CP)^(CP/12))-1,(nper-A1008+1)*12/26,J1007))/2,2),IF($E$13="Acc Weekly",ROUND((-PMT(((1+D1008/CP)^(CP/12))-1,(nper-A1008+1)*12/52,J1007))/4,2),ROUND(-PMT(((1+D1008/CP)^(CP/periods_per_year))-1,nper-A1008+1,J1007),2)))))))</f>
        <v/>
      </c>
      <c r="G1008" s="14" t="str">
        <f>IF(OR(A1008="",A1008&lt;$E$23),"",IF(J1007&lt;=F1008,0,IF(IF(AND(A1008&gt;=$E$23,MOD(A1008-$E$23,int)=0),$E$24,0)+F1008&gt;=J1007+E1008,J1007+E1008-F1008,IF(AND(A1008&gt;=$E$23,MOD(A1008-$E$23,int)=0),$E$24,0)+IF(IF(AND(A1008&gt;=$E$23,MOD(A1008-$E$23,int)=0),$E$24,0)+IF(MOD(A1008-$E$27,periods_per_year)=0,$E$26,0)+F1008&lt;J1007+E1008,IF(MOD(A1008-$E$27,periods_per_year)=0,$E$26,0),J1007+E1008-IF(AND(A1008&gt;=$E$23,MOD(A1008-$E$23,int)=0),$E$24,0)-F1008))))</f>
        <v/>
      </c>
      <c r="H1008" s="15"/>
      <c r="I1008" s="14" t="str">
        <f t="shared" si="144"/>
        <v/>
      </c>
      <c r="J1008" s="14" t="str">
        <f t="shared" si="145"/>
        <v/>
      </c>
      <c r="K1008" s="14" t="str">
        <f t="shared" si="146"/>
        <v/>
      </c>
      <c r="L1008" s="14" t="str">
        <f>IF(A1008="","",SUM($K$49:K1008))</f>
        <v/>
      </c>
      <c r="O1008" s="18" t="str">
        <f t="shared" si="147"/>
        <v/>
      </c>
      <c r="P1008" s="19" t="str">
        <f>IF(O1008="","",IF(OR(periods_per_year=26,periods_per_year=52),IF(periods_per_year=26,IF(O1008=1,fpdate,P1007+14),IF(periods_per_year=52,IF(O1008=1,fpdate,P1007+7),"n/a")),IF(periods_per_year=24,DATE(YEAR(fpdate),MONTH(fpdate)+(O1008-1)/2+IF(AND(DAY(fpdate)&gt;=15,MOD(O1008,2)=0),1,0),IF(MOD(O1008,2)=0,IF(DAY(fpdate)&gt;=15,DAY(fpdate)-14,DAY(fpdate)+14),DAY(fpdate))),IF(DAY(DATE(YEAR(fpdate),MONTH(fpdate)+O1008-1,DAY(fpdate)))&lt;&gt;DAY(fpdate),DATE(YEAR(fpdate),MONTH(fpdate)+O1008,0),DATE(YEAR(fpdate),MONTH(fpdate)+O1008-1,DAY(fpdate))))))</f>
        <v/>
      </c>
      <c r="Q1008" s="20" t="str">
        <f>IF(O1008="","",IF(D1008&lt;&gt;"",D1008,IF(O1008=1,start_rate,IF(variable,IF(OR(O1008=1,O1008&lt;$J$23*periods_per_year),Q1007,MIN($J$24,IF(MOD(O1008-1,$J$26)=0,MAX($J$25,Q1007+$J$27),Q1007))),Q1007))))</f>
        <v/>
      </c>
      <c r="R1008" s="21" t="str">
        <f>IF(O1008="","",ROUND((((1+Q1008/CP)^(CP/periods_per_year))-1)*U1007,2))</f>
        <v/>
      </c>
      <c r="S1008" s="21" t="str">
        <f>IF(O1008="","",IF(O1008=nper,U1007+R1008,MIN(U1007+R1008,IF(Q1008=Q1007,S1007,ROUND(-PMT(((1+Q1008/CP)^(CP/periods_per_year))-1,nper-O1008+1,U1007),2)))))</f>
        <v/>
      </c>
      <c r="T1008" s="21" t="str">
        <f t="shared" si="148"/>
        <v/>
      </c>
      <c r="U1008" s="21" t="str">
        <f t="shared" si="149"/>
        <v/>
      </c>
    </row>
    <row r="1009" spans="1:21" x14ac:dyDescent="0.2">
      <c r="A1009" s="11" t="str">
        <f t="shared" ref="A1009:A1072" si="150">IF(J1008="","",IF(OR(A1008&gt;=nper,ROUND(J1008,2)&lt;=0),"",A1008+1))</f>
        <v/>
      </c>
      <c r="B1009" s="12" t="str">
        <f t="shared" ref="B1009:B1072" si="151">IF(A1009="","",IF(OR(periods_per_year=26,periods_per_year=52),IF(periods_per_year=26,IF(A1009=1,fpdate,B1008+14),IF(periods_per_year=52,IF(A1009=1,fpdate,B1008+7),"n/a")),IF(periods_per_year=24,DATE(YEAR(fpdate),MONTH(fpdate)+(A1009-1)/2+IF(AND(DAY(fpdate)&gt;=15,MOD(A1009,2)=0),1,0),IF(MOD(A1009,2)=0,IF(DAY(fpdate)&gt;=15,DAY(fpdate)-14,DAY(fpdate)+14),DAY(fpdate))),IF(DAY(DATE(YEAR(fpdate),MONTH(fpdate)+A1009-1,DAY(fpdate)))&lt;&gt;DAY(fpdate),DATE(YEAR(fpdate),MONTH(fpdate)+A1009,0),DATE(YEAR(fpdate),MONTH(fpdate)+A1009-1,DAY(fpdate))))))</f>
        <v/>
      </c>
      <c r="C1009" s="16" t="str">
        <f t="shared" ref="C1009:C1072" si="152">IF(A1009="","",IF(MOD(A1009,periods_per_year)=0,A1009/periods_per_year,""))</f>
        <v/>
      </c>
      <c r="D1009" s="13" t="str">
        <f>IF(A1009="","",IF(A1009=1,start_rate,IF(variable,IF(OR(A1009=1,A1009&lt;$J$23*periods_per_year),D1008,MIN($J$24,IF(MOD(A1009-1,$J$26)=0,MAX($J$25,D1008+$J$27),D1008))),D1008)))</f>
        <v/>
      </c>
      <c r="E1009" s="14" t="str">
        <f t="shared" ref="E1009:E1072" si="153">IF(A1009="","",ROUND((((1+D1009/CP)^(CP/periods_per_year))-1)*J1008,2))</f>
        <v/>
      </c>
      <c r="F1009" s="14" t="str">
        <f>IF(A1009="","",IF(A1009=nper,J1008+E1009,MIN(J1008+E1009,IF(D1009=D1008,F1008,IF($E$13="Acc Bi-Weekly",ROUND((-PMT(((1+D1009/CP)^(CP/12))-1,(nper-A1009+1)*12/26,J1008))/2,2),IF($E$13="Acc Weekly",ROUND((-PMT(((1+D1009/CP)^(CP/12))-1,(nper-A1009+1)*12/52,J1008))/4,2),ROUND(-PMT(((1+D1009/CP)^(CP/periods_per_year))-1,nper-A1009+1,J1008),2)))))))</f>
        <v/>
      </c>
      <c r="G1009" s="14" t="str">
        <f>IF(OR(A1009="",A1009&lt;$E$23),"",IF(J1008&lt;=F1009,0,IF(IF(AND(A1009&gt;=$E$23,MOD(A1009-$E$23,int)=0),$E$24,0)+F1009&gt;=J1008+E1009,J1008+E1009-F1009,IF(AND(A1009&gt;=$E$23,MOD(A1009-$E$23,int)=0),$E$24,0)+IF(IF(AND(A1009&gt;=$E$23,MOD(A1009-$E$23,int)=0),$E$24,0)+IF(MOD(A1009-$E$27,periods_per_year)=0,$E$26,0)+F1009&lt;J1008+E1009,IF(MOD(A1009-$E$27,periods_per_year)=0,$E$26,0),J1008+E1009-IF(AND(A1009&gt;=$E$23,MOD(A1009-$E$23,int)=0),$E$24,0)-F1009))))</f>
        <v/>
      </c>
      <c r="H1009" s="15"/>
      <c r="I1009" s="14" t="str">
        <f t="shared" ref="I1009:I1072" si="154">IF(A1009="","",F1009-E1009+H1009+IF(G1009="",0,G1009))</f>
        <v/>
      </c>
      <c r="J1009" s="14" t="str">
        <f t="shared" ref="J1009:J1072" si="155">IF(A1009="","",J1008-I1009)</f>
        <v/>
      </c>
      <c r="K1009" s="14" t="str">
        <f t="shared" ref="K1009:K1072" si="156">IF(A1009="","",$L$42*E1009)</f>
        <v/>
      </c>
      <c r="L1009" s="14" t="str">
        <f>IF(A1009="","",SUM($K$49:K1009))</f>
        <v/>
      </c>
      <c r="O1009" s="18" t="str">
        <f t="shared" ref="O1009:O1072" si="157">IF(U1008="","",IF(OR(O1008&gt;=nper,ROUND(U1008,2)&lt;=0),"",O1008+1))</f>
        <v/>
      </c>
      <c r="P1009" s="19" t="str">
        <f>IF(O1009="","",IF(OR(periods_per_year=26,periods_per_year=52),IF(periods_per_year=26,IF(O1009=1,fpdate,P1008+14),IF(periods_per_year=52,IF(O1009=1,fpdate,P1008+7),"n/a")),IF(periods_per_year=24,DATE(YEAR(fpdate),MONTH(fpdate)+(O1009-1)/2+IF(AND(DAY(fpdate)&gt;=15,MOD(O1009,2)=0),1,0),IF(MOD(O1009,2)=0,IF(DAY(fpdate)&gt;=15,DAY(fpdate)-14,DAY(fpdate)+14),DAY(fpdate))),IF(DAY(DATE(YEAR(fpdate),MONTH(fpdate)+O1009-1,DAY(fpdate)))&lt;&gt;DAY(fpdate),DATE(YEAR(fpdate),MONTH(fpdate)+O1009,0),DATE(YEAR(fpdate),MONTH(fpdate)+O1009-1,DAY(fpdate))))))</f>
        <v/>
      </c>
      <c r="Q1009" s="20" t="str">
        <f>IF(O1009="","",IF(D1009&lt;&gt;"",D1009,IF(O1009=1,start_rate,IF(variable,IF(OR(O1009=1,O1009&lt;$J$23*periods_per_year),Q1008,MIN($J$24,IF(MOD(O1009-1,$J$26)=0,MAX($J$25,Q1008+$J$27),Q1008))),Q1008))))</f>
        <v/>
      </c>
      <c r="R1009" s="21" t="str">
        <f>IF(O1009="","",ROUND((((1+Q1009/CP)^(CP/periods_per_year))-1)*U1008,2))</f>
        <v/>
      </c>
      <c r="S1009" s="21" t="str">
        <f>IF(O1009="","",IF(O1009=nper,U1008+R1009,MIN(U1008+R1009,IF(Q1009=Q1008,S1008,ROUND(-PMT(((1+Q1009/CP)^(CP/periods_per_year))-1,nper-O1009+1,U1008),2)))))</f>
        <v/>
      </c>
      <c r="T1009" s="21" t="str">
        <f t="shared" ref="T1009:T1072" si="158">IF(O1009="","",S1009-R1009)</f>
        <v/>
      </c>
      <c r="U1009" s="21" t="str">
        <f t="shared" ref="U1009:U1072" si="159">IF(O1009="","",U1008-T1009)</f>
        <v/>
      </c>
    </row>
    <row r="1010" spans="1:21" x14ac:dyDescent="0.2">
      <c r="A1010" s="11" t="str">
        <f t="shared" si="150"/>
        <v/>
      </c>
      <c r="B1010" s="12" t="str">
        <f t="shared" si="151"/>
        <v/>
      </c>
      <c r="C1010" s="16" t="str">
        <f t="shared" si="152"/>
        <v/>
      </c>
      <c r="D1010" s="13" t="str">
        <f>IF(A1010="","",IF(A1010=1,start_rate,IF(variable,IF(OR(A1010=1,A1010&lt;$J$23*periods_per_year),D1009,MIN($J$24,IF(MOD(A1010-1,$J$26)=0,MAX($J$25,D1009+$J$27),D1009))),D1009)))</f>
        <v/>
      </c>
      <c r="E1010" s="14" t="str">
        <f t="shared" si="153"/>
        <v/>
      </c>
      <c r="F1010" s="14" t="str">
        <f>IF(A1010="","",IF(A1010=nper,J1009+E1010,MIN(J1009+E1010,IF(D1010=D1009,F1009,IF($E$13="Acc Bi-Weekly",ROUND((-PMT(((1+D1010/CP)^(CP/12))-1,(nper-A1010+1)*12/26,J1009))/2,2),IF($E$13="Acc Weekly",ROUND((-PMT(((1+D1010/CP)^(CP/12))-1,(nper-A1010+1)*12/52,J1009))/4,2),ROUND(-PMT(((1+D1010/CP)^(CP/periods_per_year))-1,nper-A1010+1,J1009),2)))))))</f>
        <v/>
      </c>
      <c r="G1010" s="14" t="str">
        <f>IF(OR(A1010="",A1010&lt;$E$23),"",IF(J1009&lt;=F1010,0,IF(IF(AND(A1010&gt;=$E$23,MOD(A1010-$E$23,int)=0),$E$24,0)+F1010&gt;=J1009+E1010,J1009+E1010-F1010,IF(AND(A1010&gt;=$E$23,MOD(A1010-$E$23,int)=0),$E$24,0)+IF(IF(AND(A1010&gt;=$E$23,MOD(A1010-$E$23,int)=0),$E$24,0)+IF(MOD(A1010-$E$27,periods_per_year)=0,$E$26,0)+F1010&lt;J1009+E1010,IF(MOD(A1010-$E$27,periods_per_year)=0,$E$26,0),J1009+E1010-IF(AND(A1010&gt;=$E$23,MOD(A1010-$E$23,int)=0),$E$24,0)-F1010))))</f>
        <v/>
      </c>
      <c r="H1010" s="15"/>
      <c r="I1010" s="14" t="str">
        <f t="shared" si="154"/>
        <v/>
      </c>
      <c r="J1010" s="14" t="str">
        <f t="shared" si="155"/>
        <v/>
      </c>
      <c r="K1010" s="14" t="str">
        <f t="shared" si="156"/>
        <v/>
      </c>
      <c r="L1010" s="14" t="str">
        <f>IF(A1010="","",SUM($K$49:K1010))</f>
        <v/>
      </c>
      <c r="O1010" s="18" t="str">
        <f t="shared" si="157"/>
        <v/>
      </c>
      <c r="P1010" s="19" t="str">
        <f>IF(O1010="","",IF(OR(periods_per_year=26,periods_per_year=52),IF(periods_per_year=26,IF(O1010=1,fpdate,P1009+14),IF(periods_per_year=52,IF(O1010=1,fpdate,P1009+7),"n/a")),IF(periods_per_year=24,DATE(YEAR(fpdate),MONTH(fpdate)+(O1010-1)/2+IF(AND(DAY(fpdate)&gt;=15,MOD(O1010,2)=0),1,0),IF(MOD(O1010,2)=0,IF(DAY(fpdate)&gt;=15,DAY(fpdate)-14,DAY(fpdate)+14),DAY(fpdate))),IF(DAY(DATE(YEAR(fpdate),MONTH(fpdate)+O1010-1,DAY(fpdate)))&lt;&gt;DAY(fpdate),DATE(YEAR(fpdate),MONTH(fpdate)+O1010,0),DATE(YEAR(fpdate),MONTH(fpdate)+O1010-1,DAY(fpdate))))))</f>
        <v/>
      </c>
      <c r="Q1010" s="20" t="str">
        <f>IF(O1010="","",IF(D1010&lt;&gt;"",D1010,IF(O1010=1,start_rate,IF(variable,IF(OR(O1010=1,O1010&lt;$J$23*periods_per_year),Q1009,MIN($J$24,IF(MOD(O1010-1,$J$26)=0,MAX($J$25,Q1009+$J$27),Q1009))),Q1009))))</f>
        <v/>
      </c>
      <c r="R1010" s="21" t="str">
        <f>IF(O1010="","",ROUND((((1+Q1010/CP)^(CP/periods_per_year))-1)*U1009,2))</f>
        <v/>
      </c>
      <c r="S1010" s="21" t="str">
        <f>IF(O1010="","",IF(O1010=nper,U1009+R1010,MIN(U1009+R1010,IF(Q1010=Q1009,S1009,ROUND(-PMT(((1+Q1010/CP)^(CP/periods_per_year))-1,nper-O1010+1,U1009),2)))))</f>
        <v/>
      </c>
      <c r="T1010" s="21" t="str">
        <f t="shared" si="158"/>
        <v/>
      </c>
      <c r="U1010" s="21" t="str">
        <f t="shared" si="159"/>
        <v/>
      </c>
    </row>
    <row r="1011" spans="1:21" x14ac:dyDescent="0.2">
      <c r="A1011" s="11" t="str">
        <f t="shared" si="150"/>
        <v/>
      </c>
      <c r="B1011" s="12" t="str">
        <f t="shared" si="151"/>
        <v/>
      </c>
      <c r="C1011" s="16" t="str">
        <f t="shared" si="152"/>
        <v/>
      </c>
      <c r="D1011" s="13" t="str">
        <f>IF(A1011="","",IF(A1011=1,start_rate,IF(variable,IF(OR(A1011=1,A1011&lt;$J$23*periods_per_year),D1010,MIN($J$24,IF(MOD(A1011-1,$J$26)=0,MAX($J$25,D1010+$J$27),D1010))),D1010)))</f>
        <v/>
      </c>
      <c r="E1011" s="14" t="str">
        <f t="shared" si="153"/>
        <v/>
      </c>
      <c r="F1011" s="14" t="str">
        <f>IF(A1011="","",IF(A1011=nper,J1010+E1011,MIN(J1010+E1011,IF(D1011=D1010,F1010,IF($E$13="Acc Bi-Weekly",ROUND((-PMT(((1+D1011/CP)^(CP/12))-1,(nper-A1011+1)*12/26,J1010))/2,2),IF($E$13="Acc Weekly",ROUND((-PMT(((1+D1011/CP)^(CP/12))-1,(nper-A1011+1)*12/52,J1010))/4,2),ROUND(-PMT(((1+D1011/CP)^(CP/periods_per_year))-1,nper-A1011+1,J1010),2)))))))</f>
        <v/>
      </c>
      <c r="G1011" s="14" t="str">
        <f>IF(OR(A1011="",A1011&lt;$E$23),"",IF(J1010&lt;=F1011,0,IF(IF(AND(A1011&gt;=$E$23,MOD(A1011-$E$23,int)=0),$E$24,0)+F1011&gt;=J1010+E1011,J1010+E1011-F1011,IF(AND(A1011&gt;=$E$23,MOD(A1011-$E$23,int)=0),$E$24,0)+IF(IF(AND(A1011&gt;=$E$23,MOD(A1011-$E$23,int)=0),$E$24,0)+IF(MOD(A1011-$E$27,periods_per_year)=0,$E$26,0)+F1011&lt;J1010+E1011,IF(MOD(A1011-$E$27,periods_per_year)=0,$E$26,0),J1010+E1011-IF(AND(A1011&gt;=$E$23,MOD(A1011-$E$23,int)=0),$E$24,0)-F1011))))</f>
        <v/>
      </c>
      <c r="H1011" s="15"/>
      <c r="I1011" s="14" t="str">
        <f t="shared" si="154"/>
        <v/>
      </c>
      <c r="J1011" s="14" t="str">
        <f t="shared" si="155"/>
        <v/>
      </c>
      <c r="K1011" s="14" t="str">
        <f t="shared" si="156"/>
        <v/>
      </c>
      <c r="L1011" s="14" t="str">
        <f>IF(A1011="","",SUM($K$49:K1011))</f>
        <v/>
      </c>
      <c r="O1011" s="18" t="str">
        <f t="shared" si="157"/>
        <v/>
      </c>
      <c r="P1011" s="19" t="str">
        <f>IF(O1011="","",IF(OR(periods_per_year=26,periods_per_year=52),IF(periods_per_year=26,IF(O1011=1,fpdate,P1010+14),IF(periods_per_year=52,IF(O1011=1,fpdate,P1010+7),"n/a")),IF(periods_per_year=24,DATE(YEAR(fpdate),MONTH(fpdate)+(O1011-1)/2+IF(AND(DAY(fpdate)&gt;=15,MOD(O1011,2)=0),1,0),IF(MOD(O1011,2)=0,IF(DAY(fpdate)&gt;=15,DAY(fpdate)-14,DAY(fpdate)+14),DAY(fpdate))),IF(DAY(DATE(YEAR(fpdate),MONTH(fpdate)+O1011-1,DAY(fpdate)))&lt;&gt;DAY(fpdate),DATE(YEAR(fpdate),MONTH(fpdate)+O1011,0),DATE(YEAR(fpdate),MONTH(fpdate)+O1011-1,DAY(fpdate))))))</f>
        <v/>
      </c>
      <c r="Q1011" s="20" t="str">
        <f>IF(O1011="","",IF(D1011&lt;&gt;"",D1011,IF(O1011=1,start_rate,IF(variable,IF(OR(O1011=1,O1011&lt;$J$23*periods_per_year),Q1010,MIN($J$24,IF(MOD(O1011-1,$J$26)=0,MAX($J$25,Q1010+$J$27),Q1010))),Q1010))))</f>
        <v/>
      </c>
      <c r="R1011" s="21" t="str">
        <f>IF(O1011="","",ROUND((((1+Q1011/CP)^(CP/periods_per_year))-1)*U1010,2))</f>
        <v/>
      </c>
      <c r="S1011" s="21" t="str">
        <f>IF(O1011="","",IF(O1011=nper,U1010+R1011,MIN(U1010+R1011,IF(Q1011=Q1010,S1010,ROUND(-PMT(((1+Q1011/CP)^(CP/periods_per_year))-1,nper-O1011+1,U1010),2)))))</f>
        <v/>
      </c>
      <c r="T1011" s="21" t="str">
        <f t="shared" si="158"/>
        <v/>
      </c>
      <c r="U1011" s="21" t="str">
        <f t="shared" si="159"/>
        <v/>
      </c>
    </row>
    <row r="1012" spans="1:21" x14ac:dyDescent="0.2">
      <c r="A1012" s="11" t="str">
        <f t="shared" si="150"/>
        <v/>
      </c>
      <c r="B1012" s="12" t="str">
        <f t="shared" si="151"/>
        <v/>
      </c>
      <c r="C1012" s="16" t="str">
        <f t="shared" si="152"/>
        <v/>
      </c>
      <c r="D1012" s="13" t="str">
        <f>IF(A1012="","",IF(A1012=1,start_rate,IF(variable,IF(OR(A1012=1,A1012&lt;$J$23*periods_per_year),D1011,MIN($J$24,IF(MOD(A1012-1,$J$26)=0,MAX($J$25,D1011+$J$27),D1011))),D1011)))</f>
        <v/>
      </c>
      <c r="E1012" s="14" t="str">
        <f t="shared" si="153"/>
        <v/>
      </c>
      <c r="F1012" s="14" t="str">
        <f>IF(A1012="","",IF(A1012=nper,J1011+E1012,MIN(J1011+E1012,IF(D1012=D1011,F1011,IF($E$13="Acc Bi-Weekly",ROUND((-PMT(((1+D1012/CP)^(CP/12))-1,(nper-A1012+1)*12/26,J1011))/2,2),IF($E$13="Acc Weekly",ROUND((-PMT(((1+D1012/CP)^(CP/12))-1,(nper-A1012+1)*12/52,J1011))/4,2),ROUND(-PMT(((1+D1012/CP)^(CP/periods_per_year))-1,nper-A1012+1,J1011),2)))))))</f>
        <v/>
      </c>
      <c r="G1012" s="14" t="str">
        <f>IF(OR(A1012="",A1012&lt;$E$23),"",IF(J1011&lt;=F1012,0,IF(IF(AND(A1012&gt;=$E$23,MOD(A1012-$E$23,int)=0),$E$24,0)+F1012&gt;=J1011+E1012,J1011+E1012-F1012,IF(AND(A1012&gt;=$E$23,MOD(A1012-$E$23,int)=0),$E$24,0)+IF(IF(AND(A1012&gt;=$E$23,MOD(A1012-$E$23,int)=0),$E$24,0)+IF(MOD(A1012-$E$27,periods_per_year)=0,$E$26,0)+F1012&lt;J1011+E1012,IF(MOD(A1012-$E$27,periods_per_year)=0,$E$26,0),J1011+E1012-IF(AND(A1012&gt;=$E$23,MOD(A1012-$E$23,int)=0),$E$24,0)-F1012))))</f>
        <v/>
      </c>
      <c r="H1012" s="15"/>
      <c r="I1012" s="14" t="str">
        <f t="shared" si="154"/>
        <v/>
      </c>
      <c r="J1012" s="14" t="str">
        <f t="shared" si="155"/>
        <v/>
      </c>
      <c r="K1012" s="14" t="str">
        <f t="shared" si="156"/>
        <v/>
      </c>
      <c r="L1012" s="14" t="str">
        <f>IF(A1012="","",SUM($K$49:K1012))</f>
        <v/>
      </c>
      <c r="O1012" s="18" t="str">
        <f t="shared" si="157"/>
        <v/>
      </c>
      <c r="P1012" s="19" t="str">
        <f>IF(O1012="","",IF(OR(periods_per_year=26,periods_per_year=52),IF(periods_per_year=26,IF(O1012=1,fpdate,P1011+14),IF(periods_per_year=52,IF(O1012=1,fpdate,P1011+7),"n/a")),IF(periods_per_year=24,DATE(YEAR(fpdate),MONTH(fpdate)+(O1012-1)/2+IF(AND(DAY(fpdate)&gt;=15,MOD(O1012,2)=0),1,0),IF(MOD(O1012,2)=0,IF(DAY(fpdate)&gt;=15,DAY(fpdate)-14,DAY(fpdate)+14),DAY(fpdate))),IF(DAY(DATE(YEAR(fpdate),MONTH(fpdate)+O1012-1,DAY(fpdate)))&lt;&gt;DAY(fpdate),DATE(YEAR(fpdate),MONTH(fpdate)+O1012,0),DATE(YEAR(fpdate),MONTH(fpdate)+O1012-1,DAY(fpdate))))))</f>
        <v/>
      </c>
      <c r="Q1012" s="20" t="str">
        <f>IF(O1012="","",IF(D1012&lt;&gt;"",D1012,IF(O1012=1,start_rate,IF(variable,IF(OR(O1012=1,O1012&lt;$J$23*periods_per_year),Q1011,MIN($J$24,IF(MOD(O1012-1,$J$26)=0,MAX($J$25,Q1011+$J$27),Q1011))),Q1011))))</f>
        <v/>
      </c>
      <c r="R1012" s="21" t="str">
        <f>IF(O1012="","",ROUND((((1+Q1012/CP)^(CP/periods_per_year))-1)*U1011,2))</f>
        <v/>
      </c>
      <c r="S1012" s="21" t="str">
        <f>IF(O1012="","",IF(O1012=nper,U1011+R1012,MIN(U1011+R1012,IF(Q1012=Q1011,S1011,ROUND(-PMT(((1+Q1012/CP)^(CP/periods_per_year))-1,nper-O1012+1,U1011),2)))))</f>
        <v/>
      </c>
      <c r="T1012" s="21" t="str">
        <f t="shared" si="158"/>
        <v/>
      </c>
      <c r="U1012" s="21" t="str">
        <f t="shared" si="159"/>
        <v/>
      </c>
    </row>
    <row r="1013" spans="1:21" x14ac:dyDescent="0.2">
      <c r="A1013" s="11" t="str">
        <f t="shared" si="150"/>
        <v/>
      </c>
      <c r="B1013" s="12" t="str">
        <f t="shared" si="151"/>
        <v/>
      </c>
      <c r="C1013" s="16" t="str">
        <f t="shared" si="152"/>
        <v/>
      </c>
      <c r="D1013" s="13" t="str">
        <f>IF(A1013="","",IF(A1013=1,start_rate,IF(variable,IF(OR(A1013=1,A1013&lt;$J$23*periods_per_year),D1012,MIN($J$24,IF(MOD(A1013-1,$J$26)=0,MAX($J$25,D1012+$J$27),D1012))),D1012)))</f>
        <v/>
      </c>
      <c r="E1013" s="14" t="str">
        <f t="shared" si="153"/>
        <v/>
      </c>
      <c r="F1013" s="14" t="str">
        <f>IF(A1013="","",IF(A1013=nper,J1012+E1013,MIN(J1012+E1013,IF(D1013=D1012,F1012,IF($E$13="Acc Bi-Weekly",ROUND((-PMT(((1+D1013/CP)^(CP/12))-1,(nper-A1013+1)*12/26,J1012))/2,2),IF($E$13="Acc Weekly",ROUND((-PMT(((1+D1013/CP)^(CP/12))-1,(nper-A1013+1)*12/52,J1012))/4,2),ROUND(-PMT(((1+D1013/CP)^(CP/periods_per_year))-1,nper-A1013+1,J1012),2)))))))</f>
        <v/>
      </c>
      <c r="G1013" s="14" t="str">
        <f>IF(OR(A1013="",A1013&lt;$E$23),"",IF(J1012&lt;=F1013,0,IF(IF(AND(A1013&gt;=$E$23,MOD(A1013-$E$23,int)=0),$E$24,0)+F1013&gt;=J1012+E1013,J1012+E1013-F1013,IF(AND(A1013&gt;=$E$23,MOD(A1013-$E$23,int)=0),$E$24,0)+IF(IF(AND(A1013&gt;=$E$23,MOD(A1013-$E$23,int)=0),$E$24,0)+IF(MOD(A1013-$E$27,periods_per_year)=0,$E$26,0)+F1013&lt;J1012+E1013,IF(MOD(A1013-$E$27,periods_per_year)=0,$E$26,0),J1012+E1013-IF(AND(A1013&gt;=$E$23,MOD(A1013-$E$23,int)=0),$E$24,0)-F1013))))</f>
        <v/>
      </c>
      <c r="H1013" s="15"/>
      <c r="I1013" s="14" t="str">
        <f t="shared" si="154"/>
        <v/>
      </c>
      <c r="J1013" s="14" t="str">
        <f t="shared" si="155"/>
        <v/>
      </c>
      <c r="K1013" s="14" t="str">
        <f t="shared" si="156"/>
        <v/>
      </c>
      <c r="L1013" s="14" t="str">
        <f>IF(A1013="","",SUM($K$49:K1013))</f>
        <v/>
      </c>
      <c r="O1013" s="18" t="str">
        <f t="shared" si="157"/>
        <v/>
      </c>
      <c r="P1013" s="19" t="str">
        <f>IF(O1013="","",IF(OR(periods_per_year=26,periods_per_year=52),IF(periods_per_year=26,IF(O1013=1,fpdate,P1012+14),IF(periods_per_year=52,IF(O1013=1,fpdate,P1012+7),"n/a")),IF(periods_per_year=24,DATE(YEAR(fpdate),MONTH(fpdate)+(O1013-1)/2+IF(AND(DAY(fpdate)&gt;=15,MOD(O1013,2)=0),1,0),IF(MOD(O1013,2)=0,IF(DAY(fpdate)&gt;=15,DAY(fpdate)-14,DAY(fpdate)+14),DAY(fpdate))),IF(DAY(DATE(YEAR(fpdate),MONTH(fpdate)+O1013-1,DAY(fpdate)))&lt;&gt;DAY(fpdate),DATE(YEAR(fpdate),MONTH(fpdate)+O1013,0),DATE(YEAR(fpdate),MONTH(fpdate)+O1013-1,DAY(fpdate))))))</f>
        <v/>
      </c>
      <c r="Q1013" s="20" t="str">
        <f>IF(O1013="","",IF(D1013&lt;&gt;"",D1013,IF(O1013=1,start_rate,IF(variable,IF(OR(O1013=1,O1013&lt;$J$23*periods_per_year),Q1012,MIN($J$24,IF(MOD(O1013-1,$J$26)=0,MAX($J$25,Q1012+$J$27),Q1012))),Q1012))))</f>
        <v/>
      </c>
      <c r="R1013" s="21" t="str">
        <f>IF(O1013="","",ROUND((((1+Q1013/CP)^(CP/periods_per_year))-1)*U1012,2))</f>
        <v/>
      </c>
      <c r="S1013" s="21" t="str">
        <f>IF(O1013="","",IF(O1013=nper,U1012+R1013,MIN(U1012+R1013,IF(Q1013=Q1012,S1012,ROUND(-PMT(((1+Q1013/CP)^(CP/periods_per_year))-1,nper-O1013+1,U1012),2)))))</f>
        <v/>
      </c>
      <c r="T1013" s="21" t="str">
        <f t="shared" si="158"/>
        <v/>
      </c>
      <c r="U1013" s="21" t="str">
        <f t="shared" si="159"/>
        <v/>
      </c>
    </row>
    <row r="1014" spans="1:21" x14ac:dyDescent="0.2">
      <c r="A1014" s="11" t="str">
        <f t="shared" si="150"/>
        <v/>
      </c>
      <c r="B1014" s="12" t="str">
        <f t="shared" si="151"/>
        <v/>
      </c>
      <c r="C1014" s="16" t="str">
        <f t="shared" si="152"/>
        <v/>
      </c>
      <c r="D1014" s="13" t="str">
        <f>IF(A1014="","",IF(A1014=1,start_rate,IF(variable,IF(OR(A1014=1,A1014&lt;$J$23*periods_per_year),D1013,MIN($J$24,IF(MOD(A1014-1,$J$26)=0,MAX($J$25,D1013+$J$27),D1013))),D1013)))</f>
        <v/>
      </c>
      <c r="E1014" s="14" t="str">
        <f t="shared" si="153"/>
        <v/>
      </c>
      <c r="F1014" s="14" t="str">
        <f>IF(A1014="","",IF(A1014=nper,J1013+E1014,MIN(J1013+E1014,IF(D1014=D1013,F1013,IF($E$13="Acc Bi-Weekly",ROUND((-PMT(((1+D1014/CP)^(CP/12))-1,(nper-A1014+1)*12/26,J1013))/2,2),IF($E$13="Acc Weekly",ROUND((-PMT(((1+D1014/CP)^(CP/12))-1,(nper-A1014+1)*12/52,J1013))/4,2),ROUND(-PMT(((1+D1014/CP)^(CP/periods_per_year))-1,nper-A1014+1,J1013),2)))))))</f>
        <v/>
      </c>
      <c r="G1014" s="14" t="str">
        <f>IF(OR(A1014="",A1014&lt;$E$23),"",IF(J1013&lt;=F1014,0,IF(IF(AND(A1014&gt;=$E$23,MOD(A1014-$E$23,int)=0),$E$24,0)+F1014&gt;=J1013+E1014,J1013+E1014-F1014,IF(AND(A1014&gt;=$E$23,MOD(A1014-$E$23,int)=0),$E$24,0)+IF(IF(AND(A1014&gt;=$E$23,MOD(A1014-$E$23,int)=0),$E$24,0)+IF(MOD(A1014-$E$27,periods_per_year)=0,$E$26,0)+F1014&lt;J1013+E1014,IF(MOD(A1014-$E$27,periods_per_year)=0,$E$26,0),J1013+E1014-IF(AND(A1014&gt;=$E$23,MOD(A1014-$E$23,int)=0),$E$24,0)-F1014))))</f>
        <v/>
      </c>
      <c r="H1014" s="15"/>
      <c r="I1014" s="14" t="str">
        <f t="shared" si="154"/>
        <v/>
      </c>
      <c r="J1014" s="14" t="str">
        <f t="shared" si="155"/>
        <v/>
      </c>
      <c r="K1014" s="14" t="str">
        <f t="shared" si="156"/>
        <v/>
      </c>
      <c r="L1014" s="14" t="str">
        <f>IF(A1014="","",SUM($K$49:K1014))</f>
        <v/>
      </c>
      <c r="O1014" s="18" t="str">
        <f t="shared" si="157"/>
        <v/>
      </c>
      <c r="P1014" s="19" t="str">
        <f>IF(O1014="","",IF(OR(periods_per_year=26,periods_per_year=52),IF(periods_per_year=26,IF(O1014=1,fpdate,P1013+14),IF(periods_per_year=52,IF(O1014=1,fpdate,P1013+7),"n/a")),IF(periods_per_year=24,DATE(YEAR(fpdate),MONTH(fpdate)+(O1014-1)/2+IF(AND(DAY(fpdate)&gt;=15,MOD(O1014,2)=0),1,0),IF(MOD(O1014,2)=0,IF(DAY(fpdate)&gt;=15,DAY(fpdate)-14,DAY(fpdate)+14),DAY(fpdate))),IF(DAY(DATE(YEAR(fpdate),MONTH(fpdate)+O1014-1,DAY(fpdate)))&lt;&gt;DAY(fpdate),DATE(YEAR(fpdate),MONTH(fpdate)+O1014,0),DATE(YEAR(fpdate),MONTH(fpdate)+O1014-1,DAY(fpdate))))))</f>
        <v/>
      </c>
      <c r="Q1014" s="20" t="str">
        <f>IF(O1014="","",IF(D1014&lt;&gt;"",D1014,IF(O1014=1,start_rate,IF(variable,IF(OR(O1014=1,O1014&lt;$J$23*periods_per_year),Q1013,MIN($J$24,IF(MOD(O1014-1,$J$26)=0,MAX($J$25,Q1013+$J$27),Q1013))),Q1013))))</f>
        <v/>
      </c>
      <c r="R1014" s="21" t="str">
        <f>IF(O1014="","",ROUND((((1+Q1014/CP)^(CP/periods_per_year))-1)*U1013,2))</f>
        <v/>
      </c>
      <c r="S1014" s="21" t="str">
        <f>IF(O1014="","",IF(O1014=nper,U1013+R1014,MIN(U1013+R1014,IF(Q1014=Q1013,S1013,ROUND(-PMT(((1+Q1014/CP)^(CP/periods_per_year))-1,nper-O1014+1,U1013),2)))))</f>
        <v/>
      </c>
      <c r="T1014" s="21" t="str">
        <f t="shared" si="158"/>
        <v/>
      </c>
      <c r="U1014" s="21" t="str">
        <f t="shared" si="159"/>
        <v/>
      </c>
    </row>
    <row r="1015" spans="1:21" x14ac:dyDescent="0.2">
      <c r="A1015" s="11" t="str">
        <f t="shared" si="150"/>
        <v/>
      </c>
      <c r="B1015" s="12" t="str">
        <f t="shared" si="151"/>
        <v/>
      </c>
      <c r="C1015" s="16" t="str">
        <f t="shared" si="152"/>
        <v/>
      </c>
      <c r="D1015" s="13" t="str">
        <f>IF(A1015="","",IF(A1015=1,start_rate,IF(variable,IF(OR(A1015=1,A1015&lt;$J$23*periods_per_year),D1014,MIN($J$24,IF(MOD(A1015-1,$J$26)=0,MAX($J$25,D1014+$J$27),D1014))),D1014)))</f>
        <v/>
      </c>
      <c r="E1015" s="14" t="str">
        <f t="shared" si="153"/>
        <v/>
      </c>
      <c r="F1015" s="14" t="str">
        <f>IF(A1015="","",IF(A1015=nper,J1014+E1015,MIN(J1014+E1015,IF(D1015=D1014,F1014,IF($E$13="Acc Bi-Weekly",ROUND((-PMT(((1+D1015/CP)^(CP/12))-1,(nper-A1015+1)*12/26,J1014))/2,2),IF($E$13="Acc Weekly",ROUND((-PMT(((1+D1015/CP)^(CP/12))-1,(nper-A1015+1)*12/52,J1014))/4,2),ROUND(-PMT(((1+D1015/CP)^(CP/periods_per_year))-1,nper-A1015+1,J1014),2)))))))</f>
        <v/>
      </c>
      <c r="G1015" s="14" t="str">
        <f>IF(OR(A1015="",A1015&lt;$E$23),"",IF(J1014&lt;=F1015,0,IF(IF(AND(A1015&gt;=$E$23,MOD(A1015-$E$23,int)=0),$E$24,0)+F1015&gt;=J1014+E1015,J1014+E1015-F1015,IF(AND(A1015&gt;=$E$23,MOD(A1015-$E$23,int)=0),$E$24,0)+IF(IF(AND(A1015&gt;=$E$23,MOD(A1015-$E$23,int)=0),$E$24,0)+IF(MOD(A1015-$E$27,periods_per_year)=0,$E$26,0)+F1015&lt;J1014+E1015,IF(MOD(A1015-$E$27,periods_per_year)=0,$E$26,0),J1014+E1015-IF(AND(A1015&gt;=$E$23,MOD(A1015-$E$23,int)=0),$E$24,0)-F1015))))</f>
        <v/>
      </c>
      <c r="H1015" s="15"/>
      <c r="I1015" s="14" t="str">
        <f t="shared" si="154"/>
        <v/>
      </c>
      <c r="J1015" s="14" t="str">
        <f t="shared" si="155"/>
        <v/>
      </c>
      <c r="K1015" s="14" t="str">
        <f t="shared" si="156"/>
        <v/>
      </c>
      <c r="L1015" s="14" t="str">
        <f>IF(A1015="","",SUM($K$49:K1015))</f>
        <v/>
      </c>
      <c r="O1015" s="18" t="str">
        <f t="shared" si="157"/>
        <v/>
      </c>
      <c r="P1015" s="19" t="str">
        <f>IF(O1015="","",IF(OR(periods_per_year=26,periods_per_year=52),IF(periods_per_year=26,IF(O1015=1,fpdate,P1014+14),IF(periods_per_year=52,IF(O1015=1,fpdate,P1014+7),"n/a")),IF(periods_per_year=24,DATE(YEAR(fpdate),MONTH(fpdate)+(O1015-1)/2+IF(AND(DAY(fpdate)&gt;=15,MOD(O1015,2)=0),1,0),IF(MOD(O1015,2)=0,IF(DAY(fpdate)&gt;=15,DAY(fpdate)-14,DAY(fpdate)+14),DAY(fpdate))),IF(DAY(DATE(YEAR(fpdate),MONTH(fpdate)+O1015-1,DAY(fpdate)))&lt;&gt;DAY(fpdate),DATE(YEAR(fpdate),MONTH(fpdate)+O1015,0),DATE(YEAR(fpdate),MONTH(fpdate)+O1015-1,DAY(fpdate))))))</f>
        <v/>
      </c>
      <c r="Q1015" s="20" t="str">
        <f>IF(O1015="","",IF(D1015&lt;&gt;"",D1015,IF(O1015=1,start_rate,IF(variable,IF(OR(O1015=1,O1015&lt;$J$23*periods_per_year),Q1014,MIN($J$24,IF(MOD(O1015-1,$J$26)=0,MAX($J$25,Q1014+$J$27),Q1014))),Q1014))))</f>
        <v/>
      </c>
      <c r="R1015" s="21" t="str">
        <f>IF(O1015="","",ROUND((((1+Q1015/CP)^(CP/periods_per_year))-1)*U1014,2))</f>
        <v/>
      </c>
      <c r="S1015" s="21" t="str">
        <f>IF(O1015="","",IF(O1015=nper,U1014+R1015,MIN(U1014+R1015,IF(Q1015=Q1014,S1014,ROUND(-PMT(((1+Q1015/CP)^(CP/periods_per_year))-1,nper-O1015+1,U1014),2)))))</f>
        <v/>
      </c>
      <c r="T1015" s="21" t="str">
        <f t="shared" si="158"/>
        <v/>
      </c>
      <c r="U1015" s="21" t="str">
        <f t="shared" si="159"/>
        <v/>
      </c>
    </row>
    <row r="1016" spans="1:21" x14ac:dyDescent="0.2">
      <c r="A1016" s="11" t="str">
        <f t="shared" si="150"/>
        <v/>
      </c>
      <c r="B1016" s="12" t="str">
        <f t="shared" si="151"/>
        <v/>
      </c>
      <c r="C1016" s="16" t="str">
        <f t="shared" si="152"/>
        <v/>
      </c>
      <c r="D1016" s="13" t="str">
        <f>IF(A1016="","",IF(A1016=1,start_rate,IF(variable,IF(OR(A1016=1,A1016&lt;$J$23*periods_per_year),D1015,MIN($J$24,IF(MOD(A1016-1,$J$26)=0,MAX($J$25,D1015+$J$27),D1015))),D1015)))</f>
        <v/>
      </c>
      <c r="E1016" s="14" t="str">
        <f t="shared" si="153"/>
        <v/>
      </c>
      <c r="F1016" s="14" t="str">
        <f>IF(A1016="","",IF(A1016=nper,J1015+E1016,MIN(J1015+E1016,IF(D1016=D1015,F1015,IF($E$13="Acc Bi-Weekly",ROUND((-PMT(((1+D1016/CP)^(CP/12))-1,(nper-A1016+1)*12/26,J1015))/2,2),IF($E$13="Acc Weekly",ROUND((-PMT(((1+D1016/CP)^(CP/12))-1,(nper-A1016+1)*12/52,J1015))/4,2),ROUND(-PMT(((1+D1016/CP)^(CP/periods_per_year))-1,nper-A1016+1,J1015),2)))))))</f>
        <v/>
      </c>
      <c r="G1016" s="14" t="str">
        <f>IF(OR(A1016="",A1016&lt;$E$23),"",IF(J1015&lt;=F1016,0,IF(IF(AND(A1016&gt;=$E$23,MOD(A1016-$E$23,int)=0),$E$24,0)+F1016&gt;=J1015+E1016,J1015+E1016-F1016,IF(AND(A1016&gt;=$E$23,MOD(A1016-$E$23,int)=0),$E$24,0)+IF(IF(AND(A1016&gt;=$E$23,MOD(A1016-$E$23,int)=0),$E$24,0)+IF(MOD(A1016-$E$27,periods_per_year)=0,$E$26,0)+F1016&lt;J1015+E1016,IF(MOD(A1016-$E$27,periods_per_year)=0,$E$26,0),J1015+E1016-IF(AND(A1016&gt;=$E$23,MOD(A1016-$E$23,int)=0),$E$24,0)-F1016))))</f>
        <v/>
      </c>
      <c r="H1016" s="15"/>
      <c r="I1016" s="14" t="str">
        <f t="shared" si="154"/>
        <v/>
      </c>
      <c r="J1016" s="14" t="str">
        <f t="shared" si="155"/>
        <v/>
      </c>
      <c r="K1016" s="14" t="str">
        <f t="shared" si="156"/>
        <v/>
      </c>
      <c r="L1016" s="14" t="str">
        <f>IF(A1016="","",SUM($K$49:K1016))</f>
        <v/>
      </c>
      <c r="O1016" s="18" t="str">
        <f t="shared" si="157"/>
        <v/>
      </c>
      <c r="P1016" s="19" t="str">
        <f>IF(O1016="","",IF(OR(periods_per_year=26,periods_per_year=52),IF(periods_per_year=26,IF(O1016=1,fpdate,P1015+14),IF(periods_per_year=52,IF(O1016=1,fpdate,P1015+7),"n/a")),IF(periods_per_year=24,DATE(YEAR(fpdate),MONTH(fpdate)+(O1016-1)/2+IF(AND(DAY(fpdate)&gt;=15,MOD(O1016,2)=0),1,0),IF(MOD(O1016,2)=0,IF(DAY(fpdate)&gt;=15,DAY(fpdate)-14,DAY(fpdate)+14),DAY(fpdate))),IF(DAY(DATE(YEAR(fpdate),MONTH(fpdate)+O1016-1,DAY(fpdate)))&lt;&gt;DAY(fpdate),DATE(YEAR(fpdate),MONTH(fpdate)+O1016,0),DATE(YEAR(fpdate),MONTH(fpdate)+O1016-1,DAY(fpdate))))))</f>
        <v/>
      </c>
      <c r="Q1016" s="20" t="str">
        <f>IF(O1016="","",IF(D1016&lt;&gt;"",D1016,IF(O1016=1,start_rate,IF(variable,IF(OR(O1016=1,O1016&lt;$J$23*periods_per_year),Q1015,MIN($J$24,IF(MOD(O1016-1,$J$26)=0,MAX($J$25,Q1015+$J$27),Q1015))),Q1015))))</f>
        <v/>
      </c>
      <c r="R1016" s="21" t="str">
        <f>IF(O1016="","",ROUND((((1+Q1016/CP)^(CP/periods_per_year))-1)*U1015,2))</f>
        <v/>
      </c>
      <c r="S1016" s="21" t="str">
        <f>IF(O1016="","",IF(O1016=nper,U1015+R1016,MIN(U1015+R1016,IF(Q1016=Q1015,S1015,ROUND(-PMT(((1+Q1016/CP)^(CP/periods_per_year))-1,nper-O1016+1,U1015),2)))))</f>
        <v/>
      </c>
      <c r="T1016" s="21" t="str">
        <f t="shared" si="158"/>
        <v/>
      </c>
      <c r="U1016" s="21" t="str">
        <f t="shared" si="159"/>
        <v/>
      </c>
    </row>
    <row r="1017" spans="1:21" x14ac:dyDescent="0.2">
      <c r="A1017" s="11" t="str">
        <f t="shared" si="150"/>
        <v/>
      </c>
      <c r="B1017" s="12" t="str">
        <f t="shared" si="151"/>
        <v/>
      </c>
      <c r="C1017" s="16" t="str">
        <f t="shared" si="152"/>
        <v/>
      </c>
      <c r="D1017" s="13" t="str">
        <f>IF(A1017="","",IF(A1017=1,start_rate,IF(variable,IF(OR(A1017=1,A1017&lt;$J$23*periods_per_year),D1016,MIN($J$24,IF(MOD(A1017-1,$J$26)=0,MAX($J$25,D1016+$J$27),D1016))),D1016)))</f>
        <v/>
      </c>
      <c r="E1017" s="14" t="str">
        <f t="shared" si="153"/>
        <v/>
      </c>
      <c r="F1017" s="14" t="str">
        <f>IF(A1017="","",IF(A1017=nper,J1016+E1017,MIN(J1016+E1017,IF(D1017=D1016,F1016,IF($E$13="Acc Bi-Weekly",ROUND((-PMT(((1+D1017/CP)^(CP/12))-1,(nper-A1017+1)*12/26,J1016))/2,2),IF($E$13="Acc Weekly",ROUND((-PMT(((1+D1017/CP)^(CP/12))-1,(nper-A1017+1)*12/52,J1016))/4,2),ROUND(-PMT(((1+D1017/CP)^(CP/periods_per_year))-1,nper-A1017+1,J1016),2)))))))</f>
        <v/>
      </c>
      <c r="G1017" s="14" t="str">
        <f>IF(OR(A1017="",A1017&lt;$E$23),"",IF(J1016&lt;=F1017,0,IF(IF(AND(A1017&gt;=$E$23,MOD(A1017-$E$23,int)=0),$E$24,0)+F1017&gt;=J1016+E1017,J1016+E1017-F1017,IF(AND(A1017&gt;=$E$23,MOD(A1017-$E$23,int)=0),$E$24,0)+IF(IF(AND(A1017&gt;=$E$23,MOD(A1017-$E$23,int)=0),$E$24,0)+IF(MOD(A1017-$E$27,periods_per_year)=0,$E$26,0)+F1017&lt;J1016+E1017,IF(MOD(A1017-$E$27,periods_per_year)=0,$E$26,0),J1016+E1017-IF(AND(A1017&gt;=$E$23,MOD(A1017-$E$23,int)=0),$E$24,0)-F1017))))</f>
        <v/>
      </c>
      <c r="H1017" s="15"/>
      <c r="I1017" s="14" t="str">
        <f t="shared" si="154"/>
        <v/>
      </c>
      <c r="J1017" s="14" t="str">
        <f t="shared" si="155"/>
        <v/>
      </c>
      <c r="K1017" s="14" t="str">
        <f t="shared" si="156"/>
        <v/>
      </c>
      <c r="L1017" s="14" t="str">
        <f>IF(A1017="","",SUM($K$49:K1017))</f>
        <v/>
      </c>
      <c r="O1017" s="18" t="str">
        <f t="shared" si="157"/>
        <v/>
      </c>
      <c r="P1017" s="19" t="str">
        <f>IF(O1017="","",IF(OR(periods_per_year=26,periods_per_year=52),IF(periods_per_year=26,IF(O1017=1,fpdate,P1016+14),IF(periods_per_year=52,IF(O1017=1,fpdate,P1016+7),"n/a")),IF(periods_per_year=24,DATE(YEAR(fpdate),MONTH(fpdate)+(O1017-1)/2+IF(AND(DAY(fpdate)&gt;=15,MOD(O1017,2)=0),1,0),IF(MOD(O1017,2)=0,IF(DAY(fpdate)&gt;=15,DAY(fpdate)-14,DAY(fpdate)+14),DAY(fpdate))),IF(DAY(DATE(YEAR(fpdate),MONTH(fpdate)+O1017-1,DAY(fpdate)))&lt;&gt;DAY(fpdate),DATE(YEAR(fpdate),MONTH(fpdate)+O1017,0),DATE(YEAR(fpdate),MONTH(fpdate)+O1017-1,DAY(fpdate))))))</f>
        <v/>
      </c>
      <c r="Q1017" s="20" t="str">
        <f>IF(O1017="","",IF(D1017&lt;&gt;"",D1017,IF(O1017=1,start_rate,IF(variable,IF(OR(O1017=1,O1017&lt;$J$23*periods_per_year),Q1016,MIN($J$24,IF(MOD(O1017-1,$J$26)=0,MAX($J$25,Q1016+$J$27),Q1016))),Q1016))))</f>
        <v/>
      </c>
      <c r="R1017" s="21" t="str">
        <f>IF(O1017="","",ROUND((((1+Q1017/CP)^(CP/periods_per_year))-1)*U1016,2))</f>
        <v/>
      </c>
      <c r="S1017" s="21" t="str">
        <f>IF(O1017="","",IF(O1017=nper,U1016+R1017,MIN(U1016+R1017,IF(Q1017=Q1016,S1016,ROUND(-PMT(((1+Q1017/CP)^(CP/periods_per_year))-1,nper-O1017+1,U1016),2)))))</f>
        <v/>
      </c>
      <c r="T1017" s="21" t="str">
        <f t="shared" si="158"/>
        <v/>
      </c>
      <c r="U1017" s="21" t="str">
        <f t="shared" si="159"/>
        <v/>
      </c>
    </row>
    <row r="1018" spans="1:21" x14ac:dyDescent="0.2">
      <c r="A1018" s="11" t="str">
        <f t="shared" si="150"/>
        <v/>
      </c>
      <c r="B1018" s="12" t="str">
        <f t="shared" si="151"/>
        <v/>
      </c>
      <c r="C1018" s="16" t="str">
        <f t="shared" si="152"/>
        <v/>
      </c>
      <c r="D1018" s="13" t="str">
        <f>IF(A1018="","",IF(A1018=1,start_rate,IF(variable,IF(OR(A1018=1,A1018&lt;$J$23*periods_per_year),D1017,MIN($J$24,IF(MOD(A1018-1,$J$26)=0,MAX($J$25,D1017+$J$27),D1017))),D1017)))</f>
        <v/>
      </c>
      <c r="E1018" s="14" t="str">
        <f t="shared" si="153"/>
        <v/>
      </c>
      <c r="F1018" s="14" t="str">
        <f>IF(A1018="","",IF(A1018=nper,J1017+E1018,MIN(J1017+E1018,IF(D1018=D1017,F1017,IF($E$13="Acc Bi-Weekly",ROUND((-PMT(((1+D1018/CP)^(CP/12))-1,(nper-A1018+1)*12/26,J1017))/2,2),IF($E$13="Acc Weekly",ROUND((-PMT(((1+D1018/CP)^(CP/12))-1,(nper-A1018+1)*12/52,J1017))/4,2),ROUND(-PMT(((1+D1018/CP)^(CP/periods_per_year))-1,nper-A1018+1,J1017),2)))))))</f>
        <v/>
      </c>
      <c r="G1018" s="14" t="str">
        <f>IF(OR(A1018="",A1018&lt;$E$23),"",IF(J1017&lt;=F1018,0,IF(IF(AND(A1018&gt;=$E$23,MOD(A1018-$E$23,int)=0),$E$24,0)+F1018&gt;=J1017+E1018,J1017+E1018-F1018,IF(AND(A1018&gt;=$E$23,MOD(A1018-$E$23,int)=0),$E$24,0)+IF(IF(AND(A1018&gt;=$E$23,MOD(A1018-$E$23,int)=0),$E$24,0)+IF(MOD(A1018-$E$27,periods_per_year)=0,$E$26,0)+F1018&lt;J1017+E1018,IF(MOD(A1018-$E$27,periods_per_year)=0,$E$26,0),J1017+E1018-IF(AND(A1018&gt;=$E$23,MOD(A1018-$E$23,int)=0),$E$24,0)-F1018))))</f>
        <v/>
      </c>
      <c r="H1018" s="15"/>
      <c r="I1018" s="14" t="str">
        <f t="shared" si="154"/>
        <v/>
      </c>
      <c r="J1018" s="14" t="str">
        <f t="shared" si="155"/>
        <v/>
      </c>
      <c r="K1018" s="14" t="str">
        <f t="shared" si="156"/>
        <v/>
      </c>
      <c r="L1018" s="14" t="str">
        <f>IF(A1018="","",SUM($K$49:K1018))</f>
        <v/>
      </c>
      <c r="O1018" s="18" t="str">
        <f t="shared" si="157"/>
        <v/>
      </c>
      <c r="P1018" s="19" t="str">
        <f>IF(O1018="","",IF(OR(periods_per_year=26,periods_per_year=52),IF(periods_per_year=26,IF(O1018=1,fpdate,P1017+14),IF(periods_per_year=52,IF(O1018=1,fpdate,P1017+7),"n/a")),IF(periods_per_year=24,DATE(YEAR(fpdate),MONTH(fpdate)+(O1018-1)/2+IF(AND(DAY(fpdate)&gt;=15,MOD(O1018,2)=0),1,0),IF(MOD(O1018,2)=0,IF(DAY(fpdate)&gt;=15,DAY(fpdate)-14,DAY(fpdate)+14),DAY(fpdate))),IF(DAY(DATE(YEAR(fpdate),MONTH(fpdate)+O1018-1,DAY(fpdate)))&lt;&gt;DAY(fpdate),DATE(YEAR(fpdate),MONTH(fpdate)+O1018,0),DATE(YEAR(fpdate),MONTH(fpdate)+O1018-1,DAY(fpdate))))))</f>
        <v/>
      </c>
      <c r="Q1018" s="20" t="str">
        <f>IF(O1018="","",IF(D1018&lt;&gt;"",D1018,IF(O1018=1,start_rate,IF(variable,IF(OR(O1018=1,O1018&lt;$J$23*periods_per_year),Q1017,MIN($J$24,IF(MOD(O1018-1,$J$26)=0,MAX($J$25,Q1017+$J$27),Q1017))),Q1017))))</f>
        <v/>
      </c>
      <c r="R1018" s="21" t="str">
        <f>IF(O1018="","",ROUND((((1+Q1018/CP)^(CP/periods_per_year))-1)*U1017,2))</f>
        <v/>
      </c>
      <c r="S1018" s="21" t="str">
        <f>IF(O1018="","",IF(O1018=nper,U1017+R1018,MIN(U1017+R1018,IF(Q1018=Q1017,S1017,ROUND(-PMT(((1+Q1018/CP)^(CP/periods_per_year))-1,nper-O1018+1,U1017),2)))))</f>
        <v/>
      </c>
      <c r="T1018" s="21" t="str">
        <f t="shared" si="158"/>
        <v/>
      </c>
      <c r="U1018" s="21" t="str">
        <f t="shared" si="159"/>
        <v/>
      </c>
    </row>
    <row r="1019" spans="1:21" x14ac:dyDescent="0.2">
      <c r="A1019" s="11" t="str">
        <f t="shared" si="150"/>
        <v/>
      </c>
      <c r="B1019" s="12" t="str">
        <f t="shared" si="151"/>
        <v/>
      </c>
      <c r="C1019" s="16" t="str">
        <f t="shared" si="152"/>
        <v/>
      </c>
      <c r="D1019" s="13" t="str">
        <f>IF(A1019="","",IF(A1019=1,start_rate,IF(variable,IF(OR(A1019=1,A1019&lt;$J$23*periods_per_year),D1018,MIN($J$24,IF(MOD(A1019-1,$J$26)=0,MAX($J$25,D1018+$J$27),D1018))),D1018)))</f>
        <v/>
      </c>
      <c r="E1019" s="14" t="str">
        <f t="shared" si="153"/>
        <v/>
      </c>
      <c r="F1019" s="14" t="str">
        <f>IF(A1019="","",IF(A1019=nper,J1018+E1019,MIN(J1018+E1019,IF(D1019=D1018,F1018,IF($E$13="Acc Bi-Weekly",ROUND((-PMT(((1+D1019/CP)^(CP/12))-1,(nper-A1019+1)*12/26,J1018))/2,2),IF($E$13="Acc Weekly",ROUND((-PMT(((1+D1019/CP)^(CP/12))-1,(nper-A1019+1)*12/52,J1018))/4,2),ROUND(-PMT(((1+D1019/CP)^(CP/periods_per_year))-1,nper-A1019+1,J1018),2)))))))</f>
        <v/>
      </c>
      <c r="G1019" s="14" t="str">
        <f>IF(OR(A1019="",A1019&lt;$E$23),"",IF(J1018&lt;=F1019,0,IF(IF(AND(A1019&gt;=$E$23,MOD(A1019-$E$23,int)=0),$E$24,0)+F1019&gt;=J1018+E1019,J1018+E1019-F1019,IF(AND(A1019&gt;=$E$23,MOD(A1019-$E$23,int)=0),$E$24,0)+IF(IF(AND(A1019&gt;=$E$23,MOD(A1019-$E$23,int)=0),$E$24,0)+IF(MOD(A1019-$E$27,periods_per_year)=0,$E$26,0)+F1019&lt;J1018+E1019,IF(MOD(A1019-$E$27,periods_per_year)=0,$E$26,0),J1018+E1019-IF(AND(A1019&gt;=$E$23,MOD(A1019-$E$23,int)=0),$E$24,0)-F1019))))</f>
        <v/>
      </c>
      <c r="H1019" s="15"/>
      <c r="I1019" s="14" t="str">
        <f t="shared" si="154"/>
        <v/>
      </c>
      <c r="J1019" s="14" t="str">
        <f t="shared" si="155"/>
        <v/>
      </c>
      <c r="K1019" s="14" t="str">
        <f t="shared" si="156"/>
        <v/>
      </c>
      <c r="L1019" s="14" t="str">
        <f>IF(A1019="","",SUM($K$49:K1019))</f>
        <v/>
      </c>
      <c r="O1019" s="18" t="str">
        <f t="shared" si="157"/>
        <v/>
      </c>
      <c r="P1019" s="19" t="str">
        <f>IF(O1019="","",IF(OR(periods_per_year=26,periods_per_year=52),IF(periods_per_year=26,IF(O1019=1,fpdate,P1018+14),IF(periods_per_year=52,IF(O1019=1,fpdate,P1018+7),"n/a")),IF(periods_per_year=24,DATE(YEAR(fpdate),MONTH(fpdate)+(O1019-1)/2+IF(AND(DAY(fpdate)&gt;=15,MOD(O1019,2)=0),1,0),IF(MOD(O1019,2)=0,IF(DAY(fpdate)&gt;=15,DAY(fpdate)-14,DAY(fpdate)+14),DAY(fpdate))),IF(DAY(DATE(YEAR(fpdate),MONTH(fpdate)+O1019-1,DAY(fpdate)))&lt;&gt;DAY(fpdate),DATE(YEAR(fpdate),MONTH(fpdate)+O1019,0),DATE(YEAR(fpdate),MONTH(fpdate)+O1019-1,DAY(fpdate))))))</f>
        <v/>
      </c>
      <c r="Q1019" s="20" t="str">
        <f>IF(O1019="","",IF(D1019&lt;&gt;"",D1019,IF(O1019=1,start_rate,IF(variable,IF(OR(O1019=1,O1019&lt;$J$23*periods_per_year),Q1018,MIN($J$24,IF(MOD(O1019-1,$J$26)=0,MAX($J$25,Q1018+$J$27),Q1018))),Q1018))))</f>
        <v/>
      </c>
      <c r="R1019" s="21" t="str">
        <f>IF(O1019="","",ROUND((((1+Q1019/CP)^(CP/periods_per_year))-1)*U1018,2))</f>
        <v/>
      </c>
      <c r="S1019" s="21" t="str">
        <f>IF(O1019="","",IF(O1019=nper,U1018+R1019,MIN(U1018+R1019,IF(Q1019=Q1018,S1018,ROUND(-PMT(((1+Q1019/CP)^(CP/periods_per_year))-1,nper-O1019+1,U1018),2)))))</f>
        <v/>
      </c>
      <c r="T1019" s="21" t="str">
        <f t="shared" si="158"/>
        <v/>
      </c>
      <c r="U1019" s="21" t="str">
        <f t="shared" si="159"/>
        <v/>
      </c>
    </row>
    <row r="1020" spans="1:21" x14ac:dyDescent="0.2">
      <c r="A1020" s="11" t="str">
        <f t="shared" si="150"/>
        <v/>
      </c>
      <c r="B1020" s="12" t="str">
        <f t="shared" si="151"/>
        <v/>
      </c>
      <c r="C1020" s="16" t="str">
        <f t="shared" si="152"/>
        <v/>
      </c>
      <c r="D1020" s="13" t="str">
        <f>IF(A1020="","",IF(A1020=1,start_rate,IF(variable,IF(OR(A1020=1,A1020&lt;$J$23*periods_per_year),D1019,MIN($J$24,IF(MOD(A1020-1,$J$26)=0,MAX($J$25,D1019+$J$27),D1019))),D1019)))</f>
        <v/>
      </c>
      <c r="E1020" s="14" t="str">
        <f t="shared" si="153"/>
        <v/>
      </c>
      <c r="F1020" s="14" t="str">
        <f>IF(A1020="","",IF(A1020=nper,J1019+E1020,MIN(J1019+E1020,IF(D1020=D1019,F1019,IF($E$13="Acc Bi-Weekly",ROUND((-PMT(((1+D1020/CP)^(CP/12))-1,(nper-A1020+1)*12/26,J1019))/2,2),IF($E$13="Acc Weekly",ROUND((-PMT(((1+D1020/CP)^(CP/12))-1,(nper-A1020+1)*12/52,J1019))/4,2),ROUND(-PMT(((1+D1020/CP)^(CP/periods_per_year))-1,nper-A1020+1,J1019),2)))))))</f>
        <v/>
      </c>
      <c r="G1020" s="14" t="str">
        <f>IF(OR(A1020="",A1020&lt;$E$23),"",IF(J1019&lt;=F1020,0,IF(IF(AND(A1020&gt;=$E$23,MOD(A1020-$E$23,int)=0),$E$24,0)+F1020&gt;=J1019+E1020,J1019+E1020-F1020,IF(AND(A1020&gt;=$E$23,MOD(A1020-$E$23,int)=0),$E$24,0)+IF(IF(AND(A1020&gt;=$E$23,MOD(A1020-$E$23,int)=0),$E$24,0)+IF(MOD(A1020-$E$27,periods_per_year)=0,$E$26,0)+F1020&lt;J1019+E1020,IF(MOD(A1020-$E$27,periods_per_year)=0,$E$26,0),J1019+E1020-IF(AND(A1020&gt;=$E$23,MOD(A1020-$E$23,int)=0),$E$24,0)-F1020))))</f>
        <v/>
      </c>
      <c r="H1020" s="15"/>
      <c r="I1020" s="14" t="str">
        <f t="shared" si="154"/>
        <v/>
      </c>
      <c r="J1020" s="14" t="str">
        <f t="shared" si="155"/>
        <v/>
      </c>
      <c r="K1020" s="14" t="str">
        <f t="shared" si="156"/>
        <v/>
      </c>
      <c r="L1020" s="14" t="str">
        <f>IF(A1020="","",SUM($K$49:K1020))</f>
        <v/>
      </c>
      <c r="O1020" s="18" t="str">
        <f t="shared" si="157"/>
        <v/>
      </c>
      <c r="P1020" s="19" t="str">
        <f>IF(O1020="","",IF(OR(periods_per_year=26,periods_per_year=52),IF(periods_per_year=26,IF(O1020=1,fpdate,P1019+14),IF(periods_per_year=52,IF(O1020=1,fpdate,P1019+7),"n/a")),IF(periods_per_year=24,DATE(YEAR(fpdate),MONTH(fpdate)+(O1020-1)/2+IF(AND(DAY(fpdate)&gt;=15,MOD(O1020,2)=0),1,0),IF(MOD(O1020,2)=0,IF(DAY(fpdate)&gt;=15,DAY(fpdate)-14,DAY(fpdate)+14),DAY(fpdate))),IF(DAY(DATE(YEAR(fpdate),MONTH(fpdate)+O1020-1,DAY(fpdate)))&lt;&gt;DAY(fpdate),DATE(YEAR(fpdate),MONTH(fpdate)+O1020,0),DATE(YEAR(fpdate),MONTH(fpdate)+O1020-1,DAY(fpdate))))))</f>
        <v/>
      </c>
      <c r="Q1020" s="20" t="str">
        <f>IF(O1020="","",IF(D1020&lt;&gt;"",D1020,IF(O1020=1,start_rate,IF(variable,IF(OR(O1020=1,O1020&lt;$J$23*periods_per_year),Q1019,MIN($J$24,IF(MOD(O1020-1,$J$26)=0,MAX($J$25,Q1019+$J$27),Q1019))),Q1019))))</f>
        <v/>
      </c>
      <c r="R1020" s="21" t="str">
        <f>IF(O1020="","",ROUND((((1+Q1020/CP)^(CP/periods_per_year))-1)*U1019,2))</f>
        <v/>
      </c>
      <c r="S1020" s="21" t="str">
        <f>IF(O1020="","",IF(O1020=nper,U1019+R1020,MIN(U1019+R1020,IF(Q1020=Q1019,S1019,ROUND(-PMT(((1+Q1020/CP)^(CP/periods_per_year))-1,nper-O1020+1,U1019),2)))))</f>
        <v/>
      </c>
      <c r="T1020" s="21" t="str">
        <f t="shared" si="158"/>
        <v/>
      </c>
      <c r="U1020" s="21" t="str">
        <f t="shared" si="159"/>
        <v/>
      </c>
    </row>
    <row r="1021" spans="1:21" x14ac:dyDescent="0.2">
      <c r="A1021" s="11" t="str">
        <f t="shared" si="150"/>
        <v/>
      </c>
      <c r="B1021" s="12" t="str">
        <f t="shared" si="151"/>
        <v/>
      </c>
      <c r="C1021" s="16" t="str">
        <f t="shared" si="152"/>
        <v/>
      </c>
      <c r="D1021" s="13" t="str">
        <f>IF(A1021="","",IF(A1021=1,start_rate,IF(variable,IF(OR(A1021=1,A1021&lt;$J$23*periods_per_year),D1020,MIN($J$24,IF(MOD(A1021-1,$J$26)=0,MAX($J$25,D1020+$J$27),D1020))),D1020)))</f>
        <v/>
      </c>
      <c r="E1021" s="14" t="str">
        <f t="shared" si="153"/>
        <v/>
      </c>
      <c r="F1021" s="14" t="str">
        <f>IF(A1021="","",IF(A1021=nper,J1020+E1021,MIN(J1020+E1021,IF(D1021=D1020,F1020,IF($E$13="Acc Bi-Weekly",ROUND((-PMT(((1+D1021/CP)^(CP/12))-1,(nper-A1021+1)*12/26,J1020))/2,2),IF($E$13="Acc Weekly",ROUND((-PMT(((1+D1021/CP)^(CP/12))-1,(nper-A1021+1)*12/52,J1020))/4,2),ROUND(-PMT(((1+D1021/CP)^(CP/periods_per_year))-1,nper-A1021+1,J1020),2)))))))</f>
        <v/>
      </c>
      <c r="G1021" s="14" t="str">
        <f>IF(OR(A1021="",A1021&lt;$E$23),"",IF(J1020&lt;=F1021,0,IF(IF(AND(A1021&gt;=$E$23,MOD(A1021-$E$23,int)=0),$E$24,0)+F1021&gt;=J1020+E1021,J1020+E1021-F1021,IF(AND(A1021&gt;=$E$23,MOD(A1021-$E$23,int)=0),$E$24,0)+IF(IF(AND(A1021&gt;=$E$23,MOD(A1021-$E$23,int)=0),$E$24,0)+IF(MOD(A1021-$E$27,periods_per_year)=0,$E$26,0)+F1021&lt;J1020+E1021,IF(MOD(A1021-$E$27,periods_per_year)=0,$E$26,0),J1020+E1021-IF(AND(A1021&gt;=$E$23,MOD(A1021-$E$23,int)=0),$E$24,0)-F1021))))</f>
        <v/>
      </c>
      <c r="H1021" s="15"/>
      <c r="I1021" s="14" t="str">
        <f t="shared" si="154"/>
        <v/>
      </c>
      <c r="J1021" s="14" t="str">
        <f t="shared" si="155"/>
        <v/>
      </c>
      <c r="K1021" s="14" t="str">
        <f t="shared" si="156"/>
        <v/>
      </c>
      <c r="L1021" s="14" t="str">
        <f>IF(A1021="","",SUM($K$49:K1021))</f>
        <v/>
      </c>
      <c r="O1021" s="18" t="str">
        <f t="shared" si="157"/>
        <v/>
      </c>
      <c r="P1021" s="19" t="str">
        <f>IF(O1021="","",IF(OR(periods_per_year=26,periods_per_year=52),IF(periods_per_year=26,IF(O1021=1,fpdate,P1020+14),IF(periods_per_year=52,IF(O1021=1,fpdate,P1020+7),"n/a")),IF(periods_per_year=24,DATE(YEAR(fpdate),MONTH(fpdate)+(O1021-1)/2+IF(AND(DAY(fpdate)&gt;=15,MOD(O1021,2)=0),1,0),IF(MOD(O1021,2)=0,IF(DAY(fpdate)&gt;=15,DAY(fpdate)-14,DAY(fpdate)+14),DAY(fpdate))),IF(DAY(DATE(YEAR(fpdate),MONTH(fpdate)+O1021-1,DAY(fpdate)))&lt;&gt;DAY(fpdate),DATE(YEAR(fpdate),MONTH(fpdate)+O1021,0),DATE(YEAR(fpdate),MONTH(fpdate)+O1021-1,DAY(fpdate))))))</f>
        <v/>
      </c>
      <c r="Q1021" s="20" t="str">
        <f>IF(O1021="","",IF(D1021&lt;&gt;"",D1021,IF(O1021=1,start_rate,IF(variable,IF(OR(O1021=1,O1021&lt;$J$23*periods_per_year),Q1020,MIN($J$24,IF(MOD(O1021-1,$J$26)=0,MAX($J$25,Q1020+$J$27),Q1020))),Q1020))))</f>
        <v/>
      </c>
      <c r="R1021" s="21" t="str">
        <f>IF(O1021="","",ROUND((((1+Q1021/CP)^(CP/periods_per_year))-1)*U1020,2))</f>
        <v/>
      </c>
      <c r="S1021" s="21" t="str">
        <f>IF(O1021="","",IF(O1021=nper,U1020+R1021,MIN(U1020+R1021,IF(Q1021=Q1020,S1020,ROUND(-PMT(((1+Q1021/CP)^(CP/periods_per_year))-1,nper-O1021+1,U1020),2)))))</f>
        <v/>
      </c>
      <c r="T1021" s="21" t="str">
        <f t="shared" si="158"/>
        <v/>
      </c>
      <c r="U1021" s="21" t="str">
        <f t="shared" si="159"/>
        <v/>
      </c>
    </row>
    <row r="1022" spans="1:21" x14ac:dyDescent="0.2">
      <c r="A1022" s="11" t="str">
        <f t="shared" si="150"/>
        <v/>
      </c>
      <c r="B1022" s="12" t="str">
        <f t="shared" si="151"/>
        <v/>
      </c>
      <c r="C1022" s="16" t="str">
        <f t="shared" si="152"/>
        <v/>
      </c>
      <c r="D1022" s="13" t="str">
        <f>IF(A1022="","",IF(A1022=1,start_rate,IF(variable,IF(OR(A1022=1,A1022&lt;$J$23*periods_per_year),D1021,MIN($J$24,IF(MOD(A1022-1,$J$26)=0,MAX($J$25,D1021+$J$27),D1021))),D1021)))</f>
        <v/>
      </c>
      <c r="E1022" s="14" t="str">
        <f t="shared" si="153"/>
        <v/>
      </c>
      <c r="F1022" s="14" t="str">
        <f>IF(A1022="","",IF(A1022=nper,J1021+E1022,MIN(J1021+E1022,IF(D1022=D1021,F1021,IF($E$13="Acc Bi-Weekly",ROUND((-PMT(((1+D1022/CP)^(CP/12))-1,(nper-A1022+1)*12/26,J1021))/2,2),IF($E$13="Acc Weekly",ROUND((-PMT(((1+D1022/CP)^(CP/12))-1,(nper-A1022+1)*12/52,J1021))/4,2),ROUND(-PMT(((1+D1022/CP)^(CP/periods_per_year))-1,nper-A1022+1,J1021),2)))))))</f>
        <v/>
      </c>
      <c r="G1022" s="14" t="str">
        <f>IF(OR(A1022="",A1022&lt;$E$23),"",IF(J1021&lt;=F1022,0,IF(IF(AND(A1022&gt;=$E$23,MOD(A1022-$E$23,int)=0),$E$24,0)+F1022&gt;=J1021+E1022,J1021+E1022-F1022,IF(AND(A1022&gt;=$E$23,MOD(A1022-$E$23,int)=0),$E$24,0)+IF(IF(AND(A1022&gt;=$E$23,MOD(A1022-$E$23,int)=0),$E$24,0)+IF(MOD(A1022-$E$27,periods_per_year)=0,$E$26,0)+F1022&lt;J1021+E1022,IF(MOD(A1022-$E$27,periods_per_year)=0,$E$26,0),J1021+E1022-IF(AND(A1022&gt;=$E$23,MOD(A1022-$E$23,int)=0),$E$24,0)-F1022))))</f>
        <v/>
      </c>
      <c r="H1022" s="15"/>
      <c r="I1022" s="14" t="str">
        <f t="shared" si="154"/>
        <v/>
      </c>
      <c r="J1022" s="14" t="str">
        <f t="shared" si="155"/>
        <v/>
      </c>
      <c r="K1022" s="14" t="str">
        <f t="shared" si="156"/>
        <v/>
      </c>
      <c r="L1022" s="14" t="str">
        <f>IF(A1022="","",SUM($K$49:K1022))</f>
        <v/>
      </c>
      <c r="O1022" s="18" t="str">
        <f t="shared" si="157"/>
        <v/>
      </c>
      <c r="P1022" s="19" t="str">
        <f>IF(O1022="","",IF(OR(periods_per_year=26,periods_per_year=52),IF(periods_per_year=26,IF(O1022=1,fpdate,P1021+14),IF(periods_per_year=52,IF(O1022=1,fpdate,P1021+7),"n/a")),IF(periods_per_year=24,DATE(YEAR(fpdate),MONTH(fpdate)+(O1022-1)/2+IF(AND(DAY(fpdate)&gt;=15,MOD(O1022,2)=0),1,0),IF(MOD(O1022,2)=0,IF(DAY(fpdate)&gt;=15,DAY(fpdate)-14,DAY(fpdate)+14),DAY(fpdate))),IF(DAY(DATE(YEAR(fpdate),MONTH(fpdate)+O1022-1,DAY(fpdate)))&lt;&gt;DAY(fpdate),DATE(YEAR(fpdate),MONTH(fpdate)+O1022,0),DATE(YEAR(fpdate),MONTH(fpdate)+O1022-1,DAY(fpdate))))))</f>
        <v/>
      </c>
      <c r="Q1022" s="20" t="str">
        <f>IF(O1022="","",IF(D1022&lt;&gt;"",D1022,IF(O1022=1,start_rate,IF(variable,IF(OR(O1022=1,O1022&lt;$J$23*periods_per_year),Q1021,MIN($J$24,IF(MOD(O1022-1,$J$26)=0,MAX($J$25,Q1021+$J$27),Q1021))),Q1021))))</f>
        <v/>
      </c>
      <c r="R1022" s="21" t="str">
        <f>IF(O1022="","",ROUND((((1+Q1022/CP)^(CP/periods_per_year))-1)*U1021,2))</f>
        <v/>
      </c>
      <c r="S1022" s="21" t="str">
        <f>IF(O1022="","",IF(O1022=nper,U1021+R1022,MIN(U1021+R1022,IF(Q1022=Q1021,S1021,ROUND(-PMT(((1+Q1022/CP)^(CP/periods_per_year))-1,nper-O1022+1,U1021),2)))))</f>
        <v/>
      </c>
      <c r="T1022" s="21" t="str">
        <f t="shared" si="158"/>
        <v/>
      </c>
      <c r="U1022" s="21" t="str">
        <f t="shared" si="159"/>
        <v/>
      </c>
    </row>
    <row r="1023" spans="1:21" x14ac:dyDescent="0.2">
      <c r="A1023" s="11" t="str">
        <f t="shared" si="150"/>
        <v/>
      </c>
      <c r="B1023" s="12" t="str">
        <f t="shared" si="151"/>
        <v/>
      </c>
      <c r="C1023" s="16" t="str">
        <f t="shared" si="152"/>
        <v/>
      </c>
      <c r="D1023" s="13" t="str">
        <f>IF(A1023="","",IF(A1023=1,start_rate,IF(variable,IF(OR(A1023=1,A1023&lt;$J$23*periods_per_year),D1022,MIN($J$24,IF(MOD(A1023-1,$J$26)=0,MAX($J$25,D1022+$J$27),D1022))),D1022)))</f>
        <v/>
      </c>
      <c r="E1023" s="14" t="str">
        <f t="shared" si="153"/>
        <v/>
      </c>
      <c r="F1023" s="14" t="str">
        <f>IF(A1023="","",IF(A1023=nper,J1022+E1023,MIN(J1022+E1023,IF(D1023=D1022,F1022,IF($E$13="Acc Bi-Weekly",ROUND((-PMT(((1+D1023/CP)^(CP/12))-1,(nper-A1023+1)*12/26,J1022))/2,2),IF($E$13="Acc Weekly",ROUND((-PMT(((1+D1023/CP)^(CP/12))-1,(nper-A1023+1)*12/52,J1022))/4,2),ROUND(-PMT(((1+D1023/CP)^(CP/periods_per_year))-1,nper-A1023+1,J1022),2)))))))</f>
        <v/>
      </c>
      <c r="G1023" s="14" t="str">
        <f>IF(OR(A1023="",A1023&lt;$E$23),"",IF(J1022&lt;=F1023,0,IF(IF(AND(A1023&gt;=$E$23,MOD(A1023-$E$23,int)=0),$E$24,0)+F1023&gt;=J1022+E1023,J1022+E1023-F1023,IF(AND(A1023&gt;=$E$23,MOD(A1023-$E$23,int)=0),$E$24,0)+IF(IF(AND(A1023&gt;=$E$23,MOD(A1023-$E$23,int)=0),$E$24,0)+IF(MOD(A1023-$E$27,periods_per_year)=0,$E$26,0)+F1023&lt;J1022+E1023,IF(MOD(A1023-$E$27,periods_per_year)=0,$E$26,0),J1022+E1023-IF(AND(A1023&gt;=$E$23,MOD(A1023-$E$23,int)=0),$E$24,0)-F1023))))</f>
        <v/>
      </c>
      <c r="H1023" s="15"/>
      <c r="I1023" s="14" t="str">
        <f t="shared" si="154"/>
        <v/>
      </c>
      <c r="J1023" s="14" t="str">
        <f t="shared" si="155"/>
        <v/>
      </c>
      <c r="K1023" s="14" t="str">
        <f t="shared" si="156"/>
        <v/>
      </c>
      <c r="L1023" s="14" t="str">
        <f>IF(A1023="","",SUM($K$49:K1023))</f>
        <v/>
      </c>
      <c r="O1023" s="18" t="str">
        <f t="shared" si="157"/>
        <v/>
      </c>
      <c r="P1023" s="19" t="str">
        <f>IF(O1023="","",IF(OR(periods_per_year=26,periods_per_year=52),IF(periods_per_year=26,IF(O1023=1,fpdate,P1022+14),IF(periods_per_year=52,IF(O1023=1,fpdate,P1022+7),"n/a")),IF(periods_per_year=24,DATE(YEAR(fpdate),MONTH(fpdate)+(O1023-1)/2+IF(AND(DAY(fpdate)&gt;=15,MOD(O1023,2)=0),1,0),IF(MOD(O1023,2)=0,IF(DAY(fpdate)&gt;=15,DAY(fpdate)-14,DAY(fpdate)+14),DAY(fpdate))),IF(DAY(DATE(YEAR(fpdate),MONTH(fpdate)+O1023-1,DAY(fpdate)))&lt;&gt;DAY(fpdate),DATE(YEAR(fpdate),MONTH(fpdate)+O1023,0),DATE(YEAR(fpdate),MONTH(fpdate)+O1023-1,DAY(fpdate))))))</f>
        <v/>
      </c>
      <c r="Q1023" s="20" t="str">
        <f>IF(O1023="","",IF(D1023&lt;&gt;"",D1023,IF(O1023=1,start_rate,IF(variable,IF(OR(O1023=1,O1023&lt;$J$23*periods_per_year),Q1022,MIN($J$24,IF(MOD(O1023-1,$J$26)=0,MAX($J$25,Q1022+$J$27),Q1022))),Q1022))))</f>
        <v/>
      </c>
      <c r="R1023" s="21" t="str">
        <f>IF(O1023="","",ROUND((((1+Q1023/CP)^(CP/periods_per_year))-1)*U1022,2))</f>
        <v/>
      </c>
      <c r="S1023" s="21" t="str">
        <f>IF(O1023="","",IF(O1023=nper,U1022+R1023,MIN(U1022+R1023,IF(Q1023=Q1022,S1022,ROUND(-PMT(((1+Q1023/CP)^(CP/periods_per_year))-1,nper-O1023+1,U1022),2)))))</f>
        <v/>
      </c>
      <c r="T1023" s="21" t="str">
        <f t="shared" si="158"/>
        <v/>
      </c>
      <c r="U1023" s="21" t="str">
        <f t="shared" si="159"/>
        <v/>
      </c>
    </row>
    <row r="1024" spans="1:21" x14ac:dyDescent="0.2">
      <c r="A1024" s="11" t="str">
        <f t="shared" si="150"/>
        <v/>
      </c>
      <c r="B1024" s="12" t="str">
        <f t="shared" si="151"/>
        <v/>
      </c>
      <c r="C1024" s="16" t="str">
        <f t="shared" si="152"/>
        <v/>
      </c>
      <c r="D1024" s="13" t="str">
        <f>IF(A1024="","",IF(A1024=1,start_rate,IF(variable,IF(OR(A1024=1,A1024&lt;$J$23*periods_per_year),D1023,MIN($J$24,IF(MOD(A1024-1,$J$26)=0,MAX($J$25,D1023+$J$27),D1023))),D1023)))</f>
        <v/>
      </c>
      <c r="E1024" s="14" t="str">
        <f t="shared" si="153"/>
        <v/>
      </c>
      <c r="F1024" s="14" t="str">
        <f>IF(A1024="","",IF(A1024=nper,J1023+E1024,MIN(J1023+E1024,IF(D1024=D1023,F1023,IF($E$13="Acc Bi-Weekly",ROUND((-PMT(((1+D1024/CP)^(CP/12))-1,(nper-A1024+1)*12/26,J1023))/2,2),IF($E$13="Acc Weekly",ROUND((-PMT(((1+D1024/CP)^(CP/12))-1,(nper-A1024+1)*12/52,J1023))/4,2),ROUND(-PMT(((1+D1024/CP)^(CP/periods_per_year))-1,nper-A1024+1,J1023),2)))))))</f>
        <v/>
      </c>
      <c r="G1024" s="14" t="str">
        <f>IF(OR(A1024="",A1024&lt;$E$23),"",IF(J1023&lt;=F1024,0,IF(IF(AND(A1024&gt;=$E$23,MOD(A1024-$E$23,int)=0),$E$24,0)+F1024&gt;=J1023+E1024,J1023+E1024-F1024,IF(AND(A1024&gt;=$E$23,MOD(A1024-$E$23,int)=0),$E$24,0)+IF(IF(AND(A1024&gt;=$E$23,MOD(A1024-$E$23,int)=0),$E$24,0)+IF(MOD(A1024-$E$27,periods_per_year)=0,$E$26,0)+F1024&lt;J1023+E1024,IF(MOD(A1024-$E$27,periods_per_year)=0,$E$26,0),J1023+E1024-IF(AND(A1024&gt;=$E$23,MOD(A1024-$E$23,int)=0),$E$24,0)-F1024))))</f>
        <v/>
      </c>
      <c r="H1024" s="15"/>
      <c r="I1024" s="14" t="str">
        <f t="shared" si="154"/>
        <v/>
      </c>
      <c r="J1024" s="14" t="str">
        <f t="shared" si="155"/>
        <v/>
      </c>
      <c r="K1024" s="14" t="str">
        <f t="shared" si="156"/>
        <v/>
      </c>
      <c r="L1024" s="14" t="str">
        <f>IF(A1024="","",SUM($K$49:K1024))</f>
        <v/>
      </c>
      <c r="O1024" s="18" t="str">
        <f t="shared" si="157"/>
        <v/>
      </c>
      <c r="P1024" s="19" t="str">
        <f>IF(O1024="","",IF(OR(periods_per_year=26,periods_per_year=52),IF(periods_per_year=26,IF(O1024=1,fpdate,P1023+14),IF(periods_per_year=52,IF(O1024=1,fpdate,P1023+7),"n/a")),IF(periods_per_year=24,DATE(YEAR(fpdate),MONTH(fpdate)+(O1024-1)/2+IF(AND(DAY(fpdate)&gt;=15,MOD(O1024,2)=0),1,0),IF(MOD(O1024,2)=0,IF(DAY(fpdate)&gt;=15,DAY(fpdate)-14,DAY(fpdate)+14),DAY(fpdate))),IF(DAY(DATE(YEAR(fpdate),MONTH(fpdate)+O1024-1,DAY(fpdate)))&lt;&gt;DAY(fpdate),DATE(YEAR(fpdate),MONTH(fpdate)+O1024,0),DATE(YEAR(fpdate),MONTH(fpdate)+O1024-1,DAY(fpdate))))))</f>
        <v/>
      </c>
      <c r="Q1024" s="20" t="str">
        <f>IF(O1024="","",IF(D1024&lt;&gt;"",D1024,IF(O1024=1,start_rate,IF(variable,IF(OR(O1024=1,O1024&lt;$J$23*periods_per_year),Q1023,MIN($J$24,IF(MOD(O1024-1,$J$26)=0,MAX($J$25,Q1023+$J$27),Q1023))),Q1023))))</f>
        <v/>
      </c>
      <c r="R1024" s="21" t="str">
        <f>IF(O1024="","",ROUND((((1+Q1024/CP)^(CP/periods_per_year))-1)*U1023,2))</f>
        <v/>
      </c>
      <c r="S1024" s="21" t="str">
        <f>IF(O1024="","",IF(O1024=nper,U1023+R1024,MIN(U1023+R1024,IF(Q1024=Q1023,S1023,ROUND(-PMT(((1+Q1024/CP)^(CP/periods_per_year))-1,nper-O1024+1,U1023),2)))))</f>
        <v/>
      </c>
      <c r="T1024" s="21" t="str">
        <f t="shared" si="158"/>
        <v/>
      </c>
      <c r="U1024" s="21" t="str">
        <f t="shared" si="159"/>
        <v/>
      </c>
    </row>
    <row r="1025" spans="1:21" x14ac:dyDescent="0.2">
      <c r="A1025" s="11" t="str">
        <f t="shared" si="150"/>
        <v/>
      </c>
      <c r="B1025" s="12" t="str">
        <f t="shared" si="151"/>
        <v/>
      </c>
      <c r="C1025" s="16" t="str">
        <f t="shared" si="152"/>
        <v/>
      </c>
      <c r="D1025" s="13" t="str">
        <f>IF(A1025="","",IF(A1025=1,start_rate,IF(variable,IF(OR(A1025=1,A1025&lt;$J$23*periods_per_year),D1024,MIN($J$24,IF(MOD(A1025-1,$J$26)=0,MAX($J$25,D1024+$J$27),D1024))),D1024)))</f>
        <v/>
      </c>
      <c r="E1025" s="14" t="str">
        <f t="shared" si="153"/>
        <v/>
      </c>
      <c r="F1025" s="14" t="str">
        <f>IF(A1025="","",IF(A1025=nper,J1024+E1025,MIN(J1024+E1025,IF(D1025=D1024,F1024,IF($E$13="Acc Bi-Weekly",ROUND((-PMT(((1+D1025/CP)^(CP/12))-1,(nper-A1025+1)*12/26,J1024))/2,2),IF($E$13="Acc Weekly",ROUND((-PMT(((1+D1025/CP)^(CP/12))-1,(nper-A1025+1)*12/52,J1024))/4,2),ROUND(-PMT(((1+D1025/CP)^(CP/periods_per_year))-1,nper-A1025+1,J1024),2)))))))</f>
        <v/>
      </c>
      <c r="G1025" s="14" t="str">
        <f>IF(OR(A1025="",A1025&lt;$E$23),"",IF(J1024&lt;=F1025,0,IF(IF(AND(A1025&gt;=$E$23,MOD(A1025-$E$23,int)=0),$E$24,0)+F1025&gt;=J1024+E1025,J1024+E1025-F1025,IF(AND(A1025&gt;=$E$23,MOD(A1025-$E$23,int)=0),$E$24,0)+IF(IF(AND(A1025&gt;=$E$23,MOD(A1025-$E$23,int)=0),$E$24,0)+IF(MOD(A1025-$E$27,periods_per_year)=0,$E$26,0)+F1025&lt;J1024+E1025,IF(MOD(A1025-$E$27,periods_per_year)=0,$E$26,0),J1024+E1025-IF(AND(A1025&gt;=$E$23,MOD(A1025-$E$23,int)=0),$E$24,0)-F1025))))</f>
        <v/>
      </c>
      <c r="H1025" s="15"/>
      <c r="I1025" s="14" t="str">
        <f t="shared" si="154"/>
        <v/>
      </c>
      <c r="J1025" s="14" t="str">
        <f t="shared" si="155"/>
        <v/>
      </c>
      <c r="K1025" s="14" t="str">
        <f t="shared" si="156"/>
        <v/>
      </c>
      <c r="L1025" s="14" t="str">
        <f>IF(A1025="","",SUM($K$49:K1025))</f>
        <v/>
      </c>
      <c r="O1025" s="18" t="str">
        <f t="shared" si="157"/>
        <v/>
      </c>
      <c r="P1025" s="19" t="str">
        <f>IF(O1025="","",IF(OR(periods_per_year=26,periods_per_year=52),IF(periods_per_year=26,IF(O1025=1,fpdate,P1024+14),IF(periods_per_year=52,IF(O1025=1,fpdate,P1024+7),"n/a")),IF(periods_per_year=24,DATE(YEAR(fpdate),MONTH(fpdate)+(O1025-1)/2+IF(AND(DAY(fpdate)&gt;=15,MOD(O1025,2)=0),1,0),IF(MOD(O1025,2)=0,IF(DAY(fpdate)&gt;=15,DAY(fpdate)-14,DAY(fpdate)+14),DAY(fpdate))),IF(DAY(DATE(YEAR(fpdate),MONTH(fpdate)+O1025-1,DAY(fpdate)))&lt;&gt;DAY(fpdate),DATE(YEAR(fpdate),MONTH(fpdate)+O1025,0),DATE(YEAR(fpdate),MONTH(fpdate)+O1025-1,DAY(fpdate))))))</f>
        <v/>
      </c>
      <c r="Q1025" s="20" t="str">
        <f>IF(O1025="","",IF(D1025&lt;&gt;"",D1025,IF(O1025=1,start_rate,IF(variable,IF(OR(O1025=1,O1025&lt;$J$23*periods_per_year),Q1024,MIN($J$24,IF(MOD(O1025-1,$J$26)=0,MAX($J$25,Q1024+$J$27),Q1024))),Q1024))))</f>
        <v/>
      </c>
      <c r="R1025" s="21" t="str">
        <f>IF(O1025="","",ROUND((((1+Q1025/CP)^(CP/periods_per_year))-1)*U1024,2))</f>
        <v/>
      </c>
      <c r="S1025" s="21" t="str">
        <f>IF(O1025="","",IF(O1025=nper,U1024+R1025,MIN(U1024+R1025,IF(Q1025=Q1024,S1024,ROUND(-PMT(((1+Q1025/CP)^(CP/periods_per_year))-1,nper-O1025+1,U1024),2)))))</f>
        <v/>
      </c>
      <c r="T1025" s="21" t="str">
        <f t="shared" si="158"/>
        <v/>
      </c>
      <c r="U1025" s="21" t="str">
        <f t="shared" si="159"/>
        <v/>
      </c>
    </row>
    <row r="1026" spans="1:21" x14ac:dyDescent="0.2">
      <c r="A1026" s="11" t="str">
        <f t="shared" si="150"/>
        <v/>
      </c>
      <c r="B1026" s="12" t="str">
        <f t="shared" si="151"/>
        <v/>
      </c>
      <c r="C1026" s="16" t="str">
        <f t="shared" si="152"/>
        <v/>
      </c>
      <c r="D1026" s="13" t="str">
        <f>IF(A1026="","",IF(A1026=1,start_rate,IF(variable,IF(OR(A1026=1,A1026&lt;$J$23*periods_per_year),D1025,MIN($J$24,IF(MOD(A1026-1,$J$26)=0,MAX($J$25,D1025+$J$27),D1025))),D1025)))</f>
        <v/>
      </c>
      <c r="E1026" s="14" t="str">
        <f t="shared" si="153"/>
        <v/>
      </c>
      <c r="F1026" s="14" t="str">
        <f>IF(A1026="","",IF(A1026=nper,J1025+E1026,MIN(J1025+E1026,IF(D1026=D1025,F1025,IF($E$13="Acc Bi-Weekly",ROUND((-PMT(((1+D1026/CP)^(CP/12))-1,(nper-A1026+1)*12/26,J1025))/2,2),IF($E$13="Acc Weekly",ROUND((-PMT(((1+D1026/CP)^(CP/12))-1,(nper-A1026+1)*12/52,J1025))/4,2),ROUND(-PMT(((1+D1026/CP)^(CP/periods_per_year))-1,nper-A1026+1,J1025),2)))))))</f>
        <v/>
      </c>
      <c r="G1026" s="14" t="str">
        <f>IF(OR(A1026="",A1026&lt;$E$23),"",IF(J1025&lt;=F1026,0,IF(IF(AND(A1026&gt;=$E$23,MOD(A1026-$E$23,int)=0),$E$24,0)+F1026&gt;=J1025+E1026,J1025+E1026-F1026,IF(AND(A1026&gt;=$E$23,MOD(A1026-$E$23,int)=0),$E$24,0)+IF(IF(AND(A1026&gt;=$E$23,MOD(A1026-$E$23,int)=0),$E$24,0)+IF(MOD(A1026-$E$27,periods_per_year)=0,$E$26,0)+F1026&lt;J1025+E1026,IF(MOD(A1026-$E$27,periods_per_year)=0,$E$26,0),J1025+E1026-IF(AND(A1026&gt;=$E$23,MOD(A1026-$E$23,int)=0),$E$24,0)-F1026))))</f>
        <v/>
      </c>
      <c r="H1026" s="15"/>
      <c r="I1026" s="14" t="str">
        <f t="shared" si="154"/>
        <v/>
      </c>
      <c r="J1026" s="14" t="str">
        <f t="shared" si="155"/>
        <v/>
      </c>
      <c r="K1026" s="14" t="str">
        <f t="shared" si="156"/>
        <v/>
      </c>
      <c r="L1026" s="14" t="str">
        <f>IF(A1026="","",SUM($K$49:K1026))</f>
        <v/>
      </c>
      <c r="O1026" s="18" t="str">
        <f t="shared" si="157"/>
        <v/>
      </c>
      <c r="P1026" s="19" t="str">
        <f>IF(O1026="","",IF(OR(periods_per_year=26,periods_per_year=52),IF(periods_per_year=26,IF(O1026=1,fpdate,P1025+14),IF(periods_per_year=52,IF(O1026=1,fpdate,P1025+7),"n/a")),IF(periods_per_year=24,DATE(YEAR(fpdate),MONTH(fpdate)+(O1026-1)/2+IF(AND(DAY(fpdate)&gt;=15,MOD(O1026,2)=0),1,0),IF(MOD(O1026,2)=0,IF(DAY(fpdate)&gt;=15,DAY(fpdate)-14,DAY(fpdate)+14),DAY(fpdate))),IF(DAY(DATE(YEAR(fpdate),MONTH(fpdate)+O1026-1,DAY(fpdate)))&lt;&gt;DAY(fpdate),DATE(YEAR(fpdate),MONTH(fpdate)+O1026,0),DATE(YEAR(fpdate),MONTH(fpdate)+O1026-1,DAY(fpdate))))))</f>
        <v/>
      </c>
      <c r="Q1026" s="20" t="str">
        <f>IF(O1026="","",IF(D1026&lt;&gt;"",D1026,IF(O1026=1,start_rate,IF(variable,IF(OR(O1026=1,O1026&lt;$J$23*periods_per_year),Q1025,MIN($J$24,IF(MOD(O1026-1,$J$26)=0,MAX($J$25,Q1025+$J$27),Q1025))),Q1025))))</f>
        <v/>
      </c>
      <c r="R1026" s="21" t="str">
        <f>IF(O1026="","",ROUND((((1+Q1026/CP)^(CP/periods_per_year))-1)*U1025,2))</f>
        <v/>
      </c>
      <c r="S1026" s="21" t="str">
        <f>IF(O1026="","",IF(O1026=nper,U1025+R1026,MIN(U1025+R1026,IF(Q1026=Q1025,S1025,ROUND(-PMT(((1+Q1026/CP)^(CP/periods_per_year))-1,nper-O1026+1,U1025),2)))))</f>
        <v/>
      </c>
      <c r="T1026" s="21" t="str">
        <f t="shared" si="158"/>
        <v/>
      </c>
      <c r="U1026" s="21" t="str">
        <f t="shared" si="159"/>
        <v/>
      </c>
    </row>
    <row r="1027" spans="1:21" x14ac:dyDescent="0.2">
      <c r="A1027" s="11" t="str">
        <f t="shared" si="150"/>
        <v/>
      </c>
      <c r="B1027" s="12" t="str">
        <f t="shared" si="151"/>
        <v/>
      </c>
      <c r="C1027" s="16" t="str">
        <f t="shared" si="152"/>
        <v/>
      </c>
      <c r="D1027" s="13" t="str">
        <f>IF(A1027="","",IF(A1027=1,start_rate,IF(variable,IF(OR(A1027=1,A1027&lt;$J$23*periods_per_year),D1026,MIN($J$24,IF(MOD(A1027-1,$J$26)=0,MAX($J$25,D1026+$J$27),D1026))),D1026)))</f>
        <v/>
      </c>
      <c r="E1027" s="14" t="str">
        <f t="shared" si="153"/>
        <v/>
      </c>
      <c r="F1027" s="14" t="str">
        <f>IF(A1027="","",IF(A1027=nper,J1026+E1027,MIN(J1026+E1027,IF(D1027=D1026,F1026,IF($E$13="Acc Bi-Weekly",ROUND((-PMT(((1+D1027/CP)^(CP/12))-1,(nper-A1027+1)*12/26,J1026))/2,2),IF($E$13="Acc Weekly",ROUND((-PMT(((1+D1027/CP)^(CP/12))-1,(nper-A1027+1)*12/52,J1026))/4,2),ROUND(-PMT(((1+D1027/CP)^(CP/periods_per_year))-1,nper-A1027+1,J1026),2)))))))</f>
        <v/>
      </c>
      <c r="G1027" s="14" t="str">
        <f>IF(OR(A1027="",A1027&lt;$E$23),"",IF(J1026&lt;=F1027,0,IF(IF(AND(A1027&gt;=$E$23,MOD(A1027-$E$23,int)=0),$E$24,0)+F1027&gt;=J1026+E1027,J1026+E1027-F1027,IF(AND(A1027&gt;=$E$23,MOD(A1027-$E$23,int)=0),$E$24,0)+IF(IF(AND(A1027&gt;=$E$23,MOD(A1027-$E$23,int)=0),$E$24,0)+IF(MOD(A1027-$E$27,periods_per_year)=0,$E$26,0)+F1027&lt;J1026+E1027,IF(MOD(A1027-$E$27,periods_per_year)=0,$E$26,0),J1026+E1027-IF(AND(A1027&gt;=$E$23,MOD(A1027-$E$23,int)=0),$E$24,0)-F1027))))</f>
        <v/>
      </c>
      <c r="H1027" s="15"/>
      <c r="I1027" s="14" t="str">
        <f t="shared" si="154"/>
        <v/>
      </c>
      <c r="J1027" s="14" t="str">
        <f t="shared" si="155"/>
        <v/>
      </c>
      <c r="K1027" s="14" t="str">
        <f t="shared" si="156"/>
        <v/>
      </c>
      <c r="L1027" s="14" t="str">
        <f>IF(A1027="","",SUM($K$49:K1027))</f>
        <v/>
      </c>
      <c r="O1027" s="18" t="str">
        <f t="shared" si="157"/>
        <v/>
      </c>
      <c r="P1027" s="19" t="str">
        <f>IF(O1027="","",IF(OR(periods_per_year=26,periods_per_year=52),IF(periods_per_year=26,IF(O1027=1,fpdate,P1026+14),IF(periods_per_year=52,IF(O1027=1,fpdate,P1026+7),"n/a")),IF(periods_per_year=24,DATE(YEAR(fpdate),MONTH(fpdate)+(O1027-1)/2+IF(AND(DAY(fpdate)&gt;=15,MOD(O1027,2)=0),1,0),IF(MOD(O1027,2)=0,IF(DAY(fpdate)&gt;=15,DAY(fpdate)-14,DAY(fpdate)+14),DAY(fpdate))),IF(DAY(DATE(YEAR(fpdate),MONTH(fpdate)+O1027-1,DAY(fpdate)))&lt;&gt;DAY(fpdate),DATE(YEAR(fpdate),MONTH(fpdate)+O1027,0),DATE(YEAR(fpdate),MONTH(fpdate)+O1027-1,DAY(fpdate))))))</f>
        <v/>
      </c>
      <c r="Q1027" s="20" t="str">
        <f>IF(O1027="","",IF(D1027&lt;&gt;"",D1027,IF(O1027=1,start_rate,IF(variable,IF(OR(O1027=1,O1027&lt;$J$23*periods_per_year),Q1026,MIN($J$24,IF(MOD(O1027-1,$J$26)=0,MAX($J$25,Q1026+$J$27),Q1026))),Q1026))))</f>
        <v/>
      </c>
      <c r="R1027" s="21" t="str">
        <f>IF(O1027="","",ROUND((((1+Q1027/CP)^(CP/periods_per_year))-1)*U1026,2))</f>
        <v/>
      </c>
      <c r="S1027" s="21" t="str">
        <f>IF(O1027="","",IF(O1027=nper,U1026+R1027,MIN(U1026+R1027,IF(Q1027=Q1026,S1026,ROUND(-PMT(((1+Q1027/CP)^(CP/periods_per_year))-1,nper-O1027+1,U1026),2)))))</f>
        <v/>
      </c>
      <c r="T1027" s="21" t="str">
        <f t="shared" si="158"/>
        <v/>
      </c>
      <c r="U1027" s="21" t="str">
        <f t="shared" si="159"/>
        <v/>
      </c>
    </row>
    <row r="1028" spans="1:21" x14ac:dyDescent="0.2">
      <c r="A1028" s="11" t="str">
        <f t="shared" si="150"/>
        <v/>
      </c>
      <c r="B1028" s="12" t="str">
        <f t="shared" si="151"/>
        <v/>
      </c>
      <c r="C1028" s="16" t="str">
        <f t="shared" si="152"/>
        <v/>
      </c>
      <c r="D1028" s="13" t="str">
        <f>IF(A1028="","",IF(A1028=1,start_rate,IF(variable,IF(OR(A1028=1,A1028&lt;$J$23*periods_per_year),D1027,MIN($J$24,IF(MOD(A1028-1,$J$26)=0,MAX($J$25,D1027+$J$27),D1027))),D1027)))</f>
        <v/>
      </c>
      <c r="E1028" s="14" t="str">
        <f t="shared" si="153"/>
        <v/>
      </c>
      <c r="F1028" s="14" t="str">
        <f>IF(A1028="","",IF(A1028=nper,J1027+E1028,MIN(J1027+E1028,IF(D1028=D1027,F1027,IF($E$13="Acc Bi-Weekly",ROUND((-PMT(((1+D1028/CP)^(CP/12))-1,(nper-A1028+1)*12/26,J1027))/2,2),IF($E$13="Acc Weekly",ROUND((-PMT(((1+D1028/CP)^(CP/12))-1,(nper-A1028+1)*12/52,J1027))/4,2),ROUND(-PMT(((1+D1028/CP)^(CP/periods_per_year))-1,nper-A1028+1,J1027),2)))))))</f>
        <v/>
      </c>
      <c r="G1028" s="14" t="str">
        <f>IF(OR(A1028="",A1028&lt;$E$23),"",IF(J1027&lt;=F1028,0,IF(IF(AND(A1028&gt;=$E$23,MOD(A1028-$E$23,int)=0),$E$24,0)+F1028&gt;=J1027+E1028,J1027+E1028-F1028,IF(AND(A1028&gt;=$E$23,MOD(A1028-$E$23,int)=0),$E$24,0)+IF(IF(AND(A1028&gt;=$E$23,MOD(A1028-$E$23,int)=0),$E$24,0)+IF(MOD(A1028-$E$27,periods_per_year)=0,$E$26,0)+F1028&lt;J1027+E1028,IF(MOD(A1028-$E$27,periods_per_year)=0,$E$26,0),J1027+E1028-IF(AND(A1028&gt;=$E$23,MOD(A1028-$E$23,int)=0),$E$24,0)-F1028))))</f>
        <v/>
      </c>
      <c r="H1028" s="15"/>
      <c r="I1028" s="14" t="str">
        <f t="shared" si="154"/>
        <v/>
      </c>
      <c r="J1028" s="14" t="str">
        <f t="shared" si="155"/>
        <v/>
      </c>
      <c r="K1028" s="14" t="str">
        <f t="shared" si="156"/>
        <v/>
      </c>
      <c r="L1028" s="14" t="str">
        <f>IF(A1028="","",SUM($K$49:K1028))</f>
        <v/>
      </c>
      <c r="O1028" s="18" t="str">
        <f t="shared" si="157"/>
        <v/>
      </c>
      <c r="P1028" s="19" t="str">
        <f>IF(O1028="","",IF(OR(periods_per_year=26,periods_per_year=52),IF(periods_per_year=26,IF(O1028=1,fpdate,P1027+14),IF(periods_per_year=52,IF(O1028=1,fpdate,P1027+7),"n/a")),IF(periods_per_year=24,DATE(YEAR(fpdate),MONTH(fpdate)+(O1028-1)/2+IF(AND(DAY(fpdate)&gt;=15,MOD(O1028,2)=0),1,0),IF(MOD(O1028,2)=0,IF(DAY(fpdate)&gt;=15,DAY(fpdate)-14,DAY(fpdate)+14),DAY(fpdate))),IF(DAY(DATE(YEAR(fpdate),MONTH(fpdate)+O1028-1,DAY(fpdate)))&lt;&gt;DAY(fpdate),DATE(YEAR(fpdate),MONTH(fpdate)+O1028,0),DATE(YEAR(fpdate),MONTH(fpdate)+O1028-1,DAY(fpdate))))))</f>
        <v/>
      </c>
      <c r="Q1028" s="20" t="str">
        <f>IF(O1028="","",IF(D1028&lt;&gt;"",D1028,IF(O1028=1,start_rate,IF(variable,IF(OR(O1028=1,O1028&lt;$J$23*periods_per_year),Q1027,MIN($J$24,IF(MOD(O1028-1,$J$26)=0,MAX($J$25,Q1027+$J$27),Q1027))),Q1027))))</f>
        <v/>
      </c>
      <c r="R1028" s="21" t="str">
        <f>IF(O1028="","",ROUND((((1+Q1028/CP)^(CP/periods_per_year))-1)*U1027,2))</f>
        <v/>
      </c>
      <c r="S1028" s="21" t="str">
        <f>IF(O1028="","",IF(O1028=nper,U1027+R1028,MIN(U1027+R1028,IF(Q1028=Q1027,S1027,ROUND(-PMT(((1+Q1028/CP)^(CP/periods_per_year))-1,nper-O1028+1,U1027),2)))))</f>
        <v/>
      </c>
      <c r="T1028" s="21" t="str">
        <f t="shared" si="158"/>
        <v/>
      </c>
      <c r="U1028" s="21" t="str">
        <f t="shared" si="159"/>
        <v/>
      </c>
    </row>
    <row r="1029" spans="1:21" x14ac:dyDescent="0.2">
      <c r="A1029" s="11" t="str">
        <f t="shared" si="150"/>
        <v/>
      </c>
      <c r="B1029" s="12" t="str">
        <f t="shared" si="151"/>
        <v/>
      </c>
      <c r="C1029" s="16" t="str">
        <f t="shared" si="152"/>
        <v/>
      </c>
      <c r="D1029" s="13" t="str">
        <f>IF(A1029="","",IF(A1029=1,start_rate,IF(variable,IF(OR(A1029=1,A1029&lt;$J$23*periods_per_year),D1028,MIN($J$24,IF(MOD(A1029-1,$J$26)=0,MAX($J$25,D1028+$J$27),D1028))),D1028)))</f>
        <v/>
      </c>
      <c r="E1029" s="14" t="str">
        <f t="shared" si="153"/>
        <v/>
      </c>
      <c r="F1029" s="14" t="str">
        <f>IF(A1029="","",IF(A1029=nper,J1028+E1029,MIN(J1028+E1029,IF(D1029=D1028,F1028,IF($E$13="Acc Bi-Weekly",ROUND((-PMT(((1+D1029/CP)^(CP/12))-1,(nper-A1029+1)*12/26,J1028))/2,2),IF($E$13="Acc Weekly",ROUND((-PMT(((1+D1029/CP)^(CP/12))-1,(nper-A1029+1)*12/52,J1028))/4,2),ROUND(-PMT(((1+D1029/CP)^(CP/periods_per_year))-1,nper-A1029+1,J1028),2)))))))</f>
        <v/>
      </c>
      <c r="G1029" s="14" t="str">
        <f>IF(OR(A1029="",A1029&lt;$E$23),"",IF(J1028&lt;=F1029,0,IF(IF(AND(A1029&gt;=$E$23,MOD(A1029-$E$23,int)=0),$E$24,0)+F1029&gt;=J1028+E1029,J1028+E1029-F1029,IF(AND(A1029&gt;=$E$23,MOD(A1029-$E$23,int)=0),$E$24,0)+IF(IF(AND(A1029&gt;=$E$23,MOD(A1029-$E$23,int)=0),$E$24,0)+IF(MOD(A1029-$E$27,periods_per_year)=0,$E$26,0)+F1029&lt;J1028+E1029,IF(MOD(A1029-$E$27,periods_per_year)=0,$E$26,0),J1028+E1029-IF(AND(A1029&gt;=$E$23,MOD(A1029-$E$23,int)=0),$E$24,0)-F1029))))</f>
        <v/>
      </c>
      <c r="H1029" s="15"/>
      <c r="I1029" s="14" t="str">
        <f t="shared" si="154"/>
        <v/>
      </c>
      <c r="J1029" s="14" t="str">
        <f t="shared" si="155"/>
        <v/>
      </c>
      <c r="K1029" s="14" t="str">
        <f t="shared" si="156"/>
        <v/>
      </c>
      <c r="L1029" s="14" t="str">
        <f>IF(A1029="","",SUM($K$49:K1029))</f>
        <v/>
      </c>
      <c r="O1029" s="18" t="str">
        <f t="shared" si="157"/>
        <v/>
      </c>
      <c r="P1029" s="19" t="str">
        <f>IF(O1029="","",IF(OR(periods_per_year=26,periods_per_year=52),IF(periods_per_year=26,IF(O1029=1,fpdate,P1028+14),IF(periods_per_year=52,IF(O1029=1,fpdate,P1028+7),"n/a")),IF(periods_per_year=24,DATE(YEAR(fpdate),MONTH(fpdate)+(O1029-1)/2+IF(AND(DAY(fpdate)&gt;=15,MOD(O1029,2)=0),1,0),IF(MOD(O1029,2)=0,IF(DAY(fpdate)&gt;=15,DAY(fpdate)-14,DAY(fpdate)+14),DAY(fpdate))),IF(DAY(DATE(YEAR(fpdate),MONTH(fpdate)+O1029-1,DAY(fpdate)))&lt;&gt;DAY(fpdate),DATE(YEAR(fpdate),MONTH(fpdate)+O1029,0),DATE(YEAR(fpdate),MONTH(fpdate)+O1029-1,DAY(fpdate))))))</f>
        <v/>
      </c>
      <c r="Q1029" s="20" t="str">
        <f>IF(O1029="","",IF(D1029&lt;&gt;"",D1029,IF(O1029=1,start_rate,IF(variable,IF(OR(O1029=1,O1029&lt;$J$23*periods_per_year),Q1028,MIN($J$24,IF(MOD(O1029-1,$J$26)=0,MAX($J$25,Q1028+$J$27),Q1028))),Q1028))))</f>
        <v/>
      </c>
      <c r="R1029" s="21" t="str">
        <f>IF(O1029="","",ROUND((((1+Q1029/CP)^(CP/periods_per_year))-1)*U1028,2))</f>
        <v/>
      </c>
      <c r="S1029" s="21" t="str">
        <f>IF(O1029="","",IF(O1029=nper,U1028+R1029,MIN(U1028+R1029,IF(Q1029=Q1028,S1028,ROUND(-PMT(((1+Q1029/CP)^(CP/periods_per_year))-1,nper-O1029+1,U1028),2)))))</f>
        <v/>
      </c>
      <c r="T1029" s="21" t="str">
        <f t="shared" si="158"/>
        <v/>
      </c>
      <c r="U1029" s="21" t="str">
        <f t="shared" si="159"/>
        <v/>
      </c>
    </row>
    <row r="1030" spans="1:21" x14ac:dyDescent="0.2">
      <c r="A1030" s="11" t="str">
        <f t="shared" si="150"/>
        <v/>
      </c>
      <c r="B1030" s="12" t="str">
        <f t="shared" si="151"/>
        <v/>
      </c>
      <c r="C1030" s="16" t="str">
        <f t="shared" si="152"/>
        <v/>
      </c>
      <c r="D1030" s="13" t="str">
        <f>IF(A1030="","",IF(A1030=1,start_rate,IF(variable,IF(OR(A1030=1,A1030&lt;$J$23*periods_per_year),D1029,MIN($J$24,IF(MOD(A1030-1,$J$26)=0,MAX($J$25,D1029+$J$27),D1029))),D1029)))</f>
        <v/>
      </c>
      <c r="E1030" s="14" t="str">
        <f t="shared" si="153"/>
        <v/>
      </c>
      <c r="F1030" s="14" t="str">
        <f>IF(A1030="","",IF(A1030=nper,J1029+E1030,MIN(J1029+E1030,IF(D1030=D1029,F1029,IF($E$13="Acc Bi-Weekly",ROUND((-PMT(((1+D1030/CP)^(CP/12))-1,(nper-A1030+1)*12/26,J1029))/2,2),IF($E$13="Acc Weekly",ROUND((-PMT(((1+D1030/CP)^(CP/12))-1,(nper-A1030+1)*12/52,J1029))/4,2),ROUND(-PMT(((1+D1030/CP)^(CP/periods_per_year))-1,nper-A1030+1,J1029),2)))))))</f>
        <v/>
      </c>
      <c r="G1030" s="14" t="str">
        <f>IF(OR(A1030="",A1030&lt;$E$23),"",IF(J1029&lt;=F1030,0,IF(IF(AND(A1030&gt;=$E$23,MOD(A1030-$E$23,int)=0),$E$24,0)+F1030&gt;=J1029+E1030,J1029+E1030-F1030,IF(AND(A1030&gt;=$E$23,MOD(A1030-$E$23,int)=0),$E$24,0)+IF(IF(AND(A1030&gt;=$E$23,MOD(A1030-$E$23,int)=0),$E$24,0)+IF(MOD(A1030-$E$27,periods_per_year)=0,$E$26,0)+F1030&lt;J1029+E1030,IF(MOD(A1030-$E$27,periods_per_year)=0,$E$26,0),J1029+E1030-IF(AND(A1030&gt;=$E$23,MOD(A1030-$E$23,int)=0),$E$24,0)-F1030))))</f>
        <v/>
      </c>
      <c r="H1030" s="15"/>
      <c r="I1030" s="14" t="str">
        <f t="shared" si="154"/>
        <v/>
      </c>
      <c r="J1030" s="14" t="str">
        <f t="shared" si="155"/>
        <v/>
      </c>
      <c r="K1030" s="14" t="str">
        <f t="shared" si="156"/>
        <v/>
      </c>
      <c r="L1030" s="14" t="str">
        <f>IF(A1030="","",SUM($K$49:K1030))</f>
        <v/>
      </c>
      <c r="O1030" s="18" t="str">
        <f t="shared" si="157"/>
        <v/>
      </c>
      <c r="P1030" s="19" t="str">
        <f>IF(O1030="","",IF(OR(periods_per_year=26,periods_per_year=52),IF(periods_per_year=26,IF(O1030=1,fpdate,P1029+14),IF(periods_per_year=52,IF(O1030=1,fpdate,P1029+7),"n/a")),IF(periods_per_year=24,DATE(YEAR(fpdate),MONTH(fpdate)+(O1030-1)/2+IF(AND(DAY(fpdate)&gt;=15,MOD(O1030,2)=0),1,0),IF(MOD(O1030,2)=0,IF(DAY(fpdate)&gt;=15,DAY(fpdate)-14,DAY(fpdate)+14),DAY(fpdate))),IF(DAY(DATE(YEAR(fpdate),MONTH(fpdate)+O1030-1,DAY(fpdate)))&lt;&gt;DAY(fpdate),DATE(YEAR(fpdate),MONTH(fpdate)+O1030,0),DATE(YEAR(fpdate),MONTH(fpdate)+O1030-1,DAY(fpdate))))))</f>
        <v/>
      </c>
      <c r="Q1030" s="20" t="str">
        <f>IF(O1030="","",IF(D1030&lt;&gt;"",D1030,IF(O1030=1,start_rate,IF(variable,IF(OR(O1030=1,O1030&lt;$J$23*periods_per_year),Q1029,MIN($J$24,IF(MOD(O1030-1,$J$26)=0,MAX($J$25,Q1029+$J$27),Q1029))),Q1029))))</f>
        <v/>
      </c>
      <c r="R1030" s="21" t="str">
        <f>IF(O1030="","",ROUND((((1+Q1030/CP)^(CP/periods_per_year))-1)*U1029,2))</f>
        <v/>
      </c>
      <c r="S1030" s="21" t="str">
        <f>IF(O1030="","",IF(O1030=nper,U1029+R1030,MIN(U1029+R1030,IF(Q1030=Q1029,S1029,ROUND(-PMT(((1+Q1030/CP)^(CP/periods_per_year))-1,nper-O1030+1,U1029),2)))))</f>
        <v/>
      </c>
      <c r="T1030" s="21" t="str">
        <f t="shared" si="158"/>
        <v/>
      </c>
      <c r="U1030" s="21" t="str">
        <f t="shared" si="159"/>
        <v/>
      </c>
    </row>
    <row r="1031" spans="1:21" x14ac:dyDescent="0.2">
      <c r="A1031" s="11" t="str">
        <f t="shared" si="150"/>
        <v/>
      </c>
      <c r="B1031" s="12" t="str">
        <f t="shared" si="151"/>
        <v/>
      </c>
      <c r="C1031" s="16" t="str">
        <f t="shared" si="152"/>
        <v/>
      </c>
      <c r="D1031" s="13" t="str">
        <f>IF(A1031="","",IF(A1031=1,start_rate,IF(variable,IF(OR(A1031=1,A1031&lt;$J$23*periods_per_year),D1030,MIN($J$24,IF(MOD(A1031-1,$J$26)=0,MAX($J$25,D1030+$J$27),D1030))),D1030)))</f>
        <v/>
      </c>
      <c r="E1031" s="14" t="str">
        <f t="shared" si="153"/>
        <v/>
      </c>
      <c r="F1031" s="14" t="str">
        <f>IF(A1031="","",IF(A1031=nper,J1030+E1031,MIN(J1030+E1031,IF(D1031=D1030,F1030,IF($E$13="Acc Bi-Weekly",ROUND((-PMT(((1+D1031/CP)^(CP/12))-1,(nper-A1031+1)*12/26,J1030))/2,2),IF($E$13="Acc Weekly",ROUND((-PMT(((1+D1031/CP)^(CP/12))-1,(nper-A1031+1)*12/52,J1030))/4,2),ROUND(-PMT(((1+D1031/CP)^(CP/periods_per_year))-1,nper-A1031+1,J1030),2)))))))</f>
        <v/>
      </c>
      <c r="G1031" s="14" t="str">
        <f>IF(OR(A1031="",A1031&lt;$E$23),"",IF(J1030&lt;=F1031,0,IF(IF(AND(A1031&gt;=$E$23,MOD(A1031-$E$23,int)=0),$E$24,0)+F1031&gt;=J1030+E1031,J1030+E1031-F1031,IF(AND(A1031&gt;=$E$23,MOD(A1031-$E$23,int)=0),$E$24,0)+IF(IF(AND(A1031&gt;=$E$23,MOD(A1031-$E$23,int)=0),$E$24,0)+IF(MOD(A1031-$E$27,periods_per_year)=0,$E$26,0)+F1031&lt;J1030+E1031,IF(MOD(A1031-$E$27,periods_per_year)=0,$E$26,0),J1030+E1031-IF(AND(A1031&gt;=$E$23,MOD(A1031-$E$23,int)=0),$E$24,0)-F1031))))</f>
        <v/>
      </c>
      <c r="H1031" s="15"/>
      <c r="I1031" s="14" t="str">
        <f t="shared" si="154"/>
        <v/>
      </c>
      <c r="J1031" s="14" t="str">
        <f t="shared" si="155"/>
        <v/>
      </c>
      <c r="K1031" s="14" t="str">
        <f t="shared" si="156"/>
        <v/>
      </c>
      <c r="L1031" s="14" t="str">
        <f>IF(A1031="","",SUM($K$49:K1031))</f>
        <v/>
      </c>
      <c r="O1031" s="18" t="str">
        <f t="shared" si="157"/>
        <v/>
      </c>
      <c r="P1031" s="19" t="str">
        <f>IF(O1031="","",IF(OR(periods_per_year=26,periods_per_year=52),IF(periods_per_year=26,IF(O1031=1,fpdate,P1030+14),IF(periods_per_year=52,IF(O1031=1,fpdate,P1030+7),"n/a")),IF(periods_per_year=24,DATE(YEAR(fpdate),MONTH(fpdate)+(O1031-1)/2+IF(AND(DAY(fpdate)&gt;=15,MOD(O1031,2)=0),1,0),IF(MOD(O1031,2)=0,IF(DAY(fpdate)&gt;=15,DAY(fpdate)-14,DAY(fpdate)+14),DAY(fpdate))),IF(DAY(DATE(YEAR(fpdate),MONTH(fpdate)+O1031-1,DAY(fpdate)))&lt;&gt;DAY(fpdate),DATE(YEAR(fpdate),MONTH(fpdate)+O1031,0),DATE(YEAR(fpdate),MONTH(fpdate)+O1031-1,DAY(fpdate))))))</f>
        <v/>
      </c>
      <c r="Q1031" s="20" t="str">
        <f>IF(O1031="","",IF(D1031&lt;&gt;"",D1031,IF(O1031=1,start_rate,IF(variable,IF(OR(O1031=1,O1031&lt;$J$23*periods_per_year),Q1030,MIN($J$24,IF(MOD(O1031-1,$J$26)=0,MAX($J$25,Q1030+$J$27),Q1030))),Q1030))))</f>
        <v/>
      </c>
      <c r="R1031" s="21" t="str">
        <f>IF(O1031="","",ROUND((((1+Q1031/CP)^(CP/periods_per_year))-1)*U1030,2))</f>
        <v/>
      </c>
      <c r="S1031" s="21" t="str">
        <f>IF(O1031="","",IF(O1031=nper,U1030+R1031,MIN(U1030+R1031,IF(Q1031=Q1030,S1030,ROUND(-PMT(((1+Q1031/CP)^(CP/periods_per_year))-1,nper-O1031+1,U1030),2)))))</f>
        <v/>
      </c>
      <c r="T1031" s="21" t="str">
        <f t="shared" si="158"/>
        <v/>
      </c>
      <c r="U1031" s="21" t="str">
        <f t="shared" si="159"/>
        <v/>
      </c>
    </row>
    <row r="1032" spans="1:21" x14ac:dyDescent="0.2">
      <c r="A1032" s="11" t="str">
        <f t="shared" si="150"/>
        <v/>
      </c>
      <c r="B1032" s="12" t="str">
        <f t="shared" si="151"/>
        <v/>
      </c>
      <c r="C1032" s="16" t="str">
        <f t="shared" si="152"/>
        <v/>
      </c>
      <c r="D1032" s="13" t="str">
        <f>IF(A1032="","",IF(A1032=1,start_rate,IF(variable,IF(OR(A1032=1,A1032&lt;$J$23*periods_per_year),D1031,MIN($J$24,IF(MOD(A1032-1,$J$26)=0,MAX($J$25,D1031+$J$27),D1031))),D1031)))</f>
        <v/>
      </c>
      <c r="E1032" s="14" t="str">
        <f t="shared" si="153"/>
        <v/>
      </c>
      <c r="F1032" s="14" t="str">
        <f>IF(A1032="","",IF(A1032=nper,J1031+E1032,MIN(J1031+E1032,IF(D1032=D1031,F1031,IF($E$13="Acc Bi-Weekly",ROUND((-PMT(((1+D1032/CP)^(CP/12))-1,(nper-A1032+1)*12/26,J1031))/2,2),IF($E$13="Acc Weekly",ROUND((-PMT(((1+D1032/CP)^(CP/12))-1,(nper-A1032+1)*12/52,J1031))/4,2),ROUND(-PMT(((1+D1032/CP)^(CP/periods_per_year))-1,nper-A1032+1,J1031),2)))))))</f>
        <v/>
      </c>
      <c r="G1032" s="14" t="str">
        <f>IF(OR(A1032="",A1032&lt;$E$23),"",IF(J1031&lt;=F1032,0,IF(IF(AND(A1032&gt;=$E$23,MOD(A1032-$E$23,int)=0),$E$24,0)+F1032&gt;=J1031+E1032,J1031+E1032-F1032,IF(AND(A1032&gt;=$E$23,MOD(A1032-$E$23,int)=0),$E$24,0)+IF(IF(AND(A1032&gt;=$E$23,MOD(A1032-$E$23,int)=0),$E$24,0)+IF(MOD(A1032-$E$27,periods_per_year)=0,$E$26,0)+F1032&lt;J1031+E1032,IF(MOD(A1032-$E$27,periods_per_year)=0,$E$26,0),J1031+E1032-IF(AND(A1032&gt;=$E$23,MOD(A1032-$E$23,int)=0),$E$24,0)-F1032))))</f>
        <v/>
      </c>
      <c r="H1032" s="15"/>
      <c r="I1032" s="14" t="str">
        <f t="shared" si="154"/>
        <v/>
      </c>
      <c r="J1032" s="14" t="str">
        <f t="shared" si="155"/>
        <v/>
      </c>
      <c r="K1032" s="14" t="str">
        <f t="shared" si="156"/>
        <v/>
      </c>
      <c r="L1032" s="14" t="str">
        <f>IF(A1032="","",SUM($K$49:K1032))</f>
        <v/>
      </c>
      <c r="O1032" s="18" t="str">
        <f t="shared" si="157"/>
        <v/>
      </c>
      <c r="P1032" s="19" t="str">
        <f>IF(O1032="","",IF(OR(periods_per_year=26,periods_per_year=52),IF(periods_per_year=26,IF(O1032=1,fpdate,P1031+14),IF(periods_per_year=52,IF(O1032=1,fpdate,P1031+7),"n/a")),IF(periods_per_year=24,DATE(YEAR(fpdate),MONTH(fpdate)+(O1032-1)/2+IF(AND(DAY(fpdate)&gt;=15,MOD(O1032,2)=0),1,0),IF(MOD(O1032,2)=0,IF(DAY(fpdate)&gt;=15,DAY(fpdate)-14,DAY(fpdate)+14),DAY(fpdate))),IF(DAY(DATE(YEAR(fpdate),MONTH(fpdate)+O1032-1,DAY(fpdate)))&lt;&gt;DAY(fpdate),DATE(YEAR(fpdate),MONTH(fpdate)+O1032,0),DATE(YEAR(fpdate),MONTH(fpdate)+O1032-1,DAY(fpdate))))))</f>
        <v/>
      </c>
      <c r="Q1032" s="20" t="str">
        <f>IF(O1032="","",IF(D1032&lt;&gt;"",D1032,IF(O1032=1,start_rate,IF(variable,IF(OR(O1032=1,O1032&lt;$J$23*periods_per_year),Q1031,MIN($J$24,IF(MOD(O1032-1,$J$26)=0,MAX($J$25,Q1031+$J$27),Q1031))),Q1031))))</f>
        <v/>
      </c>
      <c r="R1032" s="21" t="str">
        <f>IF(O1032="","",ROUND((((1+Q1032/CP)^(CP/periods_per_year))-1)*U1031,2))</f>
        <v/>
      </c>
      <c r="S1032" s="21" t="str">
        <f>IF(O1032="","",IF(O1032=nper,U1031+R1032,MIN(U1031+R1032,IF(Q1032=Q1031,S1031,ROUND(-PMT(((1+Q1032/CP)^(CP/periods_per_year))-1,nper-O1032+1,U1031),2)))))</f>
        <v/>
      </c>
      <c r="T1032" s="21" t="str">
        <f t="shared" si="158"/>
        <v/>
      </c>
      <c r="U1032" s="21" t="str">
        <f t="shared" si="159"/>
        <v/>
      </c>
    </row>
    <row r="1033" spans="1:21" x14ac:dyDescent="0.2">
      <c r="A1033" s="11" t="str">
        <f t="shared" si="150"/>
        <v/>
      </c>
      <c r="B1033" s="12" t="str">
        <f t="shared" si="151"/>
        <v/>
      </c>
      <c r="C1033" s="16" t="str">
        <f t="shared" si="152"/>
        <v/>
      </c>
      <c r="D1033" s="13" t="str">
        <f>IF(A1033="","",IF(A1033=1,start_rate,IF(variable,IF(OR(A1033=1,A1033&lt;$J$23*periods_per_year),D1032,MIN($J$24,IF(MOD(A1033-1,$J$26)=0,MAX($J$25,D1032+$J$27),D1032))),D1032)))</f>
        <v/>
      </c>
      <c r="E1033" s="14" t="str">
        <f t="shared" si="153"/>
        <v/>
      </c>
      <c r="F1033" s="14" t="str">
        <f>IF(A1033="","",IF(A1033=nper,J1032+E1033,MIN(J1032+E1033,IF(D1033=D1032,F1032,IF($E$13="Acc Bi-Weekly",ROUND((-PMT(((1+D1033/CP)^(CP/12))-1,(nper-A1033+1)*12/26,J1032))/2,2),IF($E$13="Acc Weekly",ROUND((-PMT(((1+D1033/CP)^(CP/12))-1,(nper-A1033+1)*12/52,J1032))/4,2),ROUND(-PMT(((1+D1033/CP)^(CP/periods_per_year))-1,nper-A1033+1,J1032),2)))))))</f>
        <v/>
      </c>
      <c r="G1033" s="14" t="str">
        <f>IF(OR(A1033="",A1033&lt;$E$23),"",IF(J1032&lt;=F1033,0,IF(IF(AND(A1033&gt;=$E$23,MOD(A1033-$E$23,int)=0),$E$24,0)+F1033&gt;=J1032+E1033,J1032+E1033-F1033,IF(AND(A1033&gt;=$E$23,MOD(A1033-$E$23,int)=0),$E$24,0)+IF(IF(AND(A1033&gt;=$E$23,MOD(A1033-$E$23,int)=0),$E$24,0)+IF(MOD(A1033-$E$27,periods_per_year)=0,$E$26,0)+F1033&lt;J1032+E1033,IF(MOD(A1033-$E$27,periods_per_year)=0,$E$26,0),J1032+E1033-IF(AND(A1033&gt;=$E$23,MOD(A1033-$E$23,int)=0),$E$24,0)-F1033))))</f>
        <v/>
      </c>
      <c r="H1033" s="15"/>
      <c r="I1033" s="14" t="str">
        <f t="shared" si="154"/>
        <v/>
      </c>
      <c r="J1033" s="14" t="str">
        <f t="shared" si="155"/>
        <v/>
      </c>
      <c r="K1033" s="14" t="str">
        <f t="shared" si="156"/>
        <v/>
      </c>
      <c r="L1033" s="14" t="str">
        <f>IF(A1033="","",SUM($K$49:K1033))</f>
        <v/>
      </c>
      <c r="O1033" s="18" t="str">
        <f t="shared" si="157"/>
        <v/>
      </c>
      <c r="P1033" s="19" t="str">
        <f>IF(O1033="","",IF(OR(periods_per_year=26,periods_per_year=52),IF(periods_per_year=26,IF(O1033=1,fpdate,P1032+14),IF(periods_per_year=52,IF(O1033=1,fpdate,P1032+7),"n/a")),IF(periods_per_year=24,DATE(YEAR(fpdate),MONTH(fpdate)+(O1033-1)/2+IF(AND(DAY(fpdate)&gt;=15,MOD(O1033,2)=0),1,0),IF(MOD(O1033,2)=0,IF(DAY(fpdate)&gt;=15,DAY(fpdate)-14,DAY(fpdate)+14),DAY(fpdate))),IF(DAY(DATE(YEAR(fpdate),MONTH(fpdate)+O1033-1,DAY(fpdate)))&lt;&gt;DAY(fpdate),DATE(YEAR(fpdate),MONTH(fpdate)+O1033,0),DATE(YEAR(fpdate),MONTH(fpdate)+O1033-1,DAY(fpdate))))))</f>
        <v/>
      </c>
      <c r="Q1033" s="20" t="str">
        <f>IF(O1033="","",IF(D1033&lt;&gt;"",D1033,IF(O1033=1,start_rate,IF(variable,IF(OR(O1033=1,O1033&lt;$J$23*periods_per_year),Q1032,MIN($J$24,IF(MOD(O1033-1,$J$26)=0,MAX($J$25,Q1032+$J$27),Q1032))),Q1032))))</f>
        <v/>
      </c>
      <c r="R1033" s="21" t="str">
        <f>IF(O1033="","",ROUND((((1+Q1033/CP)^(CP/periods_per_year))-1)*U1032,2))</f>
        <v/>
      </c>
      <c r="S1033" s="21" t="str">
        <f>IF(O1033="","",IF(O1033=nper,U1032+R1033,MIN(U1032+R1033,IF(Q1033=Q1032,S1032,ROUND(-PMT(((1+Q1033/CP)^(CP/periods_per_year))-1,nper-O1033+1,U1032),2)))))</f>
        <v/>
      </c>
      <c r="T1033" s="21" t="str">
        <f t="shared" si="158"/>
        <v/>
      </c>
      <c r="U1033" s="21" t="str">
        <f t="shared" si="159"/>
        <v/>
      </c>
    </row>
    <row r="1034" spans="1:21" x14ac:dyDescent="0.2">
      <c r="A1034" s="11" t="str">
        <f t="shared" si="150"/>
        <v/>
      </c>
      <c r="B1034" s="12" t="str">
        <f t="shared" si="151"/>
        <v/>
      </c>
      <c r="C1034" s="16" t="str">
        <f t="shared" si="152"/>
        <v/>
      </c>
      <c r="D1034" s="13" t="str">
        <f>IF(A1034="","",IF(A1034=1,start_rate,IF(variable,IF(OR(A1034=1,A1034&lt;$J$23*periods_per_year),D1033,MIN($J$24,IF(MOD(A1034-1,$J$26)=0,MAX($J$25,D1033+$J$27),D1033))),D1033)))</f>
        <v/>
      </c>
      <c r="E1034" s="14" t="str">
        <f t="shared" si="153"/>
        <v/>
      </c>
      <c r="F1034" s="14" t="str">
        <f>IF(A1034="","",IF(A1034=nper,J1033+E1034,MIN(J1033+E1034,IF(D1034=D1033,F1033,IF($E$13="Acc Bi-Weekly",ROUND((-PMT(((1+D1034/CP)^(CP/12))-1,(nper-A1034+1)*12/26,J1033))/2,2),IF($E$13="Acc Weekly",ROUND((-PMT(((1+D1034/CP)^(CP/12))-1,(nper-A1034+1)*12/52,J1033))/4,2),ROUND(-PMT(((1+D1034/CP)^(CP/periods_per_year))-1,nper-A1034+1,J1033),2)))))))</f>
        <v/>
      </c>
      <c r="G1034" s="14" t="str">
        <f>IF(OR(A1034="",A1034&lt;$E$23),"",IF(J1033&lt;=F1034,0,IF(IF(AND(A1034&gt;=$E$23,MOD(A1034-$E$23,int)=0),$E$24,0)+F1034&gt;=J1033+E1034,J1033+E1034-F1034,IF(AND(A1034&gt;=$E$23,MOD(A1034-$E$23,int)=0),$E$24,0)+IF(IF(AND(A1034&gt;=$E$23,MOD(A1034-$E$23,int)=0),$E$24,0)+IF(MOD(A1034-$E$27,periods_per_year)=0,$E$26,0)+F1034&lt;J1033+E1034,IF(MOD(A1034-$E$27,periods_per_year)=0,$E$26,0),J1033+E1034-IF(AND(A1034&gt;=$E$23,MOD(A1034-$E$23,int)=0),$E$24,0)-F1034))))</f>
        <v/>
      </c>
      <c r="H1034" s="15"/>
      <c r="I1034" s="14" t="str">
        <f t="shared" si="154"/>
        <v/>
      </c>
      <c r="J1034" s="14" t="str">
        <f t="shared" si="155"/>
        <v/>
      </c>
      <c r="K1034" s="14" t="str">
        <f t="shared" si="156"/>
        <v/>
      </c>
      <c r="L1034" s="14" t="str">
        <f>IF(A1034="","",SUM($K$49:K1034))</f>
        <v/>
      </c>
      <c r="O1034" s="18" t="str">
        <f t="shared" si="157"/>
        <v/>
      </c>
      <c r="P1034" s="19" t="str">
        <f>IF(O1034="","",IF(OR(periods_per_year=26,periods_per_year=52),IF(periods_per_year=26,IF(O1034=1,fpdate,P1033+14),IF(periods_per_year=52,IF(O1034=1,fpdate,P1033+7),"n/a")),IF(periods_per_year=24,DATE(YEAR(fpdate),MONTH(fpdate)+(O1034-1)/2+IF(AND(DAY(fpdate)&gt;=15,MOD(O1034,2)=0),1,0),IF(MOD(O1034,2)=0,IF(DAY(fpdate)&gt;=15,DAY(fpdate)-14,DAY(fpdate)+14),DAY(fpdate))),IF(DAY(DATE(YEAR(fpdate),MONTH(fpdate)+O1034-1,DAY(fpdate)))&lt;&gt;DAY(fpdate),DATE(YEAR(fpdate),MONTH(fpdate)+O1034,0),DATE(YEAR(fpdate),MONTH(fpdate)+O1034-1,DAY(fpdate))))))</f>
        <v/>
      </c>
      <c r="Q1034" s="20" t="str">
        <f>IF(O1034="","",IF(D1034&lt;&gt;"",D1034,IF(O1034=1,start_rate,IF(variable,IF(OR(O1034=1,O1034&lt;$J$23*periods_per_year),Q1033,MIN($J$24,IF(MOD(O1034-1,$J$26)=0,MAX($J$25,Q1033+$J$27),Q1033))),Q1033))))</f>
        <v/>
      </c>
      <c r="R1034" s="21" t="str">
        <f>IF(O1034="","",ROUND((((1+Q1034/CP)^(CP/periods_per_year))-1)*U1033,2))</f>
        <v/>
      </c>
      <c r="S1034" s="21" t="str">
        <f>IF(O1034="","",IF(O1034=nper,U1033+R1034,MIN(U1033+R1034,IF(Q1034=Q1033,S1033,ROUND(-PMT(((1+Q1034/CP)^(CP/periods_per_year))-1,nper-O1034+1,U1033),2)))))</f>
        <v/>
      </c>
      <c r="T1034" s="21" t="str">
        <f t="shared" si="158"/>
        <v/>
      </c>
      <c r="U1034" s="21" t="str">
        <f t="shared" si="159"/>
        <v/>
      </c>
    </row>
    <row r="1035" spans="1:21" x14ac:dyDescent="0.2">
      <c r="A1035" s="11" t="str">
        <f t="shared" si="150"/>
        <v/>
      </c>
      <c r="B1035" s="12" t="str">
        <f t="shared" si="151"/>
        <v/>
      </c>
      <c r="C1035" s="16" t="str">
        <f t="shared" si="152"/>
        <v/>
      </c>
      <c r="D1035" s="13" t="str">
        <f>IF(A1035="","",IF(A1035=1,start_rate,IF(variable,IF(OR(A1035=1,A1035&lt;$J$23*periods_per_year),D1034,MIN($J$24,IF(MOD(A1035-1,$J$26)=0,MAX($J$25,D1034+$J$27),D1034))),D1034)))</f>
        <v/>
      </c>
      <c r="E1035" s="14" t="str">
        <f t="shared" si="153"/>
        <v/>
      </c>
      <c r="F1035" s="14" t="str">
        <f>IF(A1035="","",IF(A1035=nper,J1034+E1035,MIN(J1034+E1035,IF(D1035=D1034,F1034,IF($E$13="Acc Bi-Weekly",ROUND((-PMT(((1+D1035/CP)^(CP/12))-1,(nper-A1035+1)*12/26,J1034))/2,2),IF($E$13="Acc Weekly",ROUND((-PMT(((1+D1035/CP)^(CP/12))-1,(nper-A1035+1)*12/52,J1034))/4,2),ROUND(-PMT(((1+D1035/CP)^(CP/periods_per_year))-1,nper-A1035+1,J1034),2)))))))</f>
        <v/>
      </c>
      <c r="G1035" s="14" t="str">
        <f>IF(OR(A1035="",A1035&lt;$E$23),"",IF(J1034&lt;=F1035,0,IF(IF(AND(A1035&gt;=$E$23,MOD(A1035-$E$23,int)=0),$E$24,0)+F1035&gt;=J1034+E1035,J1034+E1035-F1035,IF(AND(A1035&gt;=$E$23,MOD(A1035-$E$23,int)=0),$E$24,0)+IF(IF(AND(A1035&gt;=$E$23,MOD(A1035-$E$23,int)=0),$E$24,0)+IF(MOD(A1035-$E$27,periods_per_year)=0,$E$26,0)+F1035&lt;J1034+E1035,IF(MOD(A1035-$E$27,periods_per_year)=0,$E$26,0),J1034+E1035-IF(AND(A1035&gt;=$E$23,MOD(A1035-$E$23,int)=0),$E$24,0)-F1035))))</f>
        <v/>
      </c>
      <c r="H1035" s="15"/>
      <c r="I1035" s="14" t="str">
        <f t="shared" si="154"/>
        <v/>
      </c>
      <c r="J1035" s="14" t="str">
        <f t="shared" si="155"/>
        <v/>
      </c>
      <c r="K1035" s="14" t="str">
        <f t="shared" si="156"/>
        <v/>
      </c>
      <c r="L1035" s="14" t="str">
        <f>IF(A1035="","",SUM($K$49:K1035))</f>
        <v/>
      </c>
      <c r="O1035" s="18" t="str">
        <f t="shared" si="157"/>
        <v/>
      </c>
      <c r="P1035" s="19" t="str">
        <f>IF(O1035="","",IF(OR(periods_per_year=26,periods_per_year=52),IF(periods_per_year=26,IF(O1035=1,fpdate,P1034+14),IF(periods_per_year=52,IF(O1035=1,fpdate,P1034+7),"n/a")),IF(periods_per_year=24,DATE(YEAR(fpdate),MONTH(fpdate)+(O1035-1)/2+IF(AND(DAY(fpdate)&gt;=15,MOD(O1035,2)=0),1,0),IF(MOD(O1035,2)=0,IF(DAY(fpdate)&gt;=15,DAY(fpdate)-14,DAY(fpdate)+14),DAY(fpdate))),IF(DAY(DATE(YEAR(fpdate),MONTH(fpdate)+O1035-1,DAY(fpdate)))&lt;&gt;DAY(fpdate),DATE(YEAR(fpdate),MONTH(fpdate)+O1035,0),DATE(YEAR(fpdate),MONTH(fpdate)+O1035-1,DAY(fpdate))))))</f>
        <v/>
      </c>
      <c r="Q1035" s="20" t="str">
        <f>IF(O1035="","",IF(D1035&lt;&gt;"",D1035,IF(O1035=1,start_rate,IF(variable,IF(OR(O1035=1,O1035&lt;$J$23*periods_per_year),Q1034,MIN($J$24,IF(MOD(O1035-1,$J$26)=0,MAX($J$25,Q1034+$J$27),Q1034))),Q1034))))</f>
        <v/>
      </c>
      <c r="R1035" s="21" t="str">
        <f>IF(O1035="","",ROUND((((1+Q1035/CP)^(CP/periods_per_year))-1)*U1034,2))</f>
        <v/>
      </c>
      <c r="S1035" s="21" t="str">
        <f>IF(O1035="","",IF(O1035=nper,U1034+R1035,MIN(U1034+R1035,IF(Q1035=Q1034,S1034,ROUND(-PMT(((1+Q1035/CP)^(CP/periods_per_year))-1,nper-O1035+1,U1034),2)))))</f>
        <v/>
      </c>
      <c r="T1035" s="21" t="str">
        <f t="shared" si="158"/>
        <v/>
      </c>
      <c r="U1035" s="21" t="str">
        <f t="shared" si="159"/>
        <v/>
      </c>
    </row>
    <row r="1036" spans="1:21" x14ac:dyDescent="0.2">
      <c r="A1036" s="11" t="str">
        <f t="shared" si="150"/>
        <v/>
      </c>
      <c r="B1036" s="12" t="str">
        <f t="shared" si="151"/>
        <v/>
      </c>
      <c r="C1036" s="16" t="str">
        <f t="shared" si="152"/>
        <v/>
      </c>
      <c r="D1036" s="13" t="str">
        <f>IF(A1036="","",IF(A1036=1,start_rate,IF(variable,IF(OR(A1036=1,A1036&lt;$J$23*periods_per_year),D1035,MIN($J$24,IF(MOD(A1036-1,$J$26)=0,MAX($J$25,D1035+$J$27),D1035))),D1035)))</f>
        <v/>
      </c>
      <c r="E1036" s="14" t="str">
        <f t="shared" si="153"/>
        <v/>
      </c>
      <c r="F1036" s="14" t="str">
        <f>IF(A1036="","",IF(A1036=nper,J1035+E1036,MIN(J1035+E1036,IF(D1036=D1035,F1035,IF($E$13="Acc Bi-Weekly",ROUND((-PMT(((1+D1036/CP)^(CP/12))-1,(nper-A1036+1)*12/26,J1035))/2,2),IF($E$13="Acc Weekly",ROUND((-PMT(((1+D1036/CP)^(CP/12))-1,(nper-A1036+1)*12/52,J1035))/4,2),ROUND(-PMT(((1+D1036/CP)^(CP/periods_per_year))-1,nper-A1036+1,J1035),2)))))))</f>
        <v/>
      </c>
      <c r="G1036" s="14" t="str">
        <f>IF(OR(A1036="",A1036&lt;$E$23),"",IF(J1035&lt;=F1036,0,IF(IF(AND(A1036&gt;=$E$23,MOD(A1036-$E$23,int)=0),$E$24,0)+F1036&gt;=J1035+E1036,J1035+E1036-F1036,IF(AND(A1036&gt;=$E$23,MOD(A1036-$E$23,int)=0),$E$24,0)+IF(IF(AND(A1036&gt;=$E$23,MOD(A1036-$E$23,int)=0),$E$24,0)+IF(MOD(A1036-$E$27,periods_per_year)=0,$E$26,0)+F1036&lt;J1035+E1036,IF(MOD(A1036-$E$27,periods_per_year)=0,$E$26,0),J1035+E1036-IF(AND(A1036&gt;=$E$23,MOD(A1036-$E$23,int)=0),$E$24,0)-F1036))))</f>
        <v/>
      </c>
      <c r="H1036" s="15"/>
      <c r="I1036" s="14" t="str">
        <f t="shared" si="154"/>
        <v/>
      </c>
      <c r="J1036" s="14" t="str">
        <f t="shared" si="155"/>
        <v/>
      </c>
      <c r="K1036" s="14" t="str">
        <f t="shared" si="156"/>
        <v/>
      </c>
      <c r="L1036" s="14" t="str">
        <f>IF(A1036="","",SUM($K$49:K1036))</f>
        <v/>
      </c>
      <c r="O1036" s="18" t="str">
        <f t="shared" si="157"/>
        <v/>
      </c>
      <c r="P1036" s="19" t="str">
        <f>IF(O1036="","",IF(OR(periods_per_year=26,periods_per_year=52),IF(periods_per_year=26,IF(O1036=1,fpdate,P1035+14),IF(periods_per_year=52,IF(O1036=1,fpdate,P1035+7),"n/a")),IF(periods_per_year=24,DATE(YEAR(fpdate),MONTH(fpdate)+(O1036-1)/2+IF(AND(DAY(fpdate)&gt;=15,MOD(O1036,2)=0),1,0),IF(MOD(O1036,2)=0,IF(DAY(fpdate)&gt;=15,DAY(fpdate)-14,DAY(fpdate)+14),DAY(fpdate))),IF(DAY(DATE(YEAR(fpdate),MONTH(fpdate)+O1036-1,DAY(fpdate)))&lt;&gt;DAY(fpdate),DATE(YEAR(fpdate),MONTH(fpdate)+O1036,0),DATE(YEAR(fpdate),MONTH(fpdate)+O1036-1,DAY(fpdate))))))</f>
        <v/>
      </c>
      <c r="Q1036" s="20" t="str">
        <f>IF(O1036="","",IF(D1036&lt;&gt;"",D1036,IF(O1036=1,start_rate,IF(variable,IF(OR(O1036=1,O1036&lt;$J$23*periods_per_year),Q1035,MIN($J$24,IF(MOD(O1036-1,$J$26)=0,MAX($J$25,Q1035+$J$27),Q1035))),Q1035))))</f>
        <v/>
      </c>
      <c r="R1036" s="21" t="str">
        <f>IF(O1036="","",ROUND((((1+Q1036/CP)^(CP/periods_per_year))-1)*U1035,2))</f>
        <v/>
      </c>
      <c r="S1036" s="21" t="str">
        <f>IF(O1036="","",IF(O1036=nper,U1035+R1036,MIN(U1035+R1036,IF(Q1036=Q1035,S1035,ROUND(-PMT(((1+Q1036/CP)^(CP/periods_per_year))-1,nper-O1036+1,U1035),2)))))</f>
        <v/>
      </c>
      <c r="T1036" s="21" t="str">
        <f t="shared" si="158"/>
        <v/>
      </c>
      <c r="U1036" s="21" t="str">
        <f t="shared" si="159"/>
        <v/>
      </c>
    </row>
    <row r="1037" spans="1:21" x14ac:dyDescent="0.2">
      <c r="A1037" s="11" t="str">
        <f t="shared" si="150"/>
        <v/>
      </c>
      <c r="B1037" s="12" t="str">
        <f t="shared" si="151"/>
        <v/>
      </c>
      <c r="C1037" s="16" t="str">
        <f t="shared" si="152"/>
        <v/>
      </c>
      <c r="D1037" s="13" t="str">
        <f>IF(A1037="","",IF(A1037=1,start_rate,IF(variable,IF(OR(A1037=1,A1037&lt;$J$23*periods_per_year),D1036,MIN($J$24,IF(MOD(A1037-1,$J$26)=0,MAX($J$25,D1036+$J$27),D1036))),D1036)))</f>
        <v/>
      </c>
      <c r="E1037" s="14" t="str">
        <f t="shared" si="153"/>
        <v/>
      </c>
      <c r="F1037" s="14" t="str">
        <f>IF(A1037="","",IF(A1037=nper,J1036+E1037,MIN(J1036+E1037,IF(D1037=D1036,F1036,IF($E$13="Acc Bi-Weekly",ROUND((-PMT(((1+D1037/CP)^(CP/12))-1,(nper-A1037+1)*12/26,J1036))/2,2),IF($E$13="Acc Weekly",ROUND((-PMT(((1+D1037/CP)^(CP/12))-1,(nper-A1037+1)*12/52,J1036))/4,2),ROUND(-PMT(((1+D1037/CP)^(CP/periods_per_year))-1,nper-A1037+1,J1036),2)))))))</f>
        <v/>
      </c>
      <c r="G1037" s="14" t="str">
        <f>IF(OR(A1037="",A1037&lt;$E$23),"",IF(J1036&lt;=F1037,0,IF(IF(AND(A1037&gt;=$E$23,MOD(A1037-$E$23,int)=0),$E$24,0)+F1037&gt;=J1036+E1037,J1036+E1037-F1037,IF(AND(A1037&gt;=$E$23,MOD(A1037-$E$23,int)=0),$E$24,0)+IF(IF(AND(A1037&gt;=$E$23,MOD(A1037-$E$23,int)=0),$E$24,0)+IF(MOD(A1037-$E$27,periods_per_year)=0,$E$26,0)+F1037&lt;J1036+E1037,IF(MOD(A1037-$E$27,periods_per_year)=0,$E$26,0),J1036+E1037-IF(AND(A1037&gt;=$E$23,MOD(A1037-$E$23,int)=0),$E$24,0)-F1037))))</f>
        <v/>
      </c>
      <c r="H1037" s="15"/>
      <c r="I1037" s="14" t="str">
        <f t="shared" si="154"/>
        <v/>
      </c>
      <c r="J1037" s="14" t="str">
        <f t="shared" si="155"/>
        <v/>
      </c>
      <c r="K1037" s="14" t="str">
        <f t="shared" si="156"/>
        <v/>
      </c>
      <c r="L1037" s="14" t="str">
        <f>IF(A1037="","",SUM($K$49:K1037))</f>
        <v/>
      </c>
      <c r="O1037" s="18" t="str">
        <f t="shared" si="157"/>
        <v/>
      </c>
      <c r="P1037" s="19" t="str">
        <f>IF(O1037="","",IF(OR(periods_per_year=26,periods_per_year=52),IF(periods_per_year=26,IF(O1037=1,fpdate,P1036+14),IF(periods_per_year=52,IF(O1037=1,fpdate,P1036+7),"n/a")),IF(periods_per_year=24,DATE(YEAR(fpdate),MONTH(fpdate)+(O1037-1)/2+IF(AND(DAY(fpdate)&gt;=15,MOD(O1037,2)=0),1,0),IF(MOD(O1037,2)=0,IF(DAY(fpdate)&gt;=15,DAY(fpdate)-14,DAY(fpdate)+14),DAY(fpdate))),IF(DAY(DATE(YEAR(fpdate),MONTH(fpdate)+O1037-1,DAY(fpdate)))&lt;&gt;DAY(fpdate),DATE(YEAR(fpdate),MONTH(fpdate)+O1037,0),DATE(YEAR(fpdate),MONTH(fpdate)+O1037-1,DAY(fpdate))))))</f>
        <v/>
      </c>
      <c r="Q1037" s="20" t="str">
        <f>IF(O1037="","",IF(D1037&lt;&gt;"",D1037,IF(O1037=1,start_rate,IF(variable,IF(OR(O1037=1,O1037&lt;$J$23*periods_per_year),Q1036,MIN($J$24,IF(MOD(O1037-1,$J$26)=0,MAX($J$25,Q1036+$J$27),Q1036))),Q1036))))</f>
        <v/>
      </c>
      <c r="R1037" s="21" t="str">
        <f>IF(O1037="","",ROUND((((1+Q1037/CP)^(CP/periods_per_year))-1)*U1036,2))</f>
        <v/>
      </c>
      <c r="S1037" s="21" t="str">
        <f>IF(O1037="","",IF(O1037=nper,U1036+R1037,MIN(U1036+R1037,IF(Q1037=Q1036,S1036,ROUND(-PMT(((1+Q1037/CP)^(CP/periods_per_year))-1,nper-O1037+1,U1036),2)))))</f>
        <v/>
      </c>
      <c r="T1037" s="21" t="str">
        <f t="shared" si="158"/>
        <v/>
      </c>
      <c r="U1037" s="21" t="str">
        <f t="shared" si="159"/>
        <v/>
      </c>
    </row>
    <row r="1038" spans="1:21" x14ac:dyDescent="0.2">
      <c r="A1038" s="11" t="str">
        <f t="shared" si="150"/>
        <v/>
      </c>
      <c r="B1038" s="12" t="str">
        <f t="shared" si="151"/>
        <v/>
      </c>
      <c r="C1038" s="16" t="str">
        <f t="shared" si="152"/>
        <v/>
      </c>
      <c r="D1038" s="13" t="str">
        <f>IF(A1038="","",IF(A1038=1,start_rate,IF(variable,IF(OR(A1038=1,A1038&lt;$J$23*periods_per_year),D1037,MIN($J$24,IF(MOD(A1038-1,$J$26)=0,MAX($J$25,D1037+$J$27),D1037))),D1037)))</f>
        <v/>
      </c>
      <c r="E1038" s="14" t="str">
        <f t="shared" si="153"/>
        <v/>
      </c>
      <c r="F1038" s="14" t="str">
        <f>IF(A1038="","",IF(A1038=nper,J1037+E1038,MIN(J1037+E1038,IF(D1038=D1037,F1037,IF($E$13="Acc Bi-Weekly",ROUND((-PMT(((1+D1038/CP)^(CP/12))-1,(nper-A1038+1)*12/26,J1037))/2,2),IF($E$13="Acc Weekly",ROUND((-PMT(((1+D1038/CP)^(CP/12))-1,(nper-A1038+1)*12/52,J1037))/4,2),ROUND(-PMT(((1+D1038/CP)^(CP/periods_per_year))-1,nper-A1038+1,J1037),2)))))))</f>
        <v/>
      </c>
      <c r="G1038" s="14" t="str">
        <f>IF(OR(A1038="",A1038&lt;$E$23),"",IF(J1037&lt;=F1038,0,IF(IF(AND(A1038&gt;=$E$23,MOD(A1038-$E$23,int)=0),$E$24,0)+F1038&gt;=J1037+E1038,J1037+E1038-F1038,IF(AND(A1038&gt;=$E$23,MOD(A1038-$E$23,int)=0),$E$24,0)+IF(IF(AND(A1038&gt;=$E$23,MOD(A1038-$E$23,int)=0),$E$24,0)+IF(MOD(A1038-$E$27,periods_per_year)=0,$E$26,0)+F1038&lt;J1037+E1038,IF(MOD(A1038-$E$27,periods_per_year)=0,$E$26,0),J1037+E1038-IF(AND(A1038&gt;=$E$23,MOD(A1038-$E$23,int)=0),$E$24,0)-F1038))))</f>
        <v/>
      </c>
      <c r="H1038" s="15"/>
      <c r="I1038" s="14" t="str">
        <f t="shared" si="154"/>
        <v/>
      </c>
      <c r="J1038" s="14" t="str">
        <f t="shared" si="155"/>
        <v/>
      </c>
      <c r="K1038" s="14" t="str">
        <f t="shared" si="156"/>
        <v/>
      </c>
      <c r="L1038" s="14" t="str">
        <f>IF(A1038="","",SUM($K$49:K1038))</f>
        <v/>
      </c>
      <c r="O1038" s="18" t="str">
        <f t="shared" si="157"/>
        <v/>
      </c>
      <c r="P1038" s="19" t="str">
        <f>IF(O1038="","",IF(OR(periods_per_year=26,periods_per_year=52),IF(periods_per_year=26,IF(O1038=1,fpdate,P1037+14),IF(periods_per_year=52,IF(O1038=1,fpdate,P1037+7),"n/a")),IF(periods_per_year=24,DATE(YEAR(fpdate),MONTH(fpdate)+(O1038-1)/2+IF(AND(DAY(fpdate)&gt;=15,MOD(O1038,2)=0),1,0),IF(MOD(O1038,2)=0,IF(DAY(fpdate)&gt;=15,DAY(fpdate)-14,DAY(fpdate)+14),DAY(fpdate))),IF(DAY(DATE(YEAR(fpdate),MONTH(fpdate)+O1038-1,DAY(fpdate)))&lt;&gt;DAY(fpdate),DATE(YEAR(fpdate),MONTH(fpdate)+O1038,0),DATE(YEAR(fpdate),MONTH(fpdate)+O1038-1,DAY(fpdate))))))</f>
        <v/>
      </c>
      <c r="Q1038" s="20" t="str">
        <f>IF(O1038="","",IF(D1038&lt;&gt;"",D1038,IF(O1038=1,start_rate,IF(variable,IF(OR(O1038=1,O1038&lt;$J$23*periods_per_year),Q1037,MIN($J$24,IF(MOD(O1038-1,$J$26)=0,MAX($J$25,Q1037+$J$27),Q1037))),Q1037))))</f>
        <v/>
      </c>
      <c r="R1038" s="21" t="str">
        <f>IF(O1038="","",ROUND((((1+Q1038/CP)^(CP/periods_per_year))-1)*U1037,2))</f>
        <v/>
      </c>
      <c r="S1038" s="21" t="str">
        <f>IF(O1038="","",IF(O1038=nper,U1037+R1038,MIN(U1037+R1038,IF(Q1038=Q1037,S1037,ROUND(-PMT(((1+Q1038/CP)^(CP/periods_per_year))-1,nper-O1038+1,U1037),2)))))</f>
        <v/>
      </c>
      <c r="T1038" s="21" t="str">
        <f t="shared" si="158"/>
        <v/>
      </c>
      <c r="U1038" s="21" t="str">
        <f t="shared" si="159"/>
        <v/>
      </c>
    </row>
    <row r="1039" spans="1:21" x14ac:dyDescent="0.2">
      <c r="A1039" s="11" t="str">
        <f t="shared" si="150"/>
        <v/>
      </c>
      <c r="B1039" s="12" t="str">
        <f t="shared" si="151"/>
        <v/>
      </c>
      <c r="C1039" s="16" t="str">
        <f t="shared" si="152"/>
        <v/>
      </c>
      <c r="D1039" s="13" t="str">
        <f>IF(A1039="","",IF(A1039=1,start_rate,IF(variable,IF(OR(A1039=1,A1039&lt;$J$23*periods_per_year),D1038,MIN($J$24,IF(MOD(A1039-1,$J$26)=0,MAX($J$25,D1038+$J$27),D1038))),D1038)))</f>
        <v/>
      </c>
      <c r="E1039" s="14" t="str">
        <f t="shared" si="153"/>
        <v/>
      </c>
      <c r="F1039" s="14" t="str">
        <f>IF(A1039="","",IF(A1039=nper,J1038+E1039,MIN(J1038+E1039,IF(D1039=D1038,F1038,IF($E$13="Acc Bi-Weekly",ROUND((-PMT(((1+D1039/CP)^(CP/12))-1,(nper-A1039+1)*12/26,J1038))/2,2),IF($E$13="Acc Weekly",ROUND((-PMT(((1+D1039/CP)^(CP/12))-1,(nper-A1039+1)*12/52,J1038))/4,2),ROUND(-PMT(((1+D1039/CP)^(CP/periods_per_year))-1,nper-A1039+1,J1038),2)))))))</f>
        <v/>
      </c>
      <c r="G1039" s="14" t="str">
        <f>IF(OR(A1039="",A1039&lt;$E$23),"",IF(J1038&lt;=F1039,0,IF(IF(AND(A1039&gt;=$E$23,MOD(A1039-$E$23,int)=0),$E$24,0)+F1039&gt;=J1038+E1039,J1038+E1039-F1039,IF(AND(A1039&gt;=$E$23,MOD(A1039-$E$23,int)=0),$E$24,0)+IF(IF(AND(A1039&gt;=$E$23,MOD(A1039-$E$23,int)=0),$E$24,0)+IF(MOD(A1039-$E$27,periods_per_year)=0,$E$26,0)+F1039&lt;J1038+E1039,IF(MOD(A1039-$E$27,periods_per_year)=0,$E$26,0),J1038+E1039-IF(AND(A1039&gt;=$E$23,MOD(A1039-$E$23,int)=0),$E$24,0)-F1039))))</f>
        <v/>
      </c>
      <c r="H1039" s="15"/>
      <c r="I1039" s="14" t="str">
        <f t="shared" si="154"/>
        <v/>
      </c>
      <c r="J1039" s="14" t="str">
        <f t="shared" si="155"/>
        <v/>
      </c>
      <c r="K1039" s="14" t="str">
        <f t="shared" si="156"/>
        <v/>
      </c>
      <c r="L1039" s="14" t="str">
        <f>IF(A1039="","",SUM($K$49:K1039))</f>
        <v/>
      </c>
      <c r="O1039" s="18" t="str">
        <f t="shared" si="157"/>
        <v/>
      </c>
      <c r="P1039" s="19" t="str">
        <f>IF(O1039="","",IF(OR(periods_per_year=26,periods_per_year=52),IF(periods_per_year=26,IF(O1039=1,fpdate,P1038+14),IF(periods_per_year=52,IF(O1039=1,fpdate,P1038+7),"n/a")),IF(periods_per_year=24,DATE(YEAR(fpdate),MONTH(fpdate)+(O1039-1)/2+IF(AND(DAY(fpdate)&gt;=15,MOD(O1039,2)=0),1,0),IF(MOD(O1039,2)=0,IF(DAY(fpdate)&gt;=15,DAY(fpdate)-14,DAY(fpdate)+14),DAY(fpdate))),IF(DAY(DATE(YEAR(fpdate),MONTH(fpdate)+O1039-1,DAY(fpdate)))&lt;&gt;DAY(fpdate),DATE(YEAR(fpdate),MONTH(fpdate)+O1039,0),DATE(YEAR(fpdate),MONTH(fpdate)+O1039-1,DAY(fpdate))))))</f>
        <v/>
      </c>
      <c r="Q1039" s="20" t="str">
        <f>IF(O1039="","",IF(D1039&lt;&gt;"",D1039,IF(O1039=1,start_rate,IF(variable,IF(OR(O1039=1,O1039&lt;$J$23*periods_per_year),Q1038,MIN($J$24,IF(MOD(O1039-1,$J$26)=0,MAX($J$25,Q1038+$J$27),Q1038))),Q1038))))</f>
        <v/>
      </c>
      <c r="R1039" s="21" t="str">
        <f>IF(O1039="","",ROUND((((1+Q1039/CP)^(CP/periods_per_year))-1)*U1038,2))</f>
        <v/>
      </c>
      <c r="S1039" s="21" t="str">
        <f>IF(O1039="","",IF(O1039=nper,U1038+R1039,MIN(U1038+R1039,IF(Q1039=Q1038,S1038,ROUND(-PMT(((1+Q1039/CP)^(CP/periods_per_year))-1,nper-O1039+1,U1038),2)))))</f>
        <v/>
      </c>
      <c r="T1039" s="21" t="str">
        <f t="shared" si="158"/>
        <v/>
      </c>
      <c r="U1039" s="21" t="str">
        <f t="shared" si="159"/>
        <v/>
      </c>
    </row>
    <row r="1040" spans="1:21" x14ac:dyDescent="0.2">
      <c r="A1040" s="11" t="str">
        <f t="shared" si="150"/>
        <v/>
      </c>
      <c r="B1040" s="12" t="str">
        <f t="shared" si="151"/>
        <v/>
      </c>
      <c r="C1040" s="16" t="str">
        <f t="shared" si="152"/>
        <v/>
      </c>
      <c r="D1040" s="13" t="str">
        <f>IF(A1040="","",IF(A1040=1,start_rate,IF(variable,IF(OR(A1040=1,A1040&lt;$J$23*periods_per_year),D1039,MIN($J$24,IF(MOD(A1040-1,$J$26)=0,MAX($J$25,D1039+$J$27),D1039))),D1039)))</f>
        <v/>
      </c>
      <c r="E1040" s="14" t="str">
        <f t="shared" si="153"/>
        <v/>
      </c>
      <c r="F1040" s="14" t="str">
        <f>IF(A1040="","",IF(A1040=nper,J1039+E1040,MIN(J1039+E1040,IF(D1040=D1039,F1039,IF($E$13="Acc Bi-Weekly",ROUND((-PMT(((1+D1040/CP)^(CP/12))-1,(nper-A1040+1)*12/26,J1039))/2,2),IF($E$13="Acc Weekly",ROUND((-PMT(((1+D1040/CP)^(CP/12))-1,(nper-A1040+1)*12/52,J1039))/4,2),ROUND(-PMT(((1+D1040/CP)^(CP/periods_per_year))-1,nper-A1040+1,J1039),2)))))))</f>
        <v/>
      </c>
      <c r="G1040" s="14" t="str">
        <f>IF(OR(A1040="",A1040&lt;$E$23),"",IF(J1039&lt;=F1040,0,IF(IF(AND(A1040&gt;=$E$23,MOD(A1040-$E$23,int)=0),$E$24,0)+F1040&gt;=J1039+E1040,J1039+E1040-F1040,IF(AND(A1040&gt;=$E$23,MOD(A1040-$E$23,int)=0),$E$24,0)+IF(IF(AND(A1040&gt;=$E$23,MOD(A1040-$E$23,int)=0),$E$24,0)+IF(MOD(A1040-$E$27,periods_per_year)=0,$E$26,0)+F1040&lt;J1039+E1040,IF(MOD(A1040-$E$27,periods_per_year)=0,$E$26,0),J1039+E1040-IF(AND(A1040&gt;=$E$23,MOD(A1040-$E$23,int)=0),$E$24,0)-F1040))))</f>
        <v/>
      </c>
      <c r="H1040" s="15"/>
      <c r="I1040" s="14" t="str">
        <f t="shared" si="154"/>
        <v/>
      </c>
      <c r="J1040" s="14" t="str">
        <f t="shared" si="155"/>
        <v/>
      </c>
      <c r="K1040" s="14" t="str">
        <f t="shared" si="156"/>
        <v/>
      </c>
      <c r="L1040" s="14" t="str">
        <f>IF(A1040="","",SUM($K$49:K1040))</f>
        <v/>
      </c>
      <c r="O1040" s="18" t="str">
        <f t="shared" si="157"/>
        <v/>
      </c>
      <c r="P1040" s="19" t="str">
        <f>IF(O1040="","",IF(OR(periods_per_year=26,periods_per_year=52),IF(periods_per_year=26,IF(O1040=1,fpdate,P1039+14),IF(periods_per_year=52,IF(O1040=1,fpdate,P1039+7),"n/a")),IF(periods_per_year=24,DATE(YEAR(fpdate),MONTH(fpdate)+(O1040-1)/2+IF(AND(DAY(fpdate)&gt;=15,MOD(O1040,2)=0),1,0),IF(MOD(O1040,2)=0,IF(DAY(fpdate)&gt;=15,DAY(fpdate)-14,DAY(fpdate)+14),DAY(fpdate))),IF(DAY(DATE(YEAR(fpdate),MONTH(fpdate)+O1040-1,DAY(fpdate)))&lt;&gt;DAY(fpdate),DATE(YEAR(fpdate),MONTH(fpdate)+O1040,0),DATE(YEAR(fpdate),MONTH(fpdate)+O1040-1,DAY(fpdate))))))</f>
        <v/>
      </c>
      <c r="Q1040" s="20" t="str">
        <f>IF(O1040="","",IF(D1040&lt;&gt;"",D1040,IF(O1040=1,start_rate,IF(variable,IF(OR(O1040=1,O1040&lt;$J$23*periods_per_year),Q1039,MIN($J$24,IF(MOD(O1040-1,$J$26)=0,MAX($J$25,Q1039+$J$27),Q1039))),Q1039))))</f>
        <v/>
      </c>
      <c r="R1040" s="21" t="str">
        <f>IF(O1040="","",ROUND((((1+Q1040/CP)^(CP/periods_per_year))-1)*U1039,2))</f>
        <v/>
      </c>
      <c r="S1040" s="21" t="str">
        <f>IF(O1040="","",IF(O1040=nper,U1039+R1040,MIN(U1039+R1040,IF(Q1040=Q1039,S1039,ROUND(-PMT(((1+Q1040/CP)^(CP/periods_per_year))-1,nper-O1040+1,U1039),2)))))</f>
        <v/>
      </c>
      <c r="T1040" s="21" t="str">
        <f t="shared" si="158"/>
        <v/>
      </c>
      <c r="U1040" s="21" t="str">
        <f t="shared" si="159"/>
        <v/>
      </c>
    </row>
    <row r="1041" spans="1:21" x14ac:dyDescent="0.2">
      <c r="A1041" s="11" t="str">
        <f t="shared" si="150"/>
        <v/>
      </c>
      <c r="B1041" s="12" t="str">
        <f t="shared" si="151"/>
        <v/>
      </c>
      <c r="C1041" s="16" t="str">
        <f t="shared" si="152"/>
        <v/>
      </c>
      <c r="D1041" s="13" t="str">
        <f>IF(A1041="","",IF(A1041=1,start_rate,IF(variable,IF(OR(A1041=1,A1041&lt;$J$23*periods_per_year),D1040,MIN($J$24,IF(MOD(A1041-1,$J$26)=0,MAX($J$25,D1040+$J$27),D1040))),D1040)))</f>
        <v/>
      </c>
      <c r="E1041" s="14" t="str">
        <f t="shared" si="153"/>
        <v/>
      </c>
      <c r="F1041" s="14" t="str">
        <f>IF(A1041="","",IF(A1041=nper,J1040+E1041,MIN(J1040+E1041,IF(D1041=D1040,F1040,IF($E$13="Acc Bi-Weekly",ROUND((-PMT(((1+D1041/CP)^(CP/12))-1,(nper-A1041+1)*12/26,J1040))/2,2),IF($E$13="Acc Weekly",ROUND((-PMT(((1+D1041/CP)^(CP/12))-1,(nper-A1041+1)*12/52,J1040))/4,2),ROUND(-PMT(((1+D1041/CP)^(CP/periods_per_year))-1,nper-A1041+1,J1040),2)))))))</f>
        <v/>
      </c>
      <c r="G1041" s="14" t="str">
        <f>IF(OR(A1041="",A1041&lt;$E$23),"",IF(J1040&lt;=F1041,0,IF(IF(AND(A1041&gt;=$E$23,MOD(A1041-$E$23,int)=0),$E$24,0)+F1041&gt;=J1040+E1041,J1040+E1041-F1041,IF(AND(A1041&gt;=$E$23,MOD(A1041-$E$23,int)=0),$E$24,0)+IF(IF(AND(A1041&gt;=$E$23,MOD(A1041-$E$23,int)=0),$E$24,0)+IF(MOD(A1041-$E$27,periods_per_year)=0,$E$26,0)+F1041&lt;J1040+E1041,IF(MOD(A1041-$E$27,periods_per_year)=0,$E$26,0),J1040+E1041-IF(AND(A1041&gt;=$E$23,MOD(A1041-$E$23,int)=0),$E$24,0)-F1041))))</f>
        <v/>
      </c>
      <c r="H1041" s="15"/>
      <c r="I1041" s="14" t="str">
        <f t="shared" si="154"/>
        <v/>
      </c>
      <c r="J1041" s="14" t="str">
        <f t="shared" si="155"/>
        <v/>
      </c>
      <c r="K1041" s="14" t="str">
        <f t="shared" si="156"/>
        <v/>
      </c>
      <c r="L1041" s="14" t="str">
        <f>IF(A1041="","",SUM($K$49:K1041))</f>
        <v/>
      </c>
      <c r="O1041" s="18" t="str">
        <f t="shared" si="157"/>
        <v/>
      </c>
      <c r="P1041" s="19" t="str">
        <f>IF(O1041="","",IF(OR(periods_per_year=26,periods_per_year=52),IF(periods_per_year=26,IF(O1041=1,fpdate,P1040+14),IF(periods_per_year=52,IF(O1041=1,fpdate,P1040+7),"n/a")),IF(periods_per_year=24,DATE(YEAR(fpdate),MONTH(fpdate)+(O1041-1)/2+IF(AND(DAY(fpdate)&gt;=15,MOD(O1041,2)=0),1,0),IF(MOD(O1041,2)=0,IF(DAY(fpdate)&gt;=15,DAY(fpdate)-14,DAY(fpdate)+14),DAY(fpdate))),IF(DAY(DATE(YEAR(fpdate),MONTH(fpdate)+O1041-1,DAY(fpdate)))&lt;&gt;DAY(fpdate),DATE(YEAR(fpdate),MONTH(fpdate)+O1041,0),DATE(YEAR(fpdate),MONTH(fpdate)+O1041-1,DAY(fpdate))))))</f>
        <v/>
      </c>
      <c r="Q1041" s="20" t="str">
        <f>IF(O1041="","",IF(D1041&lt;&gt;"",D1041,IF(O1041=1,start_rate,IF(variable,IF(OR(O1041=1,O1041&lt;$J$23*periods_per_year),Q1040,MIN($J$24,IF(MOD(O1041-1,$J$26)=0,MAX($J$25,Q1040+$J$27),Q1040))),Q1040))))</f>
        <v/>
      </c>
      <c r="R1041" s="21" t="str">
        <f>IF(O1041="","",ROUND((((1+Q1041/CP)^(CP/periods_per_year))-1)*U1040,2))</f>
        <v/>
      </c>
      <c r="S1041" s="21" t="str">
        <f>IF(O1041="","",IF(O1041=nper,U1040+R1041,MIN(U1040+R1041,IF(Q1041=Q1040,S1040,ROUND(-PMT(((1+Q1041/CP)^(CP/periods_per_year))-1,nper-O1041+1,U1040),2)))))</f>
        <v/>
      </c>
      <c r="T1041" s="21" t="str">
        <f t="shared" si="158"/>
        <v/>
      </c>
      <c r="U1041" s="21" t="str">
        <f t="shared" si="159"/>
        <v/>
      </c>
    </row>
    <row r="1042" spans="1:21" x14ac:dyDescent="0.2">
      <c r="A1042" s="11" t="str">
        <f t="shared" si="150"/>
        <v/>
      </c>
      <c r="B1042" s="12" t="str">
        <f t="shared" si="151"/>
        <v/>
      </c>
      <c r="C1042" s="16" t="str">
        <f t="shared" si="152"/>
        <v/>
      </c>
      <c r="D1042" s="13" t="str">
        <f>IF(A1042="","",IF(A1042=1,start_rate,IF(variable,IF(OR(A1042=1,A1042&lt;$J$23*periods_per_year),D1041,MIN($J$24,IF(MOD(A1042-1,$J$26)=0,MAX($J$25,D1041+$J$27),D1041))),D1041)))</f>
        <v/>
      </c>
      <c r="E1042" s="14" t="str">
        <f t="shared" si="153"/>
        <v/>
      </c>
      <c r="F1042" s="14" t="str">
        <f>IF(A1042="","",IF(A1042=nper,J1041+E1042,MIN(J1041+E1042,IF(D1042=D1041,F1041,IF($E$13="Acc Bi-Weekly",ROUND((-PMT(((1+D1042/CP)^(CP/12))-1,(nper-A1042+1)*12/26,J1041))/2,2),IF($E$13="Acc Weekly",ROUND((-PMT(((1+D1042/CP)^(CP/12))-1,(nper-A1042+1)*12/52,J1041))/4,2),ROUND(-PMT(((1+D1042/CP)^(CP/periods_per_year))-1,nper-A1042+1,J1041),2)))))))</f>
        <v/>
      </c>
      <c r="G1042" s="14" t="str">
        <f>IF(OR(A1042="",A1042&lt;$E$23),"",IF(J1041&lt;=F1042,0,IF(IF(AND(A1042&gt;=$E$23,MOD(A1042-$E$23,int)=0),$E$24,0)+F1042&gt;=J1041+E1042,J1041+E1042-F1042,IF(AND(A1042&gt;=$E$23,MOD(A1042-$E$23,int)=0),$E$24,0)+IF(IF(AND(A1042&gt;=$E$23,MOD(A1042-$E$23,int)=0),$E$24,0)+IF(MOD(A1042-$E$27,periods_per_year)=0,$E$26,0)+F1042&lt;J1041+E1042,IF(MOD(A1042-$E$27,periods_per_year)=0,$E$26,0),J1041+E1042-IF(AND(A1042&gt;=$E$23,MOD(A1042-$E$23,int)=0),$E$24,0)-F1042))))</f>
        <v/>
      </c>
      <c r="H1042" s="15"/>
      <c r="I1042" s="14" t="str">
        <f t="shared" si="154"/>
        <v/>
      </c>
      <c r="J1042" s="14" t="str">
        <f t="shared" si="155"/>
        <v/>
      </c>
      <c r="K1042" s="14" t="str">
        <f t="shared" si="156"/>
        <v/>
      </c>
      <c r="L1042" s="14" t="str">
        <f>IF(A1042="","",SUM($K$49:K1042))</f>
        <v/>
      </c>
      <c r="O1042" s="18" t="str">
        <f t="shared" si="157"/>
        <v/>
      </c>
      <c r="P1042" s="19" t="str">
        <f>IF(O1042="","",IF(OR(periods_per_year=26,periods_per_year=52),IF(periods_per_year=26,IF(O1042=1,fpdate,P1041+14),IF(periods_per_year=52,IF(O1042=1,fpdate,P1041+7),"n/a")),IF(periods_per_year=24,DATE(YEAR(fpdate),MONTH(fpdate)+(O1042-1)/2+IF(AND(DAY(fpdate)&gt;=15,MOD(O1042,2)=0),1,0),IF(MOD(O1042,2)=0,IF(DAY(fpdate)&gt;=15,DAY(fpdate)-14,DAY(fpdate)+14),DAY(fpdate))),IF(DAY(DATE(YEAR(fpdate),MONTH(fpdate)+O1042-1,DAY(fpdate)))&lt;&gt;DAY(fpdate),DATE(YEAR(fpdate),MONTH(fpdate)+O1042,0),DATE(YEAR(fpdate),MONTH(fpdate)+O1042-1,DAY(fpdate))))))</f>
        <v/>
      </c>
      <c r="Q1042" s="20" t="str">
        <f>IF(O1042="","",IF(D1042&lt;&gt;"",D1042,IF(O1042=1,start_rate,IF(variable,IF(OR(O1042=1,O1042&lt;$J$23*periods_per_year),Q1041,MIN($J$24,IF(MOD(O1042-1,$J$26)=0,MAX($J$25,Q1041+$J$27),Q1041))),Q1041))))</f>
        <v/>
      </c>
      <c r="R1042" s="21" t="str">
        <f>IF(O1042="","",ROUND((((1+Q1042/CP)^(CP/periods_per_year))-1)*U1041,2))</f>
        <v/>
      </c>
      <c r="S1042" s="21" t="str">
        <f>IF(O1042="","",IF(O1042=nper,U1041+R1042,MIN(U1041+R1042,IF(Q1042=Q1041,S1041,ROUND(-PMT(((1+Q1042/CP)^(CP/periods_per_year))-1,nper-O1042+1,U1041),2)))))</f>
        <v/>
      </c>
      <c r="T1042" s="21" t="str">
        <f t="shared" si="158"/>
        <v/>
      </c>
      <c r="U1042" s="21" t="str">
        <f t="shared" si="159"/>
        <v/>
      </c>
    </row>
    <row r="1043" spans="1:21" x14ac:dyDescent="0.2">
      <c r="A1043" s="11" t="str">
        <f t="shared" si="150"/>
        <v/>
      </c>
      <c r="B1043" s="12" t="str">
        <f t="shared" si="151"/>
        <v/>
      </c>
      <c r="C1043" s="16" t="str">
        <f t="shared" si="152"/>
        <v/>
      </c>
      <c r="D1043" s="13" t="str">
        <f>IF(A1043="","",IF(A1043=1,start_rate,IF(variable,IF(OR(A1043=1,A1043&lt;$J$23*periods_per_year),D1042,MIN($J$24,IF(MOD(A1043-1,$J$26)=0,MAX($J$25,D1042+$J$27),D1042))),D1042)))</f>
        <v/>
      </c>
      <c r="E1043" s="14" t="str">
        <f t="shared" si="153"/>
        <v/>
      </c>
      <c r="F1043" s="14" t="str">
        <f>IF(A1043="","",IF(A1043=nper,J1042+E1043,MIN(J1042+E1043,IF(D1043=D1042,F1042,IF($E$13="Acc Bi-Weekly",ROUND((-PMT(((1+D1043/CP)^(CP/12))-1,(nper-A1043+1)*12/26,J1042))/2,2),IF($E$13="Acc Weekly",ROUND((-PMT(((1+D1043/CP)^(CP/12))-1,(nper-A1043+1)*12/52,J1042))/4,2),ROUND(-PMT(((1+D1043/CP)^(CP/periods_per_year))-1,nper-A1043+1,J1042),2)))))))</f>
        <v/>
      </c>
      <c r="G1043" s="14" t="str">
        <f>IF(OR(A1043="",A1043&lt;$E$23),"",IF(J1042&lt;=F1043,0,IF(IF(AND(A1043&gt;=$E$23,MOD(A1043-$E$23,int)=0),$E$24,0)+F1043&gt;=J1042+E1043,J1042+E1043-F1043,IF(AND(A1043&gt;=$E$23,MOD(A1043-$E$23,int)=0),$E$24,0)+IF(IF(AND(A1043&gt;=$E$23,MOD(A1043-$E$23,int)=0),$E$24,0)+IF(MOD(A1043-$E$27,periods_per_year)=0,$E$26,0)+F1043&lt;J1042+E1043,IF(MOD(A1043-$E$27,periods_per_year)=0,$E$26,0),J1042+E1043-IF(AND(A1043&gt;=$E$23,MOD(A1043-$E$23,int)=0),$E$24,0)-F1043))))</f>
        <v/>
      </c>
      <c r="H1043" s="15"/>
      <c r="I1043" s="14" t="str">
        <f t="shared" si="154"/>
        <v/>
      </c>
      <c r="J1043" s="14" t="str">
        <f t="shared" si="155"/>
        <v/>
      </c>
      <c r="K1043" s="14" t="str">
        <f t="shared" si="156"/>
        <v/>
      </c>
      <c r="L1043" s="14" t="str">
        <f>IF(A1043="","",SUM($K$49:K1043))</f>
        <v/>
      </c>
      <c r="O1043" s="18" t="str">
        <f t="shared" si="157"/>
        <v/>
      </c>
      <c r="P1043" s="19" t="str">
        <f>IF(O1043="","",IF(OR(periods_per_year=26,periods_per_year=52),IF(periods_per_year=26,IF(O1043=1,fpdate,P1042+14),IF(periods_per_year=52,IF(O1043=1,fpdate,P1042+7),"n/a")),IF(periods_per_year=24,DATE(YEAR(fpdate),MONTH(fpdate)+(O1043-1)/2+IF(AND(DAY(fpdate)&gt;=15,MOD(O1043,2)=0),1,0),IF(MOD(O1043,2)=0,IF(DAY(fpdate)&gt;=15,DAY(fpdate)-14,DAY(fpdate)+14),DAY(fpdate))),IF(DAY(DATE(YEAR(fpdate),MONTH(fpdate)+O1043-1,DAY(fpdate)))&lt;&gt;DAY(fpdate),DATE(YEAR(fpdate),MONTH(fpdate)+O1043,0),DATE(YEAR(fpdate),MONTH(fpdate)+O1043-1,DAY(fpdate))))))</f>
        <v/>
      </c>
      <c r="Q1043" s="20" t="str">
        <f>IF(O1043="","",IF(D1043&lt;&gt;"",D1043,IF(O1043=1,start_rate,IF(variable,IF(OR(O1043=1,O1043&lt;$J$23*periods_per_year),Q1042,MIN($J$24,IF(MOD(O1043-1,$J$26)=0,MAX($J$25,Q1042+$J$27),Q1042))),Q1042))))</f>
        <v/>
      </c>
      <c r="R1043" s="21" t="str">
        <f>IF(O1043="","",ROUND((((1+Q1043/CP)^(CP/periods_per_year))-1)*U1042,2))</f>
        <v/>
      </c>
      <c r="S1043" s="21" t="str">
        <f>IF(O1043="","",IF(O1043=nper,U1042+R1043,MIN(U1042+R1043,IF(Q1043=Q1042,S1042,ROUND(-PMT(((1+Q1043/CP)^(CP/periods_per_year))-1,nper-O1043+1,U1042),2)))))</f>
        <v/>
      </c>
      <c r="T1043" s="21" t="str">
        <f t="shared" si="158"/>
        <v/>
      </c>
      <c r="U1043" s="21" t="str">
        <f t="shared" si="159"/>
        <v/>
      </c>
    </row>
    <row r="1044" spans="1:21" x14ac:dyDescent="0.2">
      <c r="A1044" s="11" t="str">
        <f t="shared" si="150"/>
        <v/>
      </c>
      <c r="B1044" s="12" t="str">
        <f t="shared" si="151"/>
        <v/>
      </c>
      <c r="C1044" s="16" t="str">
        <f t="shared" si="152"/>
        <v/>
      </c>
      <c r="D1044" s="13" t="str">
        <f>IF(A1044="","",IF(A1044=1,start_rate,IF(variable,IF(OR(A1044=1,A1044&lt;$J$23*periods_per_year),D1043,MIN($J$24,IF(MOD(A1044-1,$J$26)=0,MAX($J$25,D1043+$J$27),D1043))),D1043)))</f>
        <v/>
      </c>
      <c r="E1044" s="14" t="str">
        <f t="shared" si="153"/>
        <v/>
      </c>
      <c r="F1044" s="14" t="str">
        <f>IF(A1044="","",IF(A1044=nper,J1043+E1044,MIN(J1043+E1044,IF(D1044=D1043,F1043,IF($E$13="Acc Bi-Weekly",ROUND((-PMT(((1+D1044/CP)^(CP/12))-1,(nper-A1044+1)*12/26,J1043))/2,2),IF($E$13="Acc Weekly",ROUND((-PMT(((1+D1044/CP)^(CP/12))-1,(nper-A1044+1)*12/52,J1043))/4,2),ROUND(-PMT(((1+D1044/CP)^(CP/periods_per_year))-1,nper-A1044+1,J1043),2)))))))</f>
        <v/>
      </c>
      <c r="G1044" s="14" t="str">
        <f>IF(OR(A1044="",A1044&lt;$E$23),"",IF(J1043&lt;=F1044,0,IF(IF(AND(A1044&gt;=$E$23,MOD(A1044-$E$23,int)=0),$E$24,0)+F1044&gt;=J1043+E1044,J1043+E1044-F1044,IF(AND(A1044&gt;=$E$23,MOD(A1044-$E$23,int)=0),$E$24,0)+IF(IF(AND(A1044&gt;=$E$23,MOD(A1044-$E$23,int)=0),$E$24,0)+IF(MOD(A1044-$E$27,periods_per_year)=0,$E$26,0)+F1044&lt;J1043+E1044,IF(MOD(A1044-$E$27,periods_per_year)=0,$E$26,0),J1043+E1044-IF(AND(A1044&gt;=$E$23,MOD(A1044-$E$23,int)=0),$E$24,0)-F1044))))</f>
        <v/>
      </c>
      <c r="H1044" s="15"/>
      <c r="I1044" s="14" t="str">
        <f t="shared" si="154"/>
        <v/>
      </c>
      <c r="J1044" s="14" t="str">
        <f t="shared" si="155"/>
        <v/>
      </c>
      <c r="K1044" s="14" t="str">
        <f t="shared" si="156"/>
        <v/>
      </c>
      <c r="L1044" s="14" t="str">
        <f>IF(A1044="","",SUM($K$49:K1044))</f>
        <v/>
      </c>
      <c r="O1044" s="18" t="str">
        <f t="shared" si="157"/>
        <v/>
      </c>
      <c r="P1044" s="19" t="str">
        <f>IF(O1044="","",IF(OR(periods_per_year=26,periods_per_year=52),IF(periods_per_year=26,IF(O1044=1,fpdate,P1043+14),IF(periods_per_year=52,IF(O1044=1,fpdate,P1043+7),"n/a")),IF(periods_per_year=24,DATE(YEAR(fpdate),MONTH(fpdate)+(O1044-1)/2+IF(AND(DAY(fpdate)&gt;=15,MOD(O1044,2)=0),1,0),IF(MOD(O1044,2)=0,IF(DAY(fpdate)&gt;=15,DAY(fpdate)-14,DAY(fpdate)+14),DAY(fpdate))),IF(DAY(DATE(YEAR(fpdate),MONTH(fpdate)+O1044-1,DAY(fpdate)))&lt;&gt;DAY(fpdate),DATE(YEAR(fpdate),MONTH(fpdate)+O1044,0),DATE(YEAR(fpdate),MONTH(fpdate)+O1044-1,DAY(fpdate))))))</f>
        <v/>
      </c>
      <c r="Q1044" s="20" t="str">
        <f>IF(O1044="","",IF(D1044&lt;&gt;"",D1044,IF(O1044=1,start_rate,IF(variable,IF(OR(O1044=1,O1044&lt;$J$23*periods_per_year),Q1043,MIN($J$24,IF(MOD(O1044-1,$J$26)=0,MAX($J$25,Q1043+$J$27),Q1043))),Q1043))))</f>
        <v/>
      </c>
      <c r="R1044" s="21" t="str">
        <f>IF(O1044="","",ROUND((((1+Q1044/CP)^(CP/periods_per_year))-1)*U1043,2))</f>
        <v/>
      </c>
      <c r="S1044" s="21" t="str">
        <f>IF(O1044="","",IF(O1044=nper,U1043+R1044,MIN(U1043+R1044,IF(Q1044=Q1043,S1043,ROUND(-PMT(((1+Q1044/CP)^(CP/periods_per_year))-1,nper-O1044+1,U1043),2)))))</f>
        <v/>
      </c>
      <c r="T1044" s="21" t="str">
        <f t="shared" si="158"/>
        <v/>
      </c>
      <c r="U1044" s="21" t="str">
        <f t="shared" si="159"/>
        <v/>
      </c>
    </row>
    <row r="1045" spans="1:21" x14ac:dyDescent="0.2">
      <c r="A1045" s="11" t="str">
        <f t="shared" si="150"/>
        <v/>
      </c>
      <c r="B1045" s="12" t="str">
        <f t="shared" si="151"/>
        <v/>
      </c>
      <c r="C1045" s="16" t="str">
        <f t="shared" si="152"/>
        <v/>
      </c>
      <c r="D1045" s="13" t="str">
        <f>IF(A1045="","",IF(A1045=1,start_rate,IF(variable,IF(OR(A1045=1,A1045&lt;$J$23*periods_per_year),D1044,MIN($J$24,IF(MOD(A1045-1,$J$26)=0,MAX($J$25,D1044+$J$27),D1044))),D1044)))</f>
        <v/>
      </c>
      <c r="E1045" s="14" t="str">
        <f t="shared" si="153"/>
        <v/>
      </c>
      <c r="F1045" s="14" t="str">
        <f>IF(A1045="","",IF(A1045=nper,J1044+E1045,MIN(J1044+E1045,IF(D1045=D1044,F1044,IF($E$13="Acc Bi-Weekly",ROUND((-PMT(((1+D1045/CP)^(CP/12))-1,(nper-A1045+1)*12/26,J1044))/2,2),IF($E$13="Acc Weekly",ROUND((-PMT(((1+D1045/CP)^(CP/12))-1,(nper-A1045+1)*12/52,J1044))/4,2),ROUND(-PMT(((1+D1045/CP)^(CP/periods_per_year))-1,nper-A1045+1,J1044),2)))))))</f>
        <v/>
      </c>
      <c r="G1045" s="14" t="str">
        <f>IF(OR(A1045="",A1045&lt;$E$23),"",IF(J1044&lt;=F1045,0,IF(IF(AND(A1045&gt;=$E$23,MOD(A1045-$E$23,int)=0),$E$24,0)+F1045&gt;=J1044+E1045,J1044+E1045-F1045,IF(AND(A1045&gt;=$E$23,MOD(A1045-$E$23,int)=0),$E$24,0)+IF(IF(AND(A1045&gt;=$E$23,MOD(A1045-$E$23,int)=0),$E$24,0)+IF(MOD(A1045-$E$27,periods_per_year)=0,$E$26,0)+F1045&lt;J1044+E1045,IF(MOD(A1045-$E$27,periods_per_year)=0,$E$26,0),J1044+E1045-IF(AND(A1045&gt;=$E$23,MOD(A1045-$E$23,int)=0),$E$24,0)-F1045))))</f>
        <v/>
      </c>
      <c r="H1045" s="15"/>
      <c r="I1045" s="14" t="str">
        <f t="shared" si="154"/>
        <v/>
      </c>
      <c r="J1045" s="14" t="str">
        <f t="shared" si="155"/>
        <v/>
      </c>
      <c r="K1045" s="14" t="str">
        <f t="shared" si="156"/>
        <v/>
      </c>
      <c r="L1045" s="14" t="str">
        <f>IF(A1045="","",SUM($K$49:K1045))</f>
        <v/>
      </c>
      <c r="O1045" s="18" t="str">
        <f t="shared" si="157"/>
        <v/>
      </c>
      <c r="P1045" s="19" t="str">
        <f>IF(O1045="","",IF(OR(periods_per_year=26,periods_per_year=52),IF(periods_per_year=26,IF(O1045=1,fpdate,P1044+14),IF(periods_per_year=52,IF(O1045=1,fpdate,P1044+7),"n/a")),IF(periods_per_year=24,DATE(YEAR(fpdate),MONTH(fpdate)+(O1045-1)/2+IF(AND(DAY(fpdate)&gt;=15,MOD(O1045,2)=0),1,0),IF(MOD(O1045,2)=0,IF(DAY(fpdate)&gt;=15,DAY(fpdate)-14,DAY(fpdate)+14),DAY(fpdate))),IF(DAY(DATE(YEAR(fpdate),MONTH(fpdate)+O1045-1,DAY(fpdate)))&lt;&gt;DAY(fpdate),DATE(YEAR(fpdate),MONTH(fpdate)+O1045,0),DATE(YEAR(fpdate),MONTH(fpdate)+O1045-1,DAY(fpdate))))))</f>
        <v/>
      </c>
      <c r="Q1045" s="20" t="str">
        <f>IF(O1045="","",IF(D1045&lt;&gt;"",D1045,IF(O1045=1,start_rate,IF(variable,IF(OR(O1045=1,O1045&lt;$J$23*periods_per_year),Q1044,MIN($J$24,IF(MOD(O1045-1,$J$26)=0,MAX($J$25,Q1044+$J$27),Q1044))),Q1044))))</f>
        <v/>
      </c>
      <c r="R1045" s="21" t="str">
        <f>IF(O1045="","",ROUND((((1+Q1045/CP)^(CP/periods_per_year))-1)*U1044,2))</f>
        <v/>
      </c>
      <c r="S1045" s="21" t="str">
        <f>IF(O1045="","",IF(O1045=nper,U1044+R1045,MIN(U1044+R1045,IF(Q1045=Q1044,S1044,ROUND(-PMT(((1+Q1045/CP)^(CP/periods_per_year))-1,nper-O1045+1,U1044),2)))))</f>
        <v/>
      </c>
      <c r="T1045" s="21" t="str">
        <f t="shared" si="158"/>
        <v/>
      </c>
      <c r="U1045" s="21" t="str">
        <f t="shared" si="159"/>
        <v/>
      </c>
    </row>
    <row r="1046" spans="1:21" x14ac:dyDescent="0.2">
      <c r="A1046" s="11" t="str">
        <f t="shared" si="150"/>
        <v/>
      </c>
      <c r="B1046" s="12" t="str">
        <f t="shared" si="151"/>
        <v/>
      </c>
      <c r="C1046" s="16" t="str">
        <f t="shared" si="152"/>
        <v/>
      </c>
      <c r="D1046" s="13" t="str">
        <f>IF(A1046="","",IF(A1046=1,start_rate,IF(variable,IF(OR(A1046=1,A1046&lt;$J$23*periods_per_year),D1045,MIN($J$24,IF(MOD(A1046-1,$J$26)=0,MAX($J$25,D1045+$J$27),D1045))),D1045)))</f>
        <v/>
      </c>
      <c r="E1046" s="14" t="str">
        <f t="shared" si="153"/>
        <v/>
      </c>
      <c r="F1046" s="14" t="str">
        <f>IF(A1046="","",IF(A1046=nper,J1045+E1046,MIN(J1045+E1046,IF(D1046=D1045,F1045,IF($E$13="Acc Bi-Weekly",ROUND((-PMT(((1+D1046/CP)^(CP/12))-1,(nper-A1046+1)*12/26,J1045))/2,2),IF($E$13="Acc Weekly",ROUND((-PMT(((1+D1046/CP)^(CP/12))-1,(nper-A1046+1)*12/52,J1045))/4,2),ROUND(-PMT(((1+D1046/CP)^(CP/periods_per_year))-1,nper-A1046+1,J1045),2)))))))</f>
        <v/>
      </c>
      <c r="G1046" s="14" t="str">
        <f>IF(OR(A1046="",A1046&lt;$E$23),"",IF(J1045&lt;=F1046,0,IF(IF(AND(A1046&gt;=$E$23,MOD(A1046-$E$23,int)=0),$E$24,0)+F1046&gt;=J1045+E1046,J1045+E1046-F1046,IF(AND(A1046&gt;=$E$23,MOD(A1046-$E$23,int)=0),$E$24,0)+IF(IF(AND(A1046&gt;=$E$23,MOD(A1046-$E$23,int)=0),$E$24,0)+IF(MOD(A1046-$E$27,periods_per_year)=0,$E$26,0)+F1046&lt;J1045+E1046,IF(MOD(A1046-$E$27,periods_per_year)=0,$E$26,0),J1045+E1046-IF(AND(A1046&gt;=$E$23,MOD(A1046-$E$23,int)=0),$E$24,0)-F1046))))</f>
        <v/>
      </c>
      <c r="H1046" s="15"/>
      <c r="I1046" s="14" t="str">
        <f t="shared" si="154"/>
        <v/>
      </c>
      <c r="J1046" s="14" t="str">
        <f t="shared" si="155"/>
        <v/>
      </c>
      <c r="K1046" s="14" t="str">
        <f t="shared" si="156"/>
        <v/>
      </c>
      <c r="L1046" s="14" t="str">
        <f>IF(A1046="","",SUM($K$49:K1046))</f>
        <v/>
      </c>
      <c r="O1046" s="18" t="str">
        <f t="shared" si="157"/>
        <v/>
      </c>
      <c r="P1046" s="19" t="str">
        <f>IF(O1046="","",IF(OR(periods_per_year=26,periods_per_year=52),IF(periods_per_year=26,IF(O1046=1,fpdate,P1045+14),IF(periods_per_year=52,IF(O1046=1,fpdate,P1045+7),"n/a")),IF(periods_per_year=24,DATE(YEAR(fpdate),MONTH(fpdate)+(O1046-1)/2+IF(AND(DAY(fpdate)&gt;=15,MOD(O1046,2)=0),1,0),IF(MOD(O1046,2)=0,IF(DAY(fpdate)&gt;=15,DAY(fpdate)-14,DAY(fpdate)+14),DAY(fpdate))),IF(DAY(DATE(YEAR(fpdate),MONTH(fpdate)+O1046-1,DAY(fpdate)))&lt;&gt;DAY(fpdate),DATE(YEAR(fpdate),MONTH(fpdate)+O1046,0),DATE(YEAR(fpdate),MONTH(fpdate)+O1046-1,DAY(fpdate))))))</f>
        <v/>
      </c>
      <c r="Q1046" s="20" t="str">
        <f>IF(O1046="","",IF(D1046&lt;&gt;"",D1046,IF(O1046=1,start_rate,IF(variable,IF(OR(O1046=1,O1046&lt;$J$23*periods_per_year),Q1045,MIN($J$24,IF(MOD(O1046-1,$J$26)=0,MAX($J$25,Q1045+$J$27),Q1045))),Q1045))))</f>
        <v/>
      </c>
      <c r="R1046" s="21" t="str">
        <f>IF(O1046="","",ROUND((((1+Q1046/CP)^(CP/periods_per_year))-1)*U1045,2))</f>
        <v/>
      </c>
      <c r="S1046" s="21" t="str">
        <f>IF(O1046="","",IF(O1046=nper,U1045+R1046,MIN(U1045+R1046,IF(Q1046=Q1045,S1045,ROUND(-PMT(((1+Q1046/CP)^(CP/periods_per_year))-1,nper-O1046+1,U1045),2)))))</f>
        <v/>
      </c>
      <c r="T1046" s="21" t="str">
        <f t="shared" si="158"/>
        <v/>
      </c>
      <c r="U1046" s="21" t="str">
        <f t="shared" si="159"/>
        <v/>
      </c>
    </row>
    <row r="1047" spans="1:21" x14ac:dyDescent="0.2">
      <c r="A1047" s="11" t="str">
        <f t="shared" si="150"/>
        <v/>
      </c>
      <c r="B1047" s="12" t="str">
        <f t="shared" si="151"/>
        <v/>
      </c>
      <c r="C1047" s="16" t="str">
        <f t="shared" si="152"/>
        <v/>
      </c>
      <c r="D1047" s="13" t="str">
        <f>IF(A1047="","",IF(A1047=1,start_rate,IF(variable,IF(OR(A1047=1,A1047&lt;$J$23*periods_per_year),D1046,MIN($J$24,IF(MOD(A1047-1,$J$26)=0,MAX($J$25,D1046+$J$27),D1046))),D1046)))</f>
        <v/>
      </c>
      <c r="E1047" s="14" t="str">
        <f t="shared" si="153"/>
        <v/>
      </c>
      <c r="F1047" s="14" t="str">
        <f>IF(A1047="","",IF(A1047=nper,J1046+E1047,MIN(J1046+E1047,IF(D1047=D1046,F1046,IF($E$13="Acc Bi-Weekly",ROUND((-PMT(((1+D1047/CP)^(CP/12))-1,(nper-A1047+1)*12/26,J1046))/2,2),IF($E$13="Acc Weekly",ROUND((-PMT(((1+D1047/CP)^(CP/12))-1,(nper-A1047+1)*12/52,J1046))/4,2),ROUND(-PMT(((1+D1047/CP)^(CP/periods_per_year))-1,nper-A1047+1,J1046),2)))))))</f>
        <v/>
      </c>
      <c r="G1047" s="14" t="str">
        <f>IF(OR(A1047="",A1047&lt;$E$23),"",IF(J1046&lt;=F1047,0,IF(IF(AND(A1047&gt;=$E$23,MOD(A1047-$E$23,int)=0),$E$24,0)+F1047&gt;=J1046+E1047,J1046+E1047-F1047,IF(AND(A1047&gt;=$E$23,MOD(A1047-$E$23,int)=0),$E$24,0)+IF(IF(AND(A1047&gt;=$E$23,MOD(A1047-$E$23,int)=0),$E$24,0)+IF(MOD(A1047-$E$27,periods_per_year)=0,$E$26,0)+F1047&lt;J1046+E1047,IF(MOD(A1047-$E$27,periods_per_year)=0,$E$26,0),J1046+E1047-IF(AND(A1047&gt;=$E$23,MOD(A1047-$E$23,int)=0),$E$24,0)-F1047))))</f>
        <v/>
      </c>
      <c r="H1047" s="15"/>
      <c r="I1047" s="14" t="str">
        <f t="shared" si="154"/>
        <v/>
      </c>
      <c r="J1047" s="14" t="str">
        <f t="shared" si="155"/>
        <v/>
      </c>
      <c r="K1047" s="14" t="str">
        <f t="shared" si="156"/>
        <v/>
      </c>
      <c r="L1047" s="14" t="str">
        <f>IF(A1047="","",SUM($K$49:K1047))</f>
        <v/>
      </c>
      <c r="O1047" s="18" t="str">
        <f t="shared" si="157"/>
        <v/>
      </c>
      <c r="P1047" s="19" t="str">
        <f>IF(O1047="","",IF(OR(periods_per_year=26,periods_per_year=52),IF(periods_per_year=26,IF(O1047=1,fpdate,P1046+14),IF(periods_per_year=52,IF(O1047=1,fpdate,P1046+7),"n/a")),IF(periods_per_year=24,DATE(YEAR(fpdate),MONTH(fpdate)+(O1047-1)/2+IF(AND(DAY(fpdate)&gt;=15,MOD(O1047,2)=0),1,0),IF(MOD(O1047,2)=0,IF(DAY(fpdate)&gt;=15,DAY(fpdate)-14,DAY(fpdate)+14),DAY(fpdate))),IF(DAY(DATE(YEAR(fpdate),MONTH(fpdate)+O1047-1,DAY(fpdate)))&lt;&gt;DAY(fpdate),DATE(YEAR(fpdate),MONTH(fpdate)+O1047,0),DATE(YEAR(fpdate),MONTH(fpdate)+O1047-1,DAY(fpdate))))))</f>
        <v/>
      </c>
      <c r="Q1047" s="20" t="str">
        <f>IF(O1047="","",IF(D1047&lt;&gt;"",D1047,IF(O1047=1,start_rate,IF(variable,IF(OR(O1047=1,O1047&lt;$J$23*periods_per_year),Q1046,MIN($J$24,IF(MOD(O1047-1,$J$26)=0,MAX($J$25,Q1046+$J$27),Q1046))),Q1046))))</f>
        <v/>
      </c>
      <c r="R1047" s="21" t="str">
        <f>IF(O1047="","",ROUND((((1+Q1047/CP)^(CP/periods_per_year))-1)*U1046,2))</f>
        <v/>
      </c>
      <c r="S1047" s="21" t="str">
        <f>IF(O1047="","",IF(O1047=nper,U1046+R1047,MIN(U1046+R1047,IF(Q1047=Q1046,S1046,ROUND(-PMT(((1+Q1047/CP)^(CP/periods_per_year))-1,nper-O1047+1,U1046),2)))))</f>
        <v/>
      </c>
      <c r="T1047" s="21" t="str">
        <f t="shared" si="158"/>
        <v/>
      </c>
      <c r="U1047" s="21" t="str">
        <f t="shared" si="159"/>
        <v/>
      </c>
    </row>
    <row r="1048" spans="1:21" x14ac:dyDescent="0.2">
      <c r="A1048" s="11" t="str">
        <f t="shared" si="150"/>
        <v/>
      </c>
      <c r="B1048" s="12" t="str">
        <f t="shared" si="151"/>
        <v/>
      </c>
      <c r="C1048" s="16" t="str">
        <f t="shared" si="152"/>
        <v/>
      </c>
      <c r="D1048" s="13" t="str">
        <f>IF(A1048="","",IF(A1048=1,start_rate,IF(variable,IF(OR(A1048=1,A1048&lt;$J$23*periods_per_year),D1047,MIN($J$24,IF(MOD(A1048-1,$J$26)=0,MAX($J$25,D1047+$J$27),D1047))),D1047)))</f>
        <v/>
      </c>
      <c r="E1048" s="14" t="str">
        <f t="shared" si="153"/>
        <v/>
      </c>
      <c r="F1048" s="14" t="str">
        <f>IF(A1048="","",IF(A1048=nper,J1047+E1048,MIN(J1047+E1048,IF(D1048=D1047,F1047,IF($E$13="Acc Bi-Weekly",ROUND((-PMT(((1+D1048/CP)^(CP/12))-1,(nper-A1048+1)*12/26,J1047))/2,2),IF($E$13="Acc Weekly",ROUND((-PMT(((1+D1048/CP)^(CP/12))-1,(nper-A1048+1)*12/52,J1047))/4,2),ROUND(-PMT(((1+D1048/CP)^(CP/periods_per_year))-1,nper-A1048+1,J1047),2)))))))</f>
        <v/>
      </c>
      <c r="G1048" s="14" t="str">
        <f>IF(OR(A1048="",A1048&lt;$E$23),"",IF(J1047&lt;=F1048,0,IF(IF(AND(A1048&gt;=$E$23,MOD(A1048-$E$23,int)=0),$E$24,0)+F1048&gt;=J1047+E1048,J1047+E1048-F1048,IF(AND(A1048&gt;=$E$23,MOD(A1048-$E$23,int)=0),$E$24,0)+IF(IF(AND(A1048&gt;=$E$23,MOD(A1048-$E$23,int)=0),$E$24,0)+IF(MOD(A1048-$E$27,periods_per_year)=0,$E$26,0)+F1048&lt;J1047+E1048,IF(MOD(A1048-$E$27,periods_per_year)=0,$E$26,0),J1047+E1048-IF(AND(A1048&gt;=$E$23,MOD(A1048-$E$23,int)=0),$E$24,0)-F1048))))</f>
        <v/>
      </c>
      <c r="H1048" s="15"/>
      <c r="I1048" s="14" t="str">
        <f t="shared" si="154"/>
        <v/>
      </c>
      <c r="J1048" s="14" t="str">
        <f t="shared" si="155"/>
        <v/>
      </c>
      <c r="K1048" s="14" t="str">
        <f t="shared" si="156"/>
        <v/>
      </c>
      <c r="L1048" s="14" t="str">
        <f>IF(A1048="","",SUM($K$49:K1048))</f>
        <v/>
      </c>
      <c r="O1048" s="18" t="str">
        <f t="shared" si="157"/>
        <v/>
      </c>
      <c r="P1048" s="19" t="str">
        <f>IF(O1048="","",IF(OR(periods_per_year=26,periods_per_year=52),IF(periods_per_year=26,IF(O1048=1,fpdate,P1047+14),IF(periods_per_year=52,IF(O1048=1,fpdate,P1047+7),"n/a")),IF(periods_per_year=24,DATE(YEAR(fpdate),MONTH(fpdate)+(O1048-1)/2+IF(AND(DAY(fpdate)&gt;=15,MOD(O1048,2)=0),1,0),IF(MOD(O1048,2)=0,IF(DAY(fpdate)&gt;=15,DAY(fpdate)-14,DAY(fpdate)+14),DAY(fpdate))),IF(DAY(DATE(YEAR(fpdate),MONTH(fpdate)+O1048-1,DAY(fpdate)))&lt;&gt;DAY(fpdate),DATE(YEAR(fpdate),MONTH(fpdate)+O1048,0),DATE(YEAR(fpdate),MONTH(fpdate)+O1048-1,DAY(fpdate))))))</f>
        <v/>
      </c>
      <c r="Q1048" s="20" t="str">
        <f>IF(O1048="","",IF(D1048&lt;&gt;"",D1048,IF(O1048=1,start_rate,IF(variable,IF(OR(O1048=1,O1048&lt;$J$23*periods_per_year),Q1047,MIN($J$24,IF(MOD(O1048-1,$J$26)=0,MAX($J$25,Q1047+$J$27),Q1047))),Q1047))))</f>
        <v/>
      </c>
      <c r="R1048" s="21" t="str">
        <f>IF(O1048="","",ROUND((((1+Q1048/CP)^(CP/periods_per_year))-1)*U1047,2))</f>
        <v/>
      </c>
      <c r="S1048" s="21" t="str">
        <f>IF(O1048="","",IF(O1048=nper,U1047+R1048,MIN(U1047+R1048,IF(Q1048=Q1047,S1047,ROUND(-PMT(((1+Q1048/CP)^(CP/periods_per_year))-1,nper-O1048+1,U1047),2)))))</f>
        <v/>
      </c>
      <c r="T1048" s="21" t="str">
        <f t="shared" si="158"/>
        <v/>
      </c>
      <c r="U1048" s="21" t="str">
        <f t="shared" si="159"/>
        <v/>
      </c>
    </row>
    <row r="1049" spans="1:21" x14ac:dyDescent="0.2">
      <c r="A1049" s="11" t="str">
        <f t="shared" si="150"/>
        <v/>
      </c>
      <c r="B1049" s="12" t="str">
        <f t="shared" si="151"/>
        <v/>
      </c>
      <c r="C1049" s="16" t="str">
        <f t="shared" si="152"/>
        <v/>
      </c>
      <c r="D1049" s="13" t="str">
        <f>IF(A1049="","",IF(A1049=1,start_rate,IF(variable,IF(OR(A1049=1,A1049&lt;$J$23*periods_per_year),D1048,MIN($J$24,IF(MOD(A1049-1,$J$26)=0,MAX($J$25,D1048+$J$27),D1048))),D1048)))</f>
        <v/>
      </c>
      <c r="E1049" s="14" t="str">
        <f t="shared" si="153"/>
        <v/>
      </c>
      <c r="F1049" s="14" t="str">
        <f>IF(A1049="","",IF(A1049=nper,J1048+E1049,MIN(J1048+E1049,IF(D1049=D1048,F1048,IF($E$13="Acc Bi-Weekly",ROUND((-PMT(((1+D1049/CP)^(CP/12))-1,(nper-A1049+1)*12/26,J1048))/2,2),IF($E$13="Acc Weekly",ROUND((-PMT(((1+D1049/CP)^(CP/12))-1,(nper-A1049+1)*12/52,J1048))/4,2),ROUND(-PMT(((1+D1049/CP)^(CP/periods_per_year))-1,nper-A1049+1,J1048),2)))))))</f>
        <v/>
      </c>
      <c r="G1049" s="14" t="str">
        <f>IF(OR(A1049="",A1049&lt;$E$23),"",IF(J1048&lt;=F1049,0,IF(IF(AND(A1049&gt;=$E$23,MOD(A1049-$E$23,int)=0),$E$24,0)+F1049&gt;=J1048+E1049,J1048+E1049-F1049,IF(AND(A1049&gt;=$E$23,MOD(A1049-$E$23,int)=0),$E$24,0)+IF(IF(AND(A1049&gt;=$E$23,MOD(A1049-$E$23,int)=0),$E$24,0)+IF(MOD(A1049-$E$27,periods_per_year)=0,$E$26,0)+F1049&lt;J1048+E1049,IF(MOD(A1049-$E$27,periods_per_year)=0,$E$26,0),J1048+E1049-IF(AND(A1049&gt;=$E$23,MOD(A1049-$E$23,int)=0),$E$24,0)-F1049))))</f>
        <v/>
      </c>
      <c r="H1049" s="15"/>
      <c r="I1049" s="14" t="str">
        <f t="shared" si="154"/>
        <v/>
      </c>
      <c r="J1049" s="14" t="str">
        <f t="shared" si="155"/>
        <v/>
      </c>
      <c r="K1049" s="14" t="str">
        <f t="shared" si="156"/>
        <v/>
      </c>
      <c r="L1049" s="14" t="str">
        <f>IF(A1049="","",SUM($K$49:K1049))</f>
        <v/>
      </c>
      <c r="O1049" s="18" t="str">
        <f t="shared" si="157"/>
        <v/>
      </c>
      <c r="P1049" s="19" t="str">
        <f>IF(O1049="","",IF(OR(periods_per_year=26,periods_per_year=52),IF(periods_per_year=26,IF(O1049=1,fpdate,P1048+14),IF(periods_per_year=52,IF(O1049=1,fpdate,P1048+7),"n/a")),IF(periods_per_year=24,DATE(YEAR(fpdate),MONTH(fpdate)+(O1049-1)/2+IF(AND(DAY(fpdate)&gt;=15,MOD(O1049,2)=0),1,0),IF(MOD(O1049,2)=0,IF(DAY(fpdate)&gt;=15,DAY(fpdate)-14,DAY(fpdate)+14),DAY(fpdate))),IF(DAY(DATE(YEAR(fpdate),MONTH(fpdate)+O1049-1,DAY(fpdate)))&lt;&gt;DAY(fpdate),DATE(YEAR(fpdate),MONTH(fpdate)+O1049,0),DATE(YEAR(fpdate),MONTH(fpdate)+O1049-1,DAY(fpdate))))))</f>
        <v/>
      </c>
      <c r="Q1049" s="20" t="str">
        <f>IF(O1049="","",IF(D1049&lt;&gt;"",D1049,IF(O1049=1,start_rate,IF(variable,IF(OR(O1049=1,O1049&lt;$J$23*periods_per_year),Q1048,MIN($J$24,IF(MOD(O1049-1,$J$26)=0,MAX($J$25,Q1048+$J$27),Q1048))),Q1048))))</f>
        <v/>
      </c>
      <c r="R1049" s="21" t="str">
        <f>IF(O1049="","",ROUND((((1+Q1049/CP)^(CP/periods_per_year))-1)*U1048,2))</f>
        <v/>
      </c>
      <c r="S1049" s="21" t="str">
        <f>IF(O1049="","",IF(O1049=nper,U1048+R1049,MIN(U1048+R1049,IF(Q1049=Q1048,S1048,ROUND(-PMT(((1+Q1049/CP)^(CP/periods_per_year))-1,nper-O1049+1,U1048),2)))))</f>
        <v/>
      </c>
      <c r="T1049" s="21" t="str">
        <f t="shared" si="158"/>
        <v/>
      </c>
      <c r="U1049" s="21" t="str">
        <f t="shared" si="159"/>
        <v/>
      </c>
    </row>
    <row r="1050" spans="1:21" x14ac:dyDescent="0.2">
      <c r="A1050" s="11" t="str">
        <f t="shared" si="150"/>
        <v/>
      </c>
      <c r="B1050" s="12" t="str">
        <f t="shared" si="151"/>
        <v/>
      </c>
      <c r="C1050" s="16" t="str">
        <f t="shared" si="152"/>
        <v/>
      </c>
      <c r="D1050" s="13" t="str">
        <f>IF(A1050="","",IF(A1050=1,start_rate,IF(variable,IF(OR(A1050=1,A1050&lt;$J$23*periods_per_year),D1049,MIN($J$24,IF(MOD(A1050-1,$J$26)=0,MAX($J$25,D1049+$J$27),D1049))),D1049)))</f>
        <v/>
      </c>
      <c r="E1050" s="14" t="str">
        <f t="shared" si="153"/>
        <v/>
      </c>
      <c r="F1050" s="14" t="str">
        <f>IF(A1050="","",IF(A1050=nper,J1049+E1050,MIN(J1049+E1050,IF(D1050=D1049,F1049,IF($E$13="Acc Bi-Weekly",ROUND((-PMT(((1+D1050/CP)^(CP/12))-1,(nper-A1050+1)*12/26,J1049))/2,2),IF($E$13="Acc Weekly",ROUND((-PMT(((1+D1050/CP)^(CP/12))-1,(nper-A1050+1)*12/52,J1049))/4,2),ROUND(-PMT(((1+D1050/CP)^(CP/periods_per_year))-1,nper-A1050+1,J1049),2)))))))</f>
        <v/>
      </c>
      <c r="G1050" s="14" t="str">
        <f>IF(OR(A1050="",A1050&lt;$E$23),"",IF(J1049&lt;=F1050,0,IF(IF(AND(A1050&gt;=$E$23,MOD(A1050-$E$23,int)=0),$E$24,0)+F1050&gt;=J1049+E1050,J1049+E1050-F1050,IF(AND(A1050&gt;=$E$23,MOD(A1050-$E$23,int)=0),$E$24,0)+IF(IF(AND(A1050&gt;=$E$23,MOD(A1050-$E$23,int)=0),$E$24,0)+IF(MOD(A1050-$E$27,periods_per_year)=0,$E$26,0)+F1050&lt;J1049+E1050,IF(MOD(A1050-$E$27,periods_per_year)=0,$E$26,0),J1049+E1050-IF(AND(A1050&gt;=$E$23,MOD(A1050-$E$23,int)=0),$E$24,0)-F1050))))</f>
        <v/>
      </c>
      <c r="H1050" s="15"/>
      <c r="I1050" s="14" t="str">
        <f t="shared" si="154"/>
        <v/>
      </c>
      <c r="J1050" s="14" t="str">
        <f t="shared" si="155"/>
        <v/>
      </c>
      <c r="K1050" s="14" t="str">
        <f t="shared" si="156"/>
        <v/>
      </c>
      <c r="L1050" s="14" t="str">
        <f>IF(A1050="","",SUM($K$49:K1050))</f>
        <v/>
      </c>
      <c r="O1050" s="18" t="str">
        <f t="shared" si="157"/>
        <v/>
      </c>
      <c r="P1050" s="19" t="str">
        <f>IF(O1050="","",IF(OR(periods_per_year=26,periods_per_year=52),IF(periods_per_year=26,IF(O1050=1,fpdate,P1049+14),IF(periods_per_year=52,IF(O1050=1,fpdate,P1049+7),"n/a")),IF(periods_per_year=24,DATE(YEAR(fpdate),MONTH(fpdate)+(O1050-1)/2+IF(AND(DAY(fpdate)&gt;=15,MOD(O1050,2)=0),1,0),IF(MOD(O1050,2)=0,IF(DAY(fpdate)&gt;=15,DAY(fpdate)-14,DAY(fpdate)+14),DAY(fpdate))),IF(DAY(DATE(YEAR(fpdate),MONTH(fpdate)+O1050-1,DAY(fpdate)))&lt;&gt;DAY(fpdate),DATE(YEAR(fpdate),MONTH(fpdate)+O1050,0),DATE(YEAR(fpdate),MONTH(fpdate)+O1050-1,DAY(fpdate))))))</f>
        <v/>
      </c>
      <c r="Q1050" s="20" t="str">
        <f>IF(O1050="","",IF(D1050&lt;&gt;"",D1050,IF(O1050=1,start_rate,IF(variable,IF(OR(O1050=1,O1050&lt;$J$23*periods_per_year),Q1049,MIN($J$24,IF(MOD(O1050-1,$J$26)=0,MAX($J$25,Q1049+$J$27),Q1049))),Q1049))))</f>
        <v/>
      </c>
      <c r="R1050" s="21" t="str">
        <f>IF(O1050="","",ROUND((((1+Q1050/CP)^(CP/periods_per_year))-1)*U1049,2))</f>
        <v/>
      </c>
      <c r="S1050" s="21" t="str">
        <f>IF(O1050="","",IF(O1050=nper,U1049+R1050,MIN(U1049+R1050,IF(Q1050=Q1049,S1049,ROUND(-PMT(((1+Q1050/CP)^(CP/periods_per_year))-1,nper-O1050+1,U1049),2)))))</f>
        <v/>
      </c>
      <c r="T1050" s="21" t="str">
        <f t="shared" si="158"/>
        <v/>
      </c>
      <c r="U1050" s="21" t="str">
        <f t="shared" si="159"/>
        <v/>
      </c>
    </row>
    <row r="1051" spans="1:21" x14ac:dyDescent="0.2">
      <c r="A1051" s="11" t="str">
        <f t="shared" si="150"/>
        <v/>
      </c>
      <c r="B1051" s="12" t="str">
        <f t="shared" si="151"/>
        <v/>
      </c>
      <c r="C1051" s="16" t="str">
        <f t="shared" si="152"/>
        <v/>
      </c>
      <c r="D1051" s="13" t="str">
        <f>IF(A1051="","",IF(A1051=1,start_rate,IF(variable,IF(OR(A1051=1,A1051&lt;$J$23*periods_per_year),D1050,MIN($J$24,IF(MOD(A1051-1,$J$26)=0,MAX($J$25,D1050+$J$27),D1050))),D1050)))</f>
        <v/>
      </c>
      <c r="E1051" s="14" t="str">
        <f t="shared" si="153"/>
        <v/>
      </c>
      <c r="F1051" s="14" t="str">
        <f>IF(A1051="","",IF(A1051=nper,J1050+E1051,MIN(J1050+E1051,IF(D1051=D1050,F1050,IF($E$13="Acc Bi-Weekly",ROUND((-PMT(((1+D1051/CP)^(CP/12))-1,(nper-A1051+1)*12/26,J1050))/2,2),IF($E$13="Acc Weekly",ROUND((-PMT(((1+D1051/CP)^(CP/12))-1,(nper-A1051+1)*12/52,J1050))/4,2),ROUND(-PMT(((1+D1051/CP)^(CP/periods_per_year))-1,nper-A1051+1,J1050),2)))))))</f>
        <v/>
      </c>
      <c r="G1051" s="14" t="str">
        <f>IF(OR(A1051="",A1051&lt;$E$23),"",IF(J1050&lt;=F1051,0,IF(IF(AND(A1051&gt;=$E$23,MOD(A1051-$E$23,int)=0),$E$24,0)+F1051&gt;=J1050+E1051,J1050+E1051-F1051,IF(AND(A1051&gt;=$E$23,MOD(A1051-$E$23,int)=0),$E$24,0)+IF(IF(AND(A1051&gt;=$E$23,MOD(A1051-$E$23,int)=0),$E$24,0)+IF(MOD(A1051-$E$27,periods_per_year)=0,$E$26,0)+F1051&lt;J1050+E1051,IF(MOD(A1051-$E$27,periods_per_year)=0,$E$26,0),J1050+E1051-IF(AND(A1051&gt;=$E$23,MOD(A1051-$E$23,int)=0),$E$24,0)-F1051))))</f>
        <v/>
      </c>
      <c r="H1051" s="15"/>
      <c r="I1051" s="14" t="str">
        <f t="shared" si="154"/>
        <v/>
      </c>
      <c r="J1051" s="14" t="str">
        <f t="shared" si="155"/>
        <v/>
      </c>
      <c r="K1051" s="14" t="str">
        <f t="shared" si="156"/>
        <v/>
      </c>
      <c r="L1051" s="14" t="str">
        <f>IF(A1051="","",SUM($K$49:K1051))</f>
        <v/>
      </c>
      <c r="O1051" s="18" t="str">
        <f t="shared" si="157"/>
        <v/>
      </c>
      <c r="P1051" s="19" t="str">
        <f>IF(O1051="","",IF(OR(periods_per_year=26,periods_per_year=52),IF(periods_per_year=26,IF(O1051=1,fpdate,P1050+14),IF(periods_per_year=52,IF(O1051=1,fpdate,P1050+7),"n/a")),IF(periods_per_year=24,DATE(YEAR(fpdate),MONTH(fpdate)+(O1051-1)/2+IF(AND(DAY(fpdate)&gt;=15,MOD(O1051,2)=0),1,0),IF(MOD(O1051,2)=0,IF(DAY(fpdate)&gt;=15,DAY(fpdate)-14,DAY(fpdate)+14),DAY(fpdate))),IF(DAY(DATE(YEAR(fpdate),MONTH(fpdate)+O1051-1,DAY(fpdate)))&lt;&gt;DAY(fpdate),DATE(YEAR(fpdate),MONTH(fpdate)+O1051,0),DATE(YEAR(fpdate),MONTH(fpdate)+O1051-1,DAY(fpdate))))))</f>
        <v/>
      </c>
      <c r="Q1051" s="20" t="str">
        <f>IF(O1051="","",IF(D1051&lt;&gt;"",D1051,IF(O1051=1,start_rate,IF(variable,IF(OR(O1051=1,O1051&lt;$J$23*periods_per_year),Q1050,MIN($J$24,IF(MOD(O1051-1,$J$26)=0,MAX($J$25,Q1050+$J$27),Q1050))),Q1050))))</f>
        <v/>
      </c>
      <c r="R1051" s="21" t="str">
        <f>IF(O1051="","",ROUND((((1+Q1051/CP)^(CP/periods_per_year))-1)*U1050,2))</f>
        <v/>
      </c>
      <c r="S1051" s="21" t="str">
        <f>IF(O1051="","",IF(O1051=nper,U1050+R1051,MIN(U1050+R1051,IF(Q1051=Q1050,S1050,ROUND(-PMT(((1+Q1051/CP)^(CP/periods_per_year))-1,nper-O1051+1,U1050),2)))))</f>
        <v/>
      </c>
      <c r="T1051" s="21" t="str">
        <f t="shared" si="158"/>
        <v/>
      </c>
      <c r="U1051" s="21" t="str">
        <f t="shared" si="159"/>
        <v/>
      </c>
    </row>
    <row r="1052" spans="1:21" x14ac:dyDescent="0.2">
      <c r="A1052" s="11" t="str">
        <f t="shared" si="150"/>
        <v/>
      </c>
      <c r="B1052" s="12" t="str">
        <f t="shared" si="151"/>
        <v/>
      </c>
      <c r="C1052" s="16" t="str">
        <f t="shared" si="152"/>
        <v/>
      </c>
      <c r="D1052" s="13" t="str">
        <f>IF(A1052="","",IF(A1052=1,start_rate,IF(variable,IF(OR(A1052=1,A1052&lt;$J$23*periods_per_year),D1051,MIN($J$24,IF(MOD(A1052-1,$J$26)=0,MAX($J$25,D1051+$J$27),D1051))),D1051)))</f>
        <v/>
      </c>
      <c r="E1052" s="14" t="str">
        <f t="shared" si="153"/>
        <v/>
      </c>
      <c r="F1052" s="14" t="str">
        <f>IF(A1052="","",IF(A1052=nper,J1051+E1052,MIN(J1051+E1052,IF(D1052=D1051,F1051,IF($E$13="Acc Bi-Weekly",ROUND((-PMT(((1+D1052/CP)^(CP/12))-1,(nper-A1052+1)*12/26,J1051))/2,2),IF($E$13="Acc Weekly",ROUND((-PMT(((1+D1052/CP)^(CP/12))-1,(nper-A1052+1)*12/52,J1051))/4,2),ROUND(-PMT(((1+D1052/CP)^(CP/periods_per_year))-1,nper-A1052+1,J1051),2)))))))</f>
        <v/>
      </c>
      <c r="G1052" s="14" t="str">
        <f>IF(OR(A1052="",A1052&lt;$E$23),"",IF(J1051&lt;=F1052,0,IF(IF(AND(A1052&gt;=$E$23,MOD(A1052-$E$23,int)=0),$E$24,0)+F1052&gt;=J1051+E1052,J1051+E1052-F1052,IF(AND(A1052&gt;=$E$23,MOD(A1052-$E$23,int)=0),$E$24,0)+IF(IF(AND(A1052&gt;=$E$23,MOD(A1052-$E$23,int)=0),$E$24,0)+IF(MOD(A1052-$E$27,periods_per_year)=0,$E$26,0)+F1052&lt;J1051+E1052,IF(MOD(A1052-$E$27,periods_per_year)=0,$E$26,0),J1051+E1052-IF(AND(A1052&gt;=$E$23,MOD(A1052-$E$23,int)=0),$E$24,0)-F1052))))</f>
        <v/>
      </c>
      <c r="H1052" s="15"/>
      <c r="I1052" s="14" t="str">
        <f t="shared" si="154"/>
        <v/>
      </c>
      <c r="J1052" s="14" t="str">
        <f t="shared" si="155"/>
        <v/>
      </c>
      <c r="K1052" s="14" t="str">
        <f t="shared" si="156"/>
        <v/>
      </c>
      <c r="L1052" s="14" t="str">
        <f>IF(A1052="","",SUM($K$49:K1052))</f>
        <v/>
      </c>
      <c r="O1052" s="18" t="str">
        <f t="shared" si="157"/>
        <v/>
      </c>
      <c r="P1052" s="19" t="str">
        <f>IF(O1052="","",IF(OR(periods_per_year=26,periods_per_year=52),IF(periods_per_year=26,IF(O1052=1,fpdate,P1051+14),IF(periods_per_year=52,IF(O1052=1,fpdate,P1051+7),"n/a")),IF(periods_per_year=24,DATE(YEAR(fpdate),MONTH(fpdate)+(O1052-1)/2+IF(AND(DAY(fpdate)&gt;=15,MOD(O1052,2)=0),1,0),IF(MOD(O1052,2)=0,IF(DAY(fpdate)&gt;=15,DAY(fpdate)-14,DAY(fpdate)+14),DAY(fpdate))),IF(DAY(DATE(YEAR(fpdate),MONTH(fpdate)+O1052-1,DAY(fpdate)))&lt;&gt;DAY(fpdate),DATE(YEAR(fpdate),MONTH(fpdate)+O1052,0),DATE(YEAR(fpdate),MONTH(fpdate)+O1052-1,DAY(fpdate))))))</f>
        <v/>
      </c>
      <c r="Q1052" s="20" t="str">
        <f>IF(O1052="","",IF(D1052&lt;&gt;"",D1052,IF(O1052=1,start_rate,IF(variable,IF(OR(O1052=1,O1052&lt;$J$23*periods_per_year),Q1051,MIN($J$24,IF(MOD(O1052-1,$J$26)=0,MAX($J$25,Q1051+$J$27),Q1051))),Q1051))))</f>
        <v/>
      </c>
      <c r="R1052" s="21" t="str">
        <f>IF(O1052="","",ROUND((((1+Q1052/CP)^(CP/periods_per_year))-1)*U1051,2))</f>
        <v/>
      </c>
      <c r="S1052" s="21" t="str">
        <f>IF(O1052="","",IF(O1052=nper,U1051+R1052,MIN(U1051+R1052,IF(Q1052=Q1051,S1051,ROUND(-PMT(((1+Q1052/CP)^(CP/periods_per_year))-1,nper-O1052+1,U1051),2)))))</f>
        <v/>
      </c>
      <c r="T1052" s="21" t="str">
        <f t="shared" si="158"/>
        <v/>
      </c>
      <c r="U1052" s="21" t="str">
        <f t="shared" si="159"/>
        <v/>
      </c>
    </row>
    <row r="1053" spans="1:21" x14ac:dyDescent="0.2">
      <c r="A1053" s="11" t="str">
        <f t="shared" si="150"/>
        <v/>
      </c>
      <c r="B1053" s="12" t="str">
        <f t="shared" si="151"/>
        <v/>
      </c>
      <c r="C1053" s="16" t="str">
        <f t="shared" si="152"/>
        <v/>
      </c>
      <c r="D1053" s="13" t="str">
        <f>IF(A1053="","",IF(A1053=1,start_rate,IF(variable,IF(OR(A1053=1,A1053&lt;$J$23*periods_per_year),D1052,MIN($J$24,IF(MOD(A1053-1,$J$26)=0,MAX($J$25,D1052+$J$27),D1052))),D1052)))</f>
        <v/>
      </c>
      <c r="E1053" s="14" t="str">
        <f t="shared" si="153"/>
        <v/>
      </c>
      <c r="F1053" s="14" t="str">
        <f>IF(A1053="","",IF(A1053=nper,J1052+E1053,MIN(J1052+E1053,IF(D1053=D1052,F1052,IF($E$13="Acc Bi-Weekly",ROUND((-PMT(((1+D1053/CP)^(CP/12))-1,(nper-A1053+1)*12/26,J1052))/2,2),IF($E$13="Acc Weekly",ROUND((-PMT(((1+D1053/CP)^(CP/12))-1,(nper-A1053+1)*12/52,J1052))/4,2),ROUND(-PMT(((1+D1053/CP)^(CP/periods_per_year))-1,nper-A1053+1,J1052),2)))))))</f>
        <v/>
      </c>
      <c r="G1053" s="14" t="str">
        <f>IF(OR(A1053="",A1053&lt;$E$23),"",IF(J1052&lt;=F1053,0,IF(IF(AND(A1053&gt;=$E$23,MOD(A1053-$E$23,int)=0),$E$24,0)+F1053&gt;=J1052+E1053,J1052+E1053-F1053,IF(AND(A1053&gt;=$E$23,MOD(A1053-$E$23,int)=0),$E$24,0)+IF(IF(AND(A1053&gt;=$E$23,MOD(A1053-$E$23,int)=0),$E$24,0)+IF(MOD(A1053-$E$27,periods_per_year)=0,$E$26,0)+F1053&lt;J1052+E1053,IF(MOD(A1053-$E$27,periods_per_year)=0,$E$26,0),J1052+E1053-IF(AND(A1053&gt;=$E$23,MOD(A1053-$E$23,int)=0),$E$24,0)-F1053))))</f>
        <v/>
      </c>
      <c r="H1053" s="15"/>
      <c r="I1053" s="14" t="str">
        <f t="shared" si="154"/>
        <v/>
      </c>
      <c r="J1053" s="14" t="str">
        <f t="shared" si="155"/>
        <v/>
      </c>
      <c r="K1053" s="14" t="str">
        <f t="shared" si="156"/>
        <v/>
      </c>
      <c r="L1053" s="14" t="str">
        <f>IF(A1053="","",SUM($K$49:K1053))</f>
        <v/>
      </c>
      <c r="O1053" s="18" t="str">
        <f t="shared" si="157"/>
        <v/>
      </c>
      <c r="P1053" s="19" t="str">
        <f>IF(O1053="","",IF(OR(periods_per_year=26,periods_per_year=52),IF(periods_per_year=26,IF(O1053=1,fpdate,P1052+14),IF(periods_per_year=52,IF(O1053=1,fpdate,P1052+7),"n/a")),IF(periods_per_year=24,DATE(YEAR(fpdate),MONTH(fpdate)+(O1053-1)/2+IF(AND(DAY(fpdate)&gt;=15,MOD(O1053,2)=0),1,0),IF(MOD(O1053,2)=0,IF(DAY(fpdate)&gt;=15,DAY(fpdate)-14,DAY(fpdate)+14),DAY(fpdate))),IF(DAY(DATE(YEAR(fpdate),MONTH(fpdate)+O1053-1,DAY(fpdate)))&lt;&gt;DAY(fpdate),DATE(YEAR(fpdate),MONTH(fpdate)+O1053,0),DATE(YEAR(fpdate),MONTH(fpdate)+O1053-1,DAY(fpdate))))))</f>
        <v/>
      </c>
      <c r="Q1053" s="20" t="str">
        <f>IF(O1053="","",IF(D1053&lt;&gt;"",D1053,IF(O1053=1,start_rate,IF(variable,IF(OR(O1053=1,O1053&lt;$J$23*periods_per_year),Q1052,MIN($J$24,IF(MOD(O1053-1,$J$26)=0,MAX($J$25,Q1052+$J$27),Q1052))),Q1052))))</f>
        <v/>
      </c>
      <c r="R1053" s="21" t="str">
        <f>IF(O1053="","",ROUND((((1+Q1053/CP)^(CP/periods_per_year))-1)*U1052,2))</f>
        <v/>
      </c>
      <c r="S1053" s="21" t="str">
        <f>IF(O1053="","",IF(O1053=nper,U1052+R1053,MIN(U1052+R1053,IF(Q1053=Q1052,S1052,ROUND(-PMT(((1+Q1053/CP)^(CP/periods_per_year))-1,nper-O1053+1,U1052),2)))))</f>
        <v/>
      </c>
      <c r="T1053" s="21" t="str">
        <f t="shared" si="158"/>
        <v/>
      </c>
      <c r="U1053" s="21" t="str">
        <f t="shared" si="159"/>
        <v/>
      </c>
    </row>
    <row r="1054" spans="1:21" x14ac:dyDescent="0.2">
      <c r="A1054" s="11" t="str">
        <f t="shared" si="150"/>
        <v/>
      </c>
      <c r="B1054" s="12" t="str">
        <f t="shared" si="151"/>
        <v/>
      </c>
      <c r="C1054" s="16" t="str">
        <f t="shared" si="152"/>
        <v/>
      </c>
      <c r="D1054" s="13" t="str">
        <f>IF(A1054="","",IF(A1054=1,start_rate,IF(variable,IF(OR(A1054=1,A1054&lt;$J$23*periods_per_year),D1053,MIN($J$24,IF(MOD(A1054-1,$J$26)=0,MAX($J$25,D1053+$J$27),D1053))),D1053)))</f>
        <v/>
      </c>
      <c r="E1054" s="14" t="str">
        <f t="shared" si="153"/>
        <v/>
      </c>
      <c r="F1054" s="14" t="str">
        <f>IF(A1054="","",IF(A1054=nper,J1053+E1054,MIN(J1053+E1054,IF(D1054=D1053,F1053,IF($E$13="Acc Bi-Weekly",ROUND((-PMT(((1+D1054/CP)^(CP/12))-1,(nper-A1054+1)*12/26,J1053))/2,2),IF($E$13="Acc Weekly",ROUND((-PMT(((1+D1054/CP)^(CP/12))-1,(nper-A1054+1)*12/52,J1053))/4,2),ROUND(-PMT(((1+D1054/CP)^(CP/periods_per_year))-1,nper-A1054+1,J1053),2)))))))</f>
        <v/>
      </c>
      <c r="G1054" s="14" t="str">
        <f>IF(OR(A1054="",A1054&lt;$E$23),"",IF(J1053&lt;=F1054,0,IF(IF(AND(A1054&gt;=$E$23,MOD(A1054-$E$23,int)=0),$E$24,0)+F1054&gt;=J1053+E1054,J1053+E1054-F1054,IF(AND(A1054&gt;=$E$23,MOD(A1054-$E$23,int)=0),$E$24,0)+IF(IF(AND(A1054&gt;=$E$23,MOD(A1054-$E$23,int)=0),$E$24,0)+IF(MOD(A1054-$E$27,periods_per_year)=0,$E$26,0)+F1054&lt;J1053+E1054,IF(MOD(A1054-$E$27,periods_per_year)=0,$E$26,0),J1053+E1054-IF(AND(A1054&gt;=$E$23,MOD(A1054-$E$23,int)=0),$E$24,0)-F1054))))</f>
        <v/>
      </c>
      <c r="H1054" s="15"/>
      <c r="I1054" s="14" t="str">
        <f t="shared" si="154"/>
        <v/>
      </c>
      <c r="J1054" s="14" t="str">
        <f t="shared" si="155"/>
        <v/>
      </c>
      <c r="K1054" s="14" t="str">
        <f t="shared" si="156"/>
        <v/>
      </c>
      <c r="L1054" s="14" t="str">
        <f>IF(A1054="","",SUM($K$49:K1054))</f>
        <v/>
      </c>
      <c r="O1054" s="18" t="str">
        <f t="shared" si="157"/>
        <v/>
      </c>
      <c r="P1054" s="19" t="str">
        <f>IF(O1054="","",IF(OR(periods_per_year=26,periods_per_year=52),IF(periods_per_year=26,IF(O1054=1,fpdate,P1053+14),IF(periods_per_year=52,IF(O1054=1,fpdate,P1053+7),"n/a")),IF(periods_per_year=24,DATE(YEAR(fpdate),MONTH(fpdate)+(O1054-1)/2+IF(AND(DAY(fpdate)&gt;=15,MOD(O1054,2)=0),1,0),IF(MOD(O1054,2)=0,IF(DAY(fpdate)&gt;=15,DAY(fpdate)-14,DAY(fpdate)+14),DAY(fpdate))),IF(DAY(DATE(YEAR(fpdate),MONTH(fpdate)+O1054-1,DAY(fpdate)))&lt;&gt;DAY(fpdate),DATE(YEAR(fpdate),MONTH(fpdate)+O1054,0),DATE(YEAR(fpdate),MONTH(fpdate)+O1054-1,DAY(fpdate))))))</f>
        <v/>
      </c>
      <c r="Q1054" s="20" t="str">
        <f>IF(O1054="","",IF(D1054&lt;&gt;"",D1054,IF(O1054=1,start_rate,IF(variable,IF(OR(O1054=1,O1054&lt;$J$23*periods_per_year),Q1053,MIN($J$24,IF(MOD(O1054-1,$J$26)=0,MAX($J$25,Q1053+$J$27),Q1053))),Q1053))))</f>
        <v/>
      </c>
      <c r="R1054" s="21" t="str">
        <f>IF(O1054="","",ROUND((((1+Q1054/CP)^(CP/periods_per_year))-1)*U1053,2))</f>
        <v/>
      </c>
      <c r="S1054" s="21" t="str">
        <f>IF(O1054="","",IF(O1054=nper,U1053+R1054,MIN(U1053+R1054,IF(Q1054=Q1053,S1053,ROUND(-PMT(((1+Q1054/CP)^(CP/periods_per_year))-1,nper-O1054+1,U1053),2)))))</f>
        <v/>
      </c>
      <c r="T1054" s="21" t="str">
        <f t="shared" si="158"/>
        <v/>
      </c>
      <c r="U1054" s="21" t="str">
        <f t="shared" si="159"/>
        <v/>
      </c>
    </row>
    <row r="1055" spans="1:21" x14ac:dyDescent="0.2">
      <c r="A1055" s="11" t="str">
        <f t="shared" si="150"/>
        <v/>
      </c>
      <c r="B1055" s="12" t="str">
        <f t="shared" si="151"/>
        <v/>
      </c>
      <c r="C1055" s="16" t="str">
        <f t="shared" si="152"/>
        <v/>
      </c>
      <c r="D1055" s="13" t="str">
        <f>IF(A1055="","",IF(A1055=1,start_rate,IF(variable,IF(OR(A1055=1,A1055&lt;$J$23*periods_per_year),D1054,MIN($J$24,IF(MOD(A1055-1,$J$26)=0,MAX($J$25,D1054+$J$27),D1054))),D1054)))</f>
        <v/>
      </c>
      <c r="E1055" s="14" t="str">
        <f t="shared" si="153"/>
        <v/>
      </c>
      <c r="F1055" s="14" t="str">
        <f>IF(A1055="","",IF(A1055=nper,J1054+E1055,MIN(J1054+E1055,IF(D1055=D1054,F1054,IF($E$13="Acc Bi-Weekly",ROUND((-PMT(((1+D1055/CP)^(CP/12))-1,(nper-A1055+1)*12/26,J1054))/2,2),IF($E$13="Acc Weekly",ROUND((-PMT(((1+D1055/CP)^(CP/12))-1,(nper-A1055+1)*12/52,J1054))/4,2),ROUND(-PMT(((1+D1055/CP)^(CP/periods_per_year))-1,nper-A1055+1,J1054),2)))))))</f>
        <v/>
      </c>
      <c r="G1055" s="14" t="str">
        <f>IF(OR(A1055="",A1055&lt;$E$23),"",IF(J1054&lt;=F1055,0,IF(IF(AND(A1055&gt;=$E$23,MOD(A1055-$E$23,int)=0),$E$24,0)+F1055&gt;=J1054+E1055,J1054+E1055-F1055,IF(AND(A1055&gt;=$E$23,MOD(A1055-$E$23,int)=0),$E$24,0)+IF(IF(AND(A1055&gt;=$E$23,MOD(A1055-$E$23,int)=0),$E$24,0)+IF(MOD(A1055-$E$27,periods_per_year)=0,$E$26,0)+F1055&lt;J1054+E1055,IF(MOD(A1055-$E$27,periods_per_year)=0,$E$26,0),J1054+E1055-IF(AND(A1055&gt;=$E$23,MOD(A1055-$E$23,int)=0),$E$24,0)-F1055))))</f>
        <v/>
      </c>
      <c r="H1055" s="15"/>
      <c r="I1055" s="14" t="str">
        <f t="shared" si="154"/>
        <v/>
      </c>
      <c r="J1055" s="14" t="str">
        <f t="shared" si="155"/>
        <v/>
      </c>
      <c r="K1055" s="14" t="str">
        <f t="shared" si="156"/>
        <v/>
      </c>
      <c r="L1055" s="14" t="str">
        <f>IF(A1055="","",SUM($K$49:K1055))</f>
        <v/>
      </c>
      <c r="O1055" s="18" t="str">
        <f t="shared" si="157"/>
        <v/>
      </c>
      <c r="P1055" s="19" t="str">
        <f>IF(O1055="","",IF(OR(periods_per_year=26,periods_per_year=52),IF(periods_per_year=26,IF(O1055=1,fpdate,P1054+14),IF(periods_per_year=52,IF(O1055=1,fpdate,P1054+7),"n/a")),IF(periods_per_year=24,DATE(YEAR(fpdate),MONTH(fpdate)+(O1055-1)/2+IF(AND(DAY(fpdate)&gt;=15,MOD(O1055,2)=0),1,0),IF(MOD(O1055,2)=0,IF(DAY(fpdate)&gt;=15,DAY(fpdate)-14,DAY(fpdate)+14),DAY(fpdate))),IF(DAY(DATE(YEAR(fpdate),MONTH(fpdate)+O1055-1,DAY(fpdate)))&lt;&gt;DAY(fpdate),DATE(YEAR(fpdate),MONTH(fpdate)+O1055,0),DATE(YEAR(fpdate),MONTH(fpdate)+O1055-1,DAY(fpdate))))))</f>
        <v/>
      </c>
      <c r="Q1055" s="20" t="str">
        <f>IF(O1055="","",IF(D1055&lt;&gt;"",D1055,IF(O1055=1,start_rate,IF(variable,IF(OR(O1055=1,O1055&lt;$J$23*periods_per_year),Q1054,MIN($J$24,IF(MOD(O1055-1,$J$26)=0,MAX($J$25,Q1054+$J$27),Q1054))),Q1054))))</f>
        <v/>
      </c>
      <c r="R1055" s="21" t="str">
        <f>IF(O1055="","",ROUND((((1+Q1055/CP)^(CP/periods_per_year))-1)*U1054,2))</f>
        <v/>
      </c>
      <c r="S1055" s="21" t="str">
        <f>IF(O1055="","",IF(O1055=nper,U1054+R1055,MIN(U1054+R1055,IF(Q1055=Q1054,S1054,ROUND(-PMT(((1+Q1055/CP)^(CP/periods_per_year))-1,nper-O1055+1,U1054),2)))))</f>
        <v/>
      </c>
      <c r="T1055" s="21" t="str">
        <f t="shared" si="158"/>
        <v/>
      </c>
      <c r="U1055" s="21" t="str">
        <f t="shared" si="159"/>
        <v/>
      </c>
    </row>
    <row r="1056" spans="1:21" x14ac:dyDescent="0.2">
      <c r="A1056" s="11" t="str">
        <f t="shared" si="150"/>
        <v/>
      </c>
      <c r="B1056" s="12" t="str">
        <f t="shared" si="151"/>
        <v/>
      </c>
      <c r="C1056" s="16" t="str">
        <f t="shared" si="152"/>
        <v/>
      </c>
      <c r="D1056" s="13" t="str">
        <f>IF(A1056="","",IF(A1056=1,start_rate,IF(variable,IF(OR(A1056=1,A1056&lt;$J$23*periods_per_year),D1055,MIN($J$24,IF(MOD(A1056-1,$J$26)=0,MAX($J$25,D1055+$J$27),D1055))),D1055)))</f>
        <v/>
      </c>
      <c r="E1056" s="14" t="str">
        <f t="shared" si="153"/>
        <v/>
      </c>
      <c r="F1056" s="14" t="str">
        <f>IF(A1056="","",IF(A1056=nper,J1055+E1056,MIN(J1055+E1056,IF(D1056=D1055,F1055,IF($E$13="Acc Bi-Weekly",ROUND((-PMT(((1+D1056/CP)^(CP/12))-1,(nper-A1056+1)*12/26,J1055))/2,2),IF($E$13="Acc Weekly",ROUND((-PMT(((1+D1056/CP)^(CP/12))-1,(nper-A1056+1)*12/52,J1055))/4,2),ROUND(-PMT(((1+D1056/CP)^(CP/periods_per_year))-1,nper-A1056+1,J1055),2)))))))</f>
        <v/>
      </c>
      <c r="G1056" s="14" t="str">
        <f>IF(OR(A1056="",A1056&lt;$E$23),"",IF(J1055&lt;=F1056,0,IF(IF(AND(A1056&gt;=$E$23,MOD(A1056-$E$23,int)=0),$E$24,0)+F1056&gt;=J1055+E1056,J1055+E1056-F1056,IF(AND(A1056&gt;=$E$23,MOD(A1056-$E$23,int)=0),$E$24,0)+IF(IF(AND(A1056&gt;=$E$23,MOD(A1056-$E$23,int)=0),$E$24,0)+IF(MOD(A1056-$E$27,periods_per_year)=0,$E$26,0)+F1056&lt;J1055+E1056,IF(MOD(A1056-$E$27,periods_per_year)=0,$E$26,0),J1055+E1056-IF(AND(A1056&gt;=$E$23,MOD(A1056-$E$23,int)=0),$E$24,0)-F1056))))</f>
        <v/>
      </c>
      <c r="H1056" s="15"/>
      <c r="I1056" s="14" t="str">
        <f t="shared" si="154"/>
        <v/>
      </c>
      <c r="J1056" s="14" t="str">
        <f t="shared" si="155"/>
        <v/>
      </c>
      <c r="K1056" s="14" t="str">
        <f t="shared" si="156"/>
        <v/>
      </c>
      <c r="L1056" s="14" t="str">
        <f>IF(A1056="","",SUM($K$49:K1056))</f>
        <v/>
      </c>
      <c r="O1056" s="18" t="str">
        <f t="shared" si="157"/>
        <v/>
      </c>
      <c r="P1056" s="19" t="str">
        <f>IF(O1056="","",IF(OR(periods_per_year=26,periods_per_year=52),IF(periods_per_year=26,IF(O1056=1,fpdate,P1055+14),IF(periods_per_year=52,IF(O1056=1,fpdate,P1055+7),"n/a")),IF(periods_per_year=24,DATE(YEAR(fpdate),MONTH(fpdate)+(O1056-1)/2+IF(AND(DAY(fpdate)&gt;=15,MOD(O1056,2)=0),1,0),IF(MOD(O1056,2)=0,IF(DAY(fpdate)&gt;=15,DAY(fpdate)-14,DAY(fpdate)+14),DAY(fpdate))),IF(DAY(DATE(YEAR(fpdate),MONTH(fpdate)+O1056-1,DAY(fpdate)))&lt;&gt;DAY(fpdate),DATE(YEAR(fpdate),MONTH(fpdate)+O1056,0),DATE(YEAR(fpdate),MONTH(fpdate)+O1056-1,DAY(fpdate))))))</f>
        <v/>
      </c>
      <c r="Q1056" s="20" t="str">
        <f>IF(O1056="","",IF(D1056&lt;&gt;"",D1056,IF(O1056=1,start_rate,IF(variable,IF(OR(O1056=1,O1056&lt;$J$23*periods_per_year),Q1055,MIN($J$24,IF(MOD(O1056-1,$J$26)=0,MAX($J$25,Q1055+$J$27),Q1055))),Q1055))))</f>
        <v/>
      </c>
      <c r="R1056" s="21" t="str">
        <f>IF(O1056="","",ROUND((((1+Q1056/CP)^(CP/periods_per_year))-1)*U1055,2))</f>
        <v/>
      </c>
      <c r="S1056" s="21" t="str">
        <f>IF(O1056="","",IF(O1056=nper,U1055+R1056,MIN(U1055+R1056,IF(Q1056=Q1055,S1055,ROUND(-PMT(((1+Q1056/CP)^(CP/periods_per_year))-1,nper-O1056+1,U1055),2)))))</f>
        <v/>
      </c>
      <c r="T1056" s="21" t="str">
        <f t="shared" si="158"/>
        <v/>
      </c>
      <c r="U1056" s="21" t="str">
        <f t="shared" si="159"/>
        <v/>
      </c>
    </row>
    <row r="1057" spans="1:21" x14ac:dyDescent="0.2">
      <c r="A1057" s="11" t="str">
        <f t="shared" si="150"/>
        <v/>
      </c>
      <c r="B1057" s="12" t="str">
        <f t="shared" si="151"/>
        <v/>
      </c>
      <c r="C1057" s="16" t="str">
        <f t="shared" si="152"/>
        <v/>
      </c>
      <c r="D1057" s="13" t="str">
        <f>IF(A1057="","",IF(A1057=1,start_rate,IF(variable,IF(OR(A1057=1,A1057&lt;$J$23*periods_per_year),D1056,MIN($J$24,IF(MOD(A1057-1,$J$26)=0,MAX($J$25,D1056+$J$27),D1056))),D1056)))</f>
        <v/>
      </c>
      <c r="E1057" s="14" t="str">
        <f t="shared" si="153"/>
        <v/>
      </c>
      <c r="F1057" s="14" t="str">
        <f>IF(A1057="","",IF(A1057=nper,J1056+E1057,MIN(J1056+E1057,IF(D1057=D1056,F1056,IF($E$13="Acc Bi-Weekly",ROUND((-PMT(((1+D1057/CP)^(CP/12))-1,(nper-A1057+1)*12/26,J1056))/2,2),IF($E$13="Acc Weekly",ROUND((-PMT(((1+D1057/CP)^(CP/12))-1,(nper-A1057+1)*12/52,J1056))/4,2),ROUND(-PMT(((1+D1057/CP)^(CP/periods_per_year))-1,nper-A1057+1,J1056),2)))))))</f>
        <v/>
      </c>
      <c r="G1057" s="14" t="str">
        <f>IF(OR(A1057="",A1057&lt;$E$23),"",IF(J1056&lt;=F1057,0,IF(IF(AND(A1057&gt;=$E$23,MOD(A1057-$E$23,int)=0),$E$24,0)+F1057&gt;=J1056+E1057,J1056+E1057-F1057,IF(AND(A1057&gt;=$E$23,MOD(A1057-$E$23,int)=0),$E$24,0)+IF(IF(AND(A1057&gt;=$E$23,MOD(A1057-$E$23,int)=0),$E$24,0)+IF(MOD(A1057-$E$27,periods_per_year)=0,$E$26,0)+F1057&lt;J1056+E1057,IF(MOD(A1057-$E$27,periods_per_year)=0,$E$26,0),J1056+E1057-IF(AND(A1057&gt;=$E$23,MOD(A1057-$E$23,int)=0),$E$24,0)-F1057))))</f>
        <v/>
      </c>
      <c r="H1057" s="15"/>
      <c r="I1057" s="14" t="str">
        <f t="shared" si="154"/>
        <v/>
      </c>
      <c r="J1057" s="14" t="str">
        <f t="shared" si="155"/>
        <v/>
      </c>
      <c r="K1057" s="14" t="str">
        <f t="shared" si="156"/>
        <v/>
      </c>
      <c r="L1057" s="14" t="str">
        <f>IF(A1057="","",SUM($K$49:K1057))</f>
        <v/>
      </c>
      <c r="O1057" s="18" t="str">
        <f t="shared" si="157"/>
        <v/>
      </c>
      <c r="P1057" s="19" t="str">
        <f>IF(O1057="","",IF(OR(periods_per_year=26,periods_per_year=52),IF(periods_per_year=26,IF(O1057=1,fpdate,P1056+14),IF(periods_per_year=52,IF(O1057=1,fpdate,P1056+7),"n/a")),IF(periods_per_year=24,DATE(YEAR(fpdate),MONTH(fpdate)+(O1057-1)/2+IF(AND(DAY(fpdate)&gt;=15,MOD(O1057,2)=0),1,0),IF(MOD(O1057,2)=0,IF(DAY(fpdate)&gt;=15,DAY(fpdate)-14,DAY(fpdate)+14),DAY(fpdate))),IF(DAY(DATE(YEAR(fpdate),MONTH(fpdate)+O1057-1,DAY(fpdate)))&lt;&gt;DAY(fpdate),DATE(YEAR(fpdate),MONTH(fpdate)+O1057,0),DATE(YEAR(fpdate),MONTH(fpdate)+O1057-1,DAY(fpdate))))))</f>
        <v/>
      </c>
      <c r="Q1057" s="20" t="str">
        <f>IF(O1057="","",IF(D1057&lt;&gt;"",D1057,IF(O1057=1,start_rate,IF(variable,IF(OR(O1057=1,O1057&lt;$J$23*periods_per_year),Q1056,MIN($J$24,IF(MOD(O1057-1,$J$26)=0,MAX($J$25,Q1056+$J$27),Q1056))),Q1056))))</f>
        <v/>
      </c>
      <c r="R1057" s="21" t="str">
        <f>IF(O1057="","",ROUND((((1+Q1057/CP)^(CP/periods_per_year))-1)*U1056,2))</f>
        <v/>
      </c>
      <c r="S1057" s="21" t="str">
        <f>IF(O1057="","",IF(O1057=nper,U1056+R1057,MIN(U1056+R1057,IF(Q1057=Q1056,S1056,ROUND(-PMT(((1+Q1057/CP)^(CP/periods_per_year))-1,nper-O1057+1,U1056),2)))))</f>
        <v/>
      </c>
      <c r="T1057" s="21" t="str">
        <f t="shared" si="158"/>
        <v/>
      </c>
      <c r="U1057" s="21" t="str">
        <f t="shared" si="159"/>
        <v/>
      </c>
    </row>
    <row r="1058" spans="1:21" x14ac:dyDescent="0.2">
      <c r="A1058" s="11" t="str">
        <f t="shared" si="150"/>
        <v/>
      </c>
      <c r="B1058" s="12" t="str">
        <f t="shared" si="151"/>
        <v/>
      </c>
      <c r="C1058" s="16" t="str">
        <f t="shared" si="152"/>
        <v/>
      </c>
      <c r="D1058" s="13" t="str">
        <f>IF(A1058="","",IF(A1058=1,start_rate,IF(variable,IF(OR(A1058=1,A1058&lt;$J$23*periods_per_year),D1057,MIN($J$24,IF(MOD(A1058-1,$J$26)=0,MAX($J$25,D1057+$J$27),D1057))),D1057)))</f>
        <v/>
      </c>
      <c r="E1058" s="14" t="str">
        <f t="shared" si="153"/>
        <v/>
      </c>
      <c r="F1058" s="14" t="str">
        <f>IF(A1058="","",IF(A1058=nper,J1057+E1058,MIN(J1057+E1058,IF(D1058=D1057,F1057,IF($E$13="Acc Bi-Weekly",ROUND((-PMT(((1+D1058/CP)^(CP/12))-1,(nper-A1058+1)*12/26,J1057))/2,2),IF($E$13="Acc Weekly",ROUND((-PMT(((1+D1058/CP)^(CP/12))-1,(nper-A1058+1)*12/52,J1057))/4,2),ROUND(-PMT(((1+D1058/CP)^(CP/periods_per_year))-1,nper-A1058+1,J1057),2)))))))</f>
        <v/>
      </c>
      <c r="G1058" s="14" t="str">
        <f>IF(OR(A1058="",A1058&lt;$E$23),"",IF(J1057&lt;=F1058,0,IF(IF(AND(A1058&gt;=$E$23,MOD(A1058-$E$23,int)=0),$E$24,0)+F1058&gt;=J1057+E1058,J1057+E1058-F1058,IF(AND(A1058&gt;=$E$23,MOD(A1058-$E$23,int)=0),$E$24,0)+IF(IF(AND(A1058&gt;=$E$23,MOD(A1058-$E$23,int)=0),$E$24,0)+IF(MOD(A1058-$E$27,periods_per_year)=0,$E$26,0)+F1058&lt;J1057+E1058,IF(MOD(A1058-$E$27,periods_per_year)=0,$E$26,0),J1057+E1058-IF(AND(A1058&gt;=$E$23,MOD(A1058-$E$23,int)=0),$E$24,0)-F1058))))</f>
        <v/>
      </c>
      <c r="H1058" s="15"/>
      <c r="I1058" s="14" t="str">
        <f t="shared" si="154"/>
        <v/>
      </c>
      <c r="J1058" s="14" t="str">
        <f t="shared" si="155"/>
        <v/>
      </c>
      <c r="K1058" s="14" t="str">
        <f t="shared" si="156"/>
        <v/>
      </c>
      <c r="L1058" s="14" t="str">
        <f>IF(A1058="","",SUM($K$49:K1058))</f>
        <v/>
      </c>
      <c r="O1058" s="18" t="str">
        <f t="shared" si="157"/>
        <v/>
      </c>
      <c r="P1058" s="19" t="str">
        <f>IF(O1058="","",IF(OR(periods_per_year=26,periods_per_year=52),IF(periods_per_year=26,IF(O1058=1,fpdate,P1057+14),IF(periods_per_year=52,IF(O1058=1,fpdate,P1057+7),"n/a")),IF(periods_per_year=24,DATE(YEAR(fpdate),MONTH(fpdate)+(O1058-1)/2+IF(AND(DAY(fpdate)&gt;=15,MOD(O1058,2)=0),1,0),IF(MOD(O1058,2)=0,IF(DAY(fpdate)&gt;=15,DAY(fpdate)-14,DAY(fpdate)+14),DAY(fpdate))),IF(DAY(DATE(YEAR(fpdate),MONTH(fpdate)+O1058-1,DAY(fpdate)))&lt;&gt;DAY(fpdate),DATE(YEAR(fpdate),MONTH(fpdate)+O1058,0),DATE(YEAR(fpdate),MONTH(fpdate)+O1058-1,DAY(fpdate))))))</f>
        <v/>
      </c>
      <c r="Q1058" s="20" t="str">
        <f>IF(O1058="","",IF(D1058&lt;&gt;"",D1058,IF(O1058=1,start_rate,IF(variable,IF(OR(O1058=1,O1058&lt;$J$23*periods_per_year),Q1057,MIN($J$24,IF(MOD(O1058-1,$J$26)=0,MAX($J$25,Q1057+$J$27),Q1057))),Q1057))))</f>
        <v/>
      </c>
      <c r="R1058" s="21" t="str">
        <f>IF(O1058="","",ROUND((((1+Q1058/CP)^(CP/periods_per_year))-1)*U1057,2))</f>
        <v/>
      </c>
      <c r="S1058" s="21" t="str">
        <f>IF(O1058="","",IF(O1058=nper,U1057+R1058,MIN(U1057+R1058,IF(Q1058=Q1057,S1057,ROUND(-PMT(((1+Q1058/CP)^(CP/periods_per_year))-1,nper-O1058+1,U1057),2)))))</f>
        <v/>
      </c>
      <c r="T1058" s="21" t="str">
        <f t="shared" si="158"/>
        <v/>
      </c>
      <c r="U1058" s="21" t="str">
        <f t="shared" si="159"/>
        <v/>
      </c>
    </row>
    <row r="1059" spans="1:21" x14ac:dyDescent="0.2">
      <c r="A1059" s="11" t="str">
        <f t="shared" si="150"/>
        <v/>
      </c>
      <c r="B1059" s="12" t="str">
        <f t="shared" si="151"/>
        <v/>
      </c>
      <c r="C1059" s="16" t="str">
        <f t="shared" si="152"/>
        <v/>
      </c>
      <c r="D1059" s="13" t="str">
        <f>IF(A1059="","",IF(A1059=1,start_rate,IF(variable,IF(OR(A1059=1,A1059&lt;$J$23*periods_per_year),D1058,MIN($J$24,IF(MOD(A1059-1,$J$26)=0,MAX($J$25,D1058+$J$27),D1058))),D1058)))</f>
        <v/>
      </c>
      <c r="E1059" s="14" t="str">
        <f t="shared" si="153"/>
        <v/>
      </c>
      <c r="F1059" s="14" t="str">
        <f>IF(A1059="","",IF(A1059=nper,J1058+E1059,MIN(J1058+E1059,IF(D1059=D1058,F1058,IF($E$13="Acc Bi-Weekly",ROUND((-PMT(((1+D1059/CP)^(CP/12))-1,(nper-A1059+1)*12/26,J1058))/2,2),IF($E$13="Acc Weekly",ROUND((-PMT(((1+D1059/CP)^(CP/12))-1,(nper-A1059+1)*12/52,J1058))/4,2),ROUND(-PMT(((1+D1059/CP)^(CP/periods_per_year))-1,nper-A1059+1,J1058),2)))))))</f>
        <v/>
      </c>
      <c r="G1059" s="14" t="str">
        <f>IF(OR(A1059="",A1059&lt;$E$23),"",IF(J1058&lt;=F1059,0,IF(IF(AND(A1059&gt;=$E$23,MOD(A1059-$E$23,int)=0),$E$24,0)+F1059&gt;=J1058+E1059,J1058+E1059-F1059,IF(AND(A1059&gt;=$E$23,MOD(A1059-$E$23,int)=0),$E$24,0)+IF(IF(AND(A1059&gt;=$E$23,MOD(A1059-$E$23,int)=0),$E$24,0)+IF(MOD(A1059-$E$27,periods_per_year)=0,$E$26,0)+F1059&lt;J1058+E1059,IF(MOD(A1059-$E$27,periods_per_year)=0,$E$26,0),J1058+E1059-IF(AND(A1059&gt;=$E$23,MOD(A1059-$E$23,int)=0),$E$24,0)-F1059))))</f>
        <v/>
      </c>
      <c r="H1059" s="15"/>
      <c r="I1059" s="14" t="str">
        <f t="shared" si="154"/>
        <v/>
      </c>
      <c r="J1059" s="14" t="str">
        <f t="shared" si="155"/>
        <v/>
      </c>
      <c r="K1059" s="14" t="str">
        <f t="shared" si="156"/>
        <v/>
      </c>
      <c r="L1059" s="14" t="str">
        <f>IF(A1059="","",SUM($K$49:K1059))</f>
        <v/>
      </c>
      <c r="O1059" s="18" t="str">
        <f t="shared" si="157"/>
        <v/>
      </c>
      <c r="P1059" s="19" t="str">
        <f>IF(O1059="","",IF(OR(periods_per_year=26,periods_per_year=52),IF(periods_per_year=26,IF(O1059=1,fpdate,P1058+14),IF(periods_per_year=52,IF(O1059=1,fpdate,P1058+7),"n/a")),IF(periods_per_year=24,DATE(YEAR(fpdate),MONTH(fpdate)+(O1059-1)/2+IF(AND(DAY(fpdate)&gt;=15,MOD(O1059,2)=0),1,0),IF(MOD(O1059,2)=0,IF(DAY(fpdate)&gt;=15,DAY(fpdate)-14,DAY(fpdate)+14),DAY(fpdate))),IF(DAY(DATE(YEAR(fpdate),MONTH(fpdate)+O1059-1,DAY(fpdate)))&lt;&gt;DAY(fpdate),DATE(YEAR(fpdate),MONTH(fpdate)+O1059,0),DATE(YEAR(fpdate),MONTH(fpdate)+O1059-1,DAY(fpdate))))))</f>
        <v/>
      </c>
      <c r="Q1059" s="20" t="str">
        <f>IF(O1059="","",IF(D1059&lt;&gt;"",D1059,IF(O1059=1,start_rate,IF(variable,IF(OR(O1059=1,O1059&lt;$J$23*periods_per_year),Q1058,MIN($J$24,IF(MOD(O1059-1,$J$26)=0,MAX($J$25,Q1058+$J$27),Q1058))),Q1058))))</f>
        <v/>
      </c>
      <c r="R1059" s="21" t="str">
        <f>IF(O1059="","",ROUND((((1+Q1059/CP)^(CP/periods_per_year))-1)*U1058,2))</f>
        <v/>
      </c>
      <c r="S1059" s="21" t="str">
        <f>IF(O1059="","",IF(O1059=nper,U1058+R1059,MIN(U1058+R1059,IF(Q1059=Q1058,S1058,ROUND(-PMT(((1+Q1059/CP)^(CP/periods_per_year))-1,nper-O1059+1,U1058),2)))))</f>
        <v/>
      </c>
      <c r="T1059" s="21" t="str">
        <f t="shared" si="158"/>
        <v/>
      </c>
      <c r="U1059" s="21" t="str">
        <f t="shared" si="159"/>
        <v/>
      </c>
    </row>
    <row r="1060" spans="1:21" x14ac:dyDescent="0.2">
      <c r="A1060" s="11" t="str">
        <f t="shared" si="150"/>
        <v/>
      </c>
      <c r="B1060" s="12" t="str">
        <f t="shared" si="151"/>
        <v/>
      </c>
      <c r="C1060" s="16" t="str">
        <f t="shared" si="152"/>
        <v/>
      </c>
      <c r="D1060" s="13" t="str">
        <f>IF(A1060="","",IF(A1060=1,start_rate,IF(variable,IF(OR(A1060=1,A1060&lt;$J$23*periods_per_year),D1059,MIN($J$24,IF(MOD(A1060-1,$J$26)=0,MAX($J$25,D1059+$J$27),D1059))),D1059)))</f>
        <v/>
      </c>
      <c r="E1060" s="14" t="str">
        <f t="shared" si="153"/>
        <v/>
      </c>
      <c r="F1060" s="14" t="str">
        <f>IF(A1060="","",IF(A1060=nper,J1059+E1060,MIN(J1059+E1060,IF(D1060=D1059,F1059,IF($E$13="Acc Bi-Weekly",ROUND((-PMT(((1+D1060/CP)^(CP/12))-1,(nper-A1060+1)*12/26,J1059))/2,2),IF($E$13="Acc Weekly",ROUND((-PMT(((1+D1060/CP)^(CP/12))-1,(nper-A1060+1)*12/52,J1059))/4,2),ROUND(-PMT(((1+D1060/CP)^(CP/periods_per_year))-1,nper-A1060+1,J1059),2)))))))</f>
        <v/>
      </c>
      <c r="G1060" s="14" t="str">
        <f>IF(OR(A1060="",A1060&lt;$E$23),"",IF(J1059&lt;=F1060,0,IF(IF(AND(A1060&gt;=$E$23,MOD(A1060-$E$23,int)=0),$E$24,0)+F1060&gt;=J1059+E1060,J1059+E1060-F1060,IF(AND(A1060&gt;=$E$23,MOD(A1060-$E$23,int)=0),$E$24,0)+IF(IF(AND(A1060&gt;=$E$23,MOD(A1060-$E$23,int)=0),$E$24,0)+IF(MOD(A1060-$E$27,periods_per_year)=0,$E$26,0)+F1060&lt;J1059+E1060,IF(MOD(A1060-$E$27,periods_per_year)=0,$E$26,0),J1059+E1060-IF(AND(A1060&gt;=$E$23,MOD(A1060-$E$23,int)=0),$E$24,0)-F1060))))</f>
        <v/>
      </c>
      <c r="H1060" s="15"/>
      <c r="I1060" s="14" t="str">
        <f t="shared" si="154"/>
        <v/>
      </c>
      <c r="J1060" s="14" t="str">
        <f t="shared" si="155"/>
        <v/>
      </c>
      <c r="K1060" s="14" t="str">
        <f t="shared" si="156"/>
        <v/>
      </c>
      <c r="L1060" s="14" t="str">
        <f>IF(A1060="","",SUM($K$49:K1060))</f>
        <v/>
      </c>
      <c r="O1060" s="18" t="str">
        <f t="shared" si="157"/>
        <v/>
      </c>
      <c r="P1060" s="19" t="str">
        <f>IF(O1060="","",IF(OR(periods_per_year=26,periods_per_year=52),IF(periods_per_year=26,IF(O1060=1,fpdate,P1059+14),IF(periods_per_year=52,IF(O1060=1,fpdate,P1059+7),"n/a")),IF(periods_per_year=24,DATE(YEAR(fpdate),MONTH(fpdate)+(O1060-1)/2+IF(AND(DAY(fpdate)&gt;=15,MOD(O1060,2)=0),1,0),IF(MOD(O1060,2)=0,IF(DAY(fpdate)&gt;=15,DAY(fpdate)-14,DAY(fpdate)+14),DAY(fpdate))),IF(DAY(DATE(YEAR(fpdate),MONTH(fpdate)+O1060-1,DAY(fpdate)))&lt;&gt;DAY(fpdate),DATE(YEAR(fpdate),MONTH(fpdate)+O1060,0),DATE(YEAR(fpdate),MONTH(fpdate)+O1060-1,DAY(fpdate))))))</f>
        <v/>
      </c>
      <c r="Q1060" s="20" t="str">
        <f>IF(O1060="","",IF(D1060&lt;&gt;"",D1060,IF(O1060=1,start_rate,IF(variable,IF(OR(O1060=1,O1060&lt;$J$23*periods_per_year),Q1059,MIN($J$24,IF(MOD(O1060-1,$J$26)=0,MAX($J$25,Q1059+$J$27),Q1059))),Q1059))))</f>
        <v/>
      </c>
      <c r="R1060" s="21" t="str">
        <f>IF(O1060="","",ROUND((((1+Q1060/CP)^(CP/periods_per_year))-1)*U1059,2))</f>
        <v/>
      </c>
      <c r="S1060" s="21" t="str">
        <f>IF(O1060="","",IF(O1060=nper,U1059+R1060,MIN(U1059+R1060,IF(Q1060=Q1059,S1059,ROUND(-PMT(((1+Q1060/CP)^(CP/periods_per_year))-1,nper-O1060+1,U1059),2)))))</f>
        <v/>
      </c>
      <c r="T1060" s="21" t="str">
        <f t="shared" si="158"/>
        <v/>
      </c>
      <c r="U1060" s="21" t="str">
        <f t="shared" si="159"/>
        <v/>
      </c>
    </row>
    <row r="1061" spans="1:21" x14ac:dyDescent="0.2">
      <c r="A1061" s="11" t="str">
        <f t="shared" si="150"/>
        <v/>
      </c>
      <c r="B1061" s="12" t="str">
        <f t="shared" si="151"/>
        <v/>
      </c>
      <c r="C1061" s="16" t="str">
        <f t="shared" si="152"/>
        <v/>
      </c>
      <c r="D1061" s="13" t="str">
        <f>IF(A1061="","",IF(A1061=1,start_rate,IF(variable,IF(OR(A1061=1,A1061&lt;$J$23*periods_per_year),D1060,MIN($J$24,IF(MOD(A1061-1,$J$26)=0,MAX($J$25,D1060+$J$27),D1060))),D1060)))</f>
        <v/>
      </c>
      <c r="E1061" s="14" t="str">
        <f t="shared" si="153"/>
        <v/>
      </c>
      <c r="F1061" s="14" t="str">
        <f>IF(A1061="","",IF(A1061=nper,J1060+E1061,MIN(J1060+E1061,IF(D1061=D1060,F1060,IF($E$13="Acc Bi-Weekly",ROUND((-PMT(((1+D1061/CP)^(CP/12))-1,(nper-A1061+1)*12/26,J1060))/2,2),IF($E$13="Acc Weekly",ROUND((-PMT(((1+D1061/CP)^(CP/12))-1,(nper-A1061+1)*12/52,J1060))/4,2),ROUND(-PMT(((1+D1061/CP)^(CP/periods_per_year))-1,nper-A1061+1,J1060),2)))))))</f>
        <v/>
      </c>
      <c r="G1061" s="14" t="str">
        <f>IF(OR(A1061="",A1061&lt;$E$23),"",IF(J1060&lt;=F1061,0,IF(IF(AND(A1061&gt;=$E$23,MOD(A1061-$E$23,int)=0),$E$24,0)+F1061&gt;=J1060+E1061,J1060+E1061-F1061,IF(AND(A1061&gt;=$E$23,MOD(A1061-$E$23,int)=0),$E$24,0)+IF(IF(AND(A1061&gt;=$E$23,MOD(A1061-$E$23,int)=0),$E$24,0)+IF(MOD(A1061-$E$27,periods_per_year)=0,$E$26,0)+F1061&lt;J1060+E1061,IF(MOD(A1061-$E$27,periods_per_year)=0,$E$26,0),J1060+E1061-IF(AND(A1061&gt;=$E$23,MOD(A1061-$E$23,int)=0),$E$24,0)-F1061))))</f>
        <v/>
      </c>
      <c r="H1061" s="15"/>
      <c r="I1061" s="14" t="str">
        <f t="shared" si="154"/>
        <v/>
      </c>
      <c r="J1061" s="14" t="str">
        <f t="shared" si="155"/>
        <v/>
      </c>
      <c r="K1061" s="14" t="str">
        <f t="shared" si="156"/>
        <v/>
      </c>
      <c r="L1061" s="14" t="str">
        <f>IF(A1061="","",SUM($K$49:K1061))</f>
        <v/>
      </c>
      <c r="O1061" s="18" t="str">
        <f t="shared" si="157"/>
        <v/>
      </c>
      <c r="P1061" s="19" t="str">
        <f>IF(O1061="","",IF(OR(periods_per_year=26,periods_per_year=52),IF(periods_per_year=26,IF(O1061=1,fpdate,P1060+14),IF(periods_per_year=52,IF(O1061=1,fpdate,P1060+7),"n/a")),IF(periods_per_year=24,DATE(YEAR(fpdate),MONTH(fpdate)+(O1061-1)/2+IF(AND(DAY(fpdate)&gt;=15,MOD(O1061,2)=0),1,0),IF(MOD(O1061,2)=0,IF(DAY(fpdate)&gt;=15,DAY(fpdate)-14,DAY(fpdate)+14),DAY(fpdate))),IF(DAY(DATE(YEAR(fpdate),MONTH(fpdate)+O1061-1,DAY(fpdate)))&lt;&gt;DAY(fpdate),DATE(YEAR(fpdate),MONTH(fpdate)+O1061,0),DATE(YEAR(fpdate),MONTH(fpdate)+O1061-1,DAY(fpdate))))))</f>
        <v/>
      </c>
      <c r="Q1061" s="20" t="str">
        <f>IF(O1061="","",IF(D1061&lt;&gt;"",D1061,IF(O1061=1,start_rate,IF(variable,IF(OR(O1061=1,O1061&lt;$J$23*periods_per_year),Q1060,MIN($J$24,IF(MOD(O1061-1,$J$26)=0,MAX($J$25,Q1060+$J$27),Q1060))),Q1060))))</f>
        <v/>
      </c>
      <c r="R1061" s="21" t="str">
        <f>IF(O1061="","",ROUND((((1+Q1061/CP)^(CP/periods_per_year))-1)*U1060,2))</f>
        <v/>
      </c>
      <c r="S1061" s="21" t="str">
        <f>IF(O1061="","",IF(O1061=nper,U1060+R1061,MIN(U1060+R1061,IF(Q1061=Q1060,S1060,ROUND(-PMT(((1+Q1061/CP)^(CP/periods_per_year))-1,nper-O1061+1,U1060),2)))))</f>
        <v/>
      </c>
      <c r="T1061" s="21" t="str">
        <f t="shared" si="158"/>
        <v/>
      </c>
      <c r="U1061" s="21" t="str">
        <f t="shared" si="159"/>
        <v/>
      </c>
    </row>
    <row r="1062" spans="1:21" x14ac:dyDescent="0.2">
      <c r="A1062" s="11" t="str">
        <f t="shared" si="150"/>
        <v/>
      </c>
      <c r="B1062" s="12" t="str">
        <f t="shared" si="151"/>
        <v/>
      </c>
      <c r="C1062" s="16" t="str">
        <f t="shared" si="152"/>
        <v/>
      </c>
      <c r="D1062" s="13" t="str">
        <f>IF(A1062="","",IF(A1062=1,start_rate,IF(variable,IF(OR(A1062=1,A1062&lt;$J$23*periods_per_year),D1061,MIN($J$24,IF(MOD(A1062-1,$J$26)=0,MAX($J$25,D1061+$J$27),D1061))),D1061)))</f>
        <v/>
      </c>
      <c r="E1062" s="14" t="str">
        <f t="shared" si="153"/>
        <v/>
      </c>
      <c r="F1062" s="14" t="str">
        <f>IF(A1062="","",IF(A1062=nper,J1061+E1062,MIN(J1061+E1062,IF(D1062=D1061,F1061,IF($E$13="Acc Bi-Weekly",ROUND((-PMT(((1+D1062/CP)^(CP/12))-1,(nper-A1062+1)*12/26,J1061))/2,2),IF($E$13="Acc Weekly",ROUND((-PMT(((1+D1062/CP)^(CP/12))-1,(nper-A1062+1)*12/52,J1061))/4,2),ROUND(-PMT(((1+D1062/CP)^(CP/periods_per_year))-1,nper-A1062+1,J1061),2)))))))</f>
        <v/>
      </c>
      <c r="G1062" s="14" t="str">
        <f>IF(OR(A1062="",A1062&lt;$E$23),"",IF(J1061&lt;=F1062,0,IF(IF(AND(A1062&gt;=$E$23,MOD(A1062-$E$23,int)=0),$E$24,0)+F1062&gt;=J1061+E1062,J1061+E1062-F1062,IF(AND(A1062&gt;=$E$23,MOD(A1062-$E$23,int)=0),$E$24,0)+IF(IF(AND(A1062&gt;=$E$23,MOD(A1062-$E$23,int)=0),$E$24,0)+IF(MOD(A1062-$E$27,periods_per_year)=0,$E$26,0)+F1062&lt;J1061+E1062,IF(MOD(A1062-$E$27,periods_per_year)=0,$E$26,0),J1061+E1062-IF(AND(A1062&gt;=$E$23,MOD(A1062-$E$23,int)=0),$E$24,0)-F1062))))</f>
        <v/>
      </c>
      <c r="H1062" s="15"/>
      <c r="I1062" s="14" t="str">
        <f t="shared" si="154"/>
        <v/>
      </c>
      <c r="J1062" s="14" t="str">
        <f t="shared" si="155"/>
        <v/>
      </c>
      <c r="K1062" s="14" t="str">
        <f t="shared" si="156"/>
        <v/>
      </c>
      <c r="L1062" s="14" t="str">
        <f>IF(A1062="","",SUM($K$49:K1062))</f>
        <v/>
      </c>
      <c r="O1062" s="18" t="str">
        <f t="shared" si="157"/>
        <v/>
      </c>
      <c r="P1062" s="19" t="str">
        <f>IF(O1062="","",IF(OR(periods_per_year=26,periods_per_year=52),IF(periods_per_year=26,IF(O1062=1,fpdate,P1061+14),IF(periods_per_year=52,IF(O1062=1,fpdate,P1061+7),"n/a")),IF(periods_per_year=24,DATE(YEAR(fpdate),MONTH(fpdate)+(O1062-1)/2+IF(AND(DAY(fpdate)&gt;=15,MOD(O1062,2)=0),1,0),IF(MOD(O1062,2)=0,IF(DAY(fpdate)&gt;=15,DAY(fpdate)-14,DAY(fpdate)+14),DAY(fpdate))),IF(DAY(DATE(YEAR(fpdate),MONTH(fpdate)+O1062-1,DAY(fpdate)))&lt;&gt;DAY(fpdate),DATE(YEAR(fpdate),MONTH(fpdate)+O1062,0),DATE(YEAR(fpdate),MONTH(fpdate)+O1062-1,DAY(fpdate))))))</f>
        <v/>
      </c>
      <c r="Q1062" s="20" t="str">
        <f>IF(O1062="","",IF(D1062&lt;&gt;"",D1062,IF(O1062=1,start_rate,IF(variable,IF(OR(O1062=1,O1062&lt;$J$23*periods_per_year),Q1061,MIN($J$24,IF(MOD(O1062-1,$J$26)=0,MAX($J$25,Q1061+$J$27),Q1061))),Q1061))))</f>
        <v/>
      </c>
      <c r="R1062" s="21" t="str">
        <f>IF(O1062="","",ROUND((((1+Q1062/CP)^(CP/periods_per_year))-1)*U1061,2))</f>
        <v/>
      </c>
      <c r="S1062" s="21" t="str">
        <f>IF(O1062="","",IF(O1062=nper,U1061+R1062,MIN(U1061+R1062,IF(Q1062=Q1061,S1061,ROUND(-PMT(((1+Q1062/CP)^(CP/periods_per_year))-1,nper-O1062+1,U1061),2)))))</f>
        <v/>
      </c>
      <c r="T1062" s="21" t="str">
        <f t="shared" si="158"/>
        <v/>
      </c>
      <c r="U1062" s="21" t="str">
        <f t="shared" si="159"/>
        <v/>
      </c>
    </row>
    <row r="1063" spans="1:21" x14ac:dyDescent="0.2">
      <c r="A1063" s="11" t="str">
        <f t="shared" si="150"/>
        <v/>
      </c>
      <c r="B1063" s="12" t="str">
        <f t="shared" si="151"/>
        <v/>
      </c>
      <c r="C1063" s="16" t="str">
        <f t="shared" si="152"/>
        <v/>
      </c>
      <c r="D1063" s="13" t="str">
        <f>IF(A1063="","",IF(A1063=1,start_rate,IF(variable,IF(OR(A1063=1,A1063&lt;$J$23*periods_per_year),D1062,MIN($J$24,IF(MOD(A1063-1,$J$26)=0,MAX($J$25,D1062+$J$27),D1062))),D1062)))</f>
        <v/>
      </c>
      <c r="E1063" s="14" t="str">
        <f t="shared" si="153"/>
        <v/>
      </c>
      <c r="F1063" s="14" t="str">
        <f>IF(A1063="","",IF(A1063=nper,J1062+E1063,MIN(J1062+E1063,IF(D1063=D1062,F1062,IF($E$13="Acc Bi-Weekly",ROUND((-PMT(((1+D1063/CP)^(CP/12))-1,(nper-A1063+1)*12/26,J1062))/2,2),IF($E$13="Acc Weekly",ROUND((-PMT(((1+D1063/CP)^(CP/12))-1,(nper-A1063+1)*12/52,J1062))/4,2),ROUND(-PMT(((1+D1063/CP)^(CP/periods_per_year))-1,nper-A1063+1,J1062),2)))))))</f>
        <v/>
      </c>
      <c r="G1063" s="14" t="str">
        <f>IF(OR(A1063="",A1063&lt;$E$23),"",IF(J1062&lt;=F1063,0,IF(IF(AND(A1063&gt;=$E$23,MOD(A1063-$E$23,int)=0),$E$24,0)+F1063&gt;=J1062+E1063,J1062+E1063-F1063,IF(AND(A1063&gt;=$E$23,MOD(A1063-$E$23,int)=0),$E$24,0)+IF(IF(AND(A1063&gt;=$E$23,MOD(A1063-$E$23,int)=0),$E$24,0)+IF(MOD(A1063-$E$27,periods_per_year)=0,$E$26,0)+F1063&lt;J1062+E1063,IF(MOD(A1063-$E$27,periods_per_year)=0,$E$26,0),J1062+E1063-IF(AND(A1063&gt;=$E$23,MOD(A1063-$E$23,int)=0),$E$24,0)-F1063))))</f>
        <v/>
      </c>
      <c r="H1063" s="15"/>
      <c r="I1063" s="14" t="str">
        <f t="shared" si="154"/>
        <v/>
      </c>
      <c r="J1063" s="14" t="str">
        <f t="shared" si="155"/>
        <v/>
      </c>
      <c r="K1063" s="14" t="str">
        <f t="shared" si="156"/>
        <v/>
      </c>
      <c r="L1063" s="14" t="str">
        <f>IF(A1063="","",SUM($K$49:K1063))</f>
        <v/>
      </c>
      <c r="O1063" s="18" t="str">
        <f t="shared" si="157"/>
        <v/>
      </c>
      <c r="P1063" s="19" t="str">
        <f>IF(O1063="","",IF(OR(periods_per_year=26,periods_per_year=52),IF(periods_per_year=26,IF(O1063=1,fpdate,P1062+14),IF(periods_per_year=52,IF(O1063=1,fpdate,P1062+7),"n/a")),IF(periods_per_year=24,DATE(YEAR(fpdate),MONTH(fpdate)+(O1063-1)/2+IF(AND(DAY(fpdate)&gt;=15,MOD(O1063,2)=0),1,0),IF(MOD(O1063,2)=0,IF(DAY(fpdate)&gt;=15,DAY(fpdate)-14,DAY(fpdate)+14),DAY(fpdate))),IF(DAY(DATE(YEAR(fpdate),MONTH(fpdate)+O1063-1,DAY(fpdate)))&lt;&gt;DAY(fpdate),DATE(YEAR(fpdate),MONTH(fpdate)+O1063,0),DATE(YEAR(fpdate),MONTH(fpdate)+O1063-1,DAY(fpdate))))))</f>
        <v/>
      </c>
      <c r="Q1063" s="20" t="str">
        <f>IF(O1063="","",IF(D1063&lt;&gt;"",D1063,IF(O1063=1,start_rate,IF(variable,IF(OR(O1063=1,O1063&lt;$J$23*periods_per_year),Q1062,MIN($J$24,IF(MOD(O1063-1,$J$26)=0,MAX($J$25,Q1062+$J$27),Q1062))),Q1062))))</f>
        <v/>
      </c>
      <c r="R1063" s="21" t="str">
        <f>IF(O1063="","",ROUND((((1+Q1063/CP)^(CP/periods_per_year))-1)*U1062,2))</f>
        <v/>
      </c>
      <c r="S1063" s="21" t="str">
        <f>IF(O1063="","",IF(O1063=nper,U1062+R1063,MIN(U1062+R1063,IF(Q1063=Q1062,S1062,ROUND(-PMT(((1+Q1063/CP)^(CP/periods_per_year))-1,nper-O1063+1,U1062),2)))))</f>
        <v/>
      </c>
      <c r="T1063" s="21" t="str">
        <f t="shared" si="158"/>
        <v/>
      </c>
      <c r="U1063" s="21" t="str">
        <f t="shared" si="159"/>
        <v/>
      </c>
    </row>
    <row r="1064" spans="1:21" x14ac:dyDescent="0.2">
      <c r="A1064" s="11" t="str">
        <f t="shared" si="150"/>
        <v/>
      </c>
      <c r="B1064" s="12" t="str">
        <f t="shared" si="151"/>
        <v/>
      </c>
      <c r="C1064" s="16" t="str">
        <f t="shared" si="152"/>
        <v/>
      </c>
      <c r="D1064" s="13" t="str">
        <f>IF(A1064="","",IF(A1064=1,start_rate,IF(variable,IF(OR(A1064=1,A1064&lt;$J$23*periods_per_year),D1063,MIN($J$24,IF(MOD(A1064-1,$J$26)=0,MAX($J$25,D1063+$J$27),D1063))),D1063)))</f>
        <v/>
      </c>
      <c r="E1064" s="14" t="str">
        <f t="shared" si="153"/>
        <v/>
      </c>
      <c r="F1064" s="14" t="str">
        <f>IF(A1064="","",IF(A1064=nper,J1063+E1064,MIN(J1063+E1064,IF(D1064=D1063,F1063,IF($E$13="Acc Bi-Weekly",ROUND((-PMT(((1+D1064/CP)^(CP/12))-1,(nper-A1064+1)*12/26,J1063))/2,2),IF($E$13="Acc Weekly",ROUND((-PMT(((1+D1064/CP)^(CP/12))-1,(nper-A1064+1)*12/52,J1063))/4,2),ROUND(-PMT(((1+D1064/CP)^(CP/periods_per_year))-1,nper-A1064+1,J1063),2)))))))</f>
        <v/>
      </c>
      <c r="G1064" s="14" t="str">
        <f>IF(OR(A1064="",A1064&lt;$E$23),"",IF(J1063&lt;=F1064,0,IF(IF(AND(A1064&gt;=$E$23,MOD(A1064-$E$23,int)=0),$E$24,0)+F1064&gt;=J1063+E1064,J1063+E1064-F1064,IF(AND(A1064&gt;=$E$23,MOD(A1064-$E$23,int)=0),$E$24,0)+IF(IF(AND(A1064&gt;=$E$23,MOD(A1064-$E$23,int)=0),$E$24,0)+IF(MOD(A1064-$E$27,periods_per_year)=0,$E$26,0)+F1064&lt;J1063+E1064,IF(MOD(A1064-$E$27,periods_per_year)=0,$E$26,0),J1063+E1064-IF(AND(A1064&gt;=$E$23,MOD(A1064-$E$23,int)=0),$E$24,0)-F1064))))</f>
        <v/>
      </c>
      <c r="H1064" s="15"/>
      <c r="I1064" s="14" t="str">
        <f t="shared" si="154"/>
        <v/>
      </c>
      <c r="J1064" s="14" t="str">
        <f t="shared" si="155"/>
        <v/>
      </c>
      <c r="K1064" s="14" t="str">
        <f t="shared" si="156"/>
        <v/>
      </c>
      <c r="L1064" s="14" t="str">
        <f>IF(A1064="","",SUM($K$49:K1064))</f>
        <v/>
      </c>
      <c r="O1064" s="18" t="str">
        <f t="shared" si="157"/>
        <v/>
      </c>
      <c r="P1064" s="19" t="str">
        <f>IF(O1064="","",IF(OR(periods_per_year=26,periods_per_year=52),IF(periods_per_year=26,IF(O1064=1,fpdate,P1063+14),IF(periods_per_year=52,IF(O1064=1,fpdate,P1063+7),"n/a")),IF(periods_per_year=24,DATE(YEAR(fpdate),MONTH(fpdate)+(O1064-1)/2+IF(AND(DAY(fpdate)&gt;=15,MOD(O1064,2)=0),1,0),IF(MOD(O1064,2)=0,IF(DAY(fpdate)&gt;=15,DAY(fpdate)-14,DAY(fpdate)+14),DAY(fpdate))),IF(DAY(DATE(YEAR(fpdate),MONTH(fpdate)+O1064-1,DAY(fpdate)))&lt;&gt;DAY(fpdate),DATE(YEAR(fpdate),MONTH(fpdate)+O1064,0),DATE(YEAR(fpdate),MONTH(fpdate)+O1064-1,DAY(fpdate))))))</f>
        <v/>
      </c>
      <c r="Q1064" s="20" t="str">
        <f>IF(O1064="","",IF(D1064&lt;&gt;"",D1064,IF(O1064=1,start_rate,IF(variable,IF(OR(O1064=1,O1064&lt;$J$23*periods_per_year),Q1063,MIN($J$24,IF(MOD(O1064-1,$J$26)=0,MAX($J$25,Q1063+$J$27),Q1063))),Q1063))))</f>
        <v/>
      </c>
      <c r="R1064" s="21" t="str">
        <f>IF(O1064="","",ROUND((((1+Q1064/CP)^(CP/periods_per_year))-1)*U1063,2))</f>
        <v/>
      </c>
      <c r="S1064" s="21" t="str">
        <f>IF(O1064="","",IF(O1064=nper,U1063+R1064,MIN(U1063+R1064,IF(Q1064=Q1063,S1063,ROUND(-PMT(((1+Q1064/CP)^(CP/periods_per_year))-1,nper-O1064+1,U1063),2)))))</f>
        <v/>
      </c>
      <c r="T1064" s="21" t="str">
        <f t="shared" si="158"/>
        <v/>
      </c>
      <c r="U1064" s="21" t="str">
        <f t="shared" si="159"/>
        <v/>
      </c>
    </row>
    <row r="1065" spans="1:21" x14ac:dyDescent="0.2">
      <c r="A1065" s="11" t="str">
        <f t="shared" si="150"/>
        <v/>
      </c>
      <c r="B1065" s="12" t="str">
        <f t="shared" si="151"/>
        <v/>
      </c>
      <c r="C1065" s="16" t="str">
        <f t="shared" si="152"/>
        <v/>
      </c>
      <c r="D1065" s="13" t="str">
        <f>IF(A1065="","",IF(A1065=1,start_rate,IF(variable,IF(OR(A1065=1,A1065&lt;$J$23*periods_per_year),D1064,MIN($J$24,IF(MOD(A1065-1,$J$26)=0,MAX($J$25,D1064+$J$27),D1064))),D1064)))</f>
        <v/>
      </c>
      <c r="E1065" s="14" t="str">
        <f t="shared" si="153"/>
        <v/>
      </c>
      <c r="F1065" s="14" t="str">
        <f>IF(A1065="","",IF(A1065=nper,J1064+E1065,MIN(J1064+E1065,IF(D1065=D1064,F1064,IF($E$13="Acc Bi-Weekly",ROUND((-PMT(((1+D1065/CP)^(CP/12))-1,(nper-A1065+1)*12/26,J1064))/2,2),IF($E$13="Acc Weekly",ROUND((-PMT(((1+D1065/CP)^(CP/12))-1,(nper-A1065+1)*12/52,J1064))/4,2),ROUND(-PMT(((1+D1065/CP)^(CP/periods_per_year))-1,nper-A1065+1,J1064),2)))))))</f>
        <v/>
      </c>
      <c r="G1065" s="14" t="str">
        <f>IF(OR(A1065="",A1065&lt;$E$23),"",IF(J1064&lt;=F1065,0,IF(IF(AND(A1065&gt;=$E$23,MOD(A1065-$E$23,int)=0),$E$24,0)+F1065&gt;=J1064+E1065,J1064+E1065-F1065,IF(AND(A1065&gt;=$E$23,MOD(A1065-$E$23,int)=0),$E$24,0)+IF(IF(AND(A1065&gt;=$E$23,MOD(A1065-$E$23,int)=0),$E$24,0)+IF(MOD(A1065-$E$27,periods_per_year)=0,$E$26,0)+F1065&lt;J1064+E1065,IF(MOD(A1065-$E$27,periods_per_year)=0,$E$26,0),J1064+E1065-IF(AND(A1065&gt;=$E$23,MOD(A1065-$E$23,int)=0),$E$24,0)-F1065))))</f>
        <v/>
      </c>
      <c r="H1065" s="15"/>
      <c r="I1065" s="14" t="str">
        <f t="shared" si="154"/>
        <v/>
      </c>
      <c r="J1065" s="14" t="str">
        <f t="shared" si="155"/>
        <v/>
      </c>
      <c r="K1065" s="14" t="str">
        <f t="shared" si="156"/>
        <v/>
      </c>
      <c r="L1065" s="14" t="str">
        <f>IF(A1065="","",SUM($K$49:K1065))</f>
        <v/>
      </c>
      <c r="O1065" s="18" t="str">
        <f t="shared" si="157"/>
        <v/>
      </c>
      <c r="P1065" s="19" t="str">
        <f>IF(O1065="","",IF(OR(periods_per_year=26,periods_per_year=52),IF(periods_per_year=26,IF(O1065=1,fpdate,P1064+14),IF(periods_per_year=52,IF(O1065=1,fpdate,P1064+7),"n/a")),IF(periods_per_year=24,DATE(YEAR(fpdate),MONTH(fpdate)+(O1065-1)/2+IF(AND(DAY(fpdate)&gt;=15,MOD(O1065,2)=0),1,0),IF(MOD(O1065,2)=0,IF(DAY(fpdate)&gt;=15,DAY(fpdate)-14,DAY(fpdate)+14),DAY(fpdate))),IF(DAY(DATE(YEAR(fpdate),MONTH(fpdate)+O1065-1,DAY(fpdate)))&lt;&gt;DAY(fpdate),DATE(YEAR(fpdate),MONTH(fpdate)+O1065,0),DATE(YEAR(fpdate),MONTH(fpdate)+O1065-1,DAY(fpdate))))))</f>
        <v/>
      </c>
      <c r="Q1065" s="20" t="str">
        <f>IF(O1065="","",IF(D1065&lt;&gt;"",D1065,IF(O1065=1,start_rate,IF(variable,IF(OR(O1065=1,O1065&lt;$J$23*periods_per_year),Q1064,MIN($J$24,IF(MOD(O1065-1,$J$26)=0,MAX($J$25,Q1064+$J$27),Q1064))),Q1064))))</f>
        <v/>
      </c>
      <c r="R1065" s="21" t="str">
        <f>IF(O1065="","",ROUND((((1+Q1065/CP)^(CP/periods_per_year))-1)*U1064,2))</f>
        <v/>
      </c>
      <c r="S1065" s="21" t="str">
        <f>IF(O1065="","",IF(O1065=nper,U1064+R1065,MIN(U1064+R1065,IF(Q1065=Q1064,S1064,ROUND(-PMT(((1+Q1065/CP)^(CP/periods_per_year))-1,nper-O1065+1,U1064),2)))))</f>
        <v/>
      </c>
      <c r="T1065" s="21" t="str">
        <f t="shared" si="158"/>
        <v/>
      </c>
      <c r="U1065" s="21" t="str">
        <f t="shared" si="159"/>
        <v/>
      </c>
    </row>
    <row r="1066" spans="1:21" x14ac:dyDescent="0.2">
      <c r="A1066" s="11" t="str">
        <f t="shared" si="150"/>
        <v/>
      </c>
      <c r="B1066" s="12" t="str">
        <f t="shared" si="151"/>
        <v/>
      </c>
      <c r="C1066" s="16" t="str">
        <f t="shared" si="152"/>
        <v/>
      </c>
      <c r="D1066" s="13" t="str">
        <f>IF(A1066="","",IF(A1066=1,start_rate,IF(variable,IF(OR(A1066=1,A1066&lt;$J$23*periods_per_year),D1065,MIN($J$24,IF(MOD(A1066-1,$J$26)=0,MAX($J$25,D1065+$J$27),D1065))),D1065)))</f>
        <v/>
      </c>
      <c r="E1066" s="14" t="str">
        <f t="shared" si="153"/>
        <v/>
      </c>
      <c r="F1066" s="14" t="str">
        <f>IF(A1066="","",IF(A1066=nper,J1065+E1066,MIN(J1065+E1066,IF(D1066=D1065,F1065,IF($E$13="Acc Bi-Weekly",ROUND((-PMT(((1+D1066/CP)^(CP/12))-1,(nper-A1066+1)*12/26,J1065))/2,2),IF($E$13="Acc Weekly",ROUND((-PMT(((1+D1066/CP)^(CP/12))-1,(nper-A1066+1)*12/52,J1065))/4,2),ROUND(-PMT(((1+D1066/CP)^(CP/periods_per_year))-1,nper-A1066+1,J1065),2)))))))</f>
        <v/>
      </c>
      <c r="G1066" s="14" t="str">
        <f>IF(OR(A1066="",A1066&lt;$E$23),"",IF(J1065&lt;=F1066,0,IF(IF(AND(A1066&gt;=$E$23,MOD(A1066-$E$23,int)=0),$E$24,0)+F1066&gt;=J1065+E1066,J1065+E1066-F1066,IF(AND(A1066&gt;=$E$23,MOD(A1066-$E$23,int)=0),$E$24,0)+IF(IF(AND(A1066&gt;=$E$23,MOD(A1066-$E$23,int)=0),$E$24,0)+IF(MOD(A1066-$E$27,periods_per_year)=0,$E$26,0)+F1066&lt;J1065+E1066,IF(MOD(A1066-$E$27,periods_per_year)=0,$E$26,0),J1065+E1066-IF(AND(A1066&gt;=$E$23,MOD(A1066-$E$23,int)=0),$E$24,0)-F1066))))</f>
        <v/>
      </c>
      <c r="H1066" s="15"/>
      <c r="I1066" s="14" t="str">
        <f t="shared" si="154"/>
        <v/>
      </c>
      <c r="J1066" s="14" t="str">
        <f t="shared" si="155"/>
        <v/>
      </c>
      <c r="K1066" s="14" t="str">
        <f t="shared" si="156"/>
        <v/>
      </c>
      <c r="L1066" s="14" t="str">
        <f>IF(A1066="","",SUM($K$49:K1066))</f>
        <v/>
      </c>
      <c r="O1066" s="18" t="str">
        <f t="shared" si="157"/>
        <v/>
      </c>
      <c r="P1066" s="19" t="str">
        <f>IF(O1066="","",IF(OR(periods_per_year=26,periods_per_year=52),IF(periods_per_year=26,IF(O1066=1,fpdate,P1065+14),IF(periods_per_year=52,IF(O1066=1,fpdate,P1065+7),"n/a")),IF(periods_per_year=24,DATE(YEAR(fpdate),MONTH(fpdate)+(O1066-1)/2+IF(AND(DAY(fpdate)&gt;=15,MOD(O1066,2)=0),1,0),IF(MOD(O1066,2)=0,IF(DAY(fpdate)&gt;=15,DAY(fpdate)-14,DAY(fpdate)+14),DAY(fpdate))),IF(DAY(DATE(YEAR(fpdate),MONTH(fpdate)+O1066-1,DAY(fpdate)))&lt;&gt;DAY(fpdate),DATE(YEAR(fpdate),MONTH(fpdate)+O1066,0),DATE(YEAR(fpdate),MONTH(fpdate)+O1066-1,DAY(fpdate))))))</f>
        <v/>
      </c>
      <c r="Q1066" s="20" t="str">
        <f>IF(O1066="","",IF(D1066&lt;&gt;"",D1066,IF(O1066=1,start_rate,IF(variable,IF(OR(O1066=1,O1066&lt;$J$23*periods_per_year),Q1065,MIN($J$24,IF(MOD(O1066-1,$J$26)=0,MAX($J$25,Q1065+$J$27),Q1065))),Q1065))))</f>
        <v/>
      </c>
      <c r="R1066" s="21" t="str">
        <f>IF(O1066="","",ROUND((((1+Q1066/CP)^(CP/periods_per_year))-1)*U1065,2))</f>
        <v/>
      </c>
      <c r="S1066" s="21" t="str">
        <f>IF(O1066="","",IF(O1066=nper,U1065+R1066,MIN(U1065+R1066,IF(Q1066=Q1065,S1065,ROUND(-PMT(((1+Q1066/CP)^(CP/periods_per_year))-1,nper-O1066+1,U1065),2)))))</f>
        <v/>
      </c>
      <c r="T1066" s="21" t="str">
        <f t="shared" si="158"/>
        <v/>
      </c>
      <c r="U1066" s="21" t="str">
        <f t="shared" si="159"/>
        <v/>
      </c>
    </row>
    <row r="1067" spans="1:21" x14ac:dyDescent="0.2">
      <c r="A1067" s="11" t="str">
        <f t="shared" si="150"/>
        <v/>
      </c>
      <c r="B1067" s="12" t="str">
        <f t="shared" si="151"/>
        <v/>
      </c>
      <c r="C1067" s="16" t="str">
        <f t="shared" si="152"/>
        <v/>
      </c>
      <c r="D1067" s="13" t="str">
        <f>IF(A1067="","",IF(A1067=1,start_rate,IF(variable,IF(OR(A1067=1,A1067&lt;$J$23*periods_per_year),D1066,MIN($J$24,IF(MOD(A1067-1,$J$26)=0,MAX($J$25,D1066+$J$27),D1066))),D1066)))</f>
        <v/>
      </c>
      <c r="E1067" s="14" t="str">
        <f t="shared" si="153"/>
        <v/>
      </c>
      <c r="F1067" s="14" t="str">
        <f>IF(A1067="","",IF(A1067=nper,J1066+E1067,MIN(J1066+E1067,IF(D1067=D1066,F1066,IF($E$13="Acc Bi-Weekly",ROUND((-PMT(((1+D1067/CP)^(CP/12))-1,(nper-A1067+1)*12/26,J1066))/2,2),IF($E$13="Acc Weekly",ROUND((-PMT(((1+D1067/CP)^(CP/12))-1,(nper-A1067+1)*12/52,J1066))/4,2),ROUND(-PMT(((1+D1067/CP)^(CP/periods_per_year))-1,nper-A1067+1,J1066),2)))))))</f>
        <v/>
      </c>
      <c r="G1067" s="14" t="str">
        <f>IF(OR(A1067="",A1067&lt;$E$23),"",IF(J1066&lt;=F1067,0,IF(IF(AND(A1067&gt;=$E$23,MOD(A1067-$E$23,int)=0),$E$24,0)+F1067&gt;=J1066+E1067,J1066+E1067-F1067,IF(AND(A1067&gt;=$E$23,MOD(A1067-$E$23,int)=0),$E$24,0)+IF(IF(AND(A1067&gt;=$E$23,MOD(A1067-$E$23,int)=0),$E$24,0)+IF(MOD(A1067-$E$27,periods_per_year)=0,$E$26,0)+F1067&lt;J1066+E1067,IF(MOD(A1067-$E$27,periods_per_year)=0,$E$26,0),J1066+E1067-IF(AND(A1067&gt;=$E$23,MOD(A1067-$E$23,int)=0),$E$24,0)-F1067))))</f>
        <v/>
      </c>
      <c r="H1067" s="15"/>
      <c r="I1067" s="14" t="str">
        <f t="shared" si="154"/>
        <v/>
      </c>
      <c r="J1067" s="14" t="str">
        <f t="shared" si="155"/>
        <v/>
      </c>
      <c r="K1067" s="14" t="str">
        <f t="shared" si="156"/>
        <v/>
      </c>
      <c r="L1067" s="14" t="str">
        <f>IF(A1067="","",SUM($K$49:K1067))</f>
        <v/>
      </c>
      <c r="O1067" s="18" t="str">
        <f t="shared" si="157"/>
        <v/>
      </c>
      <c r="P1067" s="19" t="str">
        <f>IF(O1067="","",IF(OR(periods_per_year=26,periods_per_year=52),IF(periods_per_year=26,IF(O1067=1,fpdate,P1066+14),IF(periods_per_year=52,IF(O1067=1,fpdate,P1066+7),"n/a")),IF(periods_per_year=24,DATE(YEAR(fpdate),MONTH(fpdate)+(O1067-1)/2+IF(AND(DAY(fpdate)&gt;=15,MOD(O1067,2)=0),1,0),IF(MOD(O1067,2)=0,IF(DAY(fpdate)&gt;=15,DAY(fpdate)-14,DAY(fpdate)+14),DAY(fpdate))),IF(DAY(DATE(YEAR(fpdate),MONTH(fpdate)+O1067-1,DAY(fpdate)))&lt;&gt;DAY(fpdate),DATE(YEAR(fpdate),MONTH(fpdate)+O1067,0),DATE(YEAR(fpdate),MONTH(fpdate)+O1067-1,DAY(fpdate))))))</f>
        <v/>
      </c>
      <c r="Q1067" s="20" t="str">
        <f>IF(O1067="","",IF(D1067&lt;&gt;"",D1067,IF(O1067=1,start_rate,IF(variable,IF(OR(O1067=1,O1067&lt;$J$23*periods_per_year),Q1066,MIN($J$24,IF(MOD(O1067-1,$J$26)=0,MAX($J$25,Q1066+$J$27),Q1066))),Q1066))))</f>
        <v/>
      </c>
      <c r="R1067" s="21" t="str">
        <f>IF(O1067="","",ROUND((((1+Q1067/CP)^(CP/periods_per_year))-1)*U1066,2))</f>
        <v/>
      </c>
      <c r="S1067" s="21" t="str">
        <f>IF(O1067="","",IF(O1067=nper,U1066+R1067,MIN(U1066+R1067,IF(Q1067=Q1066,S1066,ROUND(-PMT(((1+Q1067/CP)^(CP/periods_per_year))-1,nper-O1067+1,U1066),2)))))</f>
        <v/>
      </c>
      <c r="T1067" s="21" t="str">
        <f t="shared" si="158"/>
        <v/>
      </c>
      <c r="U1067" s="21" t="str">
        <f t="shared" si="159"/>
        <v/>
      </c>
    </row>
    <row r="1068" spans="1:21" x14ac:dyDescent="0.2">
      <c r="A1068" s="11" t="str">
        <f t="shared" si="150"/>
        <v/>
      </c>
      <c r="B1068" s="12" t="str">
        <f t="shared" si="151"/>
        <v/>
      </c>
      <c r="C1068" s="16" t="str">
        <f t="shared" si="152"/>
        <v/>
      </c>
      <c r="D1068" s="13" t="str">
        <f>IF(A1068="","",IF(A1068=1,start_rate,IF(variable,IF(OR(A1068=1,A1068&lt;$J$23*periods_per_year),D1067,MIN($J$24,IF(MOD(A1068-1,$J$26)=0,MAX($J$25,D1067+$J$27),D1067))),D1067)))</f>
        <v/>
      </c>
      <c r="E1068" s="14" t="str">
        <f t="shared" si="153"/>
        <v/>
      </c>
      <c r="F1068" s="14" t="str">
        <f>IF(A1068="","",IF(A1068=nper,J1067+E1068,MIN(J1067+E1068,IF(D1068=D1067,F1067,IF($E$13="Acc Bi-Weekly",ROUND((-PMT(((1+D1068/CP)^(CP/12))-1,(nper-A1068+1)*12/26,J1067))/2,2),IF($E$13="Acc Weekly",ROUND((-PMT(((1+D1068/CP)^(CP/12))-1,(nper-A1068+1)*12/52,J1067))/4,2),ROUND(-PMT(((1+D1068/CP)^(CP/periods_per_year))-1,nper-A1068+1,J1067),2)))))))</f>
        <v/>
      </c>
      <c r="G1068" s="14" t="str">
        <f>IF(OR(A1068="",A1068&lt;$E$23),"",IF(J1067&lt;=F1068,0,IF(IF(AND(A1068&gt;=$E$23,MOD(A1068-$E$23,int)=0),$E$24,0)+F1068&gt;=J1067+E1068,J1067+E1068-F1068,IF(AND(A1068&gt;=$E$23,MOD(A1068-$E$23,int)=0),$E$24,0)+IF(IF(AND(A1068&gt;=$E$23,MOD(A1068-$E$23,int)=0),$E$24,0)+IF(MOD(A1068-$E$27,periods_per_year)=0,$E$26,0)+F1068&lt;J1067+E1068,IF(MOD(A1068-$E$27,periods_per_year)=0,$E$26,0),J1067+E1068-IF(AND(A1068&gt;=$E$23,MOD(A1068-$E$23,int)=0),$E$24,0)-F1068))))</f>
        <v/>
      </c>
      <c r="H1068" s="15"/>
      <c r="I1068" s="14" t="str">
        <f t="shared" si="154"/>
        <v/>
      </c>
      <c r="J1068" s="14" t="str">
        <f t="shared" si="155"/>
        <v/>
      </c>
      <c r="K1068" s="14" t="str">
        <f t="shared" si="156"/>
        <v/>
      </c>
      <c r="L1068" s="14" t="str">
        <f>IF(A1068="","",SUM($K$49:K1068))</f>
        <v/>
      </c>
      <c r="O1068" s="18" t="str">
        <f t="shared" si="157"/>
        <v/>
      </c>
      <c r="P1068" s="19" t="str">
        <f>IF(O1068="","",IF(OR(periods_per_year=26,periods_per_year=52),IF(periods_per_year=26,IF(O1068=1,fpdate,P1067+14),IF(periods_per_year=52,IF(O1068=1,fpdate,P1067+7),"n/a")),IF(periods_per_year=24,DATE(YEAR(fpdate),MONTH(fpdate)+(O1068-1)/2+IF(AND(DAY(fpdate)&gt;=15,MOD(O1068,2)=0),1,0),IF(MOD(O1068,2)=0,IF(DAY(fpdate)&gt;=15,DAY(fpdate)-14,DAY(fpdate)+14),DAY(fpdate))),IF(DAY(DATE(YEAR(fpdate),MONTH(fpdate)+O1068-1,DAY(fpdate)))&lt;&gt;DAY(fpdate),DATE(YEAR(fpdate),MONTH(fpdate)+O1068,0),DATE(YEAR(fpdate),MONTH(fpdate)+O1068-1,DAY(fpdate))))))</f>
        <v/>
      </c>
      <c r="Q1068" s="20" t="str">
        <f>IF(O1068="","",IF(D1068&lt;&gt;"",D1068,IF(O1068=1,start_rate,IF(variable,IF(OR(O1068=1,O1068&lt;$J$23*periods_per_year),Q1067,MIN($J$24,IF(MOD(O1068-1,$J$26)=0,MAX($J$25,Q1067+$J$27),Q1067))),Q1067))))</f>
        <v/>
      </c>
      <c r="R1068" s="21" t="str">
        <f>IF(O1068="","",ROUND((((1+Q1068/CP)^(CP/periods_per_year))-1)*U1067,2))</f>
        <v/>
      </c>
      <c r="S1068" s="21" t="str">
        <f>IF(O1068="","",IF(O1068=nper,U1067+R1068,MIN(U1067+R1068,IF(Q1068=Q1067,S1067,ROUND(-PMT(((1+Q1068/CP)^(CP/periods_per_year))-1,nper-O1068+1,U1067),2)))))</f>
        <v/>
      </c>
      <c r="T1068" s="21" t="str">
        <f t="shared" si="158"/>
        <v/>
      </c>
      <c r="U1068" s="21" t="str">
        <f t="shared" si="159"/>
        <v/>
      </c>
    </row>
    <row r="1069" spans="1:21" x14ac:dyDescent="0.2">
      <c r="A1069" s="11" t="str">
        <f t="shared" si="150"/>
        <v/>
      </c>
      <c r="B1069" s="12" t="str">
        <f t="shared" si="151"/>
        <v/>
      </c>
      <c r="C1069" s="16" t="str">
        <f t="shared" si="152"/>
        <v/>
      </c>
      <c r="D1069" s="13" t="str">
        <f>IF(A1069="","",IF(A1069=1,start_rate,IF(variable,IF(OR(A1069=1,A1069&lt;$J$23*periods_per_year),D1068,MIN($J$24,IF(MOD(A1069-1,$J$26)=0,MAX($J$25,D1068+$J$27),D1068))),D1068)))</f>
        <v/>
      </c>
      <c r="E1069" s="14" t="str">
        <f t="shared" si="153"/>
        <v/>
      </c>
      <c r="F1069" s="14" t="str">
        <f>IF(A1069="","",IF(A1069=nper,J1068+E1069,MIN(J1068+E1069,IF(D1069=D1068,F1068,IF($E$13="Acc Bi-Weekly",ROUND((-PMT(((1+D1069/CP)^(CP/12))-1,(nper-A1069+1)*12/26,J1068))/2,2),IF($E$13="Acc Weekly",ROUND((-PMT(((1+D1069/CP)^(CP/12))-1,(nper-A1069+1)*12/52,J1068))/4,2),ROUND(-PMT(((1+D1069/CP)^(CP/periods_per_year))-1,nper-A1069+1,J1068),2)))))))</f>
        <v/>
      </c>
      <c r="G1069" s="14" t="str">
        <f>IF(OR(A1069="",A1069&lt;$E$23),"",IF(J1068&lt;=F1069,0,IF(IF(AND(A1069&gt;=$E$23,MOD(A1069-$E$23,int)=0),$E$24,0)+F1069&gt;=J1068+E1069,J1068+E1069-F1069,IF(AND(A1069&gt;=$E$23,MOD(A1069-$E$23,int)=0),$E$24,0)+IF(IF(AND(A1069&gt;=$E$23,MOD(A1069-$E$23,int)=0),$E$24,0)+IF(MOD(A1069-$E$27,periods_per_year)=0,$E$26,0)+F1069&lt;J1068+E1069,IF(MOD(A1069-$E$27,periods_per_year)=0,$E$26,0),J1068+E1069-IF(AND(A1069&gt;=$E$23,MOD(A1069-$E$23,int)=0),$E$24,0)-F1069))))</f>
        <v/>
      </c>
      <c r="H1069" s="15"/>
      <c r="I1069" s="14" t="str">
        <f t="shared" si="154"/>
        <v/>
      </c>
      <c r="J1069" s="14" t="str">
        <f t="shared" si="155"/>
        <v/>
      </c>
      <c r="K1069" s="14" t="str">
        <f t="shared" si="156"/>
        <v/>
      </c>
      <c r="L1069" s="14" t="str">
        <f>IF(A1069="","",SUM($K$49:K1069))</f>
        <v/>
      </c>
      <c r="O1069" s="18" t="str">
        <f t="shared" si="157"/>
        <v/>
      </c>
      <c r="P1069" s="19" t="str">
        <f>IF(O1069="","",IF(OR(periods_per_year=26,periods_per_year=52),IF(periods_per_year=26,IF(O1069=1,fpdate,P1068+14),IF(periods_per_year=52,IF(O1069=1,fpdate,P1068+7),"n/a")),IF(periods_per_year=24,DATE(YEAR(fpdate),MONTH(fpdate)+(O1069-1)/2+IF(AND(DAY(fpdate)&gt;=15,MOD(O1069,2)=0),1,0),IF(MOD(O1069,2)=0,IF(DAY(fpdate)&gt;=15,DAY(fpdate)-14,DAY(fpdate)+14),DAY(fpdate))),IF(DAY(DATE(YEAR(fpdate),MONTH(fpdate)+O1069-1,DAY(fpdate)))&lt;&gt;DAY(fpdate),DATE(YEAR(fpdate),MONTH(fpdate)+O1069,0),DATE(YEAR(fpdate),MONTH(fpdate)+O1069-1,DAY(fpdate))))))</f>
        <v/>
      </c>
      <c r="Q1069" s="20" t="str">
        <f>IF(O1069="","",IF(D1069&lt;&gt;"",D1069,IF(O1069=1,start_rate,IF(variable,IF(OR(O1069=1,O1069&lt;$J$23*periods_per_year),Q1068,MIN($J$24,IF(MOD(O1069-1,$J$26)=0,MAX($J$25,Q1068+$J$27),Q1068))),Q1068))))</f>
        <v/>
      </c>
      <c r="R1069" s="21" t="str">
        <f>IF(O1069="","",ROUND((((1+Q1069/CP)^(CP/periods_per_year))-1)*U1068,2))</f>
        <v/>
      </c>
      <c r="S1069" s="21" t="str">
        <f>IF(O1069="","",IF(O1069=nper,U1068+R1069,MIN(U1068+R1069,IF(Q1069=Q1068,S1068,ROUND(-PMT(((1+Q1069/CP)^(CP/periods_per_year))-1,nper-O1069+1,U1068),2)))))</f>
        <v/>
      </c>
      <c r="T1069" s="21" t="str">
        <f t="shared" si="158"/>
        <v/>
      </c>
      <c r="U1069" s="21" t="str">
        <f t="shared" si="159"/>
        <v/>
      </c>
    </row>
    <row r="1070" spans="1:21" x14ac:dyDescent="0.2">
      <c r="A1070" s="11" t="str">
        <f t="shared" si="150"/>
        <v/>
      </c>
      <c r="B1070" s="12" t="str">
        <f t="shared" si="151"/>
        <v/>
      </c>
      <c r="C1070" s="16" t="str">
        <f t="shared" si="152"/>
        <v/>
      </c>
      <c r="D1070" s="13" t="str">
        <f>IF(A1070="","",IF(A1070=1,start_rate,IF(variable,IF(OR(A1070=1,A1070&lt;$J$23*periods_per_year),D1069,MIN($J$24,IF(MOD(A1070-1,$J$26)=0,MAX($J$25,D1069+$J$27),D1069))),D1069)))</f>
        <v/>
      </c>
      <c r="E1070" s="14" t="str">
        <f t="shared" si="153"/>
        <v/>
      </c>
      <c r="F1070" s="14" t="str">
        <f>IF(A1070="","",IF(A1070=nper,J1069+E1070,MIN(J1069+E1070,IF(D1070=D1069,F1069,IF($E$13="Acc Bi-Weekly",ROUND((-PMT(((1+D1070/CP)^(CP/12))-1,(nper-A1070+1)*12/26,J1069))/2,2),IF($E$13="Acc Weekly",ROUND((-PMT(((1+D1070/CP)^(CP/12))-1,(nper-A1070+1)*12/52,J1069))/4,2),ROUND(-PMT(((1+D1070/CP)^(CP/periods_per_year))-1,nper-A1070+1,J1069),2)))))))</f>
        <v/>
      </c>
      <c r="G1070" s="14" t="str">
        <f>IF(OR(A1070="",A1070&lt;$E$23),"",IF(J1069&lt;=F1070,0,IF(IF(AND(A1070&gt;=$E$23,MOD(A1070-$E$23,int)=0),$E$24,0)+F1070&gt;=J1069+E1070,J1069+E1070-F1070,IF(AND(A1070&gt;=$E$23,MOD(A1070-$E$23,int)=0),$E$24,0)+IF(IF(AND(A1070&gt;=$E$23,MOD(A1070-$E$23,int)=0),$E$24,0)+IF(MOD(A1070-$E$27,periods_per_year)=0,$E$26,0)+F1070&lt;J1069+E1070,IF(MOD(A1070-$E$27,periods_per_year)=0,$E$26,0),J1069+E1070-IF(AND(A1070&gt;=$E$23,MOD(A1070-$E$23,int)=0),$E$24,0)-F1070))))</f>
        <v/>
      </c>
      <c r="H1070" s="15"/>
      <c r="I1070" s="14" t="str">
        <f t="shared" si="154"/>
        <v/>
      </c>
      <c r="J1070" s="14" t="str">
        <f t="shared" si="155"/>
        <v/>
      </c>
      <c r="K1070" s="14" t="str">
        <f t="shared" si="156"/>
        <v/>
      </c>
      <c r="L1070" s="14" t="str">
        <f>IF(A1070="","",SUM($K$49:K1070))</f>
        <v/>
      </c>
      <c r="O1070" s="18" t="str">
        <f t="shared" si="157"/>
        <v/>
      </c>
      <c r="P1070" s="19" t="str">
        <f>IF(O1070="","",IF(OR(periods_per_year=26,periods_per_year=52),IF(periods_per_year=26,IF(O1070=1,fpdate,P1069+14),IF(periods_per_year=52,IF(O1070=1,fpdate,P1069+7),"n/a")),IF(periods_per_year=24,DATE(YEAR(fpdate),MONTH(fpdate)+(O1070-1)/2+IF(AND(DAY(fpdate)&gt;=15,MOD(O1070,2)=0),1,0),IF(MOD(O1070,2)=0,IF(DAY(fpdate)&gt;=15,DAY(fpdate)-14,DAY(fpdate)+14),DAY(fpdate))),IF(DAY(DATE(YEAR(fpdate),MONTH(fpdate)+O1070-1,DAY(fpdate)))&lt;&gt;DAY(fpdate),DATE(YEAR(fpdate),MONTH(fpdate)+O1070,0),DATE(YEAR(fpdate),MONTH(fpdate)+O1070-1,DAY(fpdate))))))</f>
        <v/>
      </c>
      <c r="Q1070" s="20" t="str">
        <f>IF(O1070="","",IF(D1070&lt;&gt;"",D1070,IF(O1070=1,start_rate,IF(variable,IF(OR(O1070=1,O1070&lt;$J$23*periods_per_year),Q1069,MIN($J$24,IF(MOD(O1070-1,$J$26)=0,MAX($J$25,Q1069+$J$27),Q1069))),Q1069))))</f>
        <v/>
      </c>
      <c r="R1070" s="21" t="str">
        <f>IF(O1070="","",ROUND((((1+Q1070/CP)^(CP/periods_per_year))-1)*U1069,2))</f>
        <v/>
      </c>
      <c r="S1070" s="21" t="str">
        <f>IF(O1070="","",IF(O1070=nper,U1069+R1070,MIN(U1069+R1070,IF(Q1070=Q1069,S1069,ROUND(-PMT(((1+Q1070/CP)^(CP/periods_per_year))-1,nper-O1070+1,U1069),2)))))</f>
        <v/>
      </c>
      <c r="T1070" s="21" t="str">
        <f t="shared" si="158"/>
        <v/>
      </c>
      <c r="U1070" s="21" t="str">
        <f t="shared" si="159"/>
        <v/>
      </c>
    </row>
    <row r="1071" spans="1:21" x14ac:dyDescent="0.2">
      <c r="A1071" s="11" t="str">
        <f t="shared" si="150"/>
        <v/>
      </c>
      <c r="B1071" s="12" t="str">
        <f t="shared" si="151"/>
        <v/>
      </c>
      <c r="C1071" s="16" t="str">
        <f t="shared" si="152"/>
        <v/>
      </c>
      <c r="D1071" s="13" t="str">
        <f>IF(A1071="","",IF(A1071=1,start_rate,IF(variable,IF(OR(A1071=1,A1071&lt;$J$23*periods_per_year),D1070,MIN($J$24,IF(MOD(A1071-1,$J$26)=0,MAX($J$25,D1070+$J$27),D1070))),D1070)))</f>
        <v/>
      </c>
      <c r="E1071" s="14" t="str">
        <f t="shared" si="153"/>
        <v/>
      </c>
      <c r="F1071" s="14" t="str">
        <f>IF(A1071="","",IF(A1071=nper,J1070+E1071,MIN(J1070+E1071,IF(D1071=D1070,F1070,IF($E$13="Acc Bi-Weekly",ROUND((-PMT(((1+D1071/CP)^(CP/12))-1,(nper-A1071+1)*12/26,J1070))/2,2),IF($E$13="Acc Weekly",ROUND((-PMT(((1+D1071/CP)^(CP/12))-1,(nper-A1071+1)*12/52,J1070))/4,2),ROUND(-PMT(((1+D1071/CP)^(CP/periods_per_year))-1,nper-A1071+1,J1070),2)))))))</f>
        <v/>
      </c>
      <c r="G1071" s="14" t="str">
        <f>IF(OR(A1071="",A1071&lt;$E$23),"",IF(J1070&lt;=F1071,0,IF(IF(AND(A1071&gt;=$E$23,MOD(A1071-$E$23,int)=0),$E$24,0)+F1071&gt;=J1070+E1071,J1070+E1071-F1071,IF(AND(A1071&gt;=$E$23,MOD(A1071-$E$23,int)=0),$E$24,0)+IF(IF(AND(A1071&gt;=$E$23,MOD(A1071-$E$23,int)=0),$E$24,0)+IF(MOD(A1071-$E$27,periods_per_year)=0,$E$26,0)+F1071&lt;J1070+E1071,IF(MOD(A1071-$E$27,periods_per_year)=0,$E$26,0),J1070+E1071-IF(AND(A1071&gt;=$E$23,MOD(A1071-$E$23,int)=0),$E$24,0)-F1071))))</f>
        <v/>
      </c>
      <c r="H1071" s="15"/>
      <c r="I1071" s="14" t="str">
        <f t="shared" si="154"/>
        <v/>
      </c>
      <c r="J1071" s="14" t="str">
        <f t="shared" si="155"/>
        <v/>
      </c>
      <c r="K1071" s="14" t="str">
        <f t="shared" si="156"/>
        <v/>
      </c>
      <c r="L1071" s="14" t="str">
        <f>IF(A1071="","",SUM($K$49:K1071))</f>
        <v/>
      </c>
      <c r="O1071" s="18" t="str">
        <f t="shared" si="157"/>
        <v/>
      </c>
      <c r="P1071" s="19" t="str">
        <f>IF(O1071="","",IF(OR(periods_per_year=26,periods_per_year=52),IF(periods_per_year=26,IF(O1071=1,fpdate,P1070+14),IF(periods_per_year=52,IF(O1071=1,fpdate,P1070+7),"n/a")),IF(periods_per_year=24,DATE(YEAR(fpdate),MONTH(fpdate)+(O1071-1)/2+IF(AND(DAY(fpdate)&gt;=15,MOD(O1071,2)=0),1,0),IF(MOD(O1071,2)=0,IF(DAY(fpdate)&gt;=15,DAY(fpdate)-14,DAY(fpdate)+14),DAY(fpdate))),IF(DAY(DATE(YEAR(fpdate),MONTH(fpdate)+O1071-1,DAY(fpdate)))&lt;&gt;DAY(fpdate),DATE(YEAR(fpdate),MONTH(fpdate)+O1071,0),DATE(YEAR(fpdate),MONTH(fpdate)+O1071-1,DAY(fpdate))))))</f>
        <v/>
      </c>
      <c r="Q1071" s="20" t="str">
        <f>IF(O1071="","",IF(D1071&lt;&gt;"",D1071,IF(O1071=1,start_rate,IF(variable,IF(OR(O1071=1,O1071&lt;$J$23*periods_per_year),Q1070,MIN($J$24,IF(MOD(O1071-1,$J$26)=0,MAX($J$25,Q1070+$J$27),Q1070))),Q1070))))</f>
        <v/>
      </c>
      <c r="R1071" s="21" t="str">
        <f>IF(O1071="","",ROUND((((1+Q1071/CP)^(CP/periods_per_year))-1)*U1070,2))</f>
        <v/>
      </c>
      <c r="S1071" s="21" t="str">
        <f>IF(O1071="","",IF(O1071=nper,U1070+R1071,MIN(U1070+R1071,IF(Q1071=Q1070,S1070,ROUND(-PMT(((1+Q1071/CP)^(CP/periods_per_year))-1,nper-O1071+1,U1070),2)))))</f>
        <v/>
      </c>
      <c r="T1071" s="21" t="str">
        <f t="shared" si="158"/>
        <v/>
      </c>
      <c r="U1071" s="21" t="str">
        <f t="shared" si="159"/>
        <v/>
      </c>
    </row>
    <row r="1072" spans="1:21" x14ac:dyDescent="0.2">
      <c r="A1072" s="11" t="str">
        <f t="shared" si="150"/>
        <v/>
      </c>
      <c r="B1072" s="12" t="str">
        <f t="shared" si="151"/>
        <v/>
      </c>
      <c r="C1072" s="16" t="str">
        <f t="shared" si="152"/>
        <v/>
      </c>
      <c r="D1072" s="13" t="str">
        <f>IF(A1072="","",IF(A1072=1,start_rate,IF(variable,IF(OR(A1072=1,A1072&lt;$J$23*periods_per_year),D1071,MIN($J$24,IF(MOD(A1072-1,$J$26)=0,MAX($J$25,D1071+$J$27),D1071))),D1071)))</f>
        <v/>
      </c>
      <c r="E1072" s="14" t="str">
        <f t="shared" si="153"/>
        <v/>
      </c>
      <c r="F1072" s="14" t="str">
        <f>IF(A1072="","",IF(A1072=nper,J1071+E1072,MIN(J1071+E1072,IF(D1072=D1071,F1071,IF($E$13="Acc Bi-Weekly",ROUND((-PMT(((1+D1072/CP)^(CP/12))-1,(nper-A1072+1)*12/26,J1071))/2,2),IF($E$13="Acc Weekly",ROUND((-PMT(((1+D1072/CP)^(CP/12))-1,(nper-A1072+1)*12/52,J1071))/4,2),ROUND(-PMT(((1+D1072/CP)^(CP/periods_per_year))-1,nper-A1072+1,J1071),2)))))))</f>
        <v/>
      </c>
      <c r="G1072" s="14" t="str">
        <f>IF(OR(A1072="",A1072&lt;$E$23),"",IF(J1071&lt;=F1072,0,IF(IF(AND(A1072&gt;=$E$23,MOD(A1072-$E$23,int)=0),$E$24,0)+F1072&gt;=J1071+E1072,J1071+E1072-F1072,IF(AND(A1072&gt;=$E$23,MOD(A1072-$E$23,int)=0),$E$24,0)+IF(IF(AND(A1072&gt;=$E$23,MOD(A1072-$E$23,int)=0),$E$24,0)+IF(MOD(A1072-$E$27,periods_per_year)=0,$E$26,0)+F1072&lt;J1071+E1072,IF(MOD(A1072-$E$27,periods_per_year)=0,$E$26,0),J1071+E1072-IF(AND(A1072&gt;=$E$23,MOD(A1072-$E$23,int)=0),$E$24,0)-F1072))))</f>
        <v/>
      </c>
      <c r="H1072" s="15"/>
      <c r="I1072" s="14" t="str">
        <f t="shared" si="154"/>
        <v/>
      </c>
      <c r="J1072" s="14" t="str">
        <f t="shared" si="155"/>
        <v/>
      </c>
      <c r="K1072" s="14" t="str">
        <f t="shared" si="156"/>
        <v/>
      </c>
      <c r="L1072" s="14" t="str">
        <f>IF(A1072="","",SUM($K$49:K1072))</f>
        <v/>
      </c>
      <c r="O1072" s="18" t="str">
        <f t="shared" si="157"/>
        <v/>
      </c>
      <c r="P1072" s="19" t="str">
        <f>IF(O1072="","",IF(OR(periods_per_year=26,periods_per_year=52),IF(periods_per_year=26,IF(O1072=1,fpdate,P1071+14),IF(periods_per_year=52,IF(O1072=1,fpdate,P1071+7),"n/a")),IF(periods_per_year=24,DATE(YEAR(fpdate),MONTH(fpdate)+(O1072-1)/2+IF(AND(DAY(fpdate)&gt;=15,MOD(O1072,2)=0),1,0),IF(MOD(O1072,2)=0,IF(DAY(fpdate)&gt;=15,DAY(fpdate)-14,DAY(fpdate)+14),DAY(fpdate))),IF(DAY(DATE(YEAR(fpdate),MONTH(fpdate)+O1072-1,DAY(fpdate)))&lt;&gt;DAY(fpdate),DATE(YEAR(fpdate),MONTH(fpdate)+O1072,0),DATE(YEAR(fpdate),MONTH(fpdate)+O1072-1,DAY(fpdate))))))</f>
        <v/>
      </c>
      <c r="Q1072" s="20" t="str">
        <f>IF(O1072="","",IF(D1072&lt;&gt;"",D1072,IF(O1072=1,start_rate,IF(variable,IF(OR(O1072=1,O1072&lt;$J$23*periods_per_year),Q1071,MIN($J$24,IF(MOD(O1072-1,$J$26)=0,MAX($J$25,Q1071+$J$27),Q1071))),Q1071))))</f>
        <v/>
      </c>
      <c r="R1072" s="21" t="str">
        <f>IF(O1072="","",ROUND((((1+Q1072/CP)^(CP/periods_per_year))-1)*U1071,2))</f>
        <v/>
      </c>
      <c r="S1072" s="21" t="str">
        <f>IF(O1072="","",IF(O1072=nper,U1071+R1072,MIN(U1071+R1072,IF(Q1072=Q1071,S1071,ROUND(-PMT(((1+Q1072/CP)^(CP/periods_per_year))-1,nper-O1072+1,U1071),2)))))</f>
        <v/>
      </c>
      <c r="T1072" s="21" t="str">
        <f t="shared" si="158"/>
        <v/>
      </c>
      <c r="U1072" s="21" t="str">
        <f t="shared" si="159"/>
        <v/>
      </c>
    </row>
    <row r="1073" spans="1:21" x14ac:dyDescent="0.2">
      <c r="A1073" s="11" t="str">
        <f t="shared" ref="A1073:A1136" si="160">IF(J1072="","",IF(OR(A1072&gt;=nper,ROUND(J1072,2)&lt;=0),"",A1072+1))</f>
        <v/>
      </c>
      <c r="B1073" s="12" t="str">
        <f t="shared" ref="B1073:B1136" si="161">IF(A1073="","",IF(OR(periods_per_year=26,periods_per_year=52),IF(periods_per_year=26,IF(A1073=1,fpdate,B1072+14),IF(periods_per_year=52,IF(A1073=1,fpdate,B1072+7),"n/a")),IF(periods_per_year=24,DATE(YEAR(fpdate),MONTH(fpdate)+(A1073-1)/2+IF(AND(DAY(fpdate)&gt;=15,MOD(A1073,2)=0),1,0),IF(MOD(A1073,2)=0,IF(DAY(fpdate)&gt;=15,DAY(fpdate)-14,DAY(fpdate)+14),DAY(fpdate))),IF(DAY(DATE(YEAR(fpdate),MONTH(fpdate)+A1073-1,DAY(fpdate)))&lt;&gt;DAY(fpdate),DATE(YEAR(fpdate),MONTH(fpdate)+A1073,0),DATE(YEAR(fpdate),MONTH(fpdate)+A1073-1,DAY(fpdate))))))</f>
        <v/>
      </c>
      <c r="C1073" s="16" t="str">
        <f t="shared" ref="C1073:C1136" si="162">IF(A1073="","",IF(MOD(A1073,periods_per_year)=0,A1073/periods_per_year,""))</f>
        <v/>
      </c>
      <c r="D1073" s="13" t="str">
        <f>IF(A1073="","",IF(A1073=1,start_rate,IF(variable,IF(OR(A1073=1,A1073&lt;$J$23*periods_per_year),D1072,MIN($J$24,IF(MOD(A1073-1,$J$26)=0,MAX($J$25,D1072+$J$27),D1072))),D1072)))</f>
        <v/>
      </c>
      <c r="E1073" s="14" t="str">
        <f t="shared" ref="E1073:E1136" si="163">IF(A1073="","",ROUND((((1+D1073/CP)^(CP/periods_per_year))-1)*J1072,2))</f>
        <v/>
      </c>
      <c r="F1073" s="14" t="str">
        <f>IF(A1073="","",IF(A1073=nper,J1072+E1073,MIN(J1072+E1073,IF(D1073=D1072,F1072,IF($E$13="Acc Bi-Weekly",ROUND((-PMT(((1+D1073/CP)^(CP/12))-1,(nper-A1073+1)*12/26,J1072))/2,2),IF($E$13="Acc Weekly",ROUND((-PMT(((1+D1073/CP)^(CP/12))-1,(nper-A1073+1)*12/52,J1072))/4,2),ROUND(-PMT(((1+D1073/CP)^(CP/periods_per_year))-1,nper-A1073+1,J1072),2)))))))</f>
        <v/>
      </c>
      <c r="G1073" s="14" t="str">
        <f>IF(OR(A1073="",A1073&lt;$E$23),"",IF(J1072&lt;=F1073,0,IF(IF(AND(A1073&gt;=$E$23,MOD(A1073-$E$23,int)=0),$E$24,0)+F1073&gt;=J1072+E1073,J1072+E1073-F1073,IF(AND(A1073&gt;=$E$23,MOD(A1073-$E$23,int)=0),$E$24,0)+IF(IF(AND(A1073&gt;=$E$23,MOD(A1073-$E$23,int)=0),$E$24,0)+IF(MOD(A1073-$E$27,periods_per_year)=0,$E$26,0)+F1073&lt;J1072+E1073,IF(MOD(A1073-$E$27,periods_per_year)=0,$E$26,0),J1072+E1073-IF(AND(A1073&gt;=$E$23,MOD(A1073-$E$23,int)=0),$E$24,0)-F1073))))</f>
        <v/>
      </c>
      <c r="H1073" s="15"/>
      <c r="I1073" s="14" t="str">
        <f t="shared" ref="I1073:I1136" si="164">IF(A1073="","",F1073-E1073+H1073+IF(G1073="",0,G1073))</f>
        <v/>
      </c>
      <c r="J1073" s="14" t="str">
        <f t="shared" ref="J1073:J1136" si="165">IF(A1073="","",J1072-I1073)</f>
        <v/>
      </c>
      <c r="K1073" s="14" t="str">
        <f t="shared" ref="K1073:K1136" si="166">IF(A1073="","",$L$42*E1073)</f>
        <v/>
      </c>
      <c r="L1073" s="14" t="str">
        <f>IF(A1073="","",SUM($K$49:K1073))</f>
        <v/>
      </c>
      <c r="O1073" s="18" t="str">
        <f t="shared" ref="O1073:O1136" si="167">IF(U1072="","",IF(OR(O1072&gt;=nper,ROUND(U1072,2)&lt;=0),"",O1072+1))</f>
        <v/>
      </c>
      <c r="P1073" s="19" t="str">
        <f>IF(O1073="","",IF(OR(periods_per_year=26,periods_per_year=52),IF(periods_per_year=26,IF(O1073=1,fpdate,P1072+14),IF(periods_per_year=52,IF(O1073=1,fpdate,P1072+7),"n/a")),IF(periods_per_year=24,DATE(YEAR(fpdate),MONTH(fpdate)+(O1073-1)/2+IF(AND(DAY(fpdate)&gt;=15,MOD(O1073,2)=0),1,0),IF(MOD(O1073,2)=0,IF(DAY(fpdate)&gt;=15,DAY(fpdate)-14,DAY(fpdate)+14),DAY(fpdate))),IF(DAY(DATE(YEAR(fpdate),MONTH(fpdate)+O1073-1,DAY(fpdate)))&lt;&gt;DAY(fpdate),DATE(YEAR(fpdate),MONTH(fpdate)+O1073,0),DATE(YEAR(fpdate),MONTH(fpdate)+O1073-1,DAY(fpdate))))))</f>
        <v/>
      </c>
      <c r="Q1073" s="20" t="str">
        <f>IF(O1073="","",IF(D1073&lt;&gt;"",D1073,IF(O1073=1,start_rate,IF(variable,IF(OR(O1073=1,O1073&lt;$J$23*periods_per_year),Q1072,MIN($J$24,IF(MOD(O1073-1,$J$26)=0,MAX($J$25,Q1072+$J$27),Q1072))),Q1072))))</f>
        <v/>
      </c>
      <c r="R1073" s="21" t="str">
        <f>IF(O1073="","",ROUND((((1+Q1073/CP)^(CP/periods_per_year))-1)*U1072,2))</f>
        <v/>
      </c>
      <c r="S1073" s="21" t="str">
        <f>IF(O1073="","",IF(O1073=nper,U1072+R1073,MIN(U1072+R1073,IF(Q1073=Q1072,S1072,ROUND(-PMT(((1+Q1073/CP)^(CP/periods_per_year))-1,nper-O1073+1,U1072),2)))))</f>
        <v/>
      </c>
      <c r="T1073" s="21" t="str">
        <f t="shared" ref="T1073:T1136" si="168">IF(O1073="","",S1073-R1073)</f>
        <v/>
      </c>
      <c r="U1073" s="21" t="str">
        <f t="shared" ref="U1073:U1136" si="169">IF(O1073="","",U1072-T1073)</f>
        <v/>
      </c>
    </row>
    <row r="1074" spans="1:21" x14ac:dyDescent="0.2">
      <c r="A1074" s="11" t="str">
        <f t="shared" si="160"/>
        <v/>
      </c>
      <c r="B1074" s="12" t="str">
        <f t="shared" si="161"/>
        <v/>
      </c>
      <c r="C1074" s="16" t="str">
        <f t="shared" si="162"/>
        <v/>
      </c>
      <c r="D1074" s="13" t="str">
        <f>IF(A1074="","",IF(A1074=1,start_rate,IF(variable,IF(OR(A1074=1,A1074&lt;$J$23*periods_per_year),D1073,MIN($J$24,IF(MOD(A1074-1,$J$26)=0,MAX($J$25,D1073+$J$27),D1073))),D1073)))</f>
        <v/>
      </c>
      <c r="E1074" s="14" t="str">
        <f t="shared" si="163"/>
        <v/>
      </c>
      <c r="F1074" s="14" t="str">
        <f>IF(A1074="","",IF(A1074=nper,J1073+E1074,MIN(J1073+E1074,IF(D1074=D1073,F1073,IF($E$13="Acc Bi-Weekly",ROUND((-PMT(((1+D1074/CP)^(CP/12))-1,(nper-A1074+1)*12/26,J1073))/2,2),IF($E$13="Acc Weekly",ROUND((-PMT(((1+D1074/CP)^(CP/12))-1,(nper-A1074+1)*12/52,J1073))/4,2),ROUND(-PMT(((1+D1074/CP)^(CP/periods_per_year))-1,nper-A1074+1,J1073),2)))))))</f>
        <v/>
      </c>
      <c r="G1074" s="14" t="str">
        <f>IF(OR(A1074="",A1074&lt;$E$23),"",IF(J1073&lt;=F1074,0,IF(IF(AND(A1074&gt;=$E$23,MOD(A1074-$E$23,int)=0),$E$24,0)+F1074&gt;=J1073+E1074,J1073+E1074-F1074,IF(AND(A1074&gt;=$E$23,MOD(A1074-$E$23,int)=0),$E$24,0)+IF(IF(AND(A1074&gt;=$E$23,MOD(A1074-$E$23,int)=0),$E$24,0)+IF(MOD(A1074-$E$27,periods_per_year)=0,$E$26,0)+F1074&lt;J1073+E1074,IF(MOD(A1074-$E$27,periods_per_year)=0,$E$26,0),J1073+E1074-IF(AND(A1074&gt;=$E$23,MOD(A1074-$E$23,int)=0),$E$24,0)-F1074))))</f>
        <v/>
      </c>
      <c r="H1074" s="15"/>
      <c r="I1074" s="14" t="str">
        <f t="shared" si="164"/>
        <v/>
      </c>
      <c r="J1074" s="14" t="str">
        <f t="shared" si="165"/>
        <v/>
      </c>
      <c r="K1074" s="14" t="str">
        <f t="shared" si="166"/>
        <v/>
      </c>
      <c r="L1074" s="14" t="str">
        <f>IF(A1074="","",SUM($K$49:K1074))</f>
        <v/>
      </c>
      <c r="O1074" s="18" t="str">
        <f t="shared" si="167"/>
        <v/>
      </c>
      <c r="P1074" s="19" t="str">
        <f>IF(O1074="","",IF(OR(periods_per_year=26,periods_per_year=52),IF(periods_per_year=26,IF(O1074=1,fpdate,P1073+14),IF(periods_per_year=52,IF(O1074=1,fpdate,P1073+7),"n/a")),IF(periods_per_year=24,DATE(YEAR(fpdate),MONTH(fpdate)+(O1074-1)/2+IF(AND(DAY(fpdate)&gt;=15,MOD(O1074,2)=0),1,0),IF(MOD(O1074,2)=0,IF(DAY(fpdate)&gt;=15,DAY(fpdate)-14,DAY(fpdate)+14),DAY(fpdate))),IF(DAY(DATE(YEAR(fpdate),MONTH(fpdate)+O1074-1,DAY(fpdate)))&lt;&gt;DAY(fpdate),DATE(YEAR(fpdate),MONTH(fpdate)+O1074,0),DATE(YEAR(fpdate),MONTH(fpdate)+O1074-1,DAY(fpdate))))))</f>
        <v/>
      </c>
      <c r="Q1074" s="20" t="str">
        <f>IF(O1074="","",IF(D1074&lt;&gt;"",D1074,IF(O1074=1,start_rate,IF(variable,IF(OR(O1074=1,O1074&lt;$J$23*periods_per_year),Q1073,MIN($J$24,IF(MOD(O1074-1,$J$26)=0,MAX($J$25,Q1073+$J$27),Q1073))),Q1073))))</f>
        <v/>
      </c>
      <c r="R1074" s="21" t="str">
        <f>IF(O1074="","",ROUND((((1+Q1074/CP)^(CP/periods_per_year))-1)*U1073,2))</f>
        <v/>
      </c>
      <c r="S1074" s="21" t="str">
        <f>IF(O1074="","",IF(O1074=nper,U1073+R1074,MIN(U1073+R1074,IF(Q1074=Q1073,S1073,ROUND(-PMT(((1+Q1074/CP)^(CP/periods_per_year))-1,nper-O1074+1,U1073),2)))))</f>
        <v/>
      </c>
      <c r="T1074" s="21" t="str">
        <f t="shared" si="168"/>
        <v/>
      </c>
      <c r="U1074" s="21" t="str">
        <f t="shared" si="169"/>
        <v/>
      </c>
    </row>
    <row r="1075" spans="1:21" x14ac:dyDescent="0.2">
      <c r="A1075" s="11" t="str">
        <f t="shared" si="160"/>
        <v/>
      </c>
      <c r="B1075" s="12" t="str">
        <f t="shared" si="161"/>
        <v/>
      </c>
      <c r="C1075" s="16" t="str">
        <f t="shared" si="162"/>
        <v/>
      </c>
      <c r="D1075" s="13" t="str">
        <f>IF(A1075="","",IF(A1075=1,start_rate,IF(variable,IF(OR(A1075=1,A1075&lt;$J$23*periods_per_year),D1074,MIN($J$24,IF(MOD(A1075-1,$J$26)=0,MAX($J$25,D1074+$J$27),D1074))),D1074)))</f>
        <v/>
      </c>
      <c r="E1075" s="14" t="str">
        <f t="shared" si="163"/>
        <v/>
      </c>
      <c r="F1075" s="14" t="str">
        <f>IF(A1075="","",IF(A1075=nper,J1074+E1075,MIN(J1074+E1075,IF(D1075=D1074,F1074,IF($E$13="Acc Bi-Weekly",ROUND((-PMT(((1+D1075/CP)^(CP/12))-1,(nper-A1075+1)*12/26,J1074))/2,2),IF($E$13="Acc Weekly",ROUND((-PMT(((1+D1075/CP)^(CP/12))-1,(nper-A1075+1)*12/52,J1074))/4,2),ROUND(-PMT(((1+D1075/CP)^(CP/periods_per_year))-1,nper-A1075+1,J1074),2)))))))</f>
        <v/>
      </c>
      <c r="G1075" s="14" t="str">
        <f>IF(OR(A1075="",A1075&lt;$E$23),"",IF(J1074&lt;=F1075,0,IF(IF(AND(A1075&gt;=$E$23,MOD(A1075-$E$23,int)=0),$E$24,0)+F1075&gt;=J1074+E1075,J1074+E1075-F1075,IF(AND(A1075&gt;=$E$23,MOD(A1075-$E$23,int)=0),$E$24,0)+IF(IF(AND(A1075&gt;=$E$23,MOD(A1075-$E$23,int)=0),$E$24,0)+IF(MOD(A1075-$E$27,periods_per_year)=0,$E$26,0)+F1075&lt;J1074+E1075,IF(MOD(A1075-$E$27,periods_per_year)=0,$E$26,0),J1074+E1075-IF(AND(A1075&gt;=$E$23,MOD(A1075-$E$23,int)=0),$E$24,0)-F1075))))</f>
        <v/>
      </c>
      <c r="H1075" s="15"/>
      <c r="I1075" s="14" t="str">
        <f t="shared" si="164"/>
        <v/>
      </c>
      <c r="J1075" s="14" t="str">
        <f t="shared" si="165"/>
        <v/>
      </c>
      <c r="K1075" s="14" t="str">
        <f t="shared" si="166"/>
        <v/>
      </c>
      <c r="L1075" s="14" t="str">
        <f>IF(A1075="","",SUM($K$49:K1075))</f>
        <v/>
      </c>
      <c r="O1075" s="18" t="str">
        <f t="shared" si="167"/>
        <v/>
      </c>
      <c r="P1075" s="19" t="str">
        <f>IF(O1075="","",IF(OR(periods_per_year=26,periods_per_year=52),IF(periods_per_year=26,IF(O1075=1,fpdate,P1074+14),IF(periods_per_year=52,IF(O1075=1,fpdate,P1074+7),"n/a")),IF(periods_per_year=24,DATE(YEAR(fpdate),MONTH(fpdate)+(O1075-1)/2+IF(AND(DAY(fpdate)&gt;=15,MOD(O1075,2)=0),1,0),IF(MOD(O1075,2)=0,IF(DAY(fpdate)&gt;=15,DAY(fpdate)-14,DAY(fpdate)+14),DAY(fpdate))),IF(DAY(DATE(YEAR(fpdate),MONTH(fpdate)+O1075-1,DAY(fpdate)))&lt;&gt;DAY(fpdate),DATE(YEAR(fpdate),MONTH(fpdate)+O1075,0),DATE(YEAR(fpdate),MONTH(fpdate)+O1075-1,DAY(fpdate))))))</f>
        <v/>
      </c>
      <c r="Q1075" s="20" t="str">
        <f>IF(O1075="","",IF(D1075&lt;&gt;"",D1075,IF(O1075=1,start_rate,IF(variable,IF(OR(O1075=1,O1075&lt;$J$23*periods_per_year),Q1074,MIN($J$24,IF(MOD(O1075-1,$J$26)=0,MAX($J$25,Q1074+$J$27),Q1074))),Q1074))))</f>
        <v/>
      </c>
      <c r="R1075" s="21" t="str">
        <f>IF(O1075="","",ROUND((((1+Q1075/CP)^(CP/periods_per_year))-1)*U1074,2))</f>
        <v/>
      </c>
      <c r="S1075" s="21" t="str">
        <f>IF(O1075="","",IF(O1075=nper,U1074+R1075,MIN(U1074+R1075,IF(Q1075=Q1074,S1074,ROUND(-PMT(((1+Q1075/CP)^(CP/periods_per_year))-1,nper-O1075+1,U1074),2)))))</f>
        <v/>
      </c>
      <c r="T1075" s="21" t="str">
        <f t="shared" si="168"/>
        <v/>
      </c>
      <c r="U1075" s="21" t="str">
        <f t="shared" si="169"/>
        <v/>
      </c>
    </row>
    <row r="1076" spans="1:21" x14ac:dyDescent="0.2">
      <c r="A1076" s="11" t="str">
        <f t="shared" si="160"/>
        <v/>
      </c>
      <c r="B1076" s="12" t="str">
        <f t="shared" si="161"/>
        <v/>
      </c>
      <c r="C1076" s="16" t="str">
        <f t="shared" si="162"/>
        <v/>
      </c>
      <c r="D1076" s="13" t="str">
        <f>IF(A1076="","",IF(A1076=1,start_rate,IF(variable,IF(OR(A1076=1,A1076&lt;$J$23*periods_per_year),D1075,MIN($J$24,IF(MOD(A1076-1,$J$26)=0,MAX($J$25,D1075+$J$27),D1075))),D1075)))</f>
        <v/>
      </c>
      <c r="E1076" s="14" t="str">
        <f t="shared" si="163"/>
        <v/>
      </c>
      <c r="F1076" s="14" t="str">
        <f>IF(A1076="","",IF(A1076=nper,J1075+E1076,MIN(J1075+E1076,IF(D1076=D1075,F1075,IF($E$13="Acc Bi-Weekly",ROUND((-PMT(((1+D1076/CP)^(CP/12))-1,(nper-A1076+1)*12/26,J1075))/2,2),IF($E$13="Acc Weekly",ROUND((-PMT(((1+D1076/CP)^(CP/12))-1,(nper-A1076+1)*12/52,J1075))/4,2),ROUND(-PMT(((1+D1076/CP)^(CP/periods_per_year))-1,nper-A1076+1,J1075),2)))))))</f>
        <v/>
      </c>
      <c r="G1076" s="14" t="str">
        <f>IF(OR(A1076="",A1076&lt;$E$23),"",IF(J1075&lt;=F1076,0,IF(IF(AND(A1076&gt;=$E$23,MOD(A1076-$E$23,int)=0),$E$24,0)+F1076&gt;=J1075+E1076,J1075+E1076-F1076,IF(AND(A1076&gt;=$E$23,MOD(A1076-$E$23,int)=0),$E$24,0)+IF(IF(AND(A1076&gt;=$E$23,MOD(A1076-$E$23,int)=0),$E$24,0)+IF(MOD(A1076-$E$27,periods_per_year)=0,$E$26,0)+F1076&lt;J1075+E1076,IF(MOD(A1076-$E$27,periods_per_year)=0,$E$26,0),J1075+E1076-IF(AND(A1076&gt;=$E$23,MOD(A1076-$E$23,int)=0),$E$24,0)-F1076))))</f>
        <v/>
      </c>
      <c r="H1076" s="15"/>
      <c r="I1076" s="14" t="str">
        <f t="shared" si="164"/>
        <v/>
      </c>
      <c r="J1076" s="14" t="str">
        <f t="shared" si="165"/>
        <v/>
      </c>
      <c r="K1076" s="14" t="str">
        <f t="shared" si="166"/>
        <v/>
      </c>
      <c r="L1076" s="14" t="str">
        <f>IF(A1076="","",SUM($K$49:K1076))</f>
        <v/>
      </c>
      <c r="O1076" s="18" t="str">
        <f t="shared" si="167"/>
        <v/>
      </c>
      <c r="P1076" s="19" t="str">
        <f>IF(O1076="","",IF(OR(periods_per_year=26,periods_per_year=52),IF(periods_per_year=26,IF(O1076=1,fpdate,P1075+14),IF(periods_per_year=52,IF(O1076=1,fpdate,P1075+7),"n/a")),IF(periods_per_year=24,DATE(YEAR(fpdate),MONTH(fpdate)+(O1076-1)/2+IF(AND(DAY(fpdate)&gt;=15,MOD(O1076,2)=0),1,0),IF(MOD(O1076,2)=0,IF(DAY(fpdate)&gt;=15,DAY(fpdate)-14,DAY(fpdate)+14),DAY(fpdate))),IF(DAY(DATE(YEAR(fpdate),MONTH(fpdate)+O1076-1,DAY(fpdate)))&lt;&gt;DAY(fpdate),DATE(YEAR(fpdate),MONTH(fpdate)+O1076,0),DATE(YEAR(fpdate),MONTH(fpdate)+O1076-1,DAY(fpdate))))))</f>
        <v/>
      </c>
      <c r="Q1076" s="20" t="str">
        <f>IF(O1076="","",IF(D1076&lt;&gt;"",D1076,IF(O1076=1,start_rate,IF(variable,IF(OR(O1076=1,O1076&lt;$J$23*periods_per_year),Q1075,MIN($J$24,IF(MOD(O1076-1,$J$26)=0,MAX($J$25,Q1075+$J$27),Q1075))),Q1075))))</f>
        <v/>
      </c>
      <c r="R1076" s="21" t="str">
        <f>IF(O1076="","",ROUND((((1+Q1076/CP)^(CP/periods_per_year))-1)*U1075,2))</f>
        <v/>
      </c>
      <c r="S1076" s="21" t="str">
        <f>IF(O1076="","",IF(O1076=nper,U1075+R1076,MIN(U1075+R1076,IF(Q1076=Q1075,S1075,ROUND(-PMT(((1+Q1076/CP)^(CP/periods_per_year))-1,nper-O1076+1,U1075),2)))))</f>
        <v/>
      </c>
      <c r="T1076" s="21" t="str">
        <f t="shared" si="168"/>
        <v/>
      </c>
      <c r="U1076" s="21" t="str">
        <f t="shared" si="169"/>
        <v/>
      </c>
    </row>
    <row r="1077" spans="1:21" x14ac:dyDescent="0.2">
      <c r="A1077" s="11" t="str">
        <f t="shared" si="160"/>
        <v/>
      </c>
      <c r="B1077" s="12" t="str">
        <f t="shared" si="161"/>
        <v/>
      </c>
      <c r="C1077" s="16" t="str">
        <f t="shared" si="162"/>
        <v/>
      </c>
      <c r="D1077" s="13" t="str">
        <f>IF(A1077="","",IF(A1077=1,start_rate,IF(variable,IF(OR(A1077=1,A1077&lt;$J$23*periods_per_year),D1076,MIN($J$24,IF(MOD(A1077-1,$J$26)=0,MAX($J$25,D1076+$J$27),D1076))),D1076)))</f>
        <v/>
      </c>
      <c r="E1077" s="14" t="str">
        <f t="shared" si="163"/>
        <v/>
      </c>
      <c r="F1077" s="14" t="str">
        <f>IF(A1077="","",IF(A1077=nper,J1076+E1077,MIN(J1076+E1077,IF(D1077=D1076,F1076,IF($E$13="Acc Bi-Weekly",ROUND((-PMT(((1+D1077/CP)^(CP/12))-1,(nper-A1077+1)*12/26,J1076))/2,2),IF($E$13="Acc Weekly",ROUND((-PMT(((1+D1077/CP)^(CP/12))-1,(nper-A1077+1)*12/52,J1076))/4,2),ROUND(-PMT(((1+D1077/CP)^(CP/periods_per_year))-1,nper-A1077+1,J1076),2)))))))</f>
        <v/>
      </c>
      <c r="G1077" s="14" t="str">
        <f>IF(OR(A1077="",A1077&lt;$E$23),"",IF(J1076&lt;=F1077,0,IF(IF(AND(A1077&gt;=$E$23,MOD(A1077-$E$23,int)=0),$E$24,0)+F1077&gt;=J1076+E1077,J1076+E1077-F1077,IF(AND(A1077&gt;=$E$23,MOD(A1077-$E$23,int)=0),$E$24,0)+IF(IF(AND(A1077&gt;=$E$23,MOD(A1077-$E$23,int)=0),$E$24,0)+IF(MOD(A1077-$E$27,periods_per_year)=0,$E$26,0)+F1077&lt;J1076+E1077,IF(MOD(A1077-$E$27,periods_per_year)=0,$E$26,0),J1076+E1077-IF(AND(A1077&gt;=$E$23,MOD(A1077-$E$23,int)=0),$E$24,0)-F1077))))</f>
        <v/>
      </c>
      <c r="H1077" s="15"/>
      <c r="I1077" s="14" t="str">
        <f t="shared" si="164"/>
        <v/>
      </c>
      <c r="J1077" s="14" t="str">
        <f t="shared" si="165"/>
        <v/>
      </c>
      <c r="K1077" s="14" t="str">
        <f t="shared" si="166"/>
        <v/>
      </c>
      <c r="L1077" s="14" t="str">
        <f>IF(A1077="","",SUM($K$49:K1077))</f>
        <v/>
      </c>
      <c r="O1077" s="18" t="str">
        <f t="shared" si="167"/>
        <v/>
      </c>
      <c r="P1077" s="19" t="str">
        <f>IF(O1077="","",IF(OR(periods_per_year=26,periods_per_year=52),IF(periods_per_year=26,IF(O1077=1,fpdate,P1076+14),IF(periods_per_year=52,IF(O1077=1,fpdate,P1076+7),"n/a")),IF(periods_per_year=24,DATE(YEAR(fpdate),MONTH(fpdate)+(O1077-1)/2+IF(AND(DAY(fpdate)&gt;=15,MOD(O1077,2)=0),1,0),IF(MOD(O1077,2)=0,IF(DAY(fpdate)&gt;=15,DAY(fpdate)-14,DAY(fpdate)+14),DAY(fpdate))),IF(DAY(DATE(YEAR(fpdate),MONTH(fpdate)+O1077-1,DAY(fpdate)))&lt;&gt;DAY(fpdate),DATE(YEAR(fpdate),MONTH(fpdate)+O1077,0),DATE(YEAR(fpdate),MONTH(fpdate)+O1077-1,DAY(fpdate))))))</f>
        <v/>
      </c>
      <c r="Q1077" s="20" t="str">
        <f>IF(O1077="","",IF(D1077&lt;&gt;"",D1077,IF(O1077=1,start_rate,IF(variable,IF(OR(O1077=1,O1077&lt;$J$23*periods_per_year),Q1076,MIN($J$24,IF(MOD(O1077-1,$J$26)=0,MAX($J$25,Q1076+$J$27),Q1076))),Q1076))))</f>
        <v/>
      </c>
      <c r="R1077" s="21" t="str">
        <f>IF(O1077="","",ROUND((((1+Q1077/CP)^(CP/periods_per_year))-1)*U1076,2))</f>
        <v/>
      </c>
      <c r="S1077" s="21" t="str">
        <f>IF(O1077="","",IF(O1077=nper,U1076+R1077,MIN(U1076+R1077,IF(Q1077=Q1076,S1076,ROUND(-PMT(((1+Q1077/CP)^(CP/periods_per_year))-1,nper-O1077+1,U1076),2)))))</f>
        <v/>
      </c>
      <c r="T1077" s="21" t="str">
        <f t="shared" si="168"/>
        <v/>
      </c>
      <c r="U1077" s="21" t="str">
        <f t="shared" si="169"/>
        <v/>
      </c>
    </row>
    <row r="1078" spans="1:21" x14ac:dyDescent="0.2">
      <c r="A1078" s="11" t="str">
        <f t="shared" si="160"/>
        <v/>
      </c>
      <c r="B1078" s="12" t="str">
        <f t="shared" si="161"/>
        <v/>
      </c>
      <c r="C1078" s="16" t="str">
        <f t="shared" si="162"/>
        <v/>
      </c>
      <c r="D1078" s="13" t="str">
        <f>IF(A1078="","",IF(A1078=1,start_rate,IF(variable,IF(OR(A1078=1,A1078&lt;$J$23*periods_per_year),D1077,MIN($J$24,IF(MOD(A1078-1,$J$26)=0,MAX($J$25,D1077+$J$27),D1077))),D1077)))</f>
        <v/>
      </c>
      <c r="E1078" s="14" t="str">
        <f t="shared" si="163"/>
        <v/>
      </c>
      <c r="F1078" s="14" t="str">
        <f>IF(A1078="","",IF(A1078=nper,J1077+E1078,MIN(J1077+E1078,IF(D1078=D1077,F1077,IF($E$13="Acc Bi-Weekly",ROUND((-PMT(((1+D1078/CP)^(CP/12))-1,(nper-A1078+1)*12/26,J1077))/2,2),IF($E$13="Acc Weekly",ROUND((-PMT(((1+D1078/CP)^(CP/12))-1,(nper-A1078+1)*12/52,J1077))/4,2),ROUND(-PMT(((1+D1078/CP)^(CP/periods_per_year))-1,nper-A1078+1,J1077),2)))))))</f>
        <v/>
      </c>
      <c r="G1078" s="14" t="str">
        <f>IF(OR(A1078="",A1078&lt;$E$23),"",IF(J1077&lt;=F1078,0,IF(IF(AND(A1078&gt;=$E$23,MOD(A1078-$E$23,int)=0),$E$24,0)+F1078&gt;=J1077+E1078,J1077+E1078-F1078,IF(AND(A1078&gt;=$E$23,MOD(A1078-$E$23,int)=0),$E$24,0)+IF(IF(AND(A1078&gt;=$E$23,MOD(A1078-$E$23,int)=0),$E$24,0)+IF(MOD(A1078-$E$27,periods_per_year)=0,$E$26,0)+F1078&lt;J1077+E1078,IF(MOD(A1078-$E$27,periods_per_year)=0,$E$26,0),J1077+E1078-IF(AND(A1078&gt;=$E$23,MOD(A1078-$E$23,int)=0),$E$24,0)-F1078))))</f>
        <v/>
      </c>
      <c r="H1078" s="15"/>
      <c r="I1078" s="14" t="str">
        <f t="shared" si="164"/>
        <v/>
      </c>
      <c r="J1078" s="14" t="str">
        <f t="shared" si="165"/>
        <v/>
      </c>
      <c r="K1078" s="14" t="str">
        <f t="shared" si="166"/>
        <v/>
      </c>
      <c r="L1078" s="14" t="str">
        <f>IF(A1078="","",SUM($K$49:K1078))</f>
        <v/>
      </c>
      <c r="O1078" s="18" t="str">
        <f t="shared" si="167"/>
        <v/>
      </c>
      <c r="P1078" s="19" t="str">
        <f>IF(O1078="","",IF(OR(periods_per_year=26,periods_per_year=52),IF(periods_per_year=26,IF(O1078=1,fpdate,P1077+14),IF(periods_per_year=52,IF(O1078=1,fpdate,P1077+7),"n/a")),IF(periods_per_year=24,DATE(YEAR(fpdate),MONTH(fpdate)+(O1078-1)/2+IF(AND(DAY(fpdate)&gt;=15,MOD(O1078,2)=0),1,0),IF(MOD(O1078,2)=0,IF(DAY(fpdate)&gt;=15,DAY(fpdate)-14,DAY(fpdate)+14),DAY(fpdate))),IF(DAY(DATE(YEAR(fpdate),MONTH(fpdate)+O1078-1,DAY(fpdate)))&lt;&gt;DAY(fpdate),DATE(YEAR(fpdate),MONTH(fpdate)+O1078,0),DATE(YEAR(fpdate),MONTH(fpdate)+O1078-1,DAY(fpdate))))))</f>
        <v/>
      </c>
      <c r="Q1078" s="20" t="str">
        <f>IF(O1078="","",IF(D1078&lt;&gt;"",D1078,IF(O1078=1,start_rate,IF(variable,IF(OR(O1078=1,O1078&lt;$J$23*periods_per_year),Q1077,MIN($J$24,IF(MOD(O1078-1,$J$26)=0,MAX($J$25,Q1077+$J$27),Q1077))),Q1077))))</f>
        <v/>
      </c>
      <c r="R1078" s="21" t="str">
        <f>IF(O1078="","",ROUND((((1+Q1078/CP)^(CP/periods_per_year))-1)*U1077,2))</f>
        <v/>
      </c>
      <c r="S1078" s="21" t="str">
        <f>IF(O1078="","",IF(O1078=nper,U1077+R1078,MIN(U1077+R1078,IF(Q1078=Q1077,S1077,ROUND(-PMT(((1+Q1078/CP)^(CP/periods_per_year))-1,nper-O1078+1,U1077),2)))))</f>
        <v/>
      </c>
      <c r="T1078" s="21" t="str">
        <f t="shared" si="168"/>
        <v/>
      </c>
      <c r="U1078" s="21" t="str">
        <f t="shared" si="169"/>
        <v/>
      </c>
    </row>
    <row r="1079" spans="1:21" x14ac:dyDescent="0.2">
      <c r="A1079" s="11" t="str">
        <f t="shared" si="160"/>
        <v/>
      </c>
      <c r="B1079" s="12" t="str">
        <f t="shared" si="161"/>
        <v/>
      </c>
      <c r="C1079" s="16" t="str">
        <f t="shared" si="162"/>
        <v/>
      </c>
      <c r="D1079" s="13" t="str">
        <f>IF(A1079="","",IF(A1079=1,start_rate,IF(variable,IF(OR(A1079=1,A1079&lt;$J$23*periods_per_year),D1078,MIN($J$24,IF(MOD(A1079-1,$J$26)=0,MAX($J$25,D1078+$J$27),D1078))),D1078)))</f>
        <v/>
      </c>
      <c r="E1079" s="14" t="str">
        <f t="shared" si="163"/>
        <v/>
      </c>
      <c r="F1079" s="14" t="str">
        <f>IF(A1079="","",IF(A1079=nper,J1078+E1079,MIN(J1078+E1079,IF(D1079=D1078,F1078,IF($E$13="Acc Bi-Weekly",ROUND((-PMT(((1+D1079/CP)^(CP/12))-1,(nper-A1079+1)*12/26,J1078))/2,2),IF($E$13="Acc Weekly",ROUND((-PMT(((1+D1079/CP)^(CP/12))-1,(nper-A1079+1)*12/52,J1078))/4,2),ROUND(-PMT(((1+D1079/CP)^(CP/periods_per_year))-1,nper-A1079+1,J1078),2)))))))</f>
        <v/>
      </c>
      <c r="G1079" s="14" t="str">
        <f>IF(OR(A1079="",A1079&lt;$E$23),"",IF(J1078&lt;=F1079,0,IF(IF(AND(A1079&gt;=$E$23,MOD(A1079-$E$23,int)=0),$E$24,0)+F1079&gt;=J1078+E1079,J1078+E1079-F1079,IF(AND(A1079&gt;=$E$23,MOD(A1079-$E$23,int)=0),$E$24,0)+IF(IF(AND(A1079&gt;=$E$23,MOD(A1079-$E$23,int)=0),$E$24,0)+IF(MOD(A1079-$E$27,periods_per_year)=0,$E$26,0)+F1079&lt;J1078+E1079,IF(MOD(A1079-$E$27,periods_per_year)=0,$E$26,0),J1078+E1079-IF(AND(A1079&gt;=$E$23,MOD(A1079-$E$23,int)=0),$E$24,0)-F1079))))</f>
        <v/>
      </c>
      <c r="H1079" s="15"/>
      <c r="I1079" s="14" t="str">
        <f t="shared" si="164"/>
        <v/>
      </c>
      <c r="J1079" s="14" t="str">
        <f t="shared" si="165"/>
        <v/>
      </c>
      <c r="K1079" s="14" t="str">
        <f t="shared" si="166"/>
        <v/>
      </c>
      <c r="L1079" s="14" t="str">
        <f>IF(A1079="","",SUM($K$49:K1079))</f>
        <v/>
      </c>
      <c r="O1079" s="18" t="str">
        <f t="shared" si="167"/>
        <v/>
      </c>
      <c r="P1079" s="19" t="str">
        <f>IF(O1079="","",IF(OR(periods_per_year=26,periods_per_year=52),IF(periods_per_year=26,IF(O1079=1,fpdate,P1078+14),IF(periods_per_year=52,IF(O1079=1,fpdate,P1078+7),"n/a")),IF(periods_per_year=24,DATE(YEAR(fpdate),MONTH(fpdate)+(O1079-1)/2+IF(AND(DAY(fpdate)&gt;=15,MOD(O1079,2)=0),1,0),IF(MOD(O1079,2)=0,IF(DAY(fpdate)&gt;=15,DAY(fpdate)-14,DAY(fpdate)+14),DAY(fpdate))),IF(DAY(DATE(YEAR(fpdate),MONTH(fpdate)+O1079-1,DAY(fpdate)))&lt;&gt;DAY(fpdate),DATE(YEAR(fpdate),MONTH(fpdate)+O1079,0),DATE(YEAR(fpdate),MONTH(fpdate)+O1079-1,DAY(fpdate))))))</f>
        <v/>
      </c>
      <c r="Q1079" s="20" t="str">
        <f>IF(O1079="","",IF(D1079&lt;&gt;"",D1079,IF(O1079=1,start_rate,IF(variable,IF(OR(O1079=1,O1079&lt;$J$23*periods_per_year),Q1078,MIN($J$24,IF(MOD(O1079-1,$J$26)=0,MAX($J$25,Q1078+$J$27),Q1078))),Q1078))))</f>
        <v/>
      </c>
      <c r="R1079" s="21" t="str">
        <f>IF(O1079="","",ROUND((((1+Q1079/CP)^(CP/periods_per_year))-1)*U1078,2))</f>
        <v/>
      </c>
      <c r="S1079" s="21" t="str">
        <f>IF(O1079="","",IF(O1079=nper,U1078+R1079,MIN(U1078+R1079,IF(Q1079=Q1078,S1078,ROUND(-PMT(((1+Q1079/CP)^(CP/periods_per_year))-1,nper-O1079+1,U1078),2)))))</f>
        <v/>
      </c>
      <c r="T1079" s="21" t="str">
        <f t="shared" si="168"/>
        <v/>
      </c>
      <c r="U1079" s="21" t="str">
        <f t="shared" si="169"/>
        <v/>
      </c>
    </row>
    <row r="1080" spans="1:21" x14ac:dyDescent="0.2">
      <c r="A1080" s="11" t="str">
        <f t="shared" si="160"/>
        <v/>
      </c>
      <c r="B1080" s="12" t="str">
        <f t="shared" si="161"/>
        <v/>
      </c>
      <c r="C1080" s="16" t="str">
        <f t="shared" si="162"/>
        <v/>
      </c>
      <c r="D1080" s="13" t="str">
        <f>IF(A1080="","",IF(A1080=1,start_rate,IF(variable,IF(OR(A1080=1,A1080&lt;$J$23*periods_per_year),D1079,MIN($J$24,IF(MOD(A1080-1,$J$26)=0,MAX($J$25,D1079+$J$27),D1079))),D1079)))</f>
        <v/>
      </c>
      <c r="E1080" s="14" t="str">
        <f t="shared" si="163"/>
        <v/>
      </c>
      <c r="F1080" s="14" t="str">
        <f>IF(A1080="","",IF(A1080=nper,J1079+E1080,MIN(J1079+E1080,IF(D1080=D1079,F1079,IF($E$13="Acc Bi-Weekly",ROUND((-PMT(((1+D1080/CP)^(CP/12))-1,(nper-A1080+1)*12/26,J1079))/2,2),IF($E$13="Acc Weekly",ROUND((-PMT(((1+D1080/CP)^(CP/12))-1,(nper-A1080+1)*12/52,J1079))/4,2),ROUND(-PMT(((1+D1080/CP)^(CP/periods_per_year))-1,nper-A1080+1,J1079),2)))))))</f>
        <v/>
      </c>
      <c r="G1080" s="14" t="str">
        <f>IF(OR(A1080="",A1080&lt;$E$23),"",IF(J1079&lt;=F1080,0,IF(IF(AND(A1080&gt;=$E$23,MOD(A1080-$E$23,int)=0),$E$24,0)+F1080&gt;=J1079+E1080,J1079+E1080-F1080,IF(AND(A1080&gt;=$E$23,MOD(A1080-$E$23,int)=0),$E$24,0)+IF(IF(AND(A1080&gt;=$E$23,MOD(A1080-$E$23,int)=0),$E$24,0)+IF(MOD(A1080-$E$27,periods_per_year)=0,$E$26,0)+F1080&lt;J1079+E1080,IF(MOD(A1080-$E$27,periods_per_year)=0,$E$26,0),J1079+E1080-IF(AND(A1080&gt;=$E$23,MOD(A1080-$E$23,int)=0),$E$24,0)-F1080))))</f>
        <v/>
      </c>
      <c r="H1080" s="15"/>
      <c r="I1080" s="14" t="str">
        <f t="shared" si="164"/>
        <v/>
      </c>
      <c r="J1080" s="14" t="str">
        <f t="shared" si="165"/>
        <v/>
      </c>
      <c r="K1080" s="14" t="str">
        <f t="shared" si="166"/>
        <v/>
      </c>
      <c r="L1080" s="14" t="str">
        <f>IF(A1080="","",SUM($K$49:K1080))</f>
        <v/>
      </c>
      <c r="O1080" s="18" t="str">
        <f t="shared" si="167"/>
        <v/>
      </c>
      <c r="P1080" s="19" t="str">
        <f>IF(O1080="","",IF(OR(periods_per_year=26,periods_per_year=52),IF(periods_per_year=26,IF(O1080=1,fpdate,P1079+14),IF(periods_per_year=52,IF(O1080=1,fpdate,P1079+7),"n/a")),IF(periods_per_year=24,DATE(YEAR(fpdate),MONTH(fpdate)+(O1080-1)/2+IF(AND(DAY(fpdate)&gt;=15,MOD(O1080,2)=0),1,0),IF(MOD(O1080,2)=0,IF(DAY(fpdate)&gt;=15,DAY(fpdate)-14,DAY(fpdate)+14),DAY(fpdate))),IF(DAY(DATE(YEAR(fpdate),MONTH(fpdate)+O1080-1,DAY(fpdate)))&lt;&gt;DAY(fpdate),DATE(YEAR(fpdate),MONTH(fpdate)+O1080,0),DATE(YEAR(fpdate),MONTH(fpdate)+O1080-1,DAY(fpdate))))))</f>
        <v/>
      </c>
      <c r="Q1080" s="20" t="str">
        <f>IF(O1080="","",IF(D1080&lt;&gt;"",D1080,IF(O1080=1,start_rate,IF(variable,IF(OR(O1080=1,O1080&lt;$J$23*periods_per_year),Q1079,MIN($J$24,IF(MOD(O1080-1,$J$26)=0,MAX($J$25,Q1079+$J$27),Q1079))),Q1079))))</f>
        <v/>
      </c>
      <c r="R1080" s="21" t="str">
        <f>IF(O1080="","",ROUND((((1+Q1080/CP)^(CP/periods_per_year))-1)*U1079,2))</f>
        <v/>
      </c>
      <c r="S1080" s="21" t="str">
        <f>IF(O1080="","",IF(O1080=nper,U1079+R1080,MIN(U1079+R1080,IF(Q1080=Q1079,S1079,ROUND(-PMT(((1+Q1080/CP)^(CP/periods_per_year))-1,nper-O1080+1,U1079),2)))))</f>
        <v/>
      </c>
      <c r="T1080" s="21" t="str">
        <f t="shared" si="168"/>
        <v/>
      </c>
      <c r="U1080" s="21" t="str">
        <f t="shared" si="169"/>
        <v/>
      </c>
    </row>
    <row r="1081" spans="1:21" x14ac:dyDescent="0.2">
      <c r="A1081" s="11" t="str">
        <f t="shared" si="160"/>
        <v/>
      </c>
      <c r="B1081" s="12" t="str">
        <f t="shared" si="161"/>
        <v/>
      </c>
      <c r="C1081" s="16" t="str">
        <f t="shared" si="162"/>
        <v/>
      </c>
      <c r="D1081" s="13" t="str">
        <f>IF(A1081="","",IF(A1081=1,start_rate,IF(variable,IF(OR(A1081=1,A1081&lt;$J$23*periods_per_year),D1080,MIN($J$24,IF(MOD(A1081-1,$J$26)=0,MAX($J$25,D1080+$J$27),D1080))),D1080)))</f>
        <v/>
      </c>
      <c r="E1081" s="14" t="str">
        <f t="shared" si="163"/>
        <v/>
      </c>
      <c r="F1081" s="14" t="str">
        <f>IF(A1081="","",IF(A1081=nper,J1080+E1081,MIN(J1080+E1081,IF(D1081=D1080,F1080,IF($E$13="Acc Bi-Weekly",ROUND((-PMT(((1+D1081/CP)^(CP/12))-1,(nper-A1081+1)*12/26,J1080))/2,2),IF($E$13="Acc Weekly",ROUND((-PMT(((1+D1081/CP)^(CP/12))-1,(nper-A1081+1)*12/52,J1080))/4,2),ROUND(-PMT(((1+D1081/CP)^(CP/periods_per_year))-1,nper-A1081+1,J1080),2)))))))</f>
        <v/>
      </c>
      <c r="G1081" s="14" t="str">
        <f>IF(OR(A1081="",A1081&lt;$E$23),"",IF(J1080&lt;=F1081,0,IF(IF(AND(A1081&gt;=$E$23,MOD(A1081-$E$23,int)=0),$E$24,0)+F1081&gt;=J1080+E1081,J1080+E1081-F1081,IF(AND(A1081&gt;=$E$23,MOD(A1081-$E$23,int)=0),$E$24,0)+IF(IF(AND(A1081&gt;=$E$23,MOD(A1081-$E$23,int)=0),$E$24,0)+IF(MOD(A1081-$E$27,periods_per_year)=0,$E$26,0)+F1081&lt;J1080+E1081,IF(MOD(A1081-$E$27,periods_per_year)=0,$E$26,0),J1080+E1081-IF(AND(A1081&gt;=$E$23,MOD(A1081-$E$23,int)=0),$E$24,0)-F1081))))</f>
        <v/>
      </c>
      <c r="H1081" s="15"/>
      <c r="I1081" s="14" t="str">
        <f t="shared" si="164"/>
        <v/>
      </c>
      <c r="J1081" s="14" t="str">
        <f t="shared" si="165"/>
        <v/>
      </c>
      <c r="K1081" s="14" t="str">
        <f t="shared" si="166"/>
        <v/>
      </c>
      <c r="L1081" s="14" t="str">
        <f>IF(A1081="","",SUM($K$49:K1081))</f>
        <v/>
      </c>
      <c r="O1081" s="18" t="str">
        <f t="shared" si="167"/>
        <v/>
      </c>
      <c r="P1081" s="19" t="str">
        <f>IF(O1081="","",IF(OR(periods_per_year=26,periods_per_year=52),IF(periods_per_year=26,IF(O1081=1,fpdate,P1080+14),IF(periods_per_year=52,IF(O1081=1,fpdate,P1080+7),"n/a")),IF(periods_per_year=24,DATE(YEAR(fpdate),MONTH(fpdate)+(O1081-1)/2+IF(AND(DAY(fpdate)&gt;=15,MOD(O1081,2)=0),1,0),IF(MOD(O1081,2)=0,IF(DAY(fpdate)&gt;=15,DAY(fpdate)-14,DAY(fpdate)+14),DAY(fpdate))),IF(DAY(DATE(YEAR(fpdate),MONTH(fpdate)+O1081-1,DAY(fpdate)))&lt;&gt;DAY(fpdate),DATE(YEAR(fpdate),MONTH(fpdate)+O1081,0),DATE(YEAR(fpdate),MONTH(fpdate)+O1081-1,DAY(fpdate))))))</f>
        <v/>
      </c>
      <c r="Q1081" s="20" t="str">
        <f>IF(O1081="","",IF(D1081&lt;&gt;"",D1081,IF(O1081=1,start_rate,IF(variable,IF(OR(O1081=1,O1081&lt;$J$23*periods_per_year),Q1080,MIN($J$24,IF(MOD(O1081-1,$J$26)=0,MAX($J$25,Q1080+$J$27),Q1080))),Q1080))))</f>
        <v/>
      </c>
      <c r="R1081" s="21" t="str">
        <f>IF(O1081="","",ROUND((((1+Q1081/CP)^(CP/periods_per_year))-1)*U1080,2))</f>
        <v/>
      </c>
      <c r="S1081" s="21" t="str">
        <f>IF(O1081="","",IF(O1081=nper,U1080+R1081,MIN(U1080+R1081,IF(Q1081=Q1080,S1080,ROUND(-PMT(((1+Q1081/CP)^(CP/periods_per_year))-1,nper-O1081+1,U1080),2)))))</f>
        <v/>
      </c>
      <c r="T1081" s="21" t="str">
        <f t="shared" si="168"/>
        <v/>
      </c>
      <c r="U1081" s="21" t="str">
        <f t="shared" si="169"/>
        <v/>
      </c>
    </row>
    <row r="1082" spans="1:21" x14ac:dyDescent="0.2">
      <c r="A1082" s="11" t="str">
        <f t="shared" si="160"/>
        <v/>
      </c>
      <c r="B1082" s="12" t="str">
        <f t="shared" si="161"/>
        <v/>
      </c>
      <c r="C1082" s="16" t="str">
        <f t="shared" si="162"/>
        <v/>
      </c>
      <c r="D1082" s="13" t="str">
        <f>IF(A1082="","",IF(A1082=1,start_rate,IF(variable,IF(OR(A1082=1,A1082&lt;$J$23*periods_per_year),D1081,MIN($J$24,IF(MOD(A1082-1,$J$26)=0,MAX($J$25,D1081+$J$27),D1081))),D1081)))</f>
        <v/>
      </c>
      <c r="E1082" s="14" t="str">
        <f t="shared" si="163"/>
        <v/>
      </c>
      <c r="F1082" s="14" t="str">
        <f>IF(A1082="","",IF(A1082=nper,J1081+E1082,MIN(J1081+E1082,IF(D1082=D1081,F1081,IF($E$13="Acc Bi-Weekly",ROUND((-PMT(((1+D1082/CP)^(CP/12))-1,(nper-A1082+1)*12/26,J1081))/2,2),IF($E$13="Acc Weekly",ROUND((-PMT(((1+D1082/CP)^(CP/12))-1,(nper-A1082+1)*12/52,J1081))/4,2),ROUND(-PMT(((1+D1082/CP)^(CP/periods_per_year))-1,nper-A1082+1,J1081),2)))))))</f>
        <v/>
      </c>
      <c r="G1082" s="14" t="str">
        <f>IF(OR(A1082="",A1082&lt;$E$23),"",IF(J1081&lt;=F1082,0,IF(IF(AND(A1082&gt;=$E$23,MOD(A1082-$E$23,int)=0),$E$24,0)+F1082&gt;=J1081+E1082,J1081+E1082-F1082,IF(AND(A1082&gt;=$E$23,MOD(A1082-$E$23,int)=0),$E$24,0)+IF(IF(AND(A1082&gt;=$E$23,MOD(A1082-$E$23,int)=0),$E$24,0)+IF(MOD(A1082-$E$27,periods_per_year)=0,$E$26,0)+F1082&lt;J1081+E1082,IF(MOD(A1082-$E$27,periods_per_year)=0,$E$26,0),J1081+E1082-IF(AND(A1082&gt;=$E$23,MOD(A1082-$E$23,int)=0),$E$24,0)-F1082))))</f>
        <v/>
      </c>
      <c r="H1082" s="15"/>
      <c r="I1082" s="14" t="str">
        <f t="shared" si="164"/>
        <v/>
      </c>
      <c r="J1082" s="14" t="str">
        <f t="shared" si="165"/>
        <v/>
      </c>
      <c r="K1082" s="14" t="str">
        <f t="shared" si="166"/>
        <v/>
      </c>
      <c r="L1082" s="14" t="str">
        <f>IF(A1082="","",SUM($K$49:K1082))</f>
        <v/>
      </c>
      <c r="O1082" s="18" t="str">
        <f t="shared" si="167"/>
        <v/>
      </c>
      <c r="P1082" s="19" t="str">
        <f>IF(O1082="","",IF(OR(periods_per_year=26,periods_per_year=52),IF(periods_per_year=26,IF(O1082=1,fpdate,P1081+14),IF(periods_per_year=52,IF(O1082=1,fpdate,P1081+7),"n/a")),IF(periods_per_year=24,DATE(YEAR(fpdate),MONTH(fpdate)+(O1082-1)/2+IF(AND(DAY(fpdate)&gt;=15,MOD(O1082,2)=0),1,0),IF(MOD(O1082,2)=0,IF(DAY(fpdate)&gt;=15,DAY(fpdate)-14,DAY(fpdate)+14),DAY(fpdate))),IF(DAY(DATE(YEAR(fpdate),MONTH(fpdate)+O1082-1,DAY(fpdate)))&lt;&gt;DAY(fpdate),DATE(YEAR(fpdate),MONTH(fpdate)+O1082,0),DATE(YEAR(fpdate),MONTH(fpdate)+O1082-1,DAY(fpdate))))))</f>
        <v/>
      </c>
      <c r="Q1082" s="20" t="str">
        <f>IF(O1082="","",IF(D1082&lt;&gt;"",D1082,IF(O1082=1,start_rate,IF(variable,IF(OR(O1082=1,O1082&lt;$J$23*periods_per_year),Q1081,MIN($J$24,IF(MOD(O1082-1,$J$26)=0,MAX($J$25,Q1081+$J$27),Q1081))),Q1081))))</f>
        <v/>
      </c>
      <c r="R1082" s="21" t="str">
        <f>IF(O1082="","",ROUND((((1+Q1082/CP)^(CP/periods_per_year))-1)*U1081,2))</f>
        <v/>
      </c>
      <c r="S1082" s="21" t="str">
        <f>IF(O1082="","",IF(O1082=nper,U1081+R1082,MIN(U1081+R1082,IF(Q1082=Q1081,S1081,ROUND(-PMT(((1+Q1082/CP)^(CP/periods_per_year))-1,nper-O1082+1,U1081),2)))))</f>
        <v/>
      </c>
      <c r="T1082" s="21" t="str">
        <f t="shared" si="168"/>
        <v/>
      </c>
      <c r="U1082" s="21" t="str">
        <f t="shared" si="169"/>
        <v/>
      </c>
    </row>
    <row r="1083" spans="1:21" x14ac:dyDescent="0.2">
      <c r="A1083" s="11" t="str">
        <f t="shared" si="160"/>
        <v/>
      </c>
      <c r="B1083" s="12" t="str">
        <f t="shared" si="161"/>
        <v/>
      </c>
      <c r="C1083" s="16" t="str">
        <f t="shared" si="162"/>
        <v/>
      </c>
      <c r="D1083" s="13" t="str">
        <f>IF(A1083="","",IF(A1083=1,start_rate,IF(variable,IF(OR(A1083=1,A1083&lt;$J$23*periods_per_year),D1082,MIN($J$24,IF(MOD(A1083-1,$J$26)=0,MAX($J$25,D1082+$J$27),D1082))),D1082)))</f>
        <v/>
      </c>
      <c r="E1083" s="14" t="str">
        <f t="shared" si="163"/>
        <v/>
      </c>
      <c r="F1083" s="14" t="str">
        <f>IF(A1083="","",IF(A1083=nper,J1082+E1083,MIN(J1082+E1083,IF(D1083=D1082,F1082,IF($E$13="Acc Bi-Weekly",ROUND((-PMT(((1+D1083/CP)^(CP/12))-1,(nper-A1083+1)*12/26,J1082))/2,2),IF($E$13="Acc Weekly",ROUND((-PMT(((1+D1083/CP)^(CP/12))-1,(nper-A1083+1)*12/52,J1082))/4,2),ROUND(-PMT(((1+D1083/CP)^(CP/periods_per_year))-1,nper-A1083+1,J1082),2)))))))</f>
        <v/>
      </c>
      <c r="G1083" s="14" t="str">
        <f>IF(OR(A1083="",A1083&lt;$E$23),"",IF(J1082&lt;=F1083,0,IF(IF(AND(A1083&gt;=$E$23,MOD(A1083-$E$23,int)=0),$E$24,0)+F1083&gt;=J1082+E1083,J1082+E1083-F1083,IF(AND(A1083&gt;=$E$23,MOD(A1083-$E$23,int)=0),$E$24,0)+IF(IF(AND(A1083&gt;=$E$23,MOD(A1083-$E$23,int)=0),$E$24,0)+IF(MOD(A1083-$E$27,periods_per_year)=0,$E$26,0)+F1083&lt;J1082+E1083,IF(MOD(A1083-$E$27,periods_per_year)=0,$E$26,0),J1082+E1083-IF(AND(A1083&gt;=$E$23,MOD(A1083-$E$23,int)=0),$E$24,0)-F1083))))</f>
        <v/>
      </c>
      <c r="H1083" s="15"/>
      <c r="I1083" s="14" t="str">
        <f t="shared" si="164"/>
        <v/>
      </c>
      <c r="J1083" s="14" t="str">
        <f t="shared" si="165"/>
        <v/>
      </c>
      <c r="K1083" s="14" t="str">
        <f t="shared" si="166"/>
        <v/>
      </c>
      <c r="L1083" s="14" t="str">
        <f>IF(A1083="","",SUM($K$49:K1083))</f>
        <v/>
      </c>
      <c r="O1083" s="18" t="str">
        <f t="shared" si="167"/>
        <v/>
      </c>
      <c r="P1083" s="19" t="str">
        <f>IF(O1083="","",IF(OR(periods_per_year=26,periods_per_year=52),IF(periods_per_year=26,IF(O1083=1,fpdate,P1082+14),IF(periods_per_year=52,IF(O1083=1,fpdate,P1082+7),"n/a")),IF(periods_per_year=24,DATE(YEAR(fpdate),MONTH(fpdate)+(O1083-1)/2+IF(AND(DAY(fpdate)&gt;=15,MOD(O1083,2)=0),1,0),IF(MOD(O1083,2)=0,IF(DAY(fpdate)&gt;=15,DAY(fpdate)-14,DAY(fpdate)+14),DAY(fpdate))),IF(DAY(DATE(YEAR(fpdate),MONTH(fpdate)+O1083-1,DAY(fpdate)))&lt;&gt;DAY(fpdate),DATE(YEAR(fpdate),MONTH(fpdate)+O1083,0),DATE(YEAR(fpdate),MONTH(fpdate)+O1083-1,DAY(fpdate))))))</f>
        <v/>
      </c>
      <c r="Q1083" s="20" t="str">
        <f>IF(O1083="","",IF(D1083&lt;&gt;"",D1083,IF(O1083=1,start_rate,IF(variable,IF(OR(O1083=1,O1083&lt;$J$23*periods_per_year),Q1082,MIN($J$24,IF(MOD(O1083-1,$J$26)=0,MAX($J$25,Q1082+$J$27),Q1082))),Q1082))))</f>
        <v/>
      </c>
      <c r="R1083" s="21" t="str">
        <f>IF(O1083="","",ROUND((((1+Q1083/CP)^(CP/periods_per_year))-1)*U1082,2))</f>
        <v/>
      </c>
      <c r="S1083" s="21" t="str">
        <f>IF(O1083="","",IF(O1083=nper,U1082+R1083,MIN(U1082+R1083,IF(Q1083=Q1082,S1082,ROUND(-PMT(((1+Q1083/CP)^(CP/periods_per_year))-1,nper-O1083+1,U1082),2)))))</f>
        <v/>
      </c>
      <c r="T1083" s="21" t="str">
        <f t="shared" si="168"/>
        <v/>
      </c>
      <c r="U1083" s="21" t="str">
        <f t="shared" si="169"/>
        <v/>
      </c>
    </row>
    <row r="1084" spans="1:21" x14ac:dyDescent="0.2">
      <c r="A1084" s="11" t="str">
        <f t="shared" si="160"/>
        <v/>
      </c>
      <c r="B1084" s="12" t="str">
        <f t="shared" si="161"/>
        <v/>
      </c>
      <c r="C1084" s="16" t="str">
        <f t="shared" si="162"/>
        <v/>
      </c>
      <c r="D1084" s="13" t="str">
        <f>IF(A1084="","",IF(A1084=1,start_rate,IF(variable,IF(OR(A1084=1,A1084&lt;$J$23*periods_per_year),D1083,MIN($J$24,IF(MOD(A1084-1,$J$26)=0,MAX($J$25,D1083+$J$27),D1083))),D1083)))</f>
        <v/>
      </c>
      <c r="E1084" s="14" t="str">
        <f t="shared" si="163"/>
        <v/>
      </c>
      <c r="F1084" s="14" t="str">
        <f>IF(A1084="","",IF(A1084=nper,J1083+E1084,MIN(J1083+E1084,IF(D1084=D1083,F1083,IF($E$13="Acc Bi-Weekly",ROUND((-PMT(((1+D1084/CP)^(CP/12))-1,(nper-A1084+1)*12/26,J1083))/2,2),IF($E$13="Acc Weekly",ROUND((-PMT(((1+D1084/CP)^(CP/12))-1,(nper-A1084+1)*12/52,J1083))/4,2),ROUND(-PMT(((1+D1084/CP)^(CP/periods_per_year))-1,nper-A1084+1,J1083),2)))))))</f>
        <v/>
      </c>
      <c r="G1084" s="14" t="str">
        <f>IF(OR(A1084="",A1084&lt;$E$23),"",IF(J1083&lt;=F1084,0,IF(IF(AND(A1084&gt;=$E$23,MOD(A1084-$E$23,int)=0),$E$24,0)+F1084&gt;=J1083+E1084,J1083+E1084-F1084,IF(AND(A1084&gt;=$E$23,MOD(A1084-$E$23,int)=0),$E$24,0)+IF(IF(AND(A1084&gt;=$E$23,MOD(A1084-$E$23,int)=0),$E$24,0)+IF(MOD(A1084-$E$27,periods_per_year)=0,$E$26,0)+F1084&lt;J1083+E1084,IF(MOD(A1084-$E$27,periods_per_year)=0,$E$26,0),J1083+E1084-IF(AND(A1084&gt;=$E$23,MOD(A1084-$E$23,int)=0),$E$24,0)-F1084))))</f>
        <v/>
      </c>
      <c r="H1084" s="15"/>
      <c r="I1084" s="14" t="str">
        <f t="shared" si="164"/>
        <v/>
      </c>
      <c r="J1084" s="14" t="str">
        <f t="shared" si="165"/>
        <v/>
      </c>
      <c r="K1084" s="14" t="str">
        <f t="shared" si="166"/>
        <v/>
      </c>
      <c r="L1084" s="14" t="str">
        <f>IF(A1084="","",SUM($K$49:K1084))</f>
        <v/>
      </c>
      <c r="O1084" s="18" t="str">
        <f t="shared" si="167"/>
        <v/>
      </c>
      <c r="P1084" s="19" t="str">
        <f>IF(O1084="","",IF(OR(periods_per_year=26,periods_per_year=52),IF(periods_per_year=26,IF(O1084=1,fpdate,P1083+14),IF(periods_per_year=52,IF(O1084=1,fpdate,P1083+7),"n/a")),IF(periods_per_year=24,DATE(YEAR(fpdate),MONTH(fpdate)+(O1084-1)/2+IF(AND(DAY(fpdate)&gt;=15,MOD(O1084,2)=0),1,0),IF(MOD(O1084,2)=0,IF(DAY(fpdate)&gt;=15,DAY(fpdate)-14,DAY(fpdate)+14),DAY(fpdate))),IF(DAY(DATE(YEAR(fpdate),MONTH(fpdate)+O1084-1,DAY(fpdate)))&lt;&gt;DAY(fpdate),DATE(YEAR(fpdate),MONTH(fpdate)+O1084,0),DATE(YEAR(fpdate),MONTH(fpdate)+O1084-1,DAY(fpdate))))))</f>
        <v/>
      </c>
      <c r="Q1084" s="20" t="str">
        <f>IF(O1084="","",IF(D1084&lt;&gt;"",D1084,IF(O1084=1,start_rate,IF(variable,IF(OR(O1084=1,O1084&lt;$J$23*periods_per_year),Q1083,MIN($J$24,IF(MOD(O1084-1,$J$26)=0,MAX($J$25,Q1083+$J$27),Q1083))),Q1083))))</f>
        <v/>
      </c>
      <c r="R1084" s="21" t="str">
        <f>IF(O1084="","",ROUND((((1+Q1084/CP)^(CP/periods_per_year))-1)*U1083,2))</f>
        <v/>
      </c>
      <c r="S1084" s="21" t="str">
        <f>IF(O1084="","",IF(O1084=nper,U1083+R1084,MIN(U1083+R1084,IF(Q1084=Q1083,S1083,ROUND(-PMT(((1+Q1084/CP)^(CP/periods_per_year))-1,nper-O1084+1,U1083),2)))))</f>
        <v/>
      </c>
      <c r="T1084" s="21" t="str">
        <f t="shared" si="168"/>
        <v/>
      </c>
      <c r="U1084" s="21" t="str">
        <f t="shared" si="169"/>
        <v/>
      </c>
    </row>
    <row r="1085" spans="1:21" x14ac:dyDescent="0.2">
      <c r="A1085" s="11" t="str">
        <f t="shared" si="160"/>
        <v/>
      </c>
      <c r="B1085" s="12" t="str">
        <f t="shared" si="161"/>
        <v/>
      </c>
      <c r="C1085" s="16" t="str">
        <f t="shared" si="162"/>
        <v/>
      </c>
      <c r="D1085" s="13" t="str">
        <f>IF(A1085="","",IF(A1085=1,start_rate,IF(variable,IF(OR(A1085=1,A1085&lt;$J$23*periods_per_year),D1084,MIN($J$24,IF(MOD(A1085-1,$J$26)=0,MAX($J$25,D1084+$J$27),D1084))),D1084)))</f>
        <v/>
      </c>
      <c r="E1085" s="14" t="str">
        <f t="shared" si="163"/>
        <v/>
      </c>
      <c r="F1085" s="14" t="str">
        <f>IF(A1085="","",IF(A1085=nper,J1084+E1085,MIN(J1084+E1085,IF(D1085=D1084,F1084,IF($E$13="Acc Bi-Weekly",ROUND((-PMT(((1+D1085/CP)^(CP/12))-1,(nper-A1085+1)*12/26,J1084))/2,2),IF($E$13="Acc Weekly",ROUND((-PMT(((1+D1085/CP)^(CP/12))-1,(nper-A1085+1)*12/52,J1084))/4,2),ROUND(-PMT(((1+D1085/CP)^(CP/periods_per_year))-1,nper-A1085+1,J1084),2)))))))</f>
        <v/>
      </c>
      <c r="G1085" s="14" t="str">
        <f>IF(OR(A1085="",A1085&lt;$E$23),"",IF(J1084&lt;=F1085,0,IF(IF(AND(A1085&gt;=$E$23,MOD(A1085-$E$23,int)=0),$E$24,0)+F1085&gt;=J1084+E1085,J1084+E1085-F1085,IF(AND(A1085&gt;=$E$23,MOD(A1085-$E$23,int)=0),$E$24,0)+IF(IF(AND(A1085&gt;=$E$23,MOD(A1085-$E$23,int)=0),$E$24,0)+IF(MOD(A1085-$E$27,periods_per_year)=0,$E$26,0)+F1085&lt;J1084+E1085,IF(MOD(A1085-$E$27,periods_per_year)=0,$E$26,0),J1084+E1085-IF(AND(A1085&gt;=$E$23,MOD(A1085-$E$23,int)=0),$E$24,0)-F1085))))</f>
        <v/>
      </c>
      <c r="H1085" s="15"/>
      <c r="I1085" s="14" t="str">
        <f t="shared" si="164"/>
        <v/>
      </c>
      <c r="J1085" s="14" t="str">
        <f t="shared" si="165"/>
        <v/>
      </c>
      <c r="K1085" s="14" t="str">
        <f t="shared" si="166"/>
        <v/>
      </c>
      <c r="L1085" s="14" t="str">
        <f>IF(A1085="","",SUM($K$49:K1085))</f>
        <v/>
      </c>
      <c r="O1085" s="18" t="str">
        <f t="shared" si="167"/>
        <v/>
      </c>
      <c r="P1085" s="19" t="str">
        <f>IF(O1085="","",IF(OR(periods_per_year=26,periods_per_year=52),IF(periods_per_year=26,IF(O1085=1,fpdate,P1084+14),IF(periods_per_year=52,IF(O1085=1,fpdate,P1084+7),"n/a")),IF(periods_per_year=24,DATE(YEAR(fpdate),MONTH(fpdate)+(O1085-1)/2+IF(AND(DAY(fpdate)&gt;=15,MOD(O1085,2)=0),1,0),IF(MOD(O1085,2)=0,IF(DAY(fpdate)&gt;=15,DAY(fpdate)-14,DAY(fpdate)+14),DAY(fpdate))),IF(DAY(DATE(YEAR(fpdate),MONTH(fpdate)+O1085-1,DAY(fpdate)))&lt;&gt;DAY(fpdate),DATE(YEAR(fpdate),MONTH(fpdate)+O1085,0),DATE(YEAR(fpdate),MONTH(fpdate)+O1085-1,DAY(fpdate))))))</f>
        <v/>
      </c>
      <c r="Q1085" s="20" t="str">
        <f>IF(O1085="","",IF(D1085&lt;&gt;"",D1085,IF(O1085=1,start_rate,IF(variable,IF(OR(O1085=1,O1085&lt;$J$23*periods_per_year),Q1084,MIN($J$24,IF(MOD(O1085-1,$J$26)=0,MAX($J$25,Q1084+$J$27),Q1084))),Q1084))))</f>
        <v/>
      </c>
      <c r="R1085" s="21" t="str">
        <f>IF(O1085="","",ROUND((((1+Q1085/CP)^(CP/periods_per_year))-1)*U1084,2))</f>
        <v/>
      </c>
      <c r="S1085" s="21" t="str">
        <f>IF(O1085="","",IF(O1085=nper,U1084+R1085,MIN(U1084+R1085,IF(Q1085=Q1084,S1084,ROUND(-PMT(((1+Q1085/CP)^(CP/periods_per_year))-1,nper-O1085+1,U1084),2)))))</f>
        <v/>
      </c>
      <c r="T1085" s="21" t="str">
        <f t="shared" si="168"/>
        <v/>
      </c>
      <c r="U1085" s="21" t="str">
        <f t="shared" si="169"/>
        <v/>
      </c>
    </row>
    <row r="1086" spans="1:21" x14ac:dyDescent="0.2">
      <c r="A1086" s="11" t="str">
        <f t="shared" si="160"/>
        <v/>
      </c>
      <c r="B1086" s="12" t="str">
        <f t="shared" si="161"/>
        <v/>
      </c>
      <c r="C1086" s="16" t="str">
        <f t="shared" si="162"/>
        <v/>
      </c>
      <c r="D1086" s="13" t="str">
        <f>IF(A1086="","",IF(A1086=1,start_rate,IF(variable,IF(OR(A1086=1,A1086&lt;$J$23*periods_per_year),D1085,MIN($J$24,IF(MOD(A1086-1,$J$26)=0,MAX($J$25,D1085+$J$27),D1085))),D1085)))</f>
        <v/>
      </c>
      <c r="E1086" s="14" t="str">
        <f t="shared" si="163"/>
        <v/>
      </c>
      <c r="F1086" s="14" t="str">
        <f>IF(A1086="","",IF(A1086=nper,J1085+E1086,MIN(J1085+E1086,IF(D1086=D1085,F1085,IF($E$13="Acc Bi-Weekly",ROUND((-PMT(((1+D1086/CP)^(CP/12))-1,(nper-A1086+1)*12/26,J1085))/2,2),IF($E$13="Acc Weekly",ROUND((-PMT(((1+D1086/CP)^(CP/12))-1,(nper-A1086+1)*12/52,J1085))/4,2),ROUND(-PMT(((1+D1086/CP)^(CP/periods_per_year))-1,nper-A1086+1,J1085),2)))))))</f>
        <v/>
      </c>
      <c r="G1086" s="14" t="str">
        <f>IF(OR(A1086="",A1086&lt;$E$23),"",IF(J1085&lt;=F1086,0,IF(IF(AND(A1086&gt;=$E$23,MOD(A1086-$E$23,int)=0),$E$24,0)+F1086&gt;=J1085+E1086,J1085+E1086-F1086,IF(AND(A1086&gt;=$E$23,MOD(A1086-$E$23,int)=0),$E$24,0)+IF(IF(AND(A1086&gt;=$E$23,MOD(A1086-$E$23,int)=0),$E$24,0)+IF(MOD(A1086-$E$27,periods_per_year)=0,$E$26,0)+F1086&lt;J1085+E1086,IF(MOD(A1086-$E$27,periods_per_year)=0,$E$26,0),J1085+E1086-IF(AND(A1086&gt;=$E$23,MOD(A1086-$E$23,int)=0),$E$24,0)-F1086))))</f>
        <v/>
      </c>
      <c r="H1086" s="15"/>
      <c r="I1086" s="14" t="str">
        <f t="shared" si="164"/>
        <v/>
      </c>
      <c r="J1086" s="14" t="str">
        <f t="shared" si="165"/>
        <v/>
      </c>
      <c r="K1086" s="14" t="str">
        <f t="shared" si="166"/>
        <v/>
      </c>
      <c r="L1086" s="14" t="str">
        <f>IF(A1086="","",SUM($K$49:K1086))</f>
        <v/>
      </c>
      <c r="O1086" s="18" t="str">
        <f t="shared" si="167"/>
        <v/>
      </c>
      <c r="P1086" s="19" t="str">
        <f>IF(O1086="","",IF(OR(periods_per_year=26,periods_per_year=52),IF(periods_per_year=26,IF(O1086=1,fpdate,P1085+14),IF(periods_per_year=52,IF(O1086=1,fpdate,P1085+7),"n/a")),IF(periods_per_year=24,DATE(YEAR(fpdate),MONTH(fpdate)+(O1086-1)/2+IF(AND(DAY(fpdate)&gt;=15,MOD(O1086,2)=0),1,0),IF(MOD(O1086,2)=0,IF(DAY(fpdate)&gt;=15,DAY(fpdate)-14,DAY(fpdate)+14),DAY(fpdate))),IF(DAY(DATE(YEAR(fpdate),MONTH(fpdate)+O1086-1,DAY(fpdate)))&lt;&gt;DAY(fpdate),DATE(YEAR(fpdate),MONTH(fpdate)+O1086,0),DATE(YEAR(fpdate),MONTH(fpdate)+O1086-1,DAY(fpdate))))))</f>
        <v/>
      </c>
      <c r="Q1086" s="20" t="str">
        <f>IF(O1086="","",IF(D1086&lt;&gt;"",D1086,IF(O1086=1,start_rate,IF(variable,IF(OR(O1086=1,O1086&lt;$J$23*periods_per_year),Q1085,MIN($J$24,IF(MOD(O1086-1,$J$26)=0,MAX($J$25,Q1085+$J$27),Q1085))),Q1085))))</f>
        <v/>
      </c>
      <c r="R1086" s="21" t="str">
        <f>IF(O1086="","",ROUND((((1+Q1086/CP)^(CP/periods_per_year))-1)*U1085,2))</f>
        <v/>
      </c>
      <c r="S1086" s="21" t="str">
        <f>IF(O1086="","",IF(O1086=nper,U1085+R1086,MIN(U1085+R1086,IF(Q1086=Q1085,S1085,ROUND(-PMT(((1+Q1086/CP)^(CP/periods_per_year))-1,nper-O1086+1,U1085),2)))))</f>
        <v/>
      </c>
      <c r="T1086" s="21" t="str">
        <f t="shared" si="168"/>
        <v/>
      </c>
      <c r="U1086" s="21" t="str">
        <f t="shared" si="169"/>
        <v/>
      </c>
    </row>
    <row r="1087" spans="1:21" x14ac:dyDescent="0.2">
      <c r="A1087" s="11" t="str">
        <f t="shared" si="160"/>
        <v/>
      </c>
      <c r="B1087" s="12" t="str">
        <f t="shared" si="161"/>
        <v/>
      </c>
      <c r="C1087" s="16" t="str">
        <f t="shared" si="162"/>
        <v/>
      </c>
      <c r="D1087" s="13" t="str">
        <f>IF(A1087="","",IF(A1087=1,start_rate,IF(variable,IF(OR(A1087=1,A1087&lt;$J$23*periods_per_year),D1086,MIN($J$24,IF(MOD(A1087-1,$J$26)=0,MAX($J$25,D1086+$J$27),D1086))),D1086)))</f>
        <v/>
      </c>
      <c r="E1087" s="14" t="str">
        <f t="shared" si="163"/>
        <v/>
      </c>
      <c r="F1087" s="14" t="str">
        <f>IF(A1087="","",IF(A1087=nper,J1086+E1087,MIN(J1086+E1087,IF(D1087=D1086,F1086,IF($E$13="Acc Bi-Weekly",ROUND((-PMT(((1+D1087/CP)^(CP/12))-1,(nper-A1087+1)*12/26,J1086))/2,2),IF($E$13="Acc Weekly",ROUND((-PMT(((1+D1087/CP)^(CP/12))-1,(nper-A1087+1)*12/52,J1086))/4,2),ROUND(-PMT(((1+D1087/CP)^(CP/periods_per_year))-1,nper-A1087+1,J1086),2)))))))</f>
        <v/>
      </c>
      <c r="G1087" s="14" t="str">
        <f>IF(OR(A1087="",A1087&lt;$E$23),"",IF(J1086&lt;=F1087,0,IF(IF(AND(A1087&gt;=$E$23,MOD(A1087-$E$23,int)=0),$E$24,0)+F1087&gt;=J1086+E1087,J1086+E1087-F1087,IF(AND(A1087&gt;=$E$23,MOD(A1087-$E$23,int)=0),$E$24,0)+IF(IF(AND(A1087&gt;=$E$23,MOD(A1087-$E$23,int)=0),$E$24,0)+IF(MOD(A1087-$E$27,periods_per_year)=0,$E$26,0)+F1087&lt;J1086+E1087,IF(MOD(A1087-$E$27,periods_per_year)=0,$E$26,0),J1086+E1087-IF(AND(A1087&gt;=$E$23,MOD(A1087-$E$23,int)=0),$E$24,0)-F1087))))</f>
        <v/>
      </c>
      <c r="H1087" s="15"/>
      <c r="I1087" s="14" t="str">
        <f t="shared" si="164"/>
        <v/>
      </c>
      <c r="J1087" s="14" t="str">
        <f t="shared" si="165"/>
        <v/>
      </c>
      <c r="K1087" s="14" t="str">
        <f t="shared" si="166"/>
        <v/>
      </c>
      <c r="L1087" s="14" t="str">
        <f>IF(A1087="","",SUM($K$49:K1087))</f>
        <v/>
      </c>
      <c r="O1087" s="18" t="str">
        <f t="shared" si="167"/>
        <v/>
      </c>
      <c r="P1087" s="19" t="str">
        <f>IF(O1087="","",IF(OR(periods_per_year=26,periods_per_year=52),IF(periods_per_year=26,IF(O1087=1,fpdate,P1086+14),IF(periods_per_year=52,IF(O1087=1,fpdate,P1086+7),"n/a")),IF(periods_per_year=24,DATE(YEAR(fpdate),MONTH(fpdate)+(O1087-1)/2+IF(AND(DAY(fpdate)&gt;=15,MOD(O1087,2)=0),1,0),IF(MOD(O1087,2)=0,IF(DAY(fpdate)&gt;=15,DAY(fpdate)-14,DAY(fpdate)+14),DAY(fpdate))),IF(DAY(DATE(YEAR(fpdate),MONTH(fpdate)+O1087-1,DAY(fpdate)))&lt;&gt;DAY(fpdate),DATE(YEAR(fpdate),MONTH(fpdate)+O1087,0),DATE(YEAR(fpdate),MONTH(fpdate)+O1087-1,DAY(fpdate))))))</f>
        <v/>
      </c>
      <c r="Q1087" s="20" t="str">
        <f>IF(O1087="","",IF(D1087&lt;&gt;"",D1087,IF(O1087=1,start_rate,IF(variable,IF(OR(O1087=1,O1087&lt;$J$23*periods_per_year),Q1086,MIN($J$24,IF(MOD(O1087-1,$J$26)=0,MAX($J$25,Q1086+$J$27),Q1086))),Q1086))))</f>
        <v/>
      </c>
      <c r="R1087" s="21" t="str">
        <f>IF(O1087="","",ROUND((((1+Q1087/CP)^(CP/periods_per_year))-1)*U1086,2))</f>
        <v/>
      </c>
      <c r="S1087" s="21" t="str">
        <f>IF(O1087="","",IF(O1087=nper,U1086+R1087,MIN(U1086+R1087,IF(Q1087=Q1086,S1086,ROUND(-PMT(((1+Q1087/CP)^(CP/periods_per_year))-1,nper-O1087+1,U1086),2)))))</f>
        <v/>
      </c>
      <c r="T1087" s="21" t="str">
        <f t="shared" si="168"/>
        <v/>
      </c>
      <c r="U1087" s="21" t="str">
        <f t="shared" si="169"/>
        <v/>
      </c>
    </row>
    <row r="1088" spans="1:21" x14ac:dyDescent="0.2">
      <c r="A1088" s="11" t="str">
        <f t="shared" si="160"/>
        <v/>
      </c>
      <c r="B1088" s="12" t="str">
        <f t="shared" si="161"/>
        <v/>
      </c>
      <c r="C1088" s="16" t="str">
        <f t="shared" si="162"/>
        <v/>
      </c>
      <c r="D1088" s="13" t="str">
        <f>IF(A1088="","",IF(A1088=1,start_rate,IF(variable,IF(OR(A1088=1,A1088&lt;$J$23*periods_per_year),D1087,MIN($J$24,IF(MOD(A1088-1,$J$26)=0,MAX($J$25,D1087+$J$27),D1087))),D1087)))</f>
        <v/>
      </c>
      <c r="E1088" s="14" t="str">
        <f t="shared" si="163"/>
        <v/>
      </c>
      <c r="F1088" s="14" t="str">
        <f>IF(A1088="","",IF(A1088=nper,J1087+E1088,MIN(J1087+E1088,IF(D1088=D1087,F1087,IF($E$13="Acc Bi-Weekly",ROUND((-PMT(((1+D1088/CP)^(CP/12))-1,(nper-A1088+1)*12/26,J1087))/2,2),IF($E$13="Acc Weekly",ROUND((-PMT(((1+D1088/CP)^(CP/12))-1,(nper-A1088+1)*12/52,J1087))/4,2),ROUND(-PMT(((1+D1088/CP)^(CP/periods_per_year))-1,nper-A1088+1,J1087),2)))))))</f>
        <v/>
      </c>
      <c r="G1088" s="14" t="str">
        <f>IF(OR(A1088="",A1088&lt;$E$23),"",IF(J1087&lt;=F1088,0,IF(IF(AND(A1088&gt;=$E$23,MOD(A1088-$E$23,int)=0),$E$24,0)+F1088&gt;=J1087+E1088,J1087+E1088-F1088,IF(AND(A1088&gt;=$E$23,MOD(A1088-$E$23,int)=0),$E$24,0)+IF(IF(AND(A1088&gt;=$E$23,MOD(A1088-$E$23,int)=0),$E$24,0)+IF(MOD(A1088-$E$27,periods_per_year)=0,$E$26,0)+F1088&lt;J1087+E1088,IF(MOD(A1088-$E$27,periods_per_year)=0,$E$26,0),J1087+E1088-IF(AND(A1088&gt;=$E$23,MOD(A1088-$E$23,int)=0),$E$24,0)-F1088))))</f>
        <v/>
      </c>
      <c r="H1088" s="15"/>
      <c r="I1088" s="14" t="str">
        <f t="shared" si="164"/>
        <v/>
      </c>
      <c r="J1088" s="14" t="str">
        <f t="shared" si="165"/>
        <v/>
      </c>
      <c r="K1088" s="14" t="str">
        <f t="shared" si="166"/>
        <v/>
      </c>
      <c r="L1088" s="14" t="str">
        <f>IF(A1088="","",SUM($K$49:K1088))</f>
        <v/>
      </c>
      <c r="O1088" s="18" t="str">
        <f t="shared" si="167"/>
        <v/>
      </c>
      <c r="P1088" s="19" t="str">
        <f>IF(O1088="","",IF(OR(periods_per_year=26,periods_per_year=52),IF(periods_per_year=26,IF(O1088=1,fpdate,P1087+14),IF(periods_per_year=52,IF(O1088=1,fpdate,P1087+7),"n/a")),IF(periods_per_year=24,DATE(YEAR(fpdate),MONTH(fpdate)+(O1088-1)/2+IF(AND(DAY(fpdate)&gt;=15,MOD(O1088,2)=0),1,0),IF(MOD(O1088,2)=0,IF(DAY(fpdate)&gt;=15,DAY(fpdate)-14,DAY(fpdate)+14),DAY(fpdate))),IF(DAY(DATE(YEAR(fpdate),MONTH(fpdate)+O1088-1,DAY(fpdate)))&lt;&gt;DAY(fpdate),DATE(YEAR(fpdate),MONTH(fpdate)+O1088,0),DATE(YEAR(fpdate),MONTH(fpdate)+O1088-1,DAY(fpdate))))))</f>
        <v/>
      </c>
      <c r="Q1088" s="20" t="str">
        <f>IF(O1088="","",IF(D1088&lt;&gt;"",D1088,IF(O1088=1,start_rate,IF(variable,IF(OR(O1088=1,O1088&lt;$J$23*periods_per_year),Q1087,MIN($J$24,IF(MOD(O1088-1,$J$26)=0,MAX($J$25,Q1087+$J$27),Q1087))),Q1087))))</f>
        <v/>
      </c>
      <c r="R1088" s="21" t="str">
        <f>IF(O1088="","",ROUND((((1+Q1088/CP)^(CP/periods_per_year))-1)*U1087,2))</f>
        <v/>
      </c>
      <c r="S1088" s="21" t="str">
        <f>IF(O1088="","",IF(O1088=nper,U1087+R1088,MIN(U1087+R1088,IF(Q1088=Q1087,S1087,ROUND(-PMT(((1+Q1088/CP)^(CP/periods_per_year))-1,nper-O1088+1,U1087),2)))))</f>
        <v/>
      </c>
      <c r="T1088" s="21" t="str">
        <f t="shared" si="168"/>
        <v/>
      </c>
      <c r="U1088" s="21" t="str">
        <f t="shared" si="169"/>
        <v/>
      </c>
    </row>
    <row r="1089" spans="1:21" x14ac:dyDescent="0.2">
      <c r="A1089" s="11" t="str">
        <f t="shared" si="160"/>
        <v/>
      </c>
      <c r="B1089" s="12" t="str">
        <f t="shared" si="161"/>
        <v/>
      </c>
      <c r="C1089" s="16" t="str">
        <f t="shared" si="162"/>
        <v/>
      </c>
      <c r="D1089" s="13" t="str">
        <f>IF(A1089="","",IF(A1089=1,start_rate,IF(variable,IF(OR(A1089=1,A1089&lt;$J$23*periods_per_year),D1088,MIN($J$24,IF(MOD(A1089-1,$J$26)=0,MAX($J$25,D1088+$J$27),D1088))),D1088)))</f>
        <v/>
      </c>
      <c r="E1089" s="14" t="str">
        <f t="shared" si="163"/>
        <v/>
      </c>
      <c r="F1089" s="14" t="str">
        <f>IF(A1089="","",IF(A1089=nper,J1088+E1089,MIN(J1088+E1089,IF(D1089=D1088,F1088,IF($E$13="Acc Bi-Weekly",ROUND((-PMT(((1+D1089/CP)^(CP/12))-1,(nper-A1089+1)*12/26,J1088))/2,2),IF($E$13="Acc Weekly",ROUND((-PMT(((1+D1089/CP)^(CP/12))-1,(nper-A1089+1)*12/52,J1088))/4,2),ROUND(-PMT(((1+D1089/CP)^(CP/periods_per_year))-1,nper-A1089+1,J1088),2)))))))</f>
        <v/>
      </c>
      <c r="G1089" s="14" t="str">
        <f>IF(OR(A1089="",A1089&lt;$E$23),"",IF(J1088&lt;=F1089,0,IF(IF(AND(A1089&gt;=$E$23,MOD(A1089-$E$23,int)=0),$E$24,0)+F1089&gt;=J1088+E1089,J1088+E1089-F1089,IF(AND(A1089&gt;=$E$23,MOD(A1089-$E$23,int)=0),$E$24,0)+IF(IF(AND(A1089&gt;=$E$23,MOD(A1089-$E$23,int)=0),$E$24,0)+IF(MOD(A1089-$E$27,periods_per_year)=0,$E$26,0)+F1089&lt;J1088+E1089,IF(MOD(A1089-$E$27,periods_per_year)=0,$E$26,0),J1088+E1089-IF(AND(A1089&gt;=$E$23,MOD(A1089-$E$23,int)=0),$E$24,0)-F1089))))</f>
        <v/>
      </c>
      <c r="H1089" s="15"/>
      <c r="I1089" s="14" t="str">
        <f t="shared" si="164"/>
        <v/>
      </c>
      <c r="J1089" s="14" t="str">
        <f t="shared" si="165"/>
        <v/>
      </c>
      <c r="K1089" s="14" t="str">
        <f t="shared" si="166"/>
        <v/>
      </c>
      <c r="L1089" s="14" t="str">
        <f>IF(A1089="","",SUM($K$49:K1089))</f>
        <v/>
      </c>
      <c r="O1089" s="18" t="str">
        <f t="shared" si="167"/>
        <v/>
      </c>
      <c r="P1089" s="19" t="str">
        <f>IF(O1089="","",IF(OR(periods_per_year=26,periods_per_year=52),IF(periods_per_year=26,IF(O1089=1,fpdate,P1088+14),IF(periods_per_year=52,IF(O1089=1,fpdate,P1088+7),"n/a")),IF(periods_per_year=24,DATE(YEAR(fpdate),MONTH(fpdate)+(O1089-1)/2+IF(AND(DAY(fpdate)&gt;=15,MOD(O1089,2)=0),1,0),IF(MOD(O1089,2)=0,IF(DAY(fpdate)&gt;=15,DAY(fpdate)-14,DAY(fpdate)+14),DAY(fpdate))),IF(DAY(DATE(YEAR(fpdate),MONTH(fpdate)+O1089-1,DAY(fpdate)))&lt;&gt;DAY(fpdate),DATE(YEAR(fpdate),MONTH(fpdate)+O1089,0),DATE(YEAR(fpdate),MONTH(fpdate)+O1089-1,DAY(fpdate))))))</f>
        <v/>
      </c>
      <c r="Q1089" s="20" t="str">
        <f>IF(O1089="","",IF(D1089&lt;&gt;"",D1089,IF(O1089=1,start_rate,IF(variable,IF(OR(O1089=1,O1089&lt;$J$23*periods_per_year),Q1088,MIN($J$24,IF(MOD(O1089-1,$J$26)=0,MAX($J$25,Q1088+$J$27),Q1088))),Q1088))))</f>
        <v/>
      </c>
      <c r="R1089" s="21" t="str">
        <f>IF(O1089="","",ROUND((((1+Q1089/CP)^(CP/periods_per_year))-1)*U1088,2))</f>
        <v/>
      </c>
      <c r="S1089" s="21" t="str">
        <f>IF(O1089="","",IF(O1089=nper,U1088+R1089,MIN(U1088+R1089,IF(Q1089=Q1088,S1088,ROUND(-PMT(((1+Q1089/CP)^(CP/periods_per_year))-1,nper-O1089+1,U1088),2)))))</f>
        <v/>
      </c>
      <c r="T1089" s="21" t="str">
        <f t="shared" si="168"/>
        <v/>
      </c>
      <c r="U1089" s="21" t="str">
        <f t="shared" si="169"/>
        <v/>
      </c>
    </row>
    <row r="1090" spans="1:21" x14ac:dyDescent="0.2">
      <c r="A1090" s="11" t="str">
        <f t="shared" si="160"/>
        <v/>
      </c>
      <c r="B1090" s="12" t="str">
        <f t="shared" si="161"/>
        <v/>
      </c>
      <c r="C1090" s="16" t="str">
        <f t="shared" si="162"/>
        <v/>
      </c>
      <c r="D1090" s="13" t="str">
        <f>IF(A1090="","",IF(A1090=1,start_rate,IF(variable,IF(OR(A1090=1,A1090&lt;$J$23*periods_per_year),D1089,MIN($J$24,IF(MOD(A1090-1,$J$26)=0,MAX($J$25,D1089+$J$27),D1089))),D1089)))</f>
        <v/>
      </c>
      <c r="E1090" s="14" t="str">
        <f t="shared" si="163"/>
        <v/>
      </c>
      <c r="F1090" s="14" t="str">
        <f>IF(A1090="","",IF(A1090=nper,J1089+E1090,MIN(J1089+E1090,IF(D1090=D1089,F1089,IF($E$13="Acc Bi-Weekly",ROUND((-PMT(((1+D1090/CP)^(CP/12))-1,(nper-A1090+1)*12/26,J1089))/2,2),IF($E$13="Acc Weekly",ROUND((-PMT(((1+D1090/CP)^(CP/12))-1,(nper-A1090+1)*12/52,J1089))/4,2),ROUND(-PMT(((1+D1090/CP)^(CP/periods_per_year))-1,nper-A1090+1,J1089),2)))))))</f>
        <v/>
      </c>
      <c r="G1090" s="14" t="str">
        <f>IF(OR(A1090="",A1090&lt;$E$23),"",IF(J1089&lt;=F1090,0,IF(IF(AND(A1090&gt;=$E$23,MOD(A1090-$E$23,int)=0),$E$24,0)+F1090&gt;=J1089+E1090,J1089+E1090-F1090,IF(AND(A1090&gt;=$E$23,MOD(A1090-$E$23,int)=0),$E$24,0)+IF(IF(AND(A1090&gt;=$E$23,MOD(A1090-$E$23,int)=0),$E$24,0)+IF(MOD(A1090-$E$27,periods_per_year)=0,$E$26,0)+F1090&lt;J1089+E1090,IF(MOD(A1090-$E$27,periods_per_year)=0,$E$26,0),J1089+E1090-IF(AND(A1090&gt;=$E$23,MOD(A1090-$E$23,int)=0),$E$24,0)-F1090))))</f>
        <v/>
      </c>
      <c r="H1090" s="15"/>
      <c r="I1090" s="14" t="str">
        <f t="shared" si="164"/>
        <v/>
      </c>
      <c r="J1090" s="14" t="str">
        <f t="shared" si="165"/>
        <v/>
      </c>
      <c r="K1090" s="14" t="str">
        <f t="shared" si="166"/>
        <v/>
      </c>
      <c r="L1090" s="14" t="str">
        <f>IF(A1090="","",SUM($K$49:K1090))</f>
        <v/>
      </c>
      <c r="O1090" s="18" t="str">
        <f t="shared" si="167"/>
        <v/>
      </c>
      <c r="P1090" s="19" t="str">
        <f>IF(O1090="","",IF(OR(periods_per_year=26,periods_per_year=52),IF(periods_per_year=26,IF(O1090=1,fpdate,P1089+14),IF(periods_per_year=52,IF(O1090=1,fpdate,P1089+7),"n/a")),IF(periods_per_year=24,DATE(YEAR(fpdate),MONTH(fpdate)+(O1090-1)/2+IF(AND(DAY(fpdate)&gt;=15,MOD(O1090,2)=0),1,0),IF(MOD(O1090,2)=0,IF(DAY(fpdate)&gt;=15,DAY(fpdate)-14,DAY(fpdate)+14),DAY(fpdate))),IF(DAY(DATE(YEAR(fpdate),MONTH(fpdate)+O1090-1,DAY(fpdate)))&lt;&gt;DAY(fpdate),DATE(YEAR(fpdate),MONTH(fpdate)+O1090,0),DATE(YEAR(fpdate),MONTH(fpdate)+O1090-1,DAY(fpdate))))))</f>
        <v/>
      </c>
      <c r="Q1090" s="20" t="str">
        <f>IF(O1090="","",IF(D1090&lt;&gt;"",D1090,IF(O1090=1,start_rate,IF(variable,IF(OR(O1090=1,O1090&lt;$J$23*periods_per_year),Q1089,MIN($J$24,IF(MOD(O1090-1,$J$26)=0,MAX($J$25,Q1089+$J$27),Q1089))),Q1089))))</f>
        <v/>
      </c>
      <c r="R1090" s="21" t="str">
        <f>IF(O1090="","",ROUND((((1+Q1090/CP)^(CP/periods_per_year))-1)*U1089,2))</f>
        <v/>
      </c>
      <c r="S1090" s="21" t="str">
        <f>IF(O1090="","",IF(O1090=nper,U1089+R1090,MIN(U1089+R1090,IF(Q1090=Q1089,S1089,ROUND(-PMT(((1+Q1090/CP)^(CP/periods_per_year))-1,nper-O1090+1,U1089),2)))))</f>
        <v/>
      </c>
      <c r="T1090" s="21" t="str">
        <f t="shared" si="168"/>
        <v/>
      </c>
      <c r="U1090" s="21" t="str">
        <f t="shared" si="169"/>
        <v/>
      </c>
    </row>
    <row r="1091" spans="1:21" x14ac:dyDescent="0.2">
      <c r="A1091" s="11" t="str">
        <f t="shared" si="160"/>
        <v/>
      </c>
      <c r="B1091" s="12" t="str">
        <f t="shared" si="161"/>
        <v/>
      </c>
      <c r="C1091" s="16" t="str">
        <f t="shared" si="162"/>
        <v/>
      </c>
      <c r="D1091" s="13" t="str">
        <f>IF(A1091="","",IF(A1091=1,start_rate,IF(variable,IF(OR(A1091=1,A1091&lt;$J$23*periods_per_year),D1090,MIN($J$24,IF(MOD(A1091-1,$J$26)=0,MAX($J$25,D1090+$J$27),D1090))),D1090)))</f>
        <v/>
      </c>
      <c r="E1091" s="14" t="str">
        <f t="shared" si="163"/>
        <v/>
      </c>
      <c r="F1091" s="14" t="str">
        <f>IF(A1091="","",IF(A1091=nper,J1090+E1091,MIN(J1090+E1091,IF(D1091=D1090,F1090,IF($E$13="Acc Bi-Weekly",ROUND((-PMT(((1+D1091/CP)^(CP/12))-1,(nper-A1091+1)*12/26,J1090))/2,2),IF($E$13="Acc Weekly",ROUND((-PMT(((1+D1091/CP)^(CP/12))-1,(nper-A1091+1)*12/52,J1090))/4,2),ROUND(-PMT(((1+D1091/CP)^(CP/periods_per_year))-1,nper-A1091+1,J1090),2)))))))</f>
        <v/>
      </c>
      <c r="G1091" s="14" t="str">
        <f>IF(OR(A1091="",A1091&lt;$E$23),"",IF(J1090&lt;=F1091,0,IF(IF(AND(A1091&gt;=$E$23,MOD(A1091-$E$23,int)=0),$E$24,0)+F1091&gt;=J1090+E1091,J1090+E1091-F1091,IF(AND(A1091&gt;=$E$23,MOD(A1091-$E$23,int)=0),$E$24,0)+IF(IF(AND(A1091&gt;=$E$23,MOD(A1091-$E$23,int)=0),$E$24,0)+IF(MOD(A1091-$E$27,periods_per_year)=0,$E$26,0)+F1091&lt;J1090+E1091,IF(MOD(A1091-$E$27,periods_per_year)=0,$E$26,0),J1090+E1091-IF(AND(A1091&gt;=$E$23,MOD(A1091-$E$23,int)=0),$E$24,0)-F1091))))</f>
        <v/>
      </c>
      <c r="H1091" s="15"/>
      <c r="I1091" s="14" t="str">
        <f t="shared" si="164"/>
        <v/>
      </c>
      <c r="J1091" s="14" t="str">
        <f t="shared" si="165"/>
        <v/>
      </c>
      <c r="K1091" s="14" t="str">
        <f t="shared" si="166"/>
        <v/>
      </c>
      <c r="L1091" s="14" t="str">
        <f>IF(A1091="","",SUM($K$49:K1091))</f>
        <v/>
      </c>
      <c r="O1091" s="18" t="str">
        <f t="shared" si="167"/>
        <v/>
      </c>
      <c r="P1091" s="19" t="str">
        <f>IF(O1091="","",IF(OR(periods_per_year=26,periods_per_year=52),IF(periods_per_year=26,IF(O1091=1,fpdate,P1090+14),IF(periods_per_year=52,IF(O1091=1,fpdate,P1090+7),"n/a")),IF(periods_per_year=24,DATE(YEAR(fpdate),MONTH(fpdate)+(O1091-1)/2+IF(AND(DAY(fpdate)&gt;=15,MOD(O1091,2)=0),1,0),IF(MOD(O1091,2)=0,IF(DAY(fpdate)&gt;=15,DAY(fpdate)-14,DAY(fpdate)+14),DAY(fpdate))),IF(DAY(DATE(YEAR(fpdate),MONTH(fpdate)+O1091-1,DAY(fpdate)))&lt;&gt;DAY(fpdate),DATE(YEAR(fpdate),MONTH(fpdate)+O1091,0),DATE(YEAR(fpdate),MONTH(fpdate)+O1091-1,DAY(fpdate))))))</f>
        <v/>
      </c>
      <c r="Q1091" s="20" t="str">
        <f>IF(O1091="","",IF(D1091&lt;&gt;"",D1091,IF(O1091=1,start_rate,IF(variable,IF(OR(O1091=1,O1091&lt;$J$23*periods_per_year),Q1090,MIN($J$24,IF(MOD(O1091-1,$J$26)=0,MAX($J$25,Q1090+$J$27),Q1090))),Q1090))))</f>
        <v/>
      </c>
      <c r="R1091" s="21" t="str">
        <f>IF(O1091="","",ROUND((((1+Q1091/CP)^(CP/periods_per_year))-1)*U1090,2))</f>
        <v/>
      </c>
      <c r="S1091" s="21" t="str">
        <f>IF(O1091="","",IF(O1091=nper,U1090+R1091,MIN(U1090+R1091,IF(Q1091=Q1090,S1090,ROUND(-PMT(((1+Q1091/CP)^(CP/periods_per_year))-1,nper-O1091+1,U1090),2)))))</f>
        <v/>
      </c>
      <c r="T1091" s="21" t="str">
        <f t="shared" si="168"/>
        <v/>
      </c>
      <c r="U1091" s="21" t="str">
        <f t="shared" si="169"/>
        <v/>
      </c>
    </row>
    <row r="1092" spans="1:21" x14ac:dyDescent="0.2">
      <c r="A1092" s="11" t="str">
        <f t="shared" si="160"/>
        <v/>
      </c>
      <c r="B1092" s="12" t="str">
        <f t="shared" si="161"/>
        <v/>
      </c>
      <c r="C1092" s="16" t="str">
        <f t="shared" si="162"/>
        <v/>
      </c>
      <c r="D1092" s="13" t="str">
        <f>IF(A1092="","",IF(A1092=1,start_rate,IF(variable,IF(OR(A1092=1,A1092&lt;$J$23*periods_per_year),D1091,MIN($J$24,IF(MOD(A1092-1,$J$26)=0,MAX($J$25,D1091+$J$27),D1091))),D1091)))</f>
        <v/>
      </c>
      <c r="E1092" s="14" t="str">
        <f t="shared" si="163"/>
        <v/>
      </c>
      <c r="F1092" s="14" t="str">
        <f>IF(A1092="","",IF(A1092=nper,J1091+E1092,MIN(J1091+E1092,IF(D1092=D1091,F1091,IF($E$13="Acc Bi-Weekly",ROUND((-PMT(((1+D1092/CP)^(CP/12))-1,(nper-A1092+1)*12/26,J1091))/2,2),IF($E$13="Acc Weekly",ROUND((-PMT(((1+D1092/CP)^(CP/12))-1,(nper-A1092+1)*12/52,J1091))/4,2),ROUND(-PMT(((1+D1092/CP)^(CP/periods_per_year))-1,nper-A1092+1,J1091),2)))))))</f>
        <v/>
      </c>
      <c r="G1092" s="14" t="str">
        <f>IF(OR(A1092="",A1092&lt;$E$23),"",IF(J1091&lt;=F1092,0,IF(IF(AND(A1092&gt;=$E$23,MOD(A1092-$E$23,int)=0),$E$24,0)+F1092&gt;=J1091+E1092,J1091+E1092-F1092,IF(AND(A1092&gt;=$E$23,MOD(A1092-$E$23,int)=0),$E$24,0)+IF(IF(AND(A1092&gt;=$E$23,MOD(A1092-$E$23,int)=0),$E$24,0)+IF(MOD(A1092-$E$27,periods_per_year)=0,$E$26,0)+F1092&lt;J1091+E1092,IF(MOD(A1092-$E$27,periods_per_year)=0,$E$26,0),J1091+E1092-IF(AND(A1092&gt;=$E$23,MOD(A1092-$E$23,int)=0),$E$24,0)-F1092))))</f>
        <v/>
      </c>
      <c r="H1092" s="15"/>
      <c r="I1092" s="14" t="str">
        <f t="shared" si="164"/>
        <v/>
      </c>
      <c r="J1092" s="14" t="str">
        <f t="shared" si="165"/>
        <v/>
      </c>
      <c r="K1092" s="14" t="str">
        <f t="shared" si="166"/>
        <v/>
      </c>
      <c r="L1092" s="14" t="str">
        <f>IF(A1092="","",SUM($K$49:K1092))</f>
        <v/>
      </c>
      <c r="O1092" s="18" t="str">
        <f t="shared" si="167"/>
        <v/>
      </c>
      <c r="P1092" s="19" t="str">
        <f>IF(O1092="","",IF(OR(periods_per_year=26,periods_per_year=52),IF(periods_per_year=26,IF(O1092=1,fpdate,P1091+14),IF(periods_per_year=52,IF(O1092=1,fpdate,P1091+7),"n/a")),IF(periods_per_year=24,DATE(YEAR(fpdate),MONTH(fpdate)+(O1092-1)/2+IF(AND(DAY(fpdate)&gt;=15,MOD(O1092,2)=0),1,0),IF(MOD(O1092,2)=0,IF(DAY(fpdate)&gt;=15,DAY(fpdate)-14,DAY(fpdate)+14),DAY(fpdate))),IF(DAY(DATE(YEAR(fpdate),MONTH(fpdate)+O1092-1,DAY(fpdate)))&lt;&gt;DAY(fpdate),DATE(YEAR(fpdate),MONTH(fpdate)+O1092,0),DATE(YEAR(fpdate),MONTH(fpdate)+O1092-1,DAY(fpdate))))))</f>
        <v/>
      </c>
      <c r="Q1092" s="20" t="str">
        <f>IF(O1092="","",IF(D1092&lt;&gt;"",D1092,IF(O1092=1,start_rate,IF(variable,IF(OR(O1092=1,O1092&lt;$J$23*periods_per_year),Q1091,MIN($J$24,IF(MOD(O1092-1,$J$26)=0,MAX($J$25,Q1091+$J$27),Q1091))),Q1091))))</f>
        <v/>
      </c>
      <c r="R1092" s="21" t="str">
        <f>IF(O1092="","",ROUND((((1+Q1092/CP)^(CP/periods_per_year))-1)*U1091,2))</f>
        <v/>
      </c>
      <c r="S1092" s="21" t="str">
        <f>IF(O1092="","",IF(O1092=nper,U1091+R1092,MIN(U1091+R1092,IF(Q1092=Q1091,S1091,ROUND(-PMT(((1+Q1092/CP)^(CP/periods_per_year))-1,nper-O1092+1,U1091),2)))))</f>
        <v/>
      </c>
      <c r="T1092" s="21" t="str">
        <f t="shared" si="168"/>
        <v/>
      </c>
      <c r="U1092" s="21" t="str">
        <f t="shared" si="169"/>
        <v/>
      </c>
    </row>
    <row r="1093" spans="1:21" x14ac:dyDescent="0.2">
      <c r="A1093" s="11" t="str">
        <f t="shared" si="160"/>
        <v/>
      </c>
      <c r="B1093" s="12" t="str">
        <f t="shared" si="161"/>
        <v/>
      </c>
      <c r="C1093" s="16" t="str">
        <f t="shared" si="162"/>
        <v/>
      </c>
      <c r="D1093" s="13" t="str">
        <f>IF(A1093="","",IF(A1093=1,start_rate,IF(variable,IF(OR(A1093=1,A1093&lt;$J$23*periods_per_year),D1092,MIN($J$24,IF(MOD(A1093-1,$J$26)=0,MAX($J$25,D1092+$J$27),D1092))),D1092)))</f>
        <v/>
      </c>
      <c r="E1093" s="14" t="str">
        <f t="shared" si="163"/>
        <v/>
      </c>
      <c r="F1093" s="14" t="str">
        <f>IF(A1093="","",IF(A1093=nper,J1092+E1093,MIN(J1092+E1093,IF(D1093=D1092,F1092,IF($E$13="Acc Bi-Weekly",ROUND((-PMT(((1+D1093/CP)^(CP/12))-1,(nper-A1093+1)*12/26,J1092))/2,2),IF($E$13="Acc Weekly",ROUND((-PMT(((1+D1093/CP)^(CP/12))-1,(nper-A1093+1)*12/52,J1092))/4,2),ROUND(-PMT(((1+D1093/CP)^(CP/periods_per_year))-1,nper-A1093+1,J1092),2)))))))</f>
        <v/>
      </c>
      <c r="G1093" s="14" t="str">
        <f>IF(OR(A1093="",A1093&lt;$E$23),"",IF(J1092&lt;=F1093,0,IF(IF(AND(A1093&gt;=$E$23,MOD(A1093-$E$23,int)=0),$E$24,0)+F1093&gt;=J1092+E1093,J1092+E1093-F1093,IF(AND(A1093&gt;=$E$23,MOD(A1093-$E$23,int)=0),$E$24,0)+IF(IF(AND(A1093&gt;=$E$23,MOD(A1093-$E$23,int)=0),$E$24,0)+IF(MOD(A1093-$E$27,periods_per_year)=0,$E$26,0)+F1093&lt;J1092+E1093,IF(MOD(A1093-$E$27,periods_per_year)=0,$E$26,0),J1092+E1093-IF(AND(A1093&gt;=$E$23,MOD(A1093-$E$23,int)=0),$E$24,0)-F1093))))</f>
        <v/>
      </c>
      <c r="H1093" s="15"/>
      <c r="I1093" s="14" t="str">
        <f t="shared" si="164"/>
        <v/>
      </c>
      <c r="J1093" s="14" t="str">
        <f t="shared" si="165"/>
        <v/>
      </c>
      <c r="K1093" s="14" t="str">
        <f t="shared" si="166"/>
        <v/>
      </c>
      <c r="L1093" s="14" t="str">
        <f>IF(A1093="","",SUM($K$49:K1093))</f>
        <v/>
      </c>
      <c r="O1093" s="18" t="str">
        <f t="shared" si="167"/>
        <v/>
      </c>
      <c r="P1093" s="19" t="str">
        <f>IF(O1093="","",IF(OR(periods_per_year=26,periods_per_year=52),IF(periods_per_year=26,IF(O1093=1,fpdate,P1092+14),IF(periods_per_year=52,IF(O1093=1,fpdate,P1092+7),"n/a")),IF(periods_per_year=24,DATE(YEAR(fpdate),MONTH(fpdate)+(O1093-1)/2+IF(AND(DAY(fpdate)&gt;=15,MOD(O1093,2)=0),1,0),IF(MOD(O1093,2)=0,IF(DAY(fpdate)&gt;=15,DAY(fpdate)-14,DAY(fpdate)+14),DAY(fpdate))),IF(DAY(DATE(YEAR(fpdate),MONTH(fpdate)+O1093-1,DAY(fpdate)))&lt;&gt;DAY(fpdate),DATE(YEAR(fpdate),MONTH(fpdate)+O1093,0),DATE(YEAR(fpdate),MONTH(fpdate)+O1093-1,DAY(fpdate))))))</f>
        <v/>
      </c>
      <c r="Q1093" s="20" t="str">
        <f>IF(O1093="","",IF(D1093&lt;&gt;"",D1093,IF(O1093=1,start_rate,IF(variable,IF(OR(O1093=1,O1093&lt;$J$23*periods_per_year),Q1092,MIN($J$24,IF(MOD(O1093-1,$J$26)=0,MAX($J$25,Q1092+$J$27),Q1092))),Q1092))))</f>
        <v/>
      </c>
      <c r="R1093" s="21" t="str">
        <f>IF(O1093="","",ROUND((((1+Q1093/CP)^(CP/periods_per_year))-1)*U1092,2))</f>
        <v/>
      </c>
      <c r="S1093" s="21" t="str">
        <f>IF(O1093="","",IF(O1093=nper,U1092+R1093,MIN(U1092+R1093,IF(Q1093=Q1092,S1092,ROUND(-PMT(((1+Q1093/CP)^(CP/periods_per_year))-1,nper-O1093+1,U1092),2)))))</f>
        <v/>
      </c>
      <c r="T1093" s="21" t="str">
        <f t="shared" si="168"/>
        <v/>
      </c>
      <c r="U1093" s="21" t="str">
        <f t="shared" si="169"/>
        <v/>
      </c>
    </row>
    <row r="1094" spans="1:21" x14ac:dyDescent="0.2">
      <c r="A1094" s="11" t="str">
        <f t="shared" si="160"/>
        <v/>
      </c>
      <c r="B1094" s="12" t="str">
        <f t="shared" si="161"/>
        <v/>
      </c>
      <c r="C1094" s="16" t="str">
        <f t="shared" si="162"/>
        <v/>
      </c>
      <c r="D1094" s="13" t="str">
        <f>IF(A1094="","",IF(A1094=1,start_rate,IF(variable,IF(OR(A1094=1,A1094&lt;$J$23*periods_per_year),D1093,MIN($J$24,IF(MOD(A1094-1,$J$26)=0,MAX($J$25,D1093+$J$27),D1093))),D1093)))</f>
        <v/>
      </c>
      <c r="E1094" s="14" t="str">
        <f t="shared" si="163"/>
        <v/>
      </c>
      <c r="F1094" s="14" t="str">
        <f>IF(A1094="","",IF(A1094=nper,J1093+E1094,MIN(J1093+E1094,IF(D1094=D1093,F1093,IF($E$13="Acc Bi-Weekly",ROUND((-PMT(((1+D1094/CP)^(CP/12))-1,(nper-A1094+1)*12/26,J1093))/2,2),IF($E$13="Acc Weekly",ROUND((-PMT(((1+D1094/CP)^(CP/12))-1,(nper-A1094+1)*12/52,J1093))/4,2),ROUND(-PMT(((1+D1094/CP)^(CP/periods_per_year))-1,nper-A1094+1,J1093),2)))))))</f>
        <v/>
      </c>
      <c r="G1094" s="14" t="str">
        <f>IF(OR(A1094="",A1094&lt;$E$23),"",IF(J1093&lt;=F1094,0,IF(IF(AND(A1094&gt;=$E$23,MOD(A1094-$E$23,int)=0),$E$24,0)+F1094&gt;=J1093+E1094,J1093+E1094-F1094,IF(AND(A1094&gt;=$E$23,MOD(A1094-$E$23,int)=0),$E$24,0)+IF(IF(AND(A1094&gt;=$E$23,MOD(A1094-$E$23,int)=0),$E$24,0)+IF(MOD(A1094-$E$27,periods_per_year)=0,$E$26,0)+F1094&lt;J1093+E1094,IF(MOD(A1094-$E$27,periods_per_year)=0,$E$26,0),J1093+E1094-IF(AND(A1094&gt;=$E$23,MOD(A1094-$E$23,int)=0),$E$24,0)-F1094))))</f>
        <v/>
      </c>
      <c r="H1094" s="15"/>
      <c r="I1094" s="14" t="str">
        <f t="shared" si="164"/>
        <v/>
      </c>
      <c r="J1094" s="14" t="str">
        <f t="shared" si="165"/>
        <v/>
      </c>
      <c r="K1094" s="14" t="str">
        <f t="shared" si="166"/>
        <v/>
      </c>
      <c r="L1094" s="14" t="str">
        <f>IF(A1094="","",SUM($K$49:K1094))</f>
        <v/>
      </c>
      <c r="O1094" s="18" t="str">
        <f t="shared" si="167"/>
        <v/>
      </c>
      <c r="P1094" s="19" t="str">
        <f>IF(O1094="","",IF(OR(periods_per_year=26,periods_per_year=52),IF(periods_per_year=26,IF(O1094=1,fpdate,P1093+14),IF(periods_per_year=52,IF(O1094=1,fpdate,P1093+7),"n/a")),IF(periods_per_year=24,DATE(YEAR(fpdate),MONTH(fpdate)+(O1094-1)/2+IF(AND(DAY(fpdate)&gt;=15,MOD(O1094,2)=0),1,0),IF(MOD(O1094,2)=0,IF(DAY(fpdate)&gt;=15,DAY(fpdate)-14,DAY(fpdate)+14),DAY(fpdate))),IF(DAY(DATE(YEAR(fpdate),MONTH(fpdate)+O1094-1,DAY(fpdate)))&lt;&gt;DAY(fpdate),DATE(YEAR(fpdate),MONTH(fpdate)+O1094,0),DATE(YEAR(fpdate),MONTH(fpdate)+O1094-1,DAY(fpdate))))))</f>
        <v/>
      </c>
      <c r="Q1094" s="20" t="str">
        <f>IF(O1094="","",IF(D1094&lt;&gt;"",D1094,IF(O1094=1,start_rate,IF(variable,IF(OR(O1094=1,O1094&lt;$J$23*periods_per_year),Q1093,MIN($J$24,IF(MOD(O1094-1,$J$26)=0,MAX($J$25,Q1093+$J$27),Q1093))),Q1093))))</f>
        <v/>
      </c>
      <c r="R1094" s="21" t="str">
        <f>IF(O1094="","",ROUND((((1+Q1094/CP)^(CP/periods_per_year))-1)*U1093,2))</f>
        <v/>
      </c>
      <c r="S1094" s="21" t="str">
        <f>IF(O1094="","",IF(O1094=nper,U1093+R1094,MIN(U1093+R1094,IF(Q1094=Q1093,S1093,ROUND(-PMT(((1+Q1094/CP)^(CP/periods_per_year))-1,nper-O1094+1,U1093),2)))))</f>
        <v/>
      </c>
      <c r="T1094" s="21" t="str">
        <f t="shared" si="168"/>
        <v/>
      </c>
      <c r="U1094" s="21" t="str">
        <f t="shared" si="169"/>
        <v/>
      </c>
    </row>
    <row r="1095" spans="1:21" x14ac:dyDescent="0.2">
      <c r="A1095" s="11" t="str">
        <f t="shared" si="160"/>
        <v/>
      </c>
      <c r="B1095" s="12" t="str">
        <f t="shared" si="161"/>
        <v/>
      </c>
      <c r="C1095" s="16" t="str">
        <f t="shared" si="162"/>
        <v/>
      </c>
      <c r="D1095" s="13" t="str">
        <f>IF(A1095="","",IF(A1095=1,start_rate,IF(variable,IF(OR(A1095=1,A1095&lt;$J$23*periods_per_year),D1094,MIN($J$24,IF(MOD(A1095-1,$J$26)=0,MAX($J$25,D1094+$J$27),D1094))),D1094)))</f>
        <v/>
      </c>
      <c r="E1095" s="14" t="str">
        <f t="shared" si="163"/>
        <v/>
      </c>
      <c r="F1095" s="14" t="str">
        <f>IF(A1095="","",IF(A1095=nper,J1094+E1095,MIN(J1094+E1095,IF(D1095=D1094,F1094,IF($E$13="Acc Bi-Weekly",ROUND((-PMT(((1+D1095/CP)^(CP/12))-1,(nper-A1095+1)*12/26,J1094))/2,2),IF($E$13="Acc Weekly",ROUND((-PMT(((1+D1095/CP)^(CP/12))-1,(nper-A1095+1)*12/52,J1094))/4,2),ROUND(-PMT(((1+D1095/CP)^(CP/periods_per_year))-1,nper-A1095+1,J1094),2)))))))</f>
        <v/>
      </c>
      <c r="G1095" s="14" t="str">
        <f>IF(OR(A1095="",A1095&lt;$E$23),"",IF(J1094&lt;=F1095,0,IF(IF(AND(A1095&gt;=$E$23,MOD(A1095-$E$23,int)=0),$E$24,0)+F1095&gt;=J1094+E1095,J1094+E1095-F1095,IF(AND(A1095&gt;=$E$23,MOD(A1095-$E$23,int)=0),$E$24,0)+IF(IF(AND(A1095&gt;=$E$23,MOD(A1095-$E$23,int)=0),$E$24,0)+IF(MOD(A1095-$E$27,periods_per_year)=0,$E$26,0)+F1095&lt;J1094+E1095,IF(MOD(A1095-$E$27,periods_per_year)=0,$E$26,0),J1094+E1095-IF(AND(A1095&gt;=$E$23,MOD(A1095-$E$23,int)=0),$E$24,0)-F1095))))</f>
        <v/>
      </c>
      <c r="H1095" s="15"/>
      <c r="I1095" s="14" t="str">
        <f t="shared" si="164"/>
        <v/>
      </c>
      <c r="J1095" s="14" t="str">
        <f t="shared" si="165"/>
        <v/>
      </c>
      <c r="K1095" s="14" t="str">
        <f t="shared" si="166"/>
        <v/>
      </c>
      <c r="L1095" s="14" t="str">
        <f>IF(A1095="","",SUM($K$49:K1095))</f>
        <v/>
      </c>
      <c r="O1095" s="18" t="str">
        <f t="shared" si="167"/>
        <v/>
      </c>
      <c r="P1095" s="19" t="str">
        <f>IF(O1095="","",IF(OR(periods_per_year=26,periods_per_year=52),IF(periods_per_year=26,IF(O1095=1,fpdate,P1094+14),IF(periods_per_year=52,IF(O1095=1,fpdate,P1094+7),"n/a")),IF(periods_per_year=24,DATE(YEAR(fpdate),MONTH(fpdate)+(O1095-1)/2+IF(AND(DAY(fpdate)&gt;=15,MOD(O1095,2)=0),1,0),IF(MOD(O1095,2)=0,IF(DAY(fpdate)&gt;=15,DAY(fpdate)-14,DAY(fpdate)+14),DAY(fpdate))),IF(DAY(DATE(YEAR(fpdate),MONTH(fpdate)+O1095-1,DAY(fpdate)))&lt;&gt;DAY(fpdate),DATE(YEAR(fpdate),MONTH(fpdate)+O1095,0),DATE(YEAR(fpdate),MONTH(fpdate)+O1095-1,DAY(fpdate))))))</f>
        <v/>
      </c>
      <c r="Q1095" s="20" t="str">
        <f>IF(O1095="","",IF(D1095&lt;&gt;"",D1095,IF(O1095=1,start_rate,IF(variable,IF(OR(O1095=1,O1095&lt;$J$23*periods_per_year),Q1094,MIN($J$24,IF(MOD(O1095-1,$J$26)=0,MAX($J$25,Q1094+$J$27),Q1094))),Q1094))))</f>
        <v/>
      </c>
      <c r="R1095" s="21" t="str">
        <f>IF(O1095="","",ROUND((((1+Q1095/CP)^(CP/periods_per_year))-1)*U1094,2))</f>
        <v/>
      </c>
      <c r="S1095" s="21" t="str">
        <f>IF(O1095="","",IF(O1095=nper,U1094+R1095,MIN(U1094+R1095,IF(Q1095=Q1094,S1094,ROUND(-PMT(((1+Q1095/CP)^(CP/periods_per_year))-1,nper-O1095+1,U1094),2)))))</f>
        <v/>
      </c>
      <c r="T1095" s="21" t="str">
        <f t="shared" si="168"/>
        <v/>
      </c>
      <c r="U1095" s="21" t="str">
        <f t="shared" si="169"/>
        <v/>
      </c>
    </row>
    <row r="1096" spans="1:21" x14ac:dyDescent="0.2">
      <c r="A1096" s="11" t="str">
        <f t="shared" si="160"/>
        <v/>
      </c>
      <c r="B1096" s="12" t="str">
        <f t="shared" si="161"/>
        <v/>
      </c>
      <c r="C1096" s="16" t="str">
        <f t="shared" si="162"/>
        <v/>
      </c>
      <c r="D1096" s="13" t="str">
        <f>IF(A1096="","",IF(A1096=1,start_rate,IF(variable,IF(OR(A1096=1,A1096&lt;$J$23*periods_per_year),D1095,MIN($J$24,IF(MOD(A1096-1,$J$26)=0,MAX($J$25,D1095+$J$27),D1095))),D1095)))</f>
        <v/>
      </c>
      <c r="E1096" s="14" t="str">
        <f t="shared" si="163"/>
        <v/>
      </c>
      <c r="F1096" s="14" t="str">
        <f>IF(A1096="","",IF(A1096=nper,J1095+E1096,MIN(J1095+E1096,IF(D1096=D1095,F1095,IF($E$13="Acc Bi-Weekly",ROUND((-PMT(((1+D1096/CP)^(CP/12))-1,(nper-A1096+1)*12/26,J1095))/2,2),IF($E$13="Acc Weekly",ROUND((-PMT(((1+D1096/CP)^(CP/12))-1,(nper-A1096+1)*12/52,J1095))/4,2),ROUND(-PMT(((1+D1096/CP)^(CP/periods_per_year))-1,nper-A1096+1,J1095),2)))))))</f>
        <v/>
      </c>
      <c r="G1096" s="14" t="str">
        <f>IF(OR(A1096="",A1096&lt;$E$23),"",IF(J1095&lt;=F1096,0,IF(IF(AND(A1096&gt;=$E$23,MOD(A1096-$E$23,int)=0),$E$24,0)+F1096&gt;=J1095+E1096,J1095+E1096-F1096,IF(AND(A1096&gt;=$E$23,MOD(A1096-$E$23,int)=0),$E$24,0)+IF(IF(AND(A1096&gt;=$E$23,MOD(A1096-$E$23,int)=0),$E$24,0)+IF(MOD(A1096-$E$27,periods_per_year)=0,$E$26,0)+F1096&lt;J1095+E1096,IF(MOD(A1096-$E$27,periods_per_year)=0,$E$26,0),J1095+E1096-IF(AND(A1096&gt;=$E$23,MOD(A1096-$E$23,int)=0),$E$24,0)-F1096))))</f>
        <v/>
      </c>
      <c r="H1096" s="15"/>
      <c r="I1096" s="14" t="str">
        <f t="shared" si="164"/>
        <v/>
      </c>
      <c r="J1096" s="14" t="str">
        <f t="shared" si="165"/>
        <v/>
      </c>
      <c r="K1096" s="14" t="str">
        <f t="shared" si="166"/>
        <v/>
      </c>
      <c r="L1096" s="14" t="str">
        <f>IF(A1096="","",SUM($K$49:K1096))</f>
        <v/>
      </c>
      <c r="O1096" s="18" t="str">
        <f t="shared" si="167"/>
        <v/>
      </c>
      <c r="P1096" s="19" t="str">
        <f>IF(O1096="","",IF(OR(periods_per_year=26,periods_per_year=52),IF(periods_per_year=26,IF(O1096=1,fpdate,P1095+14),IF(periods_per_year=52,IF(O1096=1,fpdate,P1095+7),"n/a")),IF(periods_per_year=24,DATE(YEAR(fpdate),MONTH(fpdate)+(O1096-1)/2+IF(AND(DAY(fpdate)&gt;=15,MOD(O1096,2)=0),1,0),IF(MOD(O1096,2)=0,IF(DAY(fpdate)&gt;=15,DAY(fpdate)-14,DAY(fpdate)+14),DAY(fpdate))),IF(DAY(DATE(YEAR(fpdate),MONTH(fpdate)+O1096-1,DAY(fpdate)))&lt;&gt;DAY(fpdate),DATE(YEAR(fpdate),MONTH(fpdate)+O1096,0),DATE(YEAR(fpdate),MONTH(fpdate)+O1096-1,DAY(fpdate))))))</f>
        <v/>
      </c>
      <c r="Q1096" s="20" t="str">
        <f>IF(O1096="","",IF(D1096&lt;&gt;"",D1096,IF(O1096=1,start_rate,IF(variable,IF(OR(O1096=1,O1096&lt;$J$23*periods_per_year),Q1095,MIN($J$24,IF(MOD(O1096-1,$J$26)=0,MAX($J$25,Q1095+$J$27),Q1095))),Q1095))))</f>
        <v/>
      </c>
      <c r="R1096" s="21" t="str">
        <f>IF(O1096="","",ROUND((((1+Q1096/CP)^(CP/periods_per_year))-1)*U1095,2))</f>
        <v/>
      </c>
      <c r="S1096" s="21" t="str">
        <f>IF(O1096="","",IF(O1096=nper,U1095+R1096,MIN(U1095+R1096,IF(Q1096=Q1095,S1095,ROUND(-PMT(((1+Q1096/CP)^(CP/periods_per_year))-1,nper-O1096+1,U1095),2)))))</f>
        <v/>
      </c>
      <c r="T1096" s="21" t="str">
        <f t="shared" si="168"/>
        <v/>
      </c>
      <c r="U1096" s="21" t="str">
        <f t="shared" si="169"/>
        <v/>
      </c>
    </row>
    <row r="1097" spans="1:21" x14ac:dyDescent="0.2">
      <c r="A1097" s="11" t="str">
        <f t="shared" si="160"/>
        <v/>
      </c>
      <c r="B1097" s="12" t="str">
        <f t="shared" si="161"/>
        <v/>
      </c>
      <c r="C1097" s="16" t="str">
        <f t="shared" si="162"/>
        <v/>
      </c>
      <c r="D1097" s="13" t="str">
        <f>IF(A1097="","",IF(A1097=1,start_rate,IF(variable,IF(OR(A1097=1,A1097&lt;$J$23*periods_per_year),D1096,MIN($J$24,IF(MOD(A1097-1,$J$26)=0,MAX($J$25,D1096+$J$27),D1096))),D1096)))</f>
        <v/>
      </c>
      <c r="E1097" s="14" t="str">
        <f t="shared" si="163"/>
        <v/>
      </c>
      <c r="F1097" s="14" t="str">
        <f>IF(A1097="","",IF(A1097=nper,J1096+E1097,MIN(J1096+E1097,IF(D1097=D1096,F1096,IF($E$13="Acc Bi-Weekly",ROUND((-PMT(((1+D1097/CP)^(CP/12))-1,(nper-A1097+1)*12/26,J1096))/2,2),IF($E$13="Acc Weekly",ROUND((-PMT(((1+D1097/CP)^(CP/12))-1,(nper-A1097+1)*12/52,J1096))/4,2),ROUND(-PMT(((1+D1097/CP)^(CP/periods_per_year))-1,nper-A1097+1,J1096),2)))))))</f>
        <v/>
      </c>
      <c r="G1097" s="14" t="str">
        <f>IF(OR(A1097="",A1097&lt;$E$23),"",IF(J1096&lt;=F1097,0,IF(IF(AND(A1097&gt;=$E$23,MOD(A1097-$E$23,int)=0),$E$24,0)+F1097&gt;=J1096+E1097,J1096+E1097-F1097,IF(AND(A1097&gt;=$E$23,MOD(A1097-$E$23,int)=0),$E$24,0)+IF(IF(AND(A1097&gt;=$E$23,MOD(A1097-$E$23,int)=0),$E$24,0)+IF(MOD(A1097-$E$27,periods_per_year)=0,$E$26,0)+F1097&lt;J1096+E1097,IF(MOD(A1097-$E$27,periods_per_year)=0,$E$26,0),J1096+E1097-IF(AND(A1097&gt;=$E$23,MOD(A1097-$E$23,int)=0),$E$24,0)-F1097))))</f>
        <v/>
      </c>
      <c r="H1097" s="15"/>
      <c r="I1097" s="14" t="str">
        <f t="shared" si="164"/>
        <v/>
      </c>
      <c r="J1097" s="14" t="str">
        <f t="shared" si="165"/>
        <v/>
      </c>
      <c r="K1097" s="14" t="str">
        <f t="shared" si="166"/>
        <v/>
      </c>
      <c r="L1097" s="14" t="str">
        <f>IF(A1097="","",SUM($K$49:K1097))</f>
        <v/>
      </c>
      <c r="O1097" s="18" t="str">
        <f t="shared" si="167"/>
        <v/>
      </c>
      <c r="P1097" s="19" t="str">
        <f>IF(O1097="","",IF(OR(periods_per_year=26,periods_per_year=52),IF(periods_per_year=26,IF(O1097=1,fpdate,P1096+14),IF(periods_per_year=52,IF(O1097=1,fpdate,P1096+7),"n/a")),IF(periods_per_year=24,DATE(YEAR(fpdate),MONTH(fpdate)+(O1097-1)/2+IF(AND(DAY(fpdate)&gt;=15,MOD(O1097,2)=0),1,0),IF(MOD(O1097,2)=0,IF(DAY(fpdate)&gt;=15,DAY(fpdate)-14,DAY(fpdate)+14),DAY(fpdate))),IF(DAY(DATE(YEAR(fpdate),MONTH(fpdate)+O1097-1,DAY(fpdate)))&lt;&gt;DAY(fpdate),DATE(YEAR(fpdate),MONTH(fpdate)+O1097,0),DATE(YEAR(fpdate),MONTH(fpdate)+O1097-1,DAY(fpdate))))))</f>
        <v/>
      </c>
      <c r="Q1097" s="20" t="str">
        <f>IF(O1097="","",IF(D1097&lt;&gt;"",D1097,IF(O1097=1,start_rate,IF(variable,IF(OR(O1097=1,O1097&lt;$J$23*periods_per_year),Q1096,MIN($J$24,IF(MOD(O1097-1,$J$26)=0,MAX($J$25,Q1096+$J$27),Q1096))),Q1096))))</f>
        <v/>
      </c>
      <c r="R1097" s="21" t="str">
        <f>IF(O1097="","",ROUND((((1+Q1097/CP)^(CP/periods_per_year))-1)*U1096,2))</f>
        <v/>
      </c>
      <c r="S1097" s="21" t="str">
        <f>IF(O1097="","",IF(O1097=nper,U1096+R1097,MIN(U1096+R1097,IF(Q1097=Q1096,S1096,ROUND(-PMT(((1+Q1097/CP)^(CP/periods_per_year))-1,nper-O1097+1,U1096),2)))))</f>
        <v/>
      </c>
      <c r="T1097" s="21" t="str">
        <f t="shared" si="168"/>
        <v/>
      </c>
      <c r="U1097" s="21" t="str">
        <f t="shared" si="169"/>
        <v/>
      </c>
    </row>
    <row r="1098" spans="1:21" x14ac:dyDescent="0.2">
      <c r="A1098" s="11" t="str">
        <f t="shared" si="160"/>
        <v/>
      </c>
      <c r="B1098" s="12" t="str">
        <f t="shared" si="161"/>
        <v/>
      </c>
      <c r="C1098" s="16" t="str">
        <f t="shared" si="162"/>
        <v/>
      </c>
      <c r="D1098" s="13" t="str">
        <f>IF(A1098="","",IF(A1098=1,start_rate,IF(variable,IF(OR(A1098=1,A1098&lt;$J$23*periods_per_year),D1097,MIN($J$24,IF(MOD(A1098-1,$J$26)=0,MAX($J$25,D1097+$J$27),D1097))),D1097)))</f>
        <v/>
      </c>
      <c r="E1098" s="14" t="str">
        <f t="shared" si="163"/>
        <v/>
      </c>
      <c r="F1098" s="14" t="str">
        <f>IF(A1098="","",IF(A1098=nper,J1097+E1098,MIN(J1097+E1098,IF(D1098=D1097,F1097,IF($E$13="Acc Bi-Weekly",ROUND((-PMT(((1+D1098/CP)^(CP/12))-1,(nper-A1098+1)*12/26,J1097))/2,2),IF($E$13="Acc Weekly",ROUND((-PMT(((1+D1098/CP)^(CP/12))-1,(nper-A1098+1)*12/52,J1097))/4,2),ROUND(-PMT(((1+D1098/CP)^(CP/periods_per_year))-1,nper-A1098+1,J1097),2)))))))</f>
        <v/>
      </c>
      <c r="G1098" s="14" t="str">
        <f>IF(OR(A1098="",A1098&lt;$E$23),"",IF(J1097&lt;=F1098,0,IF(IF(AND(A1098&gt;=$E$23,MOD(A1098-$E$23,int)=0),$E$24,0)+F1098&gt;=J1097+E1098,J1097+E1098-F1098,IF(AND(A1098&gt;=$E$23,MOD(A1098-$E$23,int)=0),$E$24,0)+IF(IF(AND(A1098&gt;=$E$23,MOD(A1098-$E$23,int)=0),$E$24,0)+IF(MOD(A1098-$E$27,periods_per_year)=0,$E$26,0)+F1098&lt;J1097+E1098,IF(MOD(A1098-$E$27,periods_per_year)=0,$E$26,0),J1097+E1098-IF(AND(A1098&gt;=$E$23,MOD(A1098-$E$23,int)=0),$E$24,0)-F1098))))</f>
        <v/>
      </c>
      <c r="H1098" s="15"/>
      <c r="I1098" s="14" t="str">
        <f t="shared" si="164"/>
        <v/>
      </c>
      <c r="J1098" s="14" t="str">
        <f t="shared" si="165"/>
        <v/>
      </c>
      <c r="K1098" s="14" t="str">
        <f t="shared" si="166"/>
        <v/>
      </c>
      <c r="L1098" s="14" t="str">
        <f>IF(A1098="","",SUM($K$49:K1098))</f>
        <v/>
      </c>
      <c r="O1098" s="18" t="str">
        <f t="shared" si="167"/>
        <v/>
      </c>
      <c r="P1098" s="19" t="str">
        <f>IF(O1098="","",IF(OR(periods_per_year=26,periods_per_year=52),IF(periods_per_year=26,IF(O1098=1,fpdate,P1097+14),IF(periods_per_year=52,IF(O1098=1,fpdate,P1097+7),"n/a")),IF(periods_per_year=24,DATE(YEAR(fpdate),MONTH(fpdate)+(O1098-1)/2+IF(AND(DAY(fpdate)&gt;=15,MOD(O1098,2)=0),1,0),IF(MOD(O1098,2)=0,IF(DAY(fpdate)&gt;=15,DAY(fpdate)-14,DAY(fpdate)+14),DAY(fpdate))),IF(DAY(DATE(YEAR(fpdate),MONTH(fpdate)+O1098-1,DAY(fpdate)))&lt;&gt;DAY(fpdate),DATE(YEAR(fpdate),MONTH(fpdate)+O1098,0),DATE(YEAR(fpdate),MONTH(fpdate)+O1098-1,DAY(fpdate))))))</f>
        <v/>
      </c>
      <c r="Q1098" s="20" t="str">
        <f>IF(O1098="","",IF(D1098&lt;&gt;"",D1098,IF(O1098=1,start_rate,IF(variable,IF(OR(O1098=1,O1098&lt;$J$23*periods_per_year),Q1097,MIN($J$24,IF(MOD(O1098-1,$J$26)=0,MAX($J$25,Q1097+$J$27),Q1097))),Q1097))))</f>
        <v/>
      </c>
      <c r="R1098" s="21" t="str">
        <f>IF(O1098="","",ROUND((((1+Q1098/CP)^(CP/periods_per_year))-1)*U1097,2))</f>
        <v/>
      </c>
      <c r="S1098" s="21" t="str">
        <f>IF(O1098="","",IF(O1098=nper,U1097+R1098,MIN(U1097+R1098,IF(Q1098=Q1097,S1097,ROUND(-PMT(((1+Q1098/CP)^(CP/periods_per_year))-1,nper-O1098+1,U1097),2)))))</f>
        <v/>
      </c>
      <c r="T1098" s="21" t="str">
        <f t="shared" si="168"/>
        <v/>
      </c>
      <c r="U1098" s="21" t="str">
        <f t="shared" si="169"/>
        <v/>
      </c>
    </row>
    <row r="1099" spans="1:21" x14ac:dyDescent="0.2">
      <c r="A1099" s="11" t="str">
        <f t="shared" si="160"/>
        <v/>
      </c>
      <c r="B1099" s="12" t="str">
        <f t="shared" si="161"/>
        <v/>
      </c>
      <c r="C1099" s="16" t="str">
        <f t="shared" si="162"/>
        <v/>
      </c>
      <c r="D1099" s="13" t="str">
        <f>IF(A1099="","",IF(A1099=1,start_rate,IF(variable,IF(OR(A1099=1,A1099&lt;$J$23*periods_per_year),D1098,MIN($J$24,IF(MOD(A1099-1,$J$26)=0,MAX($J$25,D1098+$J$27),D1098))),D1098)))</f>
        <v/>
      </c>
      <c r="E1099" s="14" t="str">
        <f t="shared" si="163"/>
        <v/>
      </c>
      <c r="F1099" s="14" t="str">
        <f>IF(A1099="","",IF(A1099=nper,J1098+E1099,MIN(J1098+E1099,IF(D1099=D1098,F1098,IF($E$13="Acc Bi-Weekly",ROUND((-PMT(((1+D1099/CP)^(CP/12))-1,(nper-A1099+1)*12/26,J1098))/2,2),IF($E$13="Acc Weekly",ROUND((-PMT(((1+D1099/CP)^(CP/12))-1,(nper-A1099+1)*12/52,J1098))/4,2),ROUND(-PMT(((1+D1099/CP)^(CP/periods_per_year))-1,nper-A1099+1,J1098),2)))))))</f>
        <v/>
      </c>
      <c r="G1099" s="14" t="str">
        <f>IF(OR(A1099="",A1099&lt;$E$23),"",IF(J1098&lt;=F1099,0,IF(IF(AND(A1099&gt;=$E$23,MOD(A1099-$E$23,int)=0),$E$24,0)+F1099&gt;=J1098+E1099,J1098+E1099-F1099,IF(AND(A1099&gt;=$E$23,MOD(A1099-$E$23,int)=0),$E$24,0)+IF(IF(AND(A1099&gt;=$E$23,MOD(A1099-$E$23,int)=0),$E$24,0)+IF(MOD(A1099-$E$27,periods_per_year)=0,$E$26,0)+F1099&lt;J1098+E1099,IF(MOD(A1099-$E$27,periods_per_year)=0,$E$26,0),J1098+E1099-IF(AND(A1099&gt;=$E$23,MOD(A1099-$E$23,int)=0),$E$24,0)-F1099))))</f>
        <v/>
      </c>
      <c r="H1099" s="15"/>
      <c r="I1099" s="14" t="str">
        <f t="shared" si="164"/>
        <v/>
      </c>
      <c r="J1099" s="14" t="str">
        <f t="shared" si="165"/>
        <v/>
      </c>
      <c r="K1099" s="14" t="str">
        <f t="shared" si="166"/>
        <v/>
      </c>
      <c r="L1099" s="14" t="str">
        <f>IF(A1099="","",SUM($K$49:K1099))</f>
        <v/>
      </c>
      <c r="O1099" s="18" t="str">
        <f t="shared" si="167"/>
        <v/>
      </c>
      <c r="P1099" s="19" t="str">
        <f>IF(O1099="","",IF(OR(periods_per_year=26,periods_per_year=52),IF(periods_per_year=26,IF(O1099=1,fpdate,P1098+14),IF(periods_per_year=52,IF(O1099=1,fpdate,P1098+7),"n/a")),IF(periods_per_year=24,DATE(YEAR(fpdate),MONTH(fpdate)+(O1099-1)/2+IF(AND(DAY(fpdate)&gt;=15,MOD(O1099,2)=0),1,0),IF(MOD(O1099,2)=0,IF(DAY(fpdate)&gt;=15,DAY(fpdate)-14,DAY(fpdate)+14),DAY(fpdate))),IF(DAY(DATE(YEAR(fpdate),MONTH(fpdate)+O1099-1,DAY(fpdate)))&lt;&gt;DAY(fpdate),DATE(YEAR(fpdate),MONTH(fpdate)+O1099,0),DATE(YEAR(fpdate),MONTH(fpdate)+O1099-1,DAY(fpdate))))))</f>
        <v/>
      </c>
      <c r="Q1099" s="20" t="str">
        <f>IF(O1099="","",IF(D1099&lt;&gt;"",D1099,IF(O1099=1,start_rate,IF(variable,IF(OR(O1099=1,O1099&lt;$J$23*periods_per_year),Q1098,MIN($J$24,IF(MOD(O1099-1,$J$26)=0,MAX($J$25,Q1098+$J$27),Q1098))),Q1098))))</f>
        <v/>
      </c>
      <c r="R1099" s="21" t="str">
        <f>IF(O1099="","",ROUND((((1+Q1099/CP)^(CP/periods_per_year))-1)*U1098,2))</f>
        <v/>
      </c>
      <c r="S1099" s="21" t="str">
        <f>IF(O1099="","",IF(O1099=nper,U1098+R1099,MIN(U1098+R1099,IF(Q1099=Q1098,S1098,ROUND(-PMT(((1+Q1099/CP)^(CP/periods_per_year))-1,nper-O1099+1,U1098),2)))))</f>
        <v/>
      </c>
      <c r="T1099" s="21" t="str">
        <f t="shared" si="168"/>
        <v/>
      </c>
      <c r="U1099" s="21" t="str">
        <f t="shared" si="169"/>
        <v/>
      </c>
    </row>
    <row r="1100" spans="1:21" x14ac:dyDescent="0.2">
      <c r="A1100" s="11" t="str">
        <f t="shared" si="160"/>
        <v/>
      </c>
      <c r="B1100" s="12" t="str">
        <f t="shared" si="161"/>
        <v/>
      </c>
      <c r="C1100" s="16" t="str">
        <f t="shared" si="162"/>
        <v/>
      </c>
      <c r="D1100" s="13" t="str">
        <f>IF(A1100="","",IF(A1100=1,start_rate,IF(variable,IF(OR(A1100=1,A1100&lt;$J$23*periods_per_year),D1099,MIN($J$24,IF(MOD(A1100-1,$J$26)=0,MAX($J$25,D1099+$J$27),D1099))),D1099)))</f>
        <v/>
      </c>
      <c r="E1100" s="14" t="str">
        <f t="shared" si="163"/>
        <v/>
      </c>
      <c r="F1100" s="14" t="str">
        <f>IF(A1100="","",IF(A1100=nper,J1099+E1100,MIN(J1099+E1100,IF(D1100=D1099,F1099,IF($E$13="Acc Bi-Weekly",ROUND((-PMT(((1+D1100/CP)^(CP/12))-1,(nper-A1100+1)*12/26,J1099))/2,2),IF($E$13="Acc Weekly",ROUND((-PMT(((1+D1100/CP)^(CP/12))-1,(nper-A1100+1)*12/52,J1099))/4,2),ROUND(-PMT(((1+D1100/CP)^(CP/periods_per_year))-1,nper-A1100+1,J1099),2)))))))</f>
        <v/>
      </c>
      <c r="G1100" s="14" t="str">
        <f>IF(OR(A1100="",A1100&lt;$E$23),"",IF(J1099&lt;=F1100,0,IF(IF(AND(A1100&gt;=$E$23,MOD(A1100-$E$23,int)=0),$E$24,0)+F1100&gt;=J1099+E1100,J1099+E1100-F1100,IF(AND(A1100&gt;=$E$23,MOD(A1100-$E$23,int)=0),$E$24,0)+IF(IF(AND(A1100&gt;=$E$23,MOD(A1100-$E$23,int)=0),$E$24,0)+IF(MOD(A1100-$E$27,periods_per_year)=0,$E$26,0)+F1100&lt;J1099+E1100,IF(MOD(A1100-$E$27,periods_per_year)=0,$E$26,0),J1099+E1100-IF(AND(A1100&gt;=$E$23,MOD(A1100-$E$23,int)=0),$E$24,0)-F1100))))</f>
        <v/>
      </c>
      <c r="H1100" s="15"/>
      <c r="I1100" s="14" t="str">
        <f t="shared" si="164"/>
        <v/>
      </c>
      <c r="J1100" s="14" t="str">
        <f t="shared" si="165"/>
        <v/>
      </c>
      <c r="K1100" s="14" t="str">
        <f t="shared" si="166"/>
        <v/>
      </c>
      <c r="L1100" s="14" t="str">
        <f>IF(A1100="","",SUM($K$49:K1100))</f>
        <v/>
      </c>
      <c r="O1100" s="18" t="str">
        <f t="shared" si="167"/>
        <v/>
      </c>
      <c r="P1100" s="19" t="str">
        <f>IF(O1100="","",IF(OR(periods_per_year=26,periods_per_year=52),IF(periods_per_year=26,IF(O1100=1,fpdate,P1099+14),IF(periods_per_year=52,IF(O1100=1,fpdate,P1099+7),"n/a")),IF(periods_per_year=24,DATE(YEAR(fpdate),MONTH(fpdate)+(O1100-1)/2+IF(AND(DAY(fpdate)&gt;=15,MOD(O1100,2)=0),1,0),IF(MOD(O1100,2)=0,IF(DAY(fpdate)&gt;=15,DAY(fpdate)-14,DAY(fpdate)+14),DAY(fpdate))),IF(DAY(DATE(YEAR(fpdate),MONTH(fpdate)+O1100-1,DAY(fpdate)))&lt;&gt;DAY(fpdate),DATE(YEAR(fpdate),MONTH(fpdate)+O1100,0),DATE(YEAR(fpdate),MONTH(fpdate)+O1100-1,DAY(fpdate))))))</f>
        <v/>
      </c>
      <c r="Q1100" s="20" t="str">
        <f>IF(O1100="","",IF(D1100&lt;&gt;"",D1100,IF(O1100=1,start_rate,IF(variable,IF(OR(O1100=1,O1100&lt;$J$23*periods_per_year),Q1099,MIN($J$24,IF(MOD(O1100-1,$J$26)=0,MAX($J$25,Q1099+$J$27),Q1099))),Q1099))))</f>
        <v/>
      </c>
      <c r="R1100" s="21" t="str">
        <f>IF(O1100="","",ROUND((((1+Q1100/CP)^(CP/periods_per_year))-1)*U1099,2))</f>
        <v/>
      </c>
      <c r="S1100" s="21" t="str">
        <f>IF(O1100="","",IF(O1100=nper,U1099+R1100,MIN(U1099+R1100,IF(Q1100=Q1099,S1099,ROUND(-PMT(((1+Q1100/CP)^(CP/periods_per_year))-1,nper-O1100+1,U1099),2)))))</f>
        <v/>
      </c>
      <c r="T1100" s="21" t="str">
        <f t="shared" si="168"/>
        <v/>
      </c>
      <c r="U1100" s="21" t="str">
        <f t="shared" si="169"/>
        <v/>
      </c>
    </row>
    <row r="1101" spans="1:21" x14ac:dyDescent="0.2">
      <c r="A1101" s="11" t="str">
        <f t="shared" si="160"/>
        <v/>
      </c>
      <c r="B1101" s="12" t="str">
        <f t="shared" si="161"/>
        <v/>
      </c>
      <c r="C1101" s="16" t="str">
        <f t="shared" si="162"/>
        <v/>
      </c>
      <c r="D1101" s="13" t="str">
        <f>IF(A1101="","",IF(A1101=1,start_rate,IF(variable,IF(OR(A1101=1,A1101&lt;$J$23*periods_per_year),D1100,MIN($J$24,IF(MOD(A1101-1,$J$26)=0,MAX($J$25,D1100+$J$27),D1100))),D1100)))</f>
        <v/>
      </c>
      <c r="E1101" s="14" t="str">
        <f t="shared" si="163"/>
        <v/>
      </c>
      <c r="F1101" s="14" t="str">
        <f>IF(A1101="","",IF(A1101=nper,J1100+E1101,MIN(J1100+E1101,IF(D1101=D1100,F1100,IF($E$13="Acc Bi-Weekly",ROUND((-PMT(((1+D1101/CP)^(CP/12))-1,(nper-A1101+1)*12/26,J1100))/2,2),IF($E$13="Acc Weekly",ROUND((-PMT(((1+D1101/CP)^(CP/12))-1,(nper-A1101+1)*12/52,J1100))/4,2),ROUND(-PMT(((1+D1101/CP)^(CP/periods_per_year))-1,nper-A1101+1,J1100),2)))))))</f>
        <v/>
      </c>
      <c r="G1101" s="14" t="str">
        <f>IF(OR(A1101="",A1101&lt;$E$23),"",IF(J1100&lt;=F1101,0,IF(IF(AND(A1101&gt;=$E$23,MOD(A1101-$E$23,int)=0),$E$24,0)+F1101&gt;=J1100+E1101,J1100+E1101-F1101,IF(AND(A1101&gt;=$E$23,MOD(A1101-$E$23,int)=0),$E$24,0)+IF(IF(AND(A1101&gt;=$E$23,MOD(A1101-$E$23,int)=0),$E$24,0)+IF(MOD(A1101-$E$27,periods_per_year)=0,$E$26,0)+F1101&lt;J1100+E1101,IF(MOD(A1101-$E$27,periods_per_year)=0,$E$26,0),J1100+E1101-IF(AND(A1101&gt;=$E$23,MOD(A1101-$E$23,int)=0),$E$24,0)-F1101))))</f>
        <v/>
      </c>
      <c r="H1101" s="15"/>
      <c r="I1101" s="14" t="str">
        <f t="shared" si="164"/>
        <v/>
      </c>
      <c r="J1101" s="14" t="str">
        <f t="shared" si="165"/>
        <v/>
      </c>
      <c r="K1101" s="14" t="str">
        <f t="shared" si="166"/>
        <v/>
      </c>
      <c r="L1101" s="14" t="str">
        <f>IF(A1101="","",SUM($K$49:K1101))</f>
        <v/>
      </c>
      <c r="O1101" s="18" t="str">
        <f t="shared" si="167"/>
        <v/>
      </c>
      <c r="P1101" s="19" t="str">
        <f>IF(O1101="","",IF(OR(periods_per_year=26,periods_per_year=52),IF(periods_per_year=26,IF(O1101=1,fpdate,P1100+14),IF(periods_per_year=52,IF(O1101=1,fpdate,P1100+7),"n/a")),IF(periods_per_year=24,DATE(YEAR(fpdate),MONTH(fpdate)+(O1101-1)/2+IF(AND(DAY(fpdate)&gt;=15,MOD(O1101,2)=0),1,0),IF(MOD(O1101,2)=0,IF(DAY(fpdate)&gt;=15,DAY(fpdate)-14,DAY(fpdate)+14),DAY(fpdate))),IF(DAY(DATE(YEAR(fpdate),MONTH(fpdate)+O1101-1,DAY(fpdate)))&lt;&gt;DAY(fpdate),DATE(YEAR(fpdate),MONTH(fpdate)+O1101,0),DATE(YEAR(fpdate),MONTH(fpdate)+O1101-1,DAY(fpdate))))))</f>
        <v/>
      </c>
      <c r="Q1101" s="20" t="str">
        <f>IF(O1101="","",IF(D1101&lt;&gt;"",D1101,IF(O1101=1,start_rate,IF(variable,IF(OR(O1101=1,O1101&lt;$J$23*periods_per_year),Q1100,MIN($J$24,IF(MOD(O1101-1,$J$26)=0,MAX($J$25,Q1100+$J$27),Q1100))),Q1100))))</f>
        <v/>
      </c>
      <c r="R1101" s="21" t="str">
        <f>IF(O1101="","",ROUND((((1+Q1101/CP)^(CP/periods_per_year))-1)*U1100,2))</f>
        <v/>
      </c>
      <c r="S1101" s="21" t="str">
        <f>IF(O1101="","",IF(O1101=nper,U1100+R1101,MIN(U1100+R1101,IF(Q1101=Q1100,S1100,ROUND(-PMT(((1+Q1101/CP)^(CP/periods_per_year))-1,nper-O1101+1,U1100),2)))))</f>
        <v/>
      </c>
      <c r="T1101" s="21" t="str">
        <f t="shared" si="168"/>
        <v/>
      </c>
      <c r="U1101" s="21" t="str">
        <f t="shared" si="169"/>
        <v/>
      </c>
    </row>
    <row r="1102" spans="1:21" x14ac:dyDescent="0.2">
      <c r="A1102" s="11" t="str">
        <f t="shared" si="160"/>
        <v/>
      </c>
      <c r="B1102" s="12" t="str">
        <f t="shared" si="161"/>
        <v/>
      </c>
      <c r="C1102" s="16" t="str">
        <f t="shared" si="162"/>
        <v/>
      </c>
      <c r="D1102" s="13" t="str">
        <f>IF(A1102="","",IF(A1102=1,start_rate,IF(variable,IF(OR(A1102=1,A1102&lt;$J$23*periods_per_year),D1101,MIN($J$24,IF(MOD(A1102-1,$J$26)=0,MAX($J$25,D1101+$J$27),D1101))),D1101)))</f>
        <v/>
      </c>
      <c r="E1102" s="14" t="str">
        <f t="shared" si="163"/>
        <v/>
      </c>
      <c r="F1102" s="14" t="str">
        <f>IF(A1102="","",IF(A1102=nper,J1101+E1102,MIN(J1101+E1102,IF(D1102=D1101,F1101,IF($E$13="Acc Bi-Weekly",ROUND((-PMT(((1+D1102/CP)^(CP/12))-1,(nper-A1102+1)*12/26,J1101))/2,2),IF($E$13="Acc Weekly",ROUND((-PMT(((1+D1102/CP)^(CP/12))-1,(nper-A1102+1)*12/52,J1101))/4,2),ROUND(-PMT(((1+D1102/CP)^(CP/periods_per_year))-1,nper-A1102+1,J1101),2)))))))</f>
        <v/>
      </c>
      <c r="G1102" s="14" t="str">
        <f>IF(OR(A1102="",A1102&lt;$E$23),"",IF(J1101&lt;=F1102,0,IF(IF(AND(A1102&gt;=$E$23,MOD(A1102-$E$23,int)=0),$E$24,0)+F1102&gt;=J1101+E1102,J1101+E1102-F1102,IF(AND(A1102&gt;=$E$23,MOD(A1102-$E$23,int)=0),$E$24,0)+IF(IF(AND(A1102&gt;=$E$23,MOD(A1102-$E$23,int)=0),$E$24,0)+IF(MOD(A1102-$E$27,periods_per_year)=0,$E$26,0)+F1102&lt;J1101+E1102,IF(MOD(A1102-$E$27,periods_per_year)=0,$E$26,0),J1101+E1102-IF(AND(A1102&gt;=$E$23,MOD(A1102-$E$23,int)=0),$E$24,0)-F1102))))</f>
        <v/>
      </c>
      <c r="H1102" s="15"/>
      <c r="I1102" s="14" t="str">
        <f t="shared" si="164"/>
        <v/>
      </c>
      <c r="J1102" s="14" t="str">
        <f t="shared" si="165"/>
        <v/>
      </c>
      <c r="K1102" s="14" t="str">
        <f t="shared" si="166"/>
        <v/>
      </c>
      <c r="L1102" s="14" t="str">
        <f>IF(A1102="","",SUM($K$49:K1102))</f>
        <v/>
      </c>
      <c r="O1102" s="18" t="str">
        <f t="shared" si="167"/>
        <v/>
      </c>
      <c r="P1102" s="19" t="str">
        <f>IF(O1102="","",IF(OR(periods_per_year=26,periods_per_year=52),IF(periods_per_year=26,IF(O1102=1,fpdate,P1101+14),IF(periods_per_year=52,IF(O1102=1,fpdate,P1101+7),"n/a")),IF(periods_per_year=24,DATE(YEAR(fpdate),MONTH(fpdate)+(O1102-1)/2+IF(AND(DAY(fpdate)&gt;=15,MOD(O1102,2)=0),1,0),IF(MOD(O1102,2)=0,IF(DAY(fpdate)&gt;=15,DAY(fpdate)-14,DAY(fpdate)+14),DAY(fpdate))),IF(DAY(DATE(YEAR(fpdate),MONTH(fpdate)+O1102-1,DAY(fpdate)))&lt;&gt;DAY(fpdate),DATE(YEAR(fpdate),MONTH(fpdate)+O1102,0),DATE(YEAR(fpdate),MONTH(fpdate)+O1102-1,DAY(fpdate))))))</f>
        <v/>
      </c>
      <c r="Q1102" s="20" t="str">
        <f>IF(O1102="","",IF(D1102&lt;&gt;"",D1102,IF(O1102=1,start_rate,IF(variable,IF(OR(O1102=1,O1102&lt;$J$23*periods_per_year),Q1101,MIN($J$24,IF(MOD(O1102-1,$J$26)=0,MAX($J$25,Q1101+$J$27),Q1101))),Q1101))))</f>
        <v/>
      </c>
      <c r="R1102" s="21" t="str">
        <f>IF(O1102="","",ROUND((((1+Q1102/CP)^(CP/periods_per_year))-1)*U1101,2))</f>
        <v/>
      </c>
      <c r="S1102" s="21" t="str">
        <f>IF(O1102="","",IF(O1102=nper,U1101+R1102,MIN(U1101+R1102,IF(Q1102=Q1101,S1101,ROUND(-PMT(((1+Q1102/CP)^(CP/periods_per_year))-1,nper-O1102+1,U1101),2)))))</f>
        <v/>
      </c>
      <c r="T1102" s="21" t="str">
        <f t="shared" si="168"/>
        <v/>
      </c>
      <c r="U1102" s="21" t="str">
        <f t="shared" si="169"/>
        <v/>
      </c>
    </row>
    <row r="1103" spans="1:21" x14ac:dyDescent="0.2">
      <c r="A1103" s="11" t="str">
        <f t="shared" si="160"/>
        <v/>
      </c>
      <c r="B1103" s="12" t="str">
        <f t="shared" si="161"/>
        <v/>
      </c>
      <c r="C1103" s="16" t="str">
        <f t="shared" si="162"/>
        <v/>
      </c>
      <c r="D1103" s="13" t="str">
        <f>IF(A1103="","",IF(A1103=1,start_rate,IF(variable,IF(OR(A1103=1,A1103&lt;$J$23*periods_per_year),D1102,MIN($J$24,IF(MOD(A1103-1,$J$26)=0,MAX($J$25,D1102+$J$27),D1102))),D1102)))</f>
        <v/>
      </c>
      <c r="E1103" s="14" t="str">
        <f t="shared" si="163"/>
        <v/>
      </c>
      <c r="F1103" s="14" t="str">
        <f>IF(A1103="","",IF(A1103=nper,J1102+E1103,MIN(J1102+E1103,IF(D1103=D1102,F1102,IF($E$13="Acc Bi-Weekly",ROUND((-PMT(((1+D1103/CP)^(CP/12))-1,(nper-A1103+1)*12/26,J1102))/2,2),IF($E$13="Acc Weekly",ROUND((-PMT(((1+D1103/CP)^(CP/12))-1,(nper-A1103+1)*12/52,J1102))/4,2),ROUND(-PMT(((1+D1103/CP)^(CP/periods_per_year))-1,nper-A1103+1,J1102),2)))))))</f>
        <v/>
      </c>
      <c r="G1103" s="14" t="str">
        <f>IF(OR(A1103="",A1103&lt;$E$23),"",IF(J1102&lt;=F1103,0,IF(IF(AND(A1103&gt;=$E$23,MOD(A1103-$E$23,int)=0),$E$24,0)+F1103&gt;=J1102+E1103,J1102+E1103-F1103,IF(AND(A1103&gt;=$E$23,MOD(A1103-$E$23,int)=0),$E$24,0)+IF(IF(AND(A1103&gt;=$E$23,MOD(A1103-$E$23,int)=0),$E$24,0)+IF(MOD(A1103-$E$27,periods_per_year)=0,$E$26,0)+F1103&lt;J1102+E1103,IF(MOD(A1103-$E$27,periods_per_year)=0,$E$26,0),J1102+E1103-IF(AND(A1103&gt;=$E$23,MOD(A1103-$E$23,int)=0),$E$24,0)-F1103))))</f>
        <v/>
      </c>
      <c r="H1103" s="15"/>
      <c r="I1103" s="14" t="str">
        <f t="shared" si="164"/>
        <v/>
      </c>
      <c r="J1103" s="14" t="str">
        <f t="shared" si="165"/>
        <v/>
      </c>
      <c r="K1103" s="14" t="str">
        <f t="shared" si="166"/>
        <v/>
      </c>
      <c r="L1103" s="14" t="str">
        <f>IF(A1103="","",SUM($K$49:K1103))</f>
        <v/>
      </c>
      <c r="O1103" s="18" t="str">
        <f t="shared" si="167"/>
        <v/>
      </c>
      <c r="P1103" s="19" t="str">
        <f>IF(O1103="","",IF(OR(periods_per_year=26,periods_per_year=52),IF(periods_per_year=26,IF(O1103=1,fpdate,P1102+14),IF(periods_per_year=52,IF(O1103=1,fpdate,P1102+7),"n/a")),IF(periods_per_year=24,DATE(YEAR(fpdate),MONTH(fpdate)+(O1103-1)/2+IF(AND(DAY(fpdate)&gt;=15,MOD(O1103,2)=0),1,0),IF(MOD(O1103,2)=0,IF(DAY(fpdate)&gt;=15,DAY(fpdate)-14,DAY(fpdate)+14),DAY(fpdate))),IF(DAY(DATE(YEAR(fpdate),MONTH(fpdate)+O1103-1,DAY(fpdate)))&lt;&gt;DAY(fpdate),DATE(YEAR(fpdate),MONTH(fpdate)+O1103,0),DATE(YEAR(fpdate),MONTH(fpdate)+O1103-1,DAY(fpdate))))))</f>
        <v/>
      </c>
      <c r="Q1103" s="20" t="str">
        <f>IF(O1103="","",IF(D1103&lt;&gt;"",D1103,IF(O1103=1,start_rate,IF(variable,IF(OR(O1103=1,O1103&lt;$J$23*periods_per_year),Q1102,MIN($J$24,IF(MOD(O1103-1,$J$26)=0,MAX($J$25,Q1102+$J$27),Q1102))),Q1102))))</f>
        <v/>
      </c>
      <c r="R1103" s="21" t="str">
        <f>IF(O1103="","",ROUND((((1+Q1103/CP)^(CP/periods_per_year))-1)*U1102,2))</f>
        <v/>
      </c>
      <c r="S1103" s="21" t="str">
        <f>IF(O1103="","",IF(O1103=nper,U1102+R1103,MIN(U1102+R1103,IF(Q1103=Q1102,S1102,ROUND(-PMT(((1+Q1103/CP)^(CP/periods_per_year))-1,nper-O1103+1,U1102),2)))))</f>
        <v/>
      </c>
      <c r="T1103" s="21" t="str">
        <f t="shared" si="168"/>
        <v/>
      </c>
      <c r="U1103" s="21" t="str">
        <f t="shared" si="169"/>
        <v/>
      </c>
    </row>
    <row r="1104" spans="1:21" x14ac:dyDescent="0.2">
      <c r="A1104" s="11" t="str">
        <f t="shared" si="160"/>
        <v/>
      </c>
      <c r="B1104" s="12" t="str">
        <f t="shared" si="161"/>
        <v/>
      </c>
      <c r="C1104" s="16" t="str">
        <f t="shared" si="162"/>
        <v/>
      </c>
      <c r="D1104" s="13" t="str">
        <f>IF(A1104="","",IF(A1104=1,start_rate,IF(variable,IF(OR(A1104=1,A1104&lt;$J$23*periods_per_year),D1103,MIN($J$24,IF(MOD(A1104-1,$J$26)=0,MAX($J$25,D1103+$J$27),D1103))),D1103)))</f>
        <v/>
      </c>
      <c r="E1104" s="14" t="str">
        <f t="shared" si="163"/>
        <v/>
      </c>
      <c r="F1104" s="14" t="str">
        <f>IF(A1104="","",IF(A1104=nper,J1103+E1104,MIN(J1103+E1104,IF(D1104=D1103,F1103,IF($E$13="Acc Bi-Weekly",ROUND((-PMT(((1+D1104/CP)^(CP/12))-1,(nper-A1104+1)*12/26,J1103))/2,2),IF($E$13="Acc Weekly",ROUND((-PMT(((1+D1104/CP)^(CP/12))-1,(nper-A1104+1)*12/52,J1103))/4,2),ROUND(-PMT(((1+D1104/CP)^(CP/periods_per_year))-1,nper-A1104+1,J1103),2)))))))</f>
        <v/>
      </c>
      <c r="G1104" s="14" t="str">
        <f>IF(OR(A1104="",A1104&lt;$E$23),"",IF(J1103&lt;=F1104,0,IF(IF(AND(A1104&gt;=$E$23,MOD(A1104-$E$23,int)=0),$E$24,0)+F1104&gt;=J1103+E1104,J1103+E1104-F1104,IF(AND(A1104&gt;=$E$23,MOD(A1104-$E$23,int)=0),$E$24,0)+IF(IF(AND(A1104&gt;=$E$23,MOD(A1104-$E$23,int)=0),$E$24,0)+IF(MOD(A1104-$E$27,periods_per_year)=0,$E$26,0)+F1104&lt;J1103+E1104,IF(MOD(A1104-$E$27,periods_per_year)=0,$E$26,0),J1103+E1104-IF(AND(A1104&gt;=$E$23,MOD(A1104-$E$23,int)=0),$E$24,0)-F1104))))</f>
        <v/>
      </c>
      <c r="H1104" s="15"/>
      <c r="I1104" s="14" t="str">
        <f t="shared" si="164"/>
        <v/>
      </c>
      <c r="J1104" s="14" t="str">
        <f t="shared" si="165"/>
        <v/>
      </c>
      <c r="K1104" s="14" t="str">
        <f t="shared" si="166"/>
        <v/>
      </c>
      <c r="L1104" s="14" t="str">
        <f>IF(A1104="","",SUM($K$49:K1104))</f>
        <v/>
      </c>
      <c r="O1104" s="18" t="str">
        <f t="shared" si="167"/>
        <v/>
      </c>
      <c r="P1104" s="19" t="str">
        <f>IF(O1104="","",IF(OR(periods_per_year=26,periods_per_year=52),IF(periods_per_year=26,IF(O1104=1,fpdate,P1103+14),IF(periods_per_year=52,IF(O1104=1,fpdate,P1103+7),"n/a")),IF(periods_per_year=24,DATE(YEAR(fpdate),MONTH(fpdate)+(O1104-1)/2+IF(AND(DAY(fpdate)&gt;=15,MOD(O1104,2)=0),1,0),IF(MOD(O1104,2)=0,IF(DAY(fpdate)&gt;=15,DAY(fpdate)-14,DAY(fpdate)+14),DAY(fpdate))),IF(DAY(DATE(YEAR(fpdate),MONTH(fpdate)+O1104-1,DAY(fpdate)))&lt;&gt;DAY(fpdate),DATE(YEAR(fpdate),MONTH(fpdate)+O1104,0),DATE(YEAR(fpdate),MONTH(fpdate)+O1104-1,DAY(fpdate))))))</f>
        <v/>
      </c>
      <c r="Q1104" s="20" t="str">
        <f>IF(O1104="","",IF(D1104&lt;&gt;"",D1104,IF(O1104=1,start_rate,IF(variable,IF(OR(O1104=1,O1104&lt;$J$23*periods_per_year),Q1103,MIN($J$24,IF(MOD(O1104-1,$J$26)=0,MAX($J$25,Q1103+$J$27),Q1103))),Q1103))))</f>
        <v/>
      </c>
      <c r="R1104" s="21" t="str">
        <f>IF(O1104="","",ROUND((((1+Q1104/CP)^(CP/periods_per_year))-1)*U1103,2))</f>
        <v/>
      </c>
      <c r="S1104" s="21" t="str">
        <f>IF(O1104="","",IF(O1104=nper,U1103+R1104,MIN(U1103+R1104,IF(Q1104=Q1103,S1103,ROUND(-PMT(((1+Q1104/CP)^(CP/periods_per_year))-1,nper-O1104+1,U1103),2)))))</f>
        <v/>
      </c>
      <c r="T1104" s="21" t="str">
        <f t="shared" si="168"/>
        <v/>
      </c>
      <c r="U1104" s="21" t="str">
        <f t="shared" si="169"/>
        <v/>
      </c>
    </row>
    <row r="1105" spans="1:21" x14ac:dyDescent="0.2">
      <c r="A1105" s="11" t="str">
        <f t="shared" si="160"/>
        <v/>
      </c>
      <c r="B1105" s="12" t="str">
        <f t="shared" si="161"/>
        <v/>
      </c>
      <c r="C1105" s="16" t="str">
        <f t="shared" si="162"/>
        <v/>
      </c>
      <c r="D1105" s="13" t="str">
        <f>IF(A1105="","",IF(A1105=1,start_rate,IF(variable,IF(OR(A1105=1,A1105&lt;$J$23*periods_per_year),D1104,MIN($J$24,IF(MOD(A1105-1,$J$26)=0,MAX($J$25,D1104+$J$27),D1104))),D1104)))</f>
        <v/>
      </c>
      <c r="E1105" s="14" t="str">
        <f t="shared" si="163"/>
        <v/>
      </c>
      <c r="F1105" s="14" t="str">
        <f>IF(A1105="","",IF(A1105=nper,J1104+E1105,MIN(J1104+E1105,IF(D1105=D1104,F1104,IF($E$13="Acc Bi-Weekly",ROUND((-PMT(((1+D1105/CP)^(CP/12))-1,(nper-A1105+1)*12/26,J1104))/2,2),IF($E$13="Acc Weekly",ROUND((-PMT(((1+D1105/CP)^(CP/12))-1,(nper-A1105+1)*12/52,J1104))/4,2),ROUND(-PMT(((1+D1105/CP)^(CP/periods_per_year))-1,nper-A1105+1,J1104),2)))))))</f>
        <v/>
      </c>
      <c r="G1105" s="14" t="str">
        <f>IF(OR(A1105="",A1105&lt;$E$23),"",IF(J1104&lt;=F1105,0,IF(IF(AND(A1105&gt;=$E$23,MOD(A1105-$E$23,int)=0),$E$24,0)+F1105&gt;=J1104+E1105,J1104+E1105-F1105,IF(AND(A1105&gt;=$E$23,MOD(A1105-$E$23,int)=0),$E$24,0)+IF(IF(AND(A1105&gt;=$E$23,MOD(A1105-$E$23,int)=0),$E$24,0)+IF(MOD(A1105-$E$27,periods_per_year)=0,$E$26,0)+F1105&lt;J1104+E1105,IF(MOD(A1105-$E$27,periods_per_year)=0,$E$26,0),J1104+E1105-IF(AND(A1105&gt;=$E$23,MOD(A1105-$E$23,int)=0),$E$24,0)-F1105))))</f>
        <v/>
      </c>
      <c r="H1105" s="15"/>
      <c r="I1105" s="14" t="str">
        <f t="shared" si="164"/>
        <v/>
      </c>
      <c r="J1105" s="14" t="str">
        <f t="shared" si="165"/>
        <v/>
      </c>
      <c r="K1105" s="14" t="str">
        <f t="shared" si="166"/>
        <v/>
      </c>
      <c r="L1105" s="14" t="str">
        <f>IF(A1105="","",SUM($K$49:K1105))</f>
        <v/>
      </c>
      <c r="O1105" s="18" t="str">
        <f t="shared" si="167"/>
        <v/>
      </c>
      <c r="P1105" s="19" t="str">
        <f>IF(O1105="","",IF(OR(periods_per_year=26,periods_per_year=52),IF(periods_per_year=26,IF(O1105=1,fpdate,P1104+14),IF(periods_per_year=52,IF(O1105=1,fpdate,P1104+7),"n/a")),IF(periods_per_year=24,DATE(YEAR(fpdate),MONTH(fpdate)+(O1105-1)/2+IF(AND(DAY(fpdate)&gt;=15,MOD(O1105,2)=0),1,0),IF(MOD(O1105,2)=0,IF(DAY(fpdate)&gt;=15,DAY(fpdate)-14,DAY(fpdate)+14),DAY(fpdate))),IF(DAY(DATE(YEAR(fpdate),MONTH(fpdate)+O1105-1,DAY(fpdate)))&lt;&gt;DAY(fpdate),DATE(YEAR(fpdate),MONTH(fpdate)+O1105,0),DATE(YEAR(fpdate),MONTH(fpdate)+O1105-1,DAY(fpdate))))))</f>
        <v/>
      </c>
      <c r="Q1105" s="20" t="str">
        <f>IF(O1105="","",IF(D1105&lt;&gt;"",D1105,IF(O1105=1,start_rate,IF(variable,IF(OR(O1105=1,O1105&lt;$J$23*periods_per_year),Q1104,MIN($J$24,IF(MOD(O1105-1,$J$26)=0,MAX($J$25,Q1104+$J$27),Q1104))),Q1104))))</f>
        <v/>
      </c>
      <c r="R1105" s="21" t="str">
        <f>IF(O1105="","",ROUND((((1+Q1105/CP)^(CP/periods_per_year))-1)*U1104,2))</f>
        <v/>
      </c>
      <c r="S1105" s="21" t="str">
        <f>IF(O1105="","",IF(O1105=nper,U1104+R1105,MIN(U1104+R1105,IF(Q1105=Q1104,S1104,ROUND(-PMT(((1+Q1105/CP)^(CP/periods_per_year))-1,nper-O1105+1,U1104),2)))))</f>
        <v/>
      </c>
      <c r="T1105" s="21" t="str">
        <f t="shared" si="168"/>
        <v/>
      </c>
      <c r="U1105" s="21" t="str">
        <f t="shared" si="169"/>
        <v/>
      </c>
    </row>
    <row r="1106" spans="1:21" x14ac:dyDescent="0.2">
      <c r="A1106" s="11" t="str">
        <f t="shared" si="160"/>
        <v/>
      </c>
      <c r="B1106" s="12" t="str">
        <f t="shared" si="161"/>
        <v/>
      </c>
      <c r="C1106" s="16" t="str">
        <f t="shared" si="162"/>
        <v/>
      </c>
      <c r="D1106" s="13" t="str">
        <f>IF(A1106="","",IF(A1106=1,start_rate,IF(variable,IF(OR(A1106=1,A1106&lt;$J$23*periods_per_year),D1105,MIN($J$24,IF(MOD(A1106-1,$J$26)=0,MAX($J$25,D1105+$J$27),D1105))),D1105)))</f>
        <v/>
      </c>
      <c r="E1106" s="14" t="str">
        <f t="shared" si="163"/>
        <v/>
      </c>
      <c r="F1106" s="14" t="str">
        <f>IF(A1106="","",IF(A1106=nper,J1105+E1106,MIN(J1105+E1106,IF(D1106=D1105,F1105,IF($E$13="Acc Bi-Weekly",ROUND((-PMT(((1+D1106/CP)^(CP/12))-1,(nper-A1106+1)*12/26,J1105))/2,2),IF($E$13="Acc Weekly",ROUND((-PMT(((1+D1106/CP)^(CP/12))-1,(nper-A1106+1)*12/52,J1105))/4,2),ROUND(-PMT(((1+D1106/CP)^(CP/periods_per_year))-1,nper-A1106+1,J1105),2)))))))</f>
        <v/>
      </c>
      <c r="G1106" s="14" t="str">
        <f>IF(OR(A1106="",A1106&lt;$E$23),"",IF(J1105&lt;=F1106,0,IF(IF(AND(A1106&gt;=$E$23,MOD(A1106-$E$23,int)=0),$E$24,0)+F1106&gt;=J1105+E1106,J1105+E1106-F1106,IF(AND(A1106&gt;=$E$23,MOD(A1106-$E$23,int)=0),$E$24,0)+IF(IF(AND(A1106&gt;=$E$23,MOD(A1106-$E$23,int)=0),$E$24,0)+IF(MOD(A1106-$E$27,periods_per_year)=0,$E$26,0)+F1106&lt;J1105+E1106,IF(MOD(A1106-$E$27,periods_per_year)=0,$E$26,0),J1105+E1106-IF(AND(A1106&gt;=$E$23,MOD(A1106-$E$23,int)=0),$E$24,0)-F1106))))</f>
        <v/>
      </c>
      <c r="H1106" s="15"/>
      <c r="I1106" s="14" t="str">
        <f t="shared" si="164"/>
        <v/>
      </c>
      <c r="J1106" s="14" t="str">
        <f t="shared" si="165"/>
        <v/>
      </c>
      <c r="K1106" s="14" t="str">
        <f t="shared" si="166"/>
        <v/>
      </c>
      <c r="L1106" s="14" t="str">
        <f>IF(A1106="","",SUM($K$49:K1106))</f>
        <v/>
      </c>
      <c r="O1106" s="18" t="str">
        <f t="shared" si="167"/>
        <v/>
      </c>
      <c r="P1106" s="19" t="str">
        <f>IF(O1106="","",IF(OR(periods_per_year=26,periods_per_year=52),IF(periods_per_year=26,IF(O1106=1,fpdate,P1105+14),IF(periods_per_year=52,IF(O1106=1,fpdate,P1105+7),"n/a")),IF(periods_per_year=24,DATE(YEAR(fpdate),MONTH(fpdate)+(O1106-1)/2+IF(AND(DAY(fpdate)&gt;=15,MOD(O1106,2)=0),1,0),IF(MOD(O1106,2)=0,IF(DAY(fpdate)&gt;=15,DAY(fpdate)-14,DAY(fpdate)+14),DAY(fpdate))),IF(DAY(DATE(YEAR(fpdate),MONTH(fpdate)+O1106-1,DAY(fpdate)))&lt;&gt;DAY(fpdate),DATE(YEAR(fpdate),MONTH(fpdate)+O1106,0),DATE(YEAR(fpdate),MONTH(fpdate)+O1106-1,DAY(fpdate))))))</f>
        <v/>
      </c>
      <c r="Q1106" s="20" t="str">
        <f>IF(O1106="","",IF(D1106&lt;&gt;"",D1106,IF(O1106=1,start_rate,IF(variable,IF(OR(O1106=1,O1106&lt;$J$23*periods_per_year),Q1105,MIN($J$24,IF(MOD(O1106-1,$J$26)=0,MAX($J$25,Q1105+$J$27),Q1105))),Q1105))))</f>
        <v/>
      </c>
      <c r="R1106" s="21" t="str">
        <f>IF(O1106="","",ROUND((((1+Q1106/CP)^(CP/periods_per_year))-1)*U1105,2))</f>
        <v/>
      </c>
      <c r="S1106" s="21" t="str">
        <f>IF(O1106="","",IF(O1106=nper,U1105+R1106,MIN(U1105+R1106,IF(Q1106=Q1105,S1105,ROUND(-PMT(((1+Q1106/CP)^(CP/periods_per_year))-1,nper-O1106+1,U1105),2)))))</f>
        <v/>
      </c>
      <c r="T1106" s="21" t="str">
        <f t="shared" si="168"/>
        <v/>
      </c>
      <c r="U1106" s="21" t="str">
        <f t="shared" si="169"/>
        <v/>
      </c>
    </row>
    <row r="1107" spans="1:21" x14ac:dyDescent="0.2">
      <c r="A1107" s="11" t="str">
        <f t="shared" si="160"/>
        <v/>
      </c>
      <c r="B1107" s="12" t="str">
        <f t="shared" si="161"/>
        <v/>
      </c>
      <c r="C1107" s="16" t="str">
        <f t="shared" si="162"/>
        <v/>
      </c>
      <c r="D1107" s="13" t="str">
        <f>IF(A1107="","",IF(A1107=1,start_rate,IF(variable,IF(OR(A1107=1,A1107&lt;$J$23*periods_per_year),D1106,MIN($J$24,IF(MOD(A1107-1,$J$26)=0,MAX($J$25,D1106+$J$27),D1106))),D1106)))</f>
        <v/>
      </c>
      <c r="E1107" s="14" t="str">
        <f t="shared" si="163"/>
        <v/>
      </c>
      <c r="F1107" s="14" t="str">
        <f>IF(A1107="","",IF(A1107=nper,J1106+E1107,MIN(J1106+E1107,IF(D1107=D1106,F1106,IF($E$13="Acc Bi-Weekly",ROUND((-PMT(((1+D1107/CP)^(CP/12))-1,(nper-A1107+1)*12/26,J1106))/2,2),IF($E$13="Acc Weekly",ROUND((-PMT(((1+D1107/CP)^(CP/12))-1,(nper-A1107+1)*12/52,J1106))/4,2),ROUND(-PMT(((1+D1107/CP)^(CP/periods_per_year))-1,nper-A1107+1,J1106),2)))))))</f>
        <v/>
      </c>
      <c r="G1107" s="14" t="str">
        <f>IF(OR(A1107="",A1107&lt;$E$23),"",IF(J1106&lt;=F1107,0,IF(IF(AND(A1107&gt;=$E$23,MOD(A1107-$E$23,int)=0),$E$24,0)+F1107&gt;=J1106+E1107,J1106+E1107-F1107,IF(AND(A1107&gt;=$E$23,MOD(A1107-$E$23,int)=0),$E$24,0)+IF(IF(AND(A1107&gt;=$E$23,MOD(A1107-$E$23,int)=0),$E$24,0)+IF(MOD(A1107-$E$27,periods_per_year)=0,$E$26,0)+F1107&lt;J1106+E1107,IF(MOD(A1107-$E$27,periods_per_year)=0,$E$26,0),J1106+E1107-IF(AND(A1107&gt;=$E$23,MOD(A1107-$E$23,int)=0),$E$24,0)-F1107))))</f>
        <v/>
      </c>
      <c r="H1107" s="15"/>
      <c r="I1107" s="14" t="str">
        <f t="shared" si="164"/>
        <v/>
      </c>
      <c r="J1107" s="14" t="str">
        <f t="shared" si="165"/>
        <v/>
      </c>
      <c r="K1107" s="14" t="str">
        <f t="shared" si="166"/>
        <v/>
      </c>
      <c r="L1107" s="14" t="str">
        <f>IF(A1107="","",SUM($K$49:K1107))</f>
        <v/>
      </c>
      <c r="O1107" s="18" t="str">
        <f t="shared" si="167"/>
        <v/>
      </c>
      <c r="P1107" s="19" t="str">
        <f>IF(O1107="","",IF(OR(periods_per_year=26,periods_per_year=52),IF(periods_per_year=26,IF(O1107=1,fpdate,P1106+14),IF(periods_per_year=52,IF(O1107=1,fpdate,P1106+7),"n/a")),IF(periods_per_year=24,DATE(YEAR(fpdate),MONTH(fpdate)+(O1107-1)/2+IF(AND(DAY(fpdate)&gt;=15,MOD(O1107,2)=0),1,0),IF(MOD(O1107,2)=0,IF(DAY(fpdate)&gt;=15,DAY(fpdate)-14,DAY(fpdate)+14),DAY(fpdate))),IF(DAY(DATE(YEAR(fpdate),MONTH(fpdate)+O1107-1,DAY(fpdate)))&lt;&gt;DAY(fpdate),DATE(YEAR(fpdate),MONTH(fpdate)+O1107,0),DATE(YEAR(fpdate),MONTH(fpdate)+O1107-1,DAY(fpdate))))))</f>
        <v/>
      </c>
      <c r="Q1107" s="20" t="str">
        <f>IF(O1107="","",IF(D1107&lt;&gt;"",D1107,IF(O1107=1,start_rate,IF(variable,IF(OR(O1107=1,O1107&lt;$J$23*periods_per_year),Q1106,MIN($J$24,IF(MOD(O1107-1,$J$26)=0,MAX($J$25,Q1106+$J$27),Q1106))),Q1106))))</f>
        <v/>
      </c>
      <c r="R1107" s="21" t="str">
        <f>IF(O1107="","",ROUND((((1+Q1107/CP)^(CP/periods_per_year))-1)*U1106,2))</f>
        <v/>
      </c>
      <c r="S1107" s="21" t="str">
        <f>IF(O1107="","",IF(O1107=nper,U1106+R1107,MIN(U1106+R1107,IF(Q1107=Q1106,S1106,ROUND(-PMT(((1+Q1107/CP)^(CP/periods_per_year))-1,nper-O1107+1,U1106),2)))))</f>
        <v/>
      </c>
      <c r="T1107" s="21" t="str">
        <f t="shared" si="168"/>
        <v/>
      </c>
      <c r="U1107" s="21" t="str">
        <f t="shared" si="169"/>
        <v/>
      </c>
    </row>
    <row r="1108" spans="1:21" x14ac:dyDescent="0.2">
      <c r="A1108" s="11" t="str">
        <f t="shared" si="160"/>
        <v/>
      </c>
      <c r="B1108" s="12" t="str">
        <f t="shared" si="161"/>
        <v/>
      </c>
      <c r="C1108" s="16" t="str">
        <f t="shared" si="162"/>
        <v/>
      </c>
      <c r="D1108" s="13" t="str">
        <f>IF(A1108="","",IF(A1108=1,start_rate,IF(variable,IF(OR(A1108=1,A1108&lt;$J$23*periods_per_year),D1107,MIN($J$24,IF(MOD(A1108-1,$J$26)=0,MAX($J$25,D1107+$J$27),D1107))),D1107)))</f>
        <v/>
      </c>
      <c r="E1108" s="14" t="str">
        <f t="shared" si="163"/>
        <v/>
      </c>
      <c r="F1108" s="14" t="str">
        <f>IF(A1108="","",IF(A1108=nper,J1107+E1108,MIN(J1107+E1108,IF(D1108=D1107,F1107,IF($E$13="Acc Bi-Weekly",ROUND((-PMT(((1+D1108/CP)^(CP/12))-1,(nper-A1108+1)*12/26,J1107))/2,2),IF($E$13="Acc Weekly",ROUND((-PMT(((1+D1108/CP)^(CP/12))-1,(nper-A1108+1)*12/52,J1107))/4,2),ROUND(-PMT(((1+D1108/CP)^(CP/periods_per_year))-1,nper-A1108+1,J1107),2)))))))</f>
        <v/>
      </c>
      <c r="G1108" s="14" t="str">
        <f>IF(OR(A1108="",A1108&lt;$E$23),"",IF(J1107&lt;=F1108,0,IF(IF(AND(A1108&gt;=$E$23,MOD(A1108-$E$23,int)=0),$E$24,0)+F1108&gt;=J1107+E1108,J1107+E1108-F1108,IF(AND(A1108&gt;=$E$23,MOD(A1108-$E$23,int)=0),$E$24,0)+IF(IF(AND(A1108&gt;=$E$23,MOD(A1108-$E$23,int)=0),$E$24,0)+IF(MOD(A1108-$E$27,periods_per_year)=0,$E$26,0)+F1108&lt;J1107+E1108,IF(MOD(A1108-$E$27,periods_per_year)=0,$E$26,0),J1107+E1108-IF(AND(A1108&gt;=$E$23,MOD(A1108-$E$23,int)=0),$E$24,0)-F1108))))</f>
        <v/>
      </c>
      <c r="H1108" s="15"/>
      <c r="I1108" s="14" t="str">
        <f t="shared" si="164"/>
        <v/>
      </c>
      <c r="J1108" s="14" t="str">
        <f t="shared" si="165"/>
        <v/>
      </c>
      <c r="K1108" s="14" t="str">
        <f t="shared" si="166"/>
        <v/>
      </c>
      <c r="L1108" s="14" t="str">
        <f>IF(A1108="","",SUM($K$49:K1108))</f>
        <v/>
      </c>
      <c r="O1108" s="18" t="str">
        <f t="shared" si="167"/>
        <v/>
      </c>
      <c r="P1108" s="19" t="str">
        <f>IF(O1108="","",IF(OR(periods_per_year=26,periods_per_year=52),IF(periods_per_year=26,IF(O1108=1,fpdate,P1107+14),IF(periods_per_year=52,IF(O1108=1,fpdate,P1107+7),"n/a")),IF(periods_per_year=24,DATE(YEAR(fpdate),MONTH(fpdate)+(O1108-1)/2+IF(AND(DAY(fpdate)&gt;=15,MOD(O1108,2)=0),1,0),IF(MOD(O1108,2)=0,IF(DAY(fpdate)&gt;=15,DAY(fpdate)-14,DAY(fpdate)+14),DAY(fpdate))),IF(DAY(DATE(YEAR(fpdate),MONTH(fpdate)+O1108-1,DAY(fpdate)))&lt;&gt;DAY(fpdate),DATE(YEAR(fpdate),MONTH(fpdate)+O1108,0),DATE(YEAR(fpdate),MONTH(fpdate)+O1108-1,DAY(fpdate))))))</f>
        <v/>
      </c>
      <c r="Q1108" s="20" t="str">
        <f>IF(O1108="","",IF(D1108&lt;&gt;"",D1108,IF(O1108=1,start_rate,IF(variable,IF(OR(O1108=1,O1108&lt;$J$23*periods_per_year),Q1107,MIN($J$24,IF(MOD(O1108-1,$J$26)=0,MAX($J$25,Q1107+$J$27),Q1107))),Q1107))))</f>
        <v/>
      </c>
      <c r="R1108" s="21" t="str">
        <f>IF(O1108="","",ROUND((((1+Q1108/CP)^(CP/periods_per_year))-1)*U1107,2))</f>
        <v/>
      </c>
      <c r="S1108" s="21" t="str">
        <f>IF(O1108="","",IF(O1108=nper,U1107+R1108,MIN(U1107+R1108,IF(Q1108=Q1107,S1107,ROUND(-PMT(((1+Q1108/CP)^(CP/periods_per_year))-1,nper-O1108+1,U1107),2)))))</f>
        <v/>
      </c>
      <c r="T1108" s="21" t="str">
        <f t="shared" si="168"/>
        <v/>
      </c>
      <c r="U1108" s="21" t="str">
        <f t="shared" si="169"/>
        <v/>
      </c>
    </row>
    <row r="1109" spans="1:21" x14ac:dyDescent="0.2">
      <c r="A1109" s="11" t="str">
        <f t="shared" si="160"/>
        <v/>
      </c>
      <c r="B1109" s="12" t="str">
        <f t="shared" si="161"/>
        <v/>
      </c>
      <c r="C1109" s="16" t="str">
        <f t="shared" si="162"/>
        <v/>
      </c>
      <c r="D1109" s="13" t="str">
        <f>IF(A1109="","",IF(A1109=1,start_rate,IF(variable,IF(OR(A1109=1,A1109&lt;$J$23*periods_per_year),D1108,MIN($J$24,IF(MOD(A1109-1,$J$26)=0,MAX($J$25,D1108+$J$27),D1108))),D1108)))</f>
        <v/>
      </c>
      <c r="E1109" s="14" t="str">
        <f t="shared" si="163"/>
        <v/>
      </c>
      <c r="F1109" s="14" t="str">
        <f>IF(A1109="","",IF(A1109=nper,J1108+E1109,MIN(J1108+E1109,IF(D1109=D1108,F1108,IF($E$13="Acc Bi-Weekly",ROUND((-PMT(((1+D1109/CP)^(CP/12))-1,(nper-A1109+1)*12/26,J1108))/2,2),IF($E$13="Acc Weekly",ROUND((-PMT(((1+D1109/CP)^(CP/12))-1,(nper-A1109+1)*12/52,J1108))/4,2),ROUND(-PMT(((1+D1109/CP)^(CP/periods_per_year))-1,nper-A1109+1,J1108),2)))))))</f>
        <v/>
      </c>
      <c r="G1109" s="14" t="str">
        <f>IF(OR(A1109="",A1109&lt;$E$23),"",IF(J1108&lt;=F1109,0,IF(IF(AND(A1109&gt;=$E$23,MOD(A1109-$E$23,int)=0),$E$24,0)+F1109&gt;=J1108+E1109,J1108+E1109-F1109,IF(AND(A1109&gt;=$E$23,MOD(A1109-$E$23,int)=0),$E$24,0)+IF(IF(AND(A1109&gt;=$E$23,MOD(A1109-$E$23,int)=0),$E$24,0)+IF(MOD(A1109-$E$27,periods_per_year)=0,$E$26,0)+F1109&lt;J1108+E1109,IF(MOD(A1109-$E$27,periods_per_year)=0,$E$26,0),J1108+E1109-IF(AND(A1109&gt;=$E$23,MOD(A1109-$E$23,int)=0),$E$24,0)-F1109))))</f>
        <v/>
      </c>
      <c r="H1109" s="15"/>
      <c r="I1109" s="14" t="str">
        <f t="shared" si="164"/>
        <v/>
      </c>
      <c r="J1109" s="14" t="str">
        <f t="shared" si="165"/>
        <v/>
      </c>
      <c r="K1109" s="14" t="str">
        <f t="shared" si="166"/>
        <v/>
      </c>
      <c r="L1109" s="14" t="str">
        <f>IF(A1109="","",SUM($K$49:K1109))</f>
        <v/>
      </c>
      <c r="O1109" s="18" t="str">
        <f t="shared" si="167"/>
        <v/>
      </c>
      <c r="P1109" s="19" t="str">
        <f>IF(O1109="","",IF(OR(periods_per_year=26,periods_per_year=52),IF(periods_per_year=26,IF(O1109=1,fpdate,P1108+14),IF(periods_per_year=52,IF(O1109=1,fpdate,P1108+7),"n/a")),IF(periods_per_year=24,DATE(YEAR(fpdate),MONTH(fpdate)+(O1109-1)/2+IF(AND(DAY(fpdate)&gt;=15,MOD(O1109,2)=0),1,0),IF(MOD(O1109,2)=0,IF(DAY(fpdate)&gt;=15,DAY(fpdate)-14,DAY(fpdate)+14),DAY(fpdate))),IF(DAY(DATE(YEAR(fpdate),MONTH(fpdate)+O1109-1,DAY(fpdate)))&lt;&gt;DAY(fpdate),DATE(YEAR(fpdate),MONTH(fpdate)+O1109,0),DATE(YEAR(fpdate),MONTH(fpdate)+O1109-1,DAY(fpdate))))))</f>
        <v/>
      </c>
      <c r="Q1109" s="20" t="str">
        <f>IF(O1109="","",IF(D1109&lt;&gt;"",D1109,IF(O1109=1,start_rate,IF(variable,IF(OR(O1109=1,O1109&lt;$J$23*periods_per_year),Q1108,MIN($J$24,IF(MOD(O1109-1,$J$26)=0,MAX($J$25,Q1108+$J$27),Q1108))),Q1108))))</f>
        <v/>
      </c>
      <c r="R1109" s="21" t="str">
        <f>IF(O1109="","",ROUND((((1+Q1109/CP)^(CP/periods_per_year))-1)*U1108,2))</f>
        <v/>
      </c>
      <c r="S1109" s="21" t="str">
        <f>IF(O1109="","",IF(O1109=nper,U1108+R1109,MIN(U1108+R1109,IF(Q1109=Q1108,S1108,ROUND(-PMT(((1+Q1109/CP)^(CP/periods_per_year))-1,nper-O1109+1,U1108),2)))))</f>
        <v/>
      </c>
      <c r="T1109" s="21" t="str">
        <f t="shared" si="168"/>
        <v/>
      </c>
      <c r="U1109" s="21" t="str">
        <f t="shared" si="169"/>
        <v/>
      </c>
    </row>
    <row r="1110" spans="1:21" x14ac:dyDescent="0.2">
      <c r="A1110" s="11" t="str">
        <f t="shared" si="160"/>
        <v/>
      </c>
      <c r="B1110" s="12" t="str">
        <f t="shared" si="161"/>
        <v/>
      </c>
      <c r="C1110" s="16" t="str">
        <f t="shared" si="162"/>
        <v/>
      </c>
      <c r="D1110" s="13" t="str">
        <f>IF(A1110="","",IF(A1110=1,start_rate,IF(variable,IF(OR(A1110=1,A1110&lt;$J$23*periods_per_year),D1109,MIN($J$24,IF(MOD(A1110-1,$J$26)=0,MAX($J$25,D1109+$J$27),D1109))),D1109)))</f>
        <v/>
      </c>
      <c r="E1110" s="14" t="str">
        <f t="shared" si="163"/>
        <v/>
      </c>
      <c r="F1110" s="14" t="str">
        <f>IF(A1110="","",IF(A1110=nper,J1109+E1110,MIN(J1109+E1110,IF(D1110=D1109,F1109,IF($E$13="Acc Bi-Weekly",ROUND((-PMT(((1+D1110/CP)^(CP/12))-1,(nper-A1110+1)*12/26,J1109))/2,2),IF($E$13="Acc Weekly",ROUND((-PMT(((1+D1110/CP)^(CP/12))-1,(nper-A1110+1)*12/52,J1109))/4,2),ROUND(-PMT(((1+D1110/CP)^(CP/periods_per_year))-1,nper-A1110+1,J1109),2)))))))</f>
        <v/>
      </c>
      <c r="G1110" s="14" t="str">
        <f>IF(OR(A1110="",A1110&lt;$E$23),"",IF(J1109&lt;=F1110,0,IF(IF(AND(A1110&gt;=$E$23,MOD(A1110-$E$23,int)=0),$E$24,0)+F1110&gt;=J1109+E1110,J1109+E1110-F1110,IF(AND(A1110&gt;=$E$23,MOD(A1110-$E$23,int)=0),$E$24,0)+IF(IF(AND(A1110&gt;=$E$23,MOD(A1110-$E$23,int)=0),$E$24,0)+IF(MOD(A1110-$E$27,periods_per_year)=0,$E$26,0)+F1110&lt;J1109+E1110,IF(MOD(A1110-$E$27,periods_per_year)=0,$E$26,0),J1109+E1110-IF(AND(A1110&gt;=$E$23,MOD(A1110-$E$23,int)=0),$E$24,0)-F1110))))</f>
        <v/>
      </c>
      <c r="H1110" s="15"/>
      <c r="I1110" s="14" t="str">
        <f t="shared" si="164"/>
        <v/>
      </c>
      <c r="J1110" s="14" t="str">
        <f t="shared" si="165"/>
        <v/>
      </c>
      <c r="K1110" s="14" t="str">
        <f t="shared" si="166"/>
        <v/>
      </c>
      <c r="L1110" s="14" t="str">
        <f>IF(A1110="","",SUM($K$49:K1110))</f>
        <v/>
      </c>
      <c r="O1110" s="18" t="str">
        <f t="shared" si="167"/>
        <v/>
      </c>
      <c r="P1110" s="19" t="str">
        <f>IF(O1110="","",IF(OR(periods_per_year=26,periods_per_year=52),IF(periods_per_year=26,IF(O1110=1,fpdate,P1109+14),IF(periods_per_year=52,IF(O1110=1,fpdate,P1109+7),"n/a")),IF(periods_per_year=24,DATE(YEAR(fpdate),MONTH(fpdate)+(O1110-1)/2+IF(AND(DAY(fpdate)&gt;=15,MOD(O1110,2)=0),1,0),IF(MOD(O1110,2)=0,IF(DAY(fpdate)&gt;=15,DAY(fpdate)-14,DAY(fpdate)+14),DAY(fpdate))),IF(DAY(DATE(YEAR(fpdate),MONTH(fpdate)+O1110-1,DAY(fpdate)))&lt;&gt;DAY(fpdate),DATE(YEAR(fpdate),MONTH(fpdate)+O1110,0),DATE(YEAR(fpdate),MONTH(fpdate)+O1110-1,DAY(fpdate))))))</f>
        <v/>
      </c>
      <c r="Q1110" s="20" t="str">
        <f>IF(O1110="","",IF(D1110&lt;&gt;"",D1110,IF(O1110=1,start_rate,IF(variable,IF(OR(O1110=1,O1110&lt;$J$23*periods_per_year),Q1109,MIN($J$24,IF(MOD(O1110-1,$J$26)=0,MAX($J$25,Q1109+$J$27),Q1109))),Q1109))))</f>
        <v/>
      </c>
      <c r="R1110" s="21" t="str">
        <f>IF(O1110="","",ROUND((((1+Q1110/CP)^(CP/periods_per_year))-1)*U1109,2))</f>
        <v/>
      </c>
      <c r="S1110" s="21" t="str">
        <f>IF(O1110="","",IF(O1110=nper,U1109+R1110,MIN(U1109+R1110,IF(Q1110=Q1109,S1109,ROUND(-PMT(((1+Q1110/CP)^(CP/periods_per_year))-1,nper-O1110+1,U1109),2)))))</f>
        <v/>
      </c>
      <c r="T1110" s="21" t="str">
        <f t="shared" si="168"/>
        <v/>
      </c>
      <c r="U1110" s="21" t="str">
        <f t="shared" si="169"/>
        <v/>
      </c>
    </row>
    <row r="1111" spans="1:21" x14ac:dyDescent="0.2">
      <c r="A1111" s="11" t="str">
        <f t="shared" si="160"/>
        <v/>
      </c>
      <c r="B1111" s="12" t="str">
        <f t="shared" si="161"/>
        <v/>
      </c>
      <c r="C1111" s="16" t="str">
        <f t="shared" si="162"/>
        <v/>
      </c>
      <c r="D1111" s="13" t="str">
        <f>IF(A1111="","",IF(A1111=1,start_rate,IF(variable,IF(OR(A1111=1,A1111&lt;$J$23*periods_per_year),D1110,MIN($J$24,IF(MOD(A1111-1,$J$26)=0,MAX($J$25,D1110+$J$27),D1110))),D1110)))</f>
        <v/>
      </c>
      <c r="E1111" s="14" t="str">
        <f t="shared" si="163"/>
        <v/>
      </c>
      <c r="F1111" s="14" t="str">
        <f>IF(A1111="","",IF(A1111=nper,J1110+E1111,MIN(J1110+E1111,IF(D1111=D1110,F1110,IF($E$13="Acc Bi-Weekly",ROUND((-PMT(((1+D1111/CP)^(CP/12))-1,(nper-A1111+1)*12/26,J1110))/2,2),IF($E$13="Acc Weekly",ROUND((-PMT(((1+D1111/CP)^(CP/12))-1,(nper-A1111+1)*12/52,J1110))/4,2),ROUND(-PMT(((1+D1111/CP)^(CP/periods_per_year))-1,nper-A1111+1,J1110),2)))))))</f>
        <v/>
      </c>
      <c r="G1111" s="14" t="str">
        <f>IF(OR(A1111="",A1111&lt;$E$23),"",IF(J1110&lt;=F1111,0,IF(IF(AND(A1111&gt;=$E$23,MOD(A1111-$E$23,int)=0),$E$24,0)+F1111&gt;=J1110+E1111,J1110+E1111-F1111,IF(AND(A1111&gt;=$E$23,MOD(A1111-$E$23,int)=0),$E$24,0)+IF(IF(AND(A1111&gt;=$E$23,MOD(A1111-$E$23,int)=0),$E$24,0)+IF(MOD(A1111-$E$27,periods_per_year)=0,$E$26,0)+F1111&lt;J1110+E1111,IF(MOD(A1111-$E$27,periods_per_year)=0,$E$26,0),J1110+E1111-IF(AND(A1111&gt;=$E$23,MOD(A1111-$E$23,int)=0),$E$24,0)-F1111))))</f>
        <v/>
      </c>
      <c r="H1111" s="15"/>
      <c r="I1111" s="14" t="str">
        <f t="shared" si="164"/>
        <v/>
      </c>
      <c r="J1111" s="14" t="str">
        <f t="shared" si="165"/>
        <v/>
      </c>
      <c r="K1111" s="14" t="str">
        <f t="shared" si="166"/>
        <v/>
      </c>
      <c r="L1111" s="14" t="str">
        <f>IF(A1111="","",SUM($K$49:K1111))</f>
        <v/>
      </c>
      <c r="O1111" s="18" t="str">
        <f t="shared" si="167"/>
        <v/>
      </c>
      <c r="P1111" s="19" t="str">
        <f>IF(O1111="","",IF(OR(periods_per_year=26,periods_per_year=52),IF(periods_per_year=26,IF(O1111=1,fpdate,P1110+14),IF(periods_per_year=52,IF(O1111=1,fpdate,P1110+7),"n/a")),IF(periods_per_year=24,DATE(YEAR(fpdate),MONTH(fpdate)+(O1111-1)/2+IF(AND(DAY(fpdate)&gt;=15,MOD(O1111,2)=0),1,0),IF(MOD(O1111,2)=0,IF(DAY(fpdate)&gt;=15,DAY(fpdate)-14,DAY(fpdate)+14),DAY(fpdate))),IF(DAY(DATE(YEAR(fpdate),MONTH(fpdate)+O1111-1,DAY(fpdate)))&lt;&gt;DAY(fpdate),DATE(YEAR(fpdate),MONTH(fpdate)+O1111,0),DATE(YEAR(fpdate),MONTH(fpdate)+O1111-1,DAY(fpdate))))))</f>
        <v/>
      </c>
      <c r="Q1111" s="20" t="str">
        <f>IF(O1111="","",IF(D1111&lt;&gt;"",D1111,IF(O1111=1,start_rate,IF(variable,IF(OR(O1111=1,O1111&lt;$J$23*periods_per_year),Q1110,MIN($J$24,IF(MOD(O1111-1,$J$26)=0,MAX($J$25,Q1110+$J$27),Q1110))),Q1110))))</f>
        <v/>
      </c>
      <c r="R1111" s="21" t="str">
        <f>IF(O1111="","",ROUND((((1+Q1111/CP)^(CP/periods_per_year))-1)*U1110,2))</f>
        <v/>
      </c>
      <c r="S1111" s="21" t="str">
        <f>IF(O1111="","",IF(O1111=nper,U1110+R1111,MIN(U1110+R1111,IF(Q1111=Q1110,S1110,ROUND(-PMT(((1+Q1111/CP)^(CP/periods_per_year))-1,nper-O1111+1,U1110),2)))))</f>
        <v/>
      </c>
      <c r="T1111" s="21" t="str">
        <f t="shared" si="168"/>
        <v/>
      </c>
      <c r="U1111" s="21" t="str">
        <f t="shared" si="169"/>
        <v/>
      </c>
    </row>
    <row r="1112" spans="1:21" x14ac:dyDescent="0.2">
      <c r="A1112" s="11" t="str">
        <f t="shared" si="160"/>
        <v/>
      </c>
      <c r="B1112" s="12" t="str">
        <f t="shared" si="161"/>
        <v/>
      </c>
      <c r="C1112" s="16" t="str">
        <f t="shared" si="162"/>
        <v/>
      </c>
      <c r="D1112" s="13" t="str">
        <f>IF(A1112="","",IF(A1112=1,start_rate,IF(variable,IF(OR(A1112=1,A1112&lt;$J$23*periods_per_year),D1111,MIN($J$24,IF(MOD(A1112-1,$J$26)=0,MAX($J$25,D1111+$J$27),D1111))),D1111)))</f>
        <v/>
      </c>
      <c r="E1112" s="14" t="str">
        <f t="shared" si="163"/>
        <v/>
      </c>
      <c r="F1112" s="14" t="str">
        <f>IF(A1112="","",IF(A1112=nper,J1111+E1112,MIN(J1111+E1112,IF(D1112=D1111,F1111,IF($E$13="Acc Bi-Weekly",ROUND((-PMT(((1+D1112/CP)^(CP/12))-1,(nper-A1112+1)*12/26,J1111))/2,2),IF($E$13="Acc Weekly",ROUND((-PMT(((1+D1112/CP)^(CP/12))-1,(nper-A1112+1)*12/52,J1111))/4,2),ROUND(-PMT(((1+D1112/CP)^(CP/periods_per_year))-1,nper-A1112+1,J1111),2)))))))</f>
        <v/>
      </c>
      <c r="G1112" s="14" t="str">
        <f>IF(OR(A1112="",A1112&lt;$E$23),"",IF(J1111&lt;=F1112,0,IF(IF(AND(A1112&gt;=$E$23,MOD(A1112-$E$23,int)=0),$E$24,0)+F1112&gt;=J1111+E1112,J1111+E1112-F1112,IF(AND(A1112&gt;=$E$23,MOD(A1112-$E$23,int)=0),$E$24,0)+IF(IF(AND(A1112&gt;=$E$23,MOD(A1112-$E$23,int)=0),$E$24,0)+IF(MOD(A1112-$E$27,periods_per_year)=0,$E$26,0)+F1112&lt;J1111+E1112,IF(MOD(A1112-$E$27,periods_per_year)=0,$E$26,0),J1111+E1112-IF(AND(A1112&gt;=$E$23,MOD(A1112-$E$23,int)=0),$E$24,0)-F1112))))</f>
        <v/>
      </c>
      <c r="H1112" s="15"/>
      <c r="I1112" s="14" t="str">
        <f t="shared" si="164"/>
        <v/>
      </c>
      <c r="J1112" s="14" t="str">
        <f t="shared" si="165"/>
        <v/>
      </c>
      <c r="K1112" s="14" t="str">
        <f t="shared" si="166"/>
        <v/>
      </c>
      <c r="L1112" s="14" t="str">
        <f>IF(A1112="","",SUM($K$49:K1112))</f>
        <v/>
      </c>
      <c r="O1112" s="18" t="str">
        <f t="shared" si="167"/>
        <v/>
      </c>
      <c r="P1112" s="19" t="str">
        <f>IF(O1112="","",IF(OR(periods_per_year=26,periods_per_year=52),IF(periods_per_year=26,IF(O1112=1,fpdate,P1111+14),IF(periods_per_year=52,IF(O1112=1,fpdate,P1111+7),"n/a")),IF(periods_per_year=24,DATE(YEAR(fpdate),MONTH(fpdate)+(O1112-1)/2+IF(AND(DAY(fpdate)&gt;=15,MOD(O1112,2)=0),1,0),IF(MOD(O1112,2)=0,IF(DAY(fpdate)&gt;=15,DAY(fpdate)-14,DAY(fpdate)+14),DAY(fpdate))),IF(DAY(DATE(YEAR(fpdate),MONTH(fpdate)+O1112-1,DAY(fpdate)))&lt;&gt;DAY(fpdate),DATE(YEAR(fpdate),MONTH(fpdate)+O1112,0),DATE(YEAR(fpdate),MONTH(fpdate)+O1112-1,DAY(fpdate))))))</f>
        <v/>
      </c>
      <c r="Q1112" s="20" t="str">
        <f>IF(O1112="","",IF(D1112&lt;&gt;"",D1112,IF(O1112=1,start_rate,IF(variable,IF(OR(O1112=1,O1112&lt;$J$23*periods_per_year),Q1111,MIN($J$24,IF(MOD(O1112-1,$J$26)=0,MAX($J$25,Q1111+$J$27),Q1111))),Q1111))))</f>
        <v/>
      </c>
      <c r="R1112" s="21" t="str">
        <f>IF(O1112="","",ROUND((((1+Q1112/CP)^(CP/periods_per_year))-1)*U1111,2))</f>
        <v/>
      </c>
      <c r="S1112" s="21" t="str">
        <f>IF(O1112="","",IF(O1112=nper,U1111+R1112,MIN(U1111+R1112,IF(Q1112=Q1111,S1111,ROUND(-PMT(((1+Q1112/CP)^(CP/periods_per_year))-1,nper-O1112+1,U1111),2)))))</f>
        <v/>
      </c>
      <c r="T1112" s="21" t="str">
        <f t="shared" si="168"/>
        <v/>
      </c>
      <c r="U1112" s="21" t="str">
        <f t="shared" si="169"/>
        <v/>
      </c>
    </row>
    <row r="1113" spans="1:21" x14ac:dyDescent="0.2">
      <c r="A1113" s="11" t="str">
        <f t="shared" si="160"/>
        <v/>
      </c>
      <c r="B1113" s="12" t="str">
        <f t="shared" si="161"/>
        <v/>
      </c>
      <c r="C1113" s="16" t="str">
        <f t="shared" si="162"/>
        <v/>
      </c>
      <c r="D1113" s="13" t="str">
        <f>IF(A1113="","",IF(A1113=1,start_rate,IF(variable,IF(OR(A1113=1,A1113&lt;$J$23*periods_per_year),D1112,MIN($J$24,IF(MOD(A1113-1,$J$26)=0,MAX($J$25,D1112+$J$27),D1112))),D1112)))</f>
        <v/>
      </c>
      <c r="E1113" s="14" t="str">
        <f t="shared" si="163"/>
        <v/>
      </c>
      <c r="F1113" s="14" t="str">
        <f>IF(A1113="","",IF(A1113=nper,J1112+E1113,MIN(J1112+E1113,IF(D1113=D1112,F1112,IF($E$13="Acc Bi-Weekly",ROUND((-PMT(((1+D1113/CP)^(CP/12))-1,(nper-A1113+1)*12/26,J1112))/2,2),IF($E$13="Acc Weekly",ROUND((-PMT(((1+D1113/CP)^(CP/12))-1,(nper-A1113+1)*12/52,J1112))/4,2),ROUND(-PMT(((1+D1113/CP)^(CP/periods_per_year))-1,nper-A1113+1,J1112),2)))))))</f>
        <v/>
      </c>
      <c r="G1113" s="14" t="str">
        <f>IF(OR(A1113="",A1113&lt;$E$23),"",IF(J1112&lt;=F1113,0,IF(IF(AND(A1113&gt;=$E$23,MOD(A1113-$E$23,int)=0),$E$24,0)+F1113&gt;=J1112+E1113,J1112+E1113-F1113,IF(AND(A1113&gt;=$E$23,MOD(A1113-$E$23,int)=0),$E$24,0)+IF(IF(AND(A1113&gt;=$E$23,MOD(A1113-$E$23,int)=0),$E$24,0)+IF(MOD(A1113-$E$27,periods_per_year)=0,$E$26,0)+F1113&lt;J1112+E1113,IF(MOD(A1113-$E$27,periods_per_year)=0,$E$26,0),J1112+E1113-IF(AND(A1113&gt;=$E$23,MOD(A1113-$E$23,int)=0),$E$24,0)-F1113))))</f>
        <v/>
      </c>
      <c r="H1113" s="15"/>
      <c r="I1113" s="14" t="str">
        <f t="shared" si="164"/>
        <v/>
      </c>
      <c r="J1113" s="14" t="str">
        <f t="shared" si="165"/>
        <v/>
      </c>
      <c r="K1113" s="14" t="str">
        <f t="shared" si="166"/>
        <v/>
      </c>
      <c r="L1113" s="14" t="str">
        <f>IF(A1113="","",SUM($K$49:K1113))</f>
        <v/>
      </c>
      <c r="O1113" s="18" t="str">
        <f t="shared" si="167"/>
        <v/>
      </c>
      <c r="P1113" s="19" t="str">
        <f>IF(O1113="","",IF(OR(periods_per_year=26,periods_per_year=52),IF(periods_per_year=26,IF(O1113=1,fpdate,P1112+14),IF(periods_per_year=52,IF(O1113=1,fpdate,P1112+7),"n/a")),IF(periods_per_year=24,DATE(YEAR(fpdate),MONTH(fpdate)+(O1113-1)/2+IF(AND(DAY(fpdate)&gt;=15,MOD(O1113,2)=0),1,0),IF(MOD(O1113,2)=0,IF(DAY(fpdate)&gt;=15,DAY(fpdate)-14,DAY(fpdate)+14),DAY(fpdate))),IF(DAY(DATE(YEAR(fpdate),MONTH(fpdate)+O1113-1,DAY(fpdate)))&lt;&gt;DAY(fpdate),DATE(YEAR(fpdate),MONTH(fpdate)+O1113,0),DATE(YEAR(fpdate),MONTH(fpdate)+O1113-1,DAY(fpdate))))))</f>
        <v/>
      </c>
      <c r="Q1113" s="20" t="str">
        <f>IF(O1113="","",IF(D1113&lt;&gt;"",D1113,IF(O1113=1,start_rate,IF(variable,IF(OR(O1113=1,O1113&lt;$J$23*periods_per_year),Q1112,MIN($J$24,IF(MOD(O1113-1,$J$26)=0,MAX($J$25,Q1112+$J$27),Q1112))),Q1112))))</f>
        <v/>
      </c>
      <c r="R1113" s="21" t="str">
        <f>IF(O1113="","",ROUND((((1+Q1113/CP)^(CP/periods_per_year))-1)*U1112,2))</f>
        <v/>
      </c>
      <c r="S1113" s="21" t="str">
        <f>IF(O1113="","",IF(O1113=nper,U1112+R1113,MIN(U1112+R1113,IF(Q1113=Q1112,S1112,ROUND(-PMT(((1+Q1113/CP)^(CP/periods_per_year))-1,nper-O1113+1,U1112),2)))))</f>
        <v/>
      </c>
      <c r="T1113" s="21" t="str">
        <f t="shared" si="168"/>
        <v/>
      </c>
      <c r="U1113" s="21" t="str">
        <f t="shared" si="169"/>
        <v/>
      </c>
    </row>
    <row r="1114" spans="1:21" x14ac:dyDescent="0.2">
      <c r="A1114" s="11" t="str">
        <f t="shared" si="160"/>
        <v/>
      </c>
      <c r="B1114" s="12" t="str">
        <f t="shared" si="161"/>
        <v/>
      </c>
      <c r="C1114" s="16" t="str">
        <f t="shared" si="162"/>
        <v/>
      </c>
      <c r="D1114" s="13" t="str">
        <f>IF(A1114="","",IF(A1114=1,start_rate,IF(variable,IF(OR(A1114=1,A1114&lt;$J$23*periods_per_year),D1113,MIN($J$24,IF(MOD(A1114-1,$J$26)=0,MAX($J$25,D1113+$J$27),D1113))),D1113)))</f>
        <v/>
      </c>
      <c r="E1114" s="14" t="str">
        <f t="shared" si="163"/>
        <v/>
      </c>
      <c r="F1114" s="14" t="str">
        <f>IF(A1114="","",IF(A1114=nper,J1113+E1114,MIN(J1113+E1114,IF(D1114=D1113,F1113,IF($E$13="Acc Bi-Weekly",ROUND((-PMT(((1+D1114/CP)^(CP/12))-1,(nper-A1114+1)*12/26,J1113))/2,2),IF($E$13="Acc Weekly",ROUND((-PMT(((1+D1114/CP)^(CP/12))-1,(nper-A1114+1)*12/52,J1113))/4,2),ROUND(-PMT(((1+D1114/CP)^(CP/periods_per_year))-1,nper-A1114+1,J1113),2)))))))</f>
        <v/>
      </c>
      <c r="G1114" s="14" t="str">
        <f>IF(OR(A1114="",A1114&lt;$E$23),"",IF(J1113&lt;=F1114,0,IF(IF(AND(A1114&gt;=$E$23,MOD(A1114-$E$23,int)=0),$E$24,0)+F1114&gt;=J1113+E1114,J1113+E1114-F1114,IF(AND(A1114&gt;=$E$23,MOD(A1114-$E$23,int)=0),$E$24,0)+IF(IF(AND(A1114&gt;=$E$23,MOD(A1114-$E$23,int)=0),$E$24,0)+IF(MOD(A1114-$E$27,periods_per_year)=0,$E$26,0)+F1114&lt;J1113+E1114,IF(MOD(A1114-$E$27,periods_per_year)=0,$E$26,0),J1113+E1114-IF(AND(A1114&gt;=$E$23,MOD(A1114-$E$23,int)=0),$E$24,0)-F1114))))</f>
        <v/>
      </c>
      <c r="H1114" s="15"/>
      <c r="I1114" s="14" t="str">
        <f t="shared" si="164"/>
        <v/>
      </c>
      <c r="J1114" s="14" t="str">
        <f t="shared" si="165"/>
        <v/>
      </c>
      <c r="K1114" s="14" t="str">
        <f t="shared" si="166"/>
        <v/>
      </c>
      <c r="L1114" s="14" t="str">
        <f>IF(A1114="","",SUM($K$49:K1114))</f>
        <v/>
      </c>
      <c r="O1114" s="18" t="str">
        <f t="shared" si="167"/>
        <v/>
      </c>
      <c r="P1114" s="19" t="str">
        <f>IF(O1114="","",IF(OR(periods_per_year=26,periods_per_year=52),IF(periods_per_year=26,IF(O1114=1,fpdate,P1113+14),IF(periods_per_year=52,IF(O1114=1,fpdate,P1113+7),"n/a")),IF(periods_per_year=24,DATE(YEAR(fpdate),MONTH(fpdate)+(O1114-1)/2+IF(AND(DAY(fpdate)&gt;=15,MOD(O1114,2)=0),1,0),IF(MOD(O1114,2)=0,IF(DAY(fpdate)&gt;=15,DAY(fpdate)-14,DAY(fpdate)+14),DAY(fpdate))),IF(DAY(DATE(YEAR(fpdate),MONTH(fpdate)+O1114-1,DAY(fpdate)))&lt;&gt;DAY(fpdate),DATE(YEAR(fpdate),MONTH(fpdate)+O1114,0),DATE(YEAR(fpdate),MONTH(fpdate)+O1114-1,DAY(fpdate))))))</f>
        <v/>
      </c>
      <c r="Q1114" s="20" t="str">
        <f>IF(O1114="","",IF(D1114&lt;&gt;"",D1114,IF(O1114=1,start_rate,IF(variable,IF(OR(O1114=1,O1114&lt;$J$23*periods_per_year),Q1113,MIN($J$24,IF(MOD(O1114-1,$J$26)=0,MAX($J$25,Q1113+$J$27),Q1113))),Q1113))))</f>
        <v/>
      </c>
      <c r="R1114" s="21" t="str">
        <f>IF(O1114="","",ROUND((((1+Q1114/CP)^(CP/periods_per_year))-1)*U1113,2))</f>
        <v/>
      </c>
      <c r="S1114" s="21" t="str">
        <f>IF(O1114="","",IF(O1114=nper,U1113+R1114,MIN(U1113+R1114,IF(Q1114=Q1113,S1113,ROUND(-PMT(((1+Q1114/CP)^(CP/periods_per_year))-1,nper-O1114+1,U1113),2)))))</f>
        <v/>
      </c>
      <c r="T1114" s="21" t="str">
        <f t="shared" si="168"/>
        <v/>
      </c>
      <c r="U1114" s="21" t="str">
        <f t="shared" si="169"/>
        <v/>
      </c>
    </row>
    <row r="1115" spans="1:21" x14ac:dyDescent="0.2">
      <c r="A1115" s="11" t="str">
        <f t="shared" si="160"/>
        <v/>
      </c>
      <c r="B1115" s="12" t="str">
        <f t="shared" si="161"/>
        <v/>
      </c>
      <c r="C1115" s="16" t="str">
        <f t="shared" si="162"/>
        <v/>
      </c>
      <c r="D1115" s="13" t="str">
        <f>IF(A1115="","",IF(A1115=1,start_rate,IF(variable,IF(OR(A1115=1,A1115&lt;$J$23*periods_per_year),D1114,MIN($J$24,IF(MOD(A1115-1,$J$26)=0,MAX($J$25,D1114+$J$27),D1114))),D1114)))</f>
        <v/>
      </c>
      <c r="E1115" s="14" t="str">
        <f t="shared" si="163"/>
        <v/>
      </c>
      <c r="F1115" s="14" t="str">
        <f>IF(A1115="","",IF(A1115=nper,J1114+E1115,MIN(J1114+E1115,IF(D1115=D1114,F1114,IF($E$13="Acc Bi-Weekly",ROUND((-PMT(((1+D1115/CP)^(CP/12))-1,(nper-A1115+1)*12/26,J1114))/2,2),IF($E$13="Acc Weekly",ROUND((-PMT(((1+D1115/CP)^(CP/12))-1,(nper-A1115+1)*12/52,J1114))/4,2),ROUND(-PMT(((1+D1115/CP)^(CP/periods_per_year))-1,nper-A1115+1,J1114),2)))))))</f>
        <v/>
      </c>
      <c r="G1115" s="14" t="str">
        <f>IF(OR(A1115="",A1115&lt;$E$23),"",IF(J1114&lt;=F1115,0,IF(IF(AND(A1115&gt;=$E$23,MOD(A1115-$E$23,int)=0),$E$24,0)+F1115&gt;=J1114+E1115,J1114+E1115-F1115,IF(AND(A1115&gt;=$E$23,MOD(A1115-$E$23,int)=0),$E$24,0)+IF(IF(AND(A1115&gt;=$E$23,MOD(A1115-$E$23,int)=0),$E$24,0)+IF(MOD(A1115-$E$27,periods_per_year)=0,$E$26,0)+F1115&lt;J1114+E1115,IF(MOD(A1115-$E$27,periods_per_year)=0,$E$26,0),J1114+E1115-IF(AND(A1115&gt;=$E$23,MOD(A1115-$E$23,int)=0),$E$24,0)-F1115))))</f>
        <v/>
      </c>
      <c r="H1115" s="15"/>
      <c r="I1115" s="14" t="str">
        <f t="shared" si="164"/>
        <v/>
      </c>
      <c r="J1115" s="14" t="str">
        <f t="shared" si="165"/>
        <v/>
      </c>
      <c r="K1115" s="14" t="str">
        <f t="shared" si="166"/>
        <v/>
      </c>
      <c r="L1115" s="14" t="str">
        <f>IF(A1115="","",SUM($K$49:K1115))</f>
        <v/>
      </c>
      <c r="O1115" s="18" t="str">
        <f t="shared" si="167"/>
        <v/>
      </c>
      <c r="P1115" s="19" t="str">
        <f>IF(O1115="","",IF(OR(periods_per_year=26,periods_per_year=52),IF(periods_per_year=26,IF(O1115=1,fpdate,P1114+14),IF(periods_per_year=52,IF(O1115=1,fpdate,P1114+7),"n/a")),IF(periods_per_year=24,DATE(YEAR(fpdate),MONTH(fpdate)+(O1115-1)/2+IF(AND(DAY(fpdate)&gt;=15,MOD(O1115,2)=0),1,0),IF(MOD(O1115,2)=0,IF(DAY(fpdate)&gt;=15,DAY(fpdate)-14,DAY(fpdate)+14),DAY(fpdate))),IF(DAY(DATE(YEAR(fpdate),MONTH(fpdate)+O1115-1,DAY(fpdate)))&lt;&gt;DAY(fpdate),DATE(YEAR(fpdate),MONTH(fpdate)+O1115,0),DATE(YEAR(fpdate),MONTH(fpdate)+O1115-1,DAY(fpdate))))))</f>
        <v/>
      </c>
      <c r="Q1115" s="20" t="str">
        <f>IF(O1115="","",IF(D1115&lt;&gt;"",D1115,IF(O1115=1,start_rate,IF(variable,IF(OR(O1115=1,O1115&lt;$J$23*periods_per_year),Q1114,MIN($J$24,IF(MOD(O1115-1,$J$26)=0,MAX($J$25,Q1114+$J$27),Q1114))),Q1114))))</f>
        <v/>
      </c>
      <c r="R1115" s="21" t="str">
        <f>IF(O1115="","",ROUND((((1+Q1115/CP)^(CP/periods_per_year))-1)*U1114,2))</f>
        <v/>
      </c>
      <c r="S1115" s="21" t="str">
        <f>IF(O1115="","",IF(O1115=nper,U1114+R1115,MIN(U1114+R1115,IF(Q1115=Q1114,S1114,ROUND(-PMT(((1+Q1115/CP)^(CP/periods_per_year))-1,nper-O1115+1,U1114),2)))))</f>
        <v/>
      </c>
      <c r="T1115" s="21" t="str">
        <f t="shared" si="168"/>
        <v/>
      </c>
      <c r="U1115" s="21" t="str">
        <f t="shared" si="169"/>
        <v/>
      </c>
    </row>
    <row r="1116" spans="1:21" x14ac:dyDescent="0.2">
      <c r="A1116" s="11" t="str">
        <f t="shared" si="160"/>
        <v/>
      </c>
      <c r="B1116" s="12" t="str">
        <f t="shared" si="161"/>
        <v/>
      </c>
      <c r="C1116" s="16" t="str">
        <f t="shared" si="162"/>
        <v/>
      </c>
      <c r="D1116" s="13" t="str">
        <f>IF(A1116="","",IF(A1116=1,start_rate,IF(variable,IF(OR(A1116=1,A1116&lt;$J$23*periods_per_year),D1115,MIN($J$24,IF(MOD(A1116-1,$J$26)=0,MAX($J$25,D1115+$J$27),D1115))),D1115)))</f>
        <v/>
      </c>
      <c r="E1116" s="14" t="str">
        <f t="shared" si="163"/>
        <v/>
      </c>
      <c r="F1116" s="14" t="str">
        <f>IF(A1116="","",IF(A1116=nper,J1115+E1116,MIN(J1115+E1116,IF(D1116=D1115,F1115,IF($E$13="Acc Bi-Weekly",ROUND((-PMT(((1+D1116/CP)^(CP/12))-1,(nper-A1116+1)*12/26,J1115))/2,2),IF($E$13="Acc Weekly",ROUND((-PMT(((1+D1116/CP)^(CP/12))-1,(nper-A1116+1)*12/52,J1115))/4,2),ROUND(-PMT(((1+D1116/CP)^(CP/periods_per_year))-1,nper-A1116+1,J1115),2)))))))</f>
        <v/>
      </c>
      <c r="G1116" s="14" t="str">
        <f>IF(OR(A1116="",A1116&lt;$E$23),"",IF(J1115&lt;=F1116,0,IF(IF(AND(A1116&gt;=$E$23,MOD(A1116-$E$23,int)=0),$E$24,0)+F1116&gt;=J1115+E1116,J1115+E1116-F1116,IF(AND(A1116&gt;=$E$23,MOD(A1116-$E$23,int)=0),$E$24,0)+IF(IF(AND(A1116&gt;=$E$23,MOD(A1116-$E$23,int)=0),$E$24,0)+IF(MOD(A1116-$E$27,periods_per_year)=0,$E$26,0)+F1116&lt;J1115+E1116,IF(MOD(A1116-$E$27,periods_per_year)=0,$E$26,0),J1115+E1116-IF(AND(A1116&gt;=$E$23,MOD(A1116-$E$23,int)=0),$E$24,0)-F1116))))</f>
        <v/>
      </c>
      <c r="H1116" s="15"/>
      <c r="I1116" s="14" t="str">
        <f t="shared" si="164"/>
        <v/>
      </c>
      <c r="J1116" s="14" t="str">
        <f t="shared" si="165"/>
        <v/>
      </c>
      <c r="K1116" s="14" t="str">
        <f t="shared" si="166"/>
        <v/>
      </c>
      <c r="L1116" s="14" t="str">
        <f>IF(A1116="","",SUM($K$49:K1116))</f>
        <v/>
      </c>
      <c r="O1116" s="18" t="str">
        <f t="shared" si="167"/>
        <v/>
      </c>
      <c r="P1116" s="19" t="str">
        <f>IF(O1116="","",IF(OR(periods_per_year=26,periods_per_year=52),IF(periods_per_year=26,IF(O1116=1,fpdate,P1115+14),IF(periods_per_year=52,IF(O1116=1,fpdate,P1115+7),"n/a")),IF(periods_per_year=24,DATE(YEAR(fpdate),MONTH(fpdate)+(O1116-1)/2+IF(AND(DAY(fpdate)&gt;=15,MOD(O1116,2)=0),1,0),IF(MOD(O1116,2)=0,IF(DAY(fpdate)&gt;=15,DAY(fpdate)-14,DAY(fpdate)+14),DAY(fpdate))),IF(DAY(DATE(YEAR(fpdate),MONTH(fpdate)+O1116-1,DAY(fpdate)))&lt;&gt;DAY(fpdate),DATE(YEAR(fpdate),MONTH(fpdate)+O1116,0),DATE(YEAR(fpdate),MONTH(fpdate)+O1116-1,DAY(fpdate))))))</f>
        <v/>
      </c>
      <c r="Q1116" s="20" t="str">
        <f>IF(O1116="","",IF(D1116&lt;&gt;"",D1116,IF(O1116=1,start_rate,IF(variable,IF(OR(O1116=1,O1116&lt;$J$23*periods_per_year),Q1115,MIN($J$24,IF(MOD(O1116-1,$J$26)=0,MAX($J$25,Q1115+$J$27),Q1115))),Q1115))))</f>
        <v/>
      </c>
      <c r="R1116" s="21" t="str">
        <f>IF(O1116="","",ROUND((((1+Q1116/CP)^(CP/periods_per_year))-1)*U1115,2))</f>
        <v/>
      </c>
      <c r="S1116" s="21" t="str">
        <f>IF(O1116="","",IF(O1116=nper,U1115+R1116,MIN(U1115+R1116,IF(Q1116=Q1115,S1115,ROUND(-PMT(((1+Q1116/CP)^(CP/periods_per_year))-1,nper-O1116+1,U1115),2)))))</f>
        <v/>
      </c>
      <c r="T1116" s="21" t="str">
        <f t="shared" si="168"/>
        <v/>
      </c>
      <c r="U1116" s="21" t="str">
        <f t="shared" si="169"/>
        <v/>
      </c>
    </row>
    <row r="1117" spans="1:21" x14ac:dyDescent="0.2">
      <c r="A1117" s="11" t="str">
        <f t="shared" si="160"/>
        <v/>
      </c>
      <c r="B1117" s="12" t="str">
        <f t="shared" si="161"/>
        <v/>
      </c>
      <c r="C1117" s="16" t="str">
        <f t="shared" si="162"/>
        <v/>
      </c>
      <c r="D1117" s="13" t="str">
        <f>IF(A1117="","",IF(A1117=1,start_rate,IF(variable,IF(OR(A1117=1,A1117&lt;$J$23*periods_per_year),D1116,MIN($J$24,IF(MOD(A1117-1,$J$26)=0,MAX($J$25,D1116+$J$27),D1116))),D1116)))</f>
        <v/>
      </c>
      <c r="E1117" s="14" t="str">
        <f t="shared" si="163"/>
        <v/>
      </c>
      <c r="F1117" s="14" t="str">
        <f>IF(A1117="","",IF(A1117=nper,J1116+E1117,MIN(J1116+E1117,IF(D1117=D1116,F1116,IF($E$13="Acc Bi-Weekly",ROUND((-PMT(((1+D1117/CP)^(CP/12))-1,(nper-A1117+1)*12/26,J1116))/2,2),IF($E$13="Acc Weekly",ROUND((-PMT(((1+D1117/CP)^(CP/12))-1,(nper-A1117+1)*12/52,J1116))/4,2),ROUND(-PMT(((1+D1117/CP)^(CP/periods_per_year))-1,nper-A1117+1,J1116),2)))))))</f>
        <v/>
      </c>
      <c r="G1117" s="14" t="str">
        <f>IF(OR(A1117="",A1117&lt;$E$23),"",IF(J1116&lt;=F1117,0,IF(IF(AND(A1117&gt;=$E$23,MOD(A1117-$E$23,int)=0),$E$24,0)+F1117&gt;=J1116+E1117,J1116+E1117-F1117,IF(AND(A1117&gt;=$E$23,MOD(A1117-$E$23,int)=0),$E$24,0)+IF(IF(AND(A1117&gt;=$E$23,MOD(A1117-$E$23,int)=0),$E$24,0)+IF(MOD(A1117-$E$27,periods_per_year)=0,$E$26,0)+F1117&lt;J1116+E1117,IF(MOD(A1117-$E$27,periods_per_year)=0,$E$26,0),J1116+E1117-IF(AND(A1117&gt;=$E$23,MOD(A1117-$E$23,int)=0),$E$24,0)-F1117))))</f>
        <v/>
      </c>
      <c r="H1117" s="15"/>
      <c r="I1117" s="14" t="str">
        <f t="shared" si="164"/>
        <v/>
      </c>
      <c r="J1117" s="14" t="str">
        <f t="shared" si="165"/>
        <v/>
      </c>
      <c r="K1117" s="14" t="str">
        <f t="shared" si="166"/>
        <v/>
      </c>
      <c r="L1117" s="14" t="str">
        <f>IF(A1117="","",SUM($K$49:K1117))</f>
        <v/>
      </c>
      <c r="O1117" s="18" t="str">
        <f t="shared" si="167"/>
        <v/>
      </c>
      <c r="P1117" s="19" t="str">
        <f>IF(O1117="","",IF(OR(periods_per_year=26,periods_per_year=52),IF(periods_per_year=26,IF(O1117=1,fpdate,P1116+14),IF(periods_per_year=52,IF(O1117=1,fpdate,P1116+7),"n/a")),IF(periods_per_year=24,DATE(YEAR(fpdate),MONTH(fpdate)+(O1117-1)/2+IF(AND(DAY(fpdate)&gt;=15,MOD(O1117,2)=0),1,0),IF(MOD(O1117,2)=0,IF(DAY(fpdate)&gt;=15,DAY(fpdate)-14,DAY(fpdate)+14),DAY(fpdate))),IF(DAY(DATE(YEAR(fpdate),MONTH(fpdate)+O1117-1,DAY(fpdate)))&lt;&gt;DAY(fpdate),DATE(YEAR(fpdate),MONTH(fpdate)+O1117,0),DATE(YEAR(fpdate),MONTH(fpdate)+O1117-1,DAY(fpdate))))))</f>
        <v/>
      </c>
      <c r="Q1117" s="20" t="str">
        <f>IF(O1117="","",IF(D1117&lt;&gt;"",D1117,IF(O1117=1,start_rate,IF(variable,IF(OR(O1117=1,O1117&lt;$J$23*periods_per_year),Q1116,MIN($J$24,IF(MOD(O1117-1,$J$26)=0,MAX($J$25,Q1116+$J$27),Q1116))),Q1116))))</f>
        <v/>
      </c>
      <c r="R1117" s="21" t="str">
        <f>IF(O1117="","",ROUND((((1+Q1117/CP)^(CP/periods_per_year))-1)*U1116,2))</f>
        <v/>
      </c>
      <c r="S1117" s="21" t="str">
        <f>IF(O1117="","",IF(O1117=nper,U1116+R1117,MIN(U1116+R1117,IF(Q1117=Q1116,S1116,ROUND(-PMT(((1+Q1117/CP)^(CP/periods_per_year))-1,nper-O1117+1,U1116),2)))))</f>
        <v/>
      </c>
      <c r="T1117" s="21" t="str">
        <f t="shared" si="168"/>
        <v/>
      </c>
      <c r="U1117" s="21" t="str">
        <f t="shared" si="169"/>
        <v/>
      </c>
    </row>
    <row r="1118" spans="1:21" x14ac:dyDescent="0.2">
      <c r="A1118" s="11" t="str">
        <f t="shared" si="160"/>
        <v/>
      </c>
      <c r="B1118" s="12" t="str">
        <f t="shared" si="161"/>
        <v/>
      </c>
      <c r="C1118" s="16" t="str">
        <f t="shared" si="162"/>
        <v/>
      </c>
      <c r="D1118" s="13" t="str">
        <f>IF(A1118="","",IF(A1118=1,start_rate,IF(variable,IF(OR(A1118=1,A1118&lt;$J$23*periods_per_year),D1117,MIN($J$24,IF(MOD(A1118-1,$J$26)=0,MAX($J$25,D1117+$J$27),D1117))),D1117)))</f>
        <v/>
      </c>
      <c r="E1118" s="14" t="str">
        <f t="shared" si="163"/>
        <v/>
      </c>
      <c r="F1118" s="14" t="str">
        <f>IF(A1118="","",IF(A1118=nper,J1117+E1118,MIN(J1117+E1118,IF(D1118=D1117,F1117,IF($E$13="Acc Bi-Weekly",ROUND((-PMT(((1+D1118/CP)^(CP/12))-1,(nper-A1118+1)*12/26,J1117))/2,2),IF($E$13="Acc Weekly",ROUND((-PMT(((1+D1118/CP)^(CP/12))-1,(nper-A1118+1)*12/52,J1117))/4,2),ROUND(-PMT(((1+D1118/CP)^(CP/periods_per_year))-1,nper-A1118+1,J1117),2)))))))</f>
        <v/>
      </c>
      <c r="G1118" s="14" t="str">
        <f>IF(OR(A1118="",A1118&lt;$E$23),"",IF(J1117&lt;=F1118,0,IF(IF(AND(A1118&gt;=$E$23,MOD(A1118-$E$23,int)=0),$E$24,0)+F1118&gt;=J1117+E1118,J1117+E1118-F1118,IF(AND(A1118&gt;=$E$23,MOD(A1118-$E$23,int)=0),$E$24,0)+IF(IF(AND(A1118&gt;=$E$23,MOD(A1118-$E$23,int)=0),$E$24,0)+IF(MOD(A1118-$E$27,periods_per_year)=0,$E$26,0)+F1118&lt;J1117+E1118,IF(MOD(A1118-$E$27,periods_per_year)=0,$E$26,0),J1117+E1118-IF(AND(A1118&gt;=$E$23,MOD(A1118-$E$23,int)=0),$E$24,0)-F1118))))</f>
        <v/>
      </c>
      <c r="H1118" s="15"/>
      <c r="I1118" s="14" t="str">
        <f t="shared" si="164"/>
        <v/>
      </c>
      <c r="J1118" s="14" t="str">
        <f t="shared" si="165"/>
        <v/>
      </c>
      <c r="K1118" s="14" t="str">
        <f t="shared" si="166"/>
        <v/>
      </c>
      <c r="L1118" s="14" t="str">
        <f>IF(A1118="","",SUM($K$49:K1118))</f>
        <v/>
      </c>
      <c r="O1118" s="18" t="str">
        <f t="shared" si="167"/>
        <v/>
      </c>
      <c r="P1118" s="19" t="str">
        <f>IF(O1118="","",IF(OR(periods_per_year=26,periods_per_year=52),IF(periods_per_year=26,IF(O1118=1,fpdate,P1117+14),IF(periods_per_year=52,IF(O1118=1,fpdate,P1117+7),"n/a")),IF(periods_per_year=24,DATE(YEAR(fpdate),MONTH(fpdate)+(O1118-1)/2+IF(AND(DAY(fpdate)&gt;=15,MOD(O1118,2)=0),1,0),IF(MOD(O1118,2)=0,IF(DAY(fpdate)&gt;=15,DAY(fpdate)-14,DAY(fpdate)+14),DAY(fpdate))),IF(DAY(DATE(YEAR(fpdate),MONTH(fpdate)+O1118-1,DAY(fpdate)))&lt;&gt;DAY(fpdate),DATE(YEAR(fpdate),MONTH(fpdate)+O1118,0),DATE(YEAR(fpdate),MONTH(fpdate)+O1118-1,DAY(fpdate))))))</f>
        <v/>
      </c>
      <c r="Q1118" s="20" t="str">
        <f>IF(O1118="","",IF(D1118&lt;&gt;"",D1118,IF(O1118=1,start_rate,IF(variable,IF(OR(O1118=1,O1118&lt;$J$23*periods_per_year),Q1117,MIN($J$24,IF(MOD(O1118-1,$J$26)=0,MAX($J$25,Q1117+$J$27),Q1117))),Q1117))))</f>
        <v/>
      </c>
      <c r="R1118" s="21" t="str">
        <f>IF(O1118="","",ROUND((((1+Q1118/CP)^(CP/periods_per_year))-1)*U1117,2))</f>
        <v/>
      </c>
      <c r="S1118" s="21" t="str">
        <f>IF(O1118="","",IF(O1118=nper,U1117+R1118,MIN(U1117+R1118,IF(Q1118=Q1117,S1117,ROUND(-PMT(((1+Q1118/CP)^(CP/periods_per_year))-1,nper-O1118+1,U1117),2)))))</f>
        <v/>
      </c>
      <c r="T1118" s="21" t="str">
        <f t="shared" si="168"/>
        <v/>
      </c>
      <c r="U1118" s="21" t="str">
        <f t="shared" si="169"/>
        <v/>
      </c>
    </row>
    <row r="1119" spans="1:21" x14ac:dyDescent="0.2">
      <c r="A1119" s="11" t="str">
        <f t="shared" si="160"/>
        <v/>
      </c>
      <c r="B1119" s="12" t="str">
        <f t="shared" si="161"/>
        <v/>
      </c>
      <c r="C1119" s="16" t="str">
        <f t="shared" si="162"/>
        <v/>
      </c>
      <c r="D1119" s="13" t="str">
        <f>IF(A1119="","",IF(A1119=1,start_rate,IF(variable,IF(OR(A1119=1,A1119&lt;$J$23*periods_per_year),D1118,MIN($J$24,IF(MOD(A1119-1,$J$26)=0,MAX($J$25,D1118+$J$27),D1118))),D1118)))</f>
        <v/>
      </c>
      <c r="E1119" s="14" t="str">
        <f t="shared" si="163"/>
        <v/>
      </c>
      <c r="F1119" s="14" t="str">
        <f>IF(A1119="","",IF(A1119=nper,J1118+E1119,MIN(J1118+E1119,IF(D1119=D1118,F1118,IF($E$13="Acc Bi-Weekly",ROUND((-PMT(((1+D1119/CP)^(CP/12))-1,(nper-A1119+1)*12/26,J1118))/2,2),IF($E$13="Acc Weekly",ROUND((-PMT(((1+D1119/CP)^(CP/12))-1,(nper-A1119+1)*12/52,J1118))/4,2),ROUND(-PMT(((1+D1119/CP)^(CP/periods_per_year))-1,nper-A1119+1,J1118),2)))))))</f>
        <v/>
      </c>
      <c r="G1119" s="14" t="str">
        <f>IF(OR(A1119="",A1119&lt;$E$23),"",IF(J1118&lt;=F1119,0,IF(IF(AND(A1119&gt;=$E$23,MOD(A1119-$E$23,int)=0),$E$24,0)+F1119&gt;=J1118+E1119,J1118+E1119-F1119,IF(AND(A1119&gt;=$E$23,MOD(A1119-$E$23,int)=0),$E$24,0)+IF(IF(AND(A1119&gt;=$E$23,MOD(A1119-$E$23,int)=0),$E$24,0)+IF(MOD(A1119-$E$27,periods_per_year)=0,$E$26,0)+F1119&lt;J1118+E1119,IF(MOD(A1119-$E$27,periods_per_year)=0,$E$26,0),J1118+E1119-IF(AND(A1119&gt;=$E$23,MOD(A1119-$E$23,int)=0),$E$24,0)-F1119))))</f>
        <v/>
      </c>
      <c r="H1119" s="15"/>
      <c r="I1119" s="14" t="str">
        <f t="shared" si="164"/>
        <v/>
      </c>
      <c r="J1119" s="14" t="str">
        <f t="shared" si="165"/>
        <v/>
      </c>
      <c r="K1119" s="14" t="str">
        <f t="shared" si="166"/>
        <v/>
      </c>
      <c r="L1119" s="14" t="str">
        <f>IF(A1119="","",SUM($K$49:K1119))</f>
        <v/>
      </c>
      <c r="O1119" s="18" t="str">
        <f t="shared" si="167"/>
        <v/>
      </c>
      <c r="P1119" s="19" t="str">
        <f>IF(O1119="","",IF(OR(periods_per_year=26,periods_per_year=52),IF(periods_per_year=26,IF(O1119=1,fpdate,P1118+14),IF(periods_per_year=52,IF(O1119=1,fpdate,P1118+7),"n/a")),IF(periods_per_year=24,DATE(YEAR(fpdate),MONTH(fpdate)+(O1119-1)/2+IF(AND(DAY(fpdate)&gt;=15,MOD(O1119,2)=0),1,0),IF(MOD(O1119,2)=0,IF(DAY(fpdate)&gt;=15,DAY(fpdate)-14,DAY(fpdate)+14),DAY(fpdate))),IF(DAY(DATE(YEAR(fpdate),MONTH(fpdate)+O1119-1,DAY(fpdate)))&lt;&gt;DAY(fpdate),DATE(YEAR(fpdate),MONTH(fpdate)+O1119,0),DATE(YEAR(fpdate),MONTH(fpdate)+O1119-1,DAY(fpdate))))))</f>
        <v/>
      </c>
      <c r="Q1119" s="20" t="str">
        <f>IF(O1119="","",IF(D1119&lt;&gt;"",D1119,IF(O1119=1,start_rate,IF(variable,IF(OR(O1119=1,O1119&lt;$J$23*periods_per_year),Q1118,MIN($J$24,IF(MOD(O1119-1,$J$26)=0,MAX($J$25,Q1118+$J$27),Q1118))),Q1118))))</f>
        <v/>
      </c>
      <c r="R1119" s="21" t="str">
        <f>IF(O1119="","",ROUND((((1+Q1119/CP)^(CP/periods_per_year))-1)*U1118,2))</f>
        <v/>
      </c>
      <c r="S1119" s="21" t="str">
        <f>IF(O1119="","",IF(O1119=nper,U1118+R1119,MIN(U1118+R1119,IF(Q1119=Q1118,S1118,ROUND(-PMT(((1+Q1119/CP)^(CP/periods_per_year))-1,nper-O1119+1,U1118),2)))))</f>
        <v/>
      </c>
      <c r="T1119" s="21" t="str">
        <f t="shared" si="168"/>
        <v/>
      </c>
      <c r="U1119" s="21" t="str">
        <f t="shared" si="169"/>
        <v/>
      </c>
    </row>
    <row r="1120" spans="1:21" x14ac:dyDescent="0.2">
      <c r="A1120" s="11" t="str">
        <f t="shared" si="160"/>
        <v/>
      </c>
      <c r="B1120" s="12" t="str">
        <f t="shared" si="161"/>
        <v/>
      </c>
      <c r="C1120" s="16" t="str">
        <f t="shared" si="162"/>
        <v/>
      </c>
      <c r="D1120" s="13" t="str">
        <f>IF(A1120="","",IF(A1120=1,start_rate,IF(variable,IF(OR(A1120=1,A1120&lt;$J$23*periods_per_year),D1119,MIN($J$24,IF(MOD(A1120-1,$J$26)=0,MAX($J$25,D1119+$J$27),D1119))),D1119)))</f>
        <v/>
      </c>
      <c r="E1120" s="14" t="str">
        <f t="shared" si="163"/>
        <v/>
      </c>
      <c r="F1120" s="14" t="str">
        <f>IF(A1120="","",IF(A1120=nper,J1119+E1120,MIN(J1119+E1120,IF(D1120=D1119,F1119,IF($E$13="Acc Bi-Weekly",ROUND((-PMT(((1+D1120/CP)^(CP/12))-1,(nper-A1120+1)*12/26,J1119))/2,2),IF($E$13="Acc Weekly",ROUND((-PMT(((1+D1120/CP)^(CP/12))-1,(nper-A1120+1)*12/52,J1119))/4,2),ROUND(-PMT(((1+D1120/CP)^(CP/periods_per_year))-1,nper-A1120+1,J1119),2)))))))</f>
        <v/>
      </c>
      <c r="G1120" s="14" t="str">
        <f>IF(OR(A1120="",A1120&lt;$E$23),"",IF(J1119&lt;=F1120,0,IF(IF(AND(A1120&gt;=$E$23,MOD(A1120-$E$23,int)=0),$E$24,0)+F1120&gt;=J1119+E1120,J1119+E1120-F1120,IF(AND(A1120&gt;=$E$23,MOD(A1120-$E$23,int)=0),$E$24,0)+IF(IF(AND(A1120&gt;=$E$23,MOD(A1120-$E$23,int)=0),$E$24,0)+IF(MOD(A1120-$E$27,periods_per_year)=0,$E$26,0)+F1120&lt;J1119+E1120,IF(MOD(A1120-$E$27,periods_per_year)=0,$E$26,0),J1119+E1120-IF(AND(A1120&gt;=$E$23,MOD(A1120-$E$23,int)=0),$E$24,0)-F1120))))</f>
        <v/>
      </c>
      <c r="H1120" s="15"/>
      <c r="I1120" s="14" t="str">
        <f t="shared" si="164"/>
        <v/>
      </c>
      <c r="J1120" s="14" t="str">
        <f t="shared" si="165"/>
        <v/>
      </c>
      <c r="K1120" s="14" t="str">
        <f t="shared" si="166"/>
        <v/>
      </c>
      <c r="L1120" s="14" t="str">
        <f>IF(A1120="","",SUM($K$49:K1120))</f>
        <v/>
      </c>
      <c r="O1120" s="18" t="str">
        <f t="shared" si="167"/>
        <v/>
      </c>
      <c r="P1120" s="19" t="str">
        <f>IF(O1120="","",IF(OR(periods_per_year=26,periods_per_year=52),IF(periods_per_year=26,IF(O1120=1,fpdate,P1119+14),IF(periods_per_year=52,IF(O1120=1,fpdate,P1119+7),"n/a")),IF(periods_per_year=24,DATE(YEAR(fpdate),MONTH(fpdate)+(O1120-1)/2+IF(AND(DAY(fpdate)&gt;=15,MOD(O1120,2)=0),1,0),IF(MOD(O1120,2)=0,IF(DAY(fpdate)&gt;=15,DAY(fpdate)-14,DAY(fpdate)+14),DAY(fpdate))),IF(DAY(DATE(YEAR(fpdate),MONTH(fpdate)+O1120-1,DAY(fpdate)))&lt;&gt;DAY(fpdate),DATE(YEAR(fpdate),MONTH(fpdate)+O1120,0),DATE(YEAR(fpdate),MONTH(fpdate)+O1120-1,DAY(fpdate))))))</f>
        <v/>
      </c>
      <c r="Q1120" s="20" t="str">
        <f>IF(O1120="","",IF(D1120&lt;&gt;"",D1120,IF(O1120=1,start_rate,IF(variable,IF(OR(O1120=1,O1120&lt;$J$23*periods_per_year),Q1119,MIN($J$24,IF(MOD(O1120-1,$J$26)=0,MAX($J$25,Q1119+$J$27),Q1119))),Q1119))))</f>
        <v/>
      </c>
      <c r="R1120" s="21" t="str">
        <f>IF(O1120="","",ROUND((((1+Q1120/CP)^(CP/periods_per_year))-1)*U1119,2))</f>
        <v/>
      </c>
      <c r="S1120" s="21" t="str">
        <f>IF(O1120="","",IF(O1120=nper,U1119+R1120,MIN(U1119+R1120,IF(Q1120=Q1119,S1119,ROUND(-PMT(((1+Q1120/CP)^(CP/periods_per_year))-1,nper-O1120+1,U1119),2)))))</f>
        <v/>
      </c>
      <c r="T1120" s="21" t="str">
        <f t="shared" si="168"/>
        <v/>
      </c>
      <c r="U1120" s="21" t="str">
        <f t="shared" si="169"/>
        <v/>
      </c>
    </row>
    <row r="1121" spans="1:21" x14ac:dyDescent="0.2">
      <c r="A1121" s="11" t="str">
        <f t="shared" si="160"/>
        <v/>
      </c>
      <c r="B1121" s="12" t="str">
        <f t="shared" si="161"/>
        <v/>
      </c>
      <c r="C1121" s="16" t="str">
        <f t="shared" si="162"/>
        <v/>
      </c>
      <c r="D1121" s="13" t="str">
        <f>IF(A1121="","",IF(A1121=1,start_rate,IF(variable,IF(OR(A1121=1,A1121&lt;$J$23*periods_per_year),D1120,MIN($J$24,IF(MOD(A1121-1,$J$26)=0,MAX($J$25,D1120+$J$27),D1120))),D1120)))</f>
        <v/>
      </c>
      <c r="E1121" s="14" t="str">
        <f t="shared" si="163"/>
        <v/>
      </c>
      <c r="F1121" s="14" t="str">
        <f>IF(A1121="","",IF(A1121=nper,J1120+E1121,MIN(J1120+E1121,IF(D1121=D1120,F1120,IF($E$13="Acc Bi-Weekly",ROUND((-PMT(((1+D1121/CP)^(CP/12))-1,(nper-A1121+1)*12/26,J1120))/2,2),IF($E$13="Acc Weekly",ROUND((-PMT(((1+D1121/CP)^(CP/12))-1,(nper-A1121+1)*12/52,J1120))/4,2),ROUND(-PMT(((1+D1121/CP)^(CP/periods_per_year))-1,nper-A1121+1,J1120),2)))))))</f>
        <v/>
      </c>
      <c r="G1121" s="14" t="str">
        <f>IF(OR(A1121="",A1121&lt;$E$23),"",IF(J1120&lt;=F1121,0,IF(IF(AND(A1121&gt;=$E$23,MOD(A1121-$E$23,int)=0),$E$24,0)+F1121&gt;=J1120+E1121,J1120+E1121-F1121,IF(AND(A1121&gt;=$E$23,MOD(A1121-$E$23,int)=0),$E$24,0)+IF(IF(AND(A1121&gt;=$E$23,MOD(A1121-$E$23,int)=0),$E$24,0)+IF(MOD(A1121-$E$27,periods_per_year)=0,$E$26,0)+F1121&lt;J1120+E1121,IF(MOD(A1121-$E$27,periods_per_year)=0,$E$26,0),J1120+E1121-IF(AND(A1121&gt;=$E$23,MOD(A1121-$E$23,int)=0),$E$24,0)-F1121))))</f>
        <v/>
      </c>
      <c r="H1121" s="15"/>
      <c r="I1121" s="14" t="str">
        <f t="shared" si="164"/>
        <v/>
      </c>
      <c r="J1121" s="14" t="str">
        <f t="shared" si="165"/>
        <v/>
      </c>
      <c r="K1121" s="14" t="str">
        <f t="shared" si="166"/>
        <v/>
      </c>
      <c r="L1121" s="14" t="str">
        <f>IF(A1121="","",SUM($K$49:K1121))</f>
        <v/>
      </c>
      <c r="O1121" s="18" t="str">
        <f t="shared" si="167"/>
        <v/>
      </c>
      <c r="P1121" s="19" t="str">
        <f>IF(O1121="","",IF(OR(periods_per_year=26,periods_per_year=52),IF(periods_per_year=26,IF(O1121=1,fpdate,P1120+14),IF(periods_per_year=52,IF(O1121=1,fpdate,P1120+7),"n/a")),IF(periods_per_year=24,DATE(YEAR(fpdate),MONTH(fpdate)+(O1121-1)/2+IF(AND(DAY(fpdate)&gt;=15,MOD(O1121,2)=0),1,0),IF(MOD(O1121,2)=0,IF(DAY(fpdate)&gt;=15,DAY(fpdate)-14,DAY(fpdate)+14),DAY(fpdate))),IF(DAY(DATE(YEAR(fpdate),MONTH(fpdate)+O1121-1,DAY(fpdate)))&lt;&gt;DAY(fpdate),DATE(YEAR(fpdate),MONTH(fpdate)+O1121,0),DATE(YEAR(fpdate),MONTH(fpdate)+O1121-1,DAY(fpdate))))))</f>
        <v/>
      </c>
      <c r="Q1121" s="20" t="str">
        <f>IF(O1121="","",IF(D1121&lt;&gt;"",D1121,IF(O1121=1,start_rate,IF(variable,IF(OR(O1121=1,O1121&lt;$J$23*periods_per_year),Q1120,MIN($J$24,IF(MOD(O1121-1,$J$26)=0,MAX($J$25,Q1120+$J$27),Q1120))),Q1120))))</f>
        <v/>
      </c>
      <c r="R1121" s="21" t="str">
        <f>IF(O1121="","",ROUND((((1+Q1121/CP)^(CP/periods_per_year))-1)*U1120,2))</f>
        <v/>
      </c>
      <c r="S1121" s="21" t="str">
        <f>IF(O1121="","",IF(O1121=nper,U1120+R1121,MIN(U1120+R1121,IF(Q1121=Q1120,S1120,ROUND(-PMT(((1+Q1121/CP)^(CP/periods_per_year))-1,nper-O1121+1,U1120),2)))))</f>
        <v/>
      </c>
      <c r="T1121" s="21" t="str">
        <f t="shared" si="168"/>
        <v/>
      </c>
      <c r="U1121" s="21" t="str">
        <f t="shared" si="169"/>
        <v/>
      </c>
    </row>
    <row r="1122" spans="1:21" x14ac:dyDescent="0.2">
      <c r="A1122" s="11" t="str">
        <f t="shared" si="160"/>
        <v/>
      </c>
      <c r="B1122" s="12" t="str">
        <f t="shared" si="161"/>
        <v/>
      </c>
      <c r="C1122" s="16" t="str">
        <f t="shared" si="162"/>
        <v/>
      </c>
      <c r="D1122" s="13" t="str">
        <f>IF(A1122="","",IF(A1122=1,start_rate,IF(variable,IF(OR(A1122=1,A1122&lt;$J$23*periods_per_year),D1121,MIN($J$24,IF(MOD(A1122-1,$J$26)=0,MAX($J$25,D1121+$J$27),D1121))),D1121)))</f>
        <v/>
      </c>
      <c r="E1122" s="14" t="str">
        <f t="shared" si="163"/>
        <v/>
      </c>
      <c r="F1122" s="14" t="str">
        <f>IF(A1122="","",IF(A1122=nper,J1121+E1122,MIN(J1121+E1122,IF(D1122=D1121,F1121,IF($E$13="Acc Bi-Weekly",ROUND((-PMT(((1+D1122/CP)^(CP/12))-1,(nper-A1122+1)*12/26,J1121))/2,2),IF($E$13="Acc Weekly",ROUND((-PMT(((1+D1122/CP)^(CP/12))-1,(nper-A1122+1)*12/52,J1121))/4,2),ROUND(-PMT(((1+D1122/CP)^(CP/periods_per_year))-1,nper-A1122+1,J1121),2)))))))</f>
        <v/>
      </c>
      <c r="G1122" s="14" t="str">
        <f>IF(OR(A1122="",A1122&lt;$E$23),"",IF(J1121&lt;=F1122,0,IF(IF(AND(A1122&gt;=$E$23,MOD(A1122-$E$23,int)=0),$E$24,0)+F1122&gt;=J1121+E1122,J1121+E1122-F1122,IF(AND(A1122&gt;=$E$23,MOD(A1122-$E$23,int)=0),$E$24,0)+IF(IF(AND(A1122&gt;=$E$23,MOD(A1122-$E$23,int)=0),$E$24,0)+IF(MOD(A1122-$E$27,periods_per_year)=0,$E$26,0)+F1122&lt;J1121+E1122,IF(MOD(A1122-$E$27,periods_per_year)=0,$E$26,0),J1121+E1122-IF(AND(A1122&gt;=$E$23,MOD(A1122-$E$23,int)=0),$E$24,0)-F1122))))</f>
        <v/>
      </c>
      <c r="H1122" s="15"/>
      <c r="I1122" s="14" t="str">
        <f t="shared" si="164"/>
        <v/>
      </c>
      <c r="J1122" s="14" t="str">
        <f t="shared" si="165"/>
        <v/>
      </c>
      <c r="K1122" s="14" t="str">
        <f t="shared" si="166"/>
        <v/>
      </c>
      <c r="L1122" s="14" t="str">
        <f>IF(A1122="","",SUM($K$49:K1122))</f>
        <v/>
      </c>
      <c r="O1122" s="18" t="str">
        <f t="shared" si="167"/>
        <v/>
      </c>
      <c r="P1122" s="19" t="str">
        <f>IF(O1122="","",IF(OR(periods_per_year=26,periods_per_year=52),IF(periods_per_year=26,IF(O1122=1,fpdate,P1121+14),IF(periods_per_year=52,IF(O1122=1,fpdate,P1121+7),"n/a")),IF(periods_per_year=24,DATE(YEAR(fpdate),MONTH(fpdate)+(O1122-1)/2+IF(AND(DAY(fpdate)&gt;=15,MOD(O1122,2)=0),1,0),IF(MOD(O1122,2)=0,IF(DAY(fpdate)&gt;=15,DAY(fpdate)-14,DAY(fpdate)+14),DAY(fpdate))),IF(DAY(DATE(YEAR(fpdate),MONTH(fpdate)+O1122-1,DAY(fpdate)))&lt;&gt;DAY(fpdate),DATE(YEAR(fpdate),MONTH(fpdate)+O1122,0),DATE(YEAR(fpdate),MONTH(fpdate)+O1122-1,DAY(fpdate))))))</f>
        <v/>
      </c>
      <c r="Q1122" s="20" t="str">
        <f>IF(O1122="","",IF(D1122&lt;&gt;"",D1122,IF(O1122=1,start_rate,IF(variable,IF(OR(O1122=1,O1122&lt;$J$23*periods_per_year),Q1121,MIN($J$24,IF(MOD(O1122-1,$J$26)=0,MAX($J$25,Q1121+$J$27),Q1121))),Q1121))))</f>
        <v/>
      </c>
      <c r="R1122" s="21" t="str">
        <f>IF(O1122="","",ROUND((((1+Q1122/CP)^(CP/periods_per_year))-1)*U1121,2))</f>
        <v/>
      </c>
      <c r="S1122" s="21" t="str">
        <f>IF(O1122="","",IF(O1122=nper,U1121+R1122,MIN(U1121+R1122,IF(Q1122=Q1121,S1121,ROUND(-PMT(((1+Q1122/CP)^(CP/periods_per_year))-1,nper-O1122+1,U1121),2)))))</f>
        <v/>
      </c>
      <c r="T1122" s="21" t="str">
        <f t="shared" si="168"/>
        <v/>
      </c>
      <c r="U1122" s="21" t="str">
        <f t="shared" si="169"/>
        <v/>
      </c>
    </row>
    <row r="1123" spans="1:21" x14ac:dyDescent="0.2">
      <c r="A1123" s="11" t="str">
        <f t="shared" si="160"/>
        <v/>
      </c>
      <c r="B1123" s="12" t="str">
        <f t="shared" si="161"/>
        <v/>
      </c>
      <c r="C1123" s="16" t="str">
        <f t="shared" si="162"/>
        <v/>
      </c>
      <c r="D1123" s="13" t="str">
        <f>IF(A1123="","",IF(A1123=1,start_rate,IF(variable,IF(OR(A1123=1,A1123&lt;$J$23*periods_per_year),D1122,MIN($J$24,IF(MOD(A1123-1,$J$26)=0,MAX($J$25,D1122+$J$27),D1122))),D1122)))</f>
        <v/>
      </c>
      <c r="E1123" s="14" t="str">
        <f t="shared" si="163"/>
        <v/>
      </c>
      <c r="F1123" s="14" t="str">
        <f>IF(A1123="","",IF(A1123=nper,J1122+E1123,MIN(J1122+E1123,IF(D1123=D1122,F1122,IF($E$13="Acc Bi-Weekly",ROUND((-PMT(((1+D1123/CP)^(CP/12))-1,(nper-A1123+1)*12/26,J1122))/2,2),IF($E$13="Acc Weekly",ROUND((-PMT(((1+D1123/CP)^(CP/12))-1,(nper-A1123+1)*12/52,J1122))/4,2),ROUND(-PMT(((1+D1123/CP)^(CP/periods_per_year))-1,nper-A1123+1,J1122),2)))))))</f>
        <v/>
      </c>
      <c r="G1123" s="14" t="str">
        <f>IF(OR(A1123="",A1123&lt;$E$23),"",IF(J1122&lt;=F1123,0,IF(IF(AND(A1123&gt;=$E$23,MOD(A1123-$E$23,int)=0),$E$24,0)+F1123&gt;=J1122+E1123,J1122+E1123-F1123,IF(AND(A1123&gt;=$E$23,MOD(A1123-$E$23,int)=0),$E$24,0)+IF(IF(AND(A1123&gt;=$E$23,MOD(A1123-$E$23,int)=0),$E$24,0)+IF(MOD(A1123-$E$27,periods_per_year)=0,$E$26,0)+F1123&lt;J1122+E1123,IF(MOD(A1123-$E$27,periods_per_year)=0,$E$26,0),J1122+E1123-IF(AND(A1123&gt;=$E$23,MOD(A1123-$E$23,int)=0),$E$24,0)-F1123))))</f>
        <v/>
      </c>
      <c r="H1123" s="15"/>
      <c r="I1123" s="14" t="str">
        <f t="shared" si="164"/>
        <v/>
      </c>
      <c r="J1123" s="14" t="str">
        <f t="shared" si="165"/>
        <v/>
      </c>
      <c r="K1123" s="14" t="str">
        <f t="shared" si="166"/>
        <v/>
      </c>
      <c r="L1123" s="14" t="str">
        <f>IF(A1123="","",SUM($K$49:K1123))</f>
        <v/>
      </c>
      <c r="O1123" s="18" t="str">
        <f t="shared" si="167"/>
        <v/>
      </c>
      <c r="P1123" s="19" t="str">
        <f>IF(O1123="","",IF(OR(periods_per_year=26,periods_per_year=52),IF(periods_per_year=26,IF(O1123=1,fpdate,P1122+14),IF(periods_per_year=52,IF(O1123=1,fpdate,P1122+7),"n/a")),IF(periods_per_year=24,DATE(YEAR(fpdate),MONTH(fpdate)+(O1123-1)/2+IF(AND(DAY(fpdate)&gt;=15,MOD(O1123,2)=0),1,0),IF(MOD(O1123,2)=0,IF(DAY(fpdate)&gt;=15,DAY(fpdate)-14,DAY(fpdate)+14),DAY(fpdate))),IF(DAY(DATE(YEAR(fpdate),MONTH(fpdate)+O1123-1,DAY(fpdate)))&lt;&gt;DAY(fpdate),DATE(YEAR(fpdate),MONTH(fpdate)+O1123,0),DATE(YEAR(fpdate),MONTH(fpdate)+O1123-1,DAY(fpdate))))))</f>
        <v/>
      </c>
      <c r="Q1123" s="20" t="str">
        <f>IF(O1123="","",IF(D1123&lt;&gt;"",D1123,IF(O1123=1,start_rate,IF(variable,IF(OR(O1123=1,O1123&lt;$J$23*periods_per_year),Q1122,MIN($J$24,IF(MOD(O1123-1,$J$26)=0,MAX($J$25,Q1122+$J$27),Q1122))),Q1122))))</f>
        <v/>
      </c>
      <c r="R1123" s="21" t="str">
        <f>IF(O1123="","",ROUND((((1+Q1123/CP)^(CP/periods_per_year))-1)*U1122,2))</f>
        <v/>
      </c>
      <c r="S1123" s="21" t="str">
        <f>IF(O1123="","",IF(O1123=nper,U1122+R1123,MIN(U1122+R1123,IF(Q1123=Q1122,S1122,ROUND(-PMT(((1+Q1123/CP)^(CP/periods_per_year))-1,nper-O1123+1,U1122),2)))))</f>
        <v/>
      </c>
      <c r="T1123" s="21" t="str">
        <f t="shared" si="168"/>
        <v/>
      </c>
      <c r="U1123" s="21" t="str">
        <f t="shared" si="169"/>
        <v/>
      </c>
    </row>
    <row r="1124" spans="1:21" x14ac:dyDescent="0.2">
      <c r="A1124" s="11" t="str">
        <f t="shared" si="160"/>
        <v/>
      </c>
      <c r="B1124" s="12" t="str">
        <f t="shared" si="161"/>
        <v/>
      </c>
      <c r="C1124" s="16" t="str">
        <f t="shared" si="162"/>
        <v/>
      </c>
      <c r="D1124" s="13" t="str">
        <f>IF(A1124="","",IF(A1124=1,start_rate,IF(variable,IF(OR(A1124=1,A1124&lt;$J$23*periods_per_year),D1123,MIN($J$24,IF(MOD(A1124-1,$J$26)=0,MAX($J$25,D1123+$J$27),D1123))),D1123)))</f>
        <v/>
      </c>
      <c r="E1124" s="14" t="str">
        <f t="shared" si="163"/>
        <v/>
      </c>
      <c r="F1124" s="14" t="str">
        <f>IF(A1124="","",IF(A1124=nper,J1123+E1124,MIN(J1123+E1124,IF(D1124=D1123,F1123,IF($E$13="Acc Bi-Weekly",ROUND((-PMT(((1+D1124/CP)^(CP/12))-1,(nper-A1124+1)*12/26,J1123))/2,2),IF($E$13="Acc Weekly",ROUND((-PMT(((1+D1124/CP)^(CP/12))-1,(nper-A1124+1)*12/52,J1123))/4,2),ROUND(-PMT(((1+D1124/CP)^(CP/periods_per_year))-1,nper-A1124+1,J1123),2)))))))</f>
        <v/>
      </c>
      <c r="G1124" s="14" t="str">
        <f>IF(OR(A1124="",A1124&lt;$E$23),"",IF(J1123&lt;=F1124,0,IF(IF(AND(A1124&gt;=$E$23,MOD(A1124-$E$23,int)=0),$E$24,0)+F1124&gt;=J1123+E1124,J1123+E1124-F1124,IF(AND(A1124&gt;=$E$23,MOD(A1124-$E$23,int)=0),$E$24,0)+IF(IF(AND(A1124&gt;=$E$23,MOD(A1124-$E$23,int)=0),$E$24,0)+IF(MOD(A1124-$E$27,periods_per_year)=0,$E$26,0)+F1124&lt;J1123+E1124,IF(MOD(A1124-$E$27,periods_per_year)=0,$E$26,0),J1123+E1124-IF(AND(A1124&gt;=$E$23,MOD(A1124-$E$23,int)=0),$E$24,0)-F1124))))</f>
        <v/>
      </c>
      <c r="H1124" s="15"/>
      <c r="I1124" s="14" t="str">
        <f t="shared" si="164"/>
        <v/>
      </c>
      <c r="J1124" s="14" t="str">
        <f t="shared" si="165"/>
        <v/>
      </c>
      <c r="K1124" s="14" t="str">
        <f t="shared" si="166"/>
        <v/>
      </c>
      <c r="L1124" s="14" t="str">
        <f>IF(A1124="","",SUM($K$49:K1124))</f>
        <v/>
      </c>
      <c r="O1124" s="18" t="str">
        <f t="shared" si="167"/>
        <v/>
      </c>
      <c r="P1124" s="19" t="str">
        <f>IF(O1124="","",IF(OR(periods_per_year=26,periods_per_year=52),IF(periods_per_year=26,IF(O1124=1,fpdate,P1123+14),IF(periods_per_year=52,IF(O1124=1,fpdate,P1123+7),"n/a")),IF(periods_per_year=24,DATE(YEAR(fpdate),MONTH(fpdate)+(O1124-1)/2+IF(AND(DAY(fpdate)&gt;=15,MOD(O1124,2)=0),1,0),IF(MOD(O1124,2)=0,IF(DAY(fpdate)&gt;=15,DAY(fpdate)-14,DAY(fpdate)+14),DAY(fpdate))),IF(DAY(DATE(YEAR(fpdate),MONTH(fpdate)+O1124-1,DAY(fpdate)))&lt;&gt;DAY(fpdate),DATE(YEAR(fpdate),MONTH(fpdate)+O1124,0),DATE(YEAR(fpdate),MONTH(fpdate)+O1124-1,DAY(fpdate))))))</f>
        <v/>
      </c>
      <c r="Q1124" s="20" t="str">
        <f>IF(O1124="","",IF(D1124&lt;&gt;"",D1124,IF(O1124=1,start_rate,IF(variable,IF(OR(O1124=1,O1124&lt;$J$23*periods_per_year),Q1123,MIN($J$24,IF(MOD(O1124-1,$J$26)=0,MAX($J$25,Q1123+$J$27),Q1123))),Q1123))))</f>
        <v/>
      </c>
      <c r="R1124" s="21" t="str">
        <f>IF(O1124="","",ROUND((((1+Q1124/CP)^(CP/periods_per_year))-1)*U1123,2))</f>
        <v/>
      </c>
      <c r="S1124" s="21" t="str">
        <f>IF(O1124="","",IF(O1124=nper,U1123+R1124,MIN(U1123+R1124,IF(Q1124=Q1123,S1123,ROUND(-PMT(((1+Q1124/CP)^(CP/periods_per_year))-1,nper-O1124+1,U1123),2)))))</f>
        <v/>
      </c>
      <c r="T1124" s="21" t="str">
        <f t="shared" si="168"/>
        <v/>
      </c>
      <c r="U1124" s="21" t="str">
        <f t="shared" si="169"/>
        <v/>
      </c>
    </row>
    <row r="1125" spans="1:21" x14ac:dyDescent="0.2">
      <c r="A1125" s="11" t="str">
        <f t="shared" si="160"/>
        <v/>
      </c>
      <c r="B1125" s="12" t="str">
        <f t="shared" si="161"/>
        <v/>
      </c>
      <c r="C1125" s="16" t="str">
        <f t="shared" si="162"/>
        <v/>
      </c>
      <c r="D1125" s="13" t="str">
        <f>IF(A1125="","",IF(A1125=1,start_rate,IF(variable,IF(OR(A1125=1,A1125&lt;$J$23*periods_per_year),D1124,MIN($J$24,IF(MOD(A1125-1,$J$26)=0,MAX($J$25,D1124+$J$27),D1124))),D1124)))</f>
        <v/>
      </c>
      <c r="E1125" s="14" t="str">
        <f t="shared" si="163"/>
        <v/>
      </c>
      <c r="F1125" s="14" t="str">
        <f>IF(A1125="","",IF(A1125=nper,J1124+E1125,MIN(J1124+E1125,IF(D1125=D1124,F1124,IF($E$13="Acc Bi-Weekly",ROUND((-PMT(((1+D1125/CP)^(CP/12))-1,(nper-A1125+1)*12/26,J1124))/2,2),IF($E$13="Acc Weekly",ROUND((-PMT(((1+D1125/CP)^(CP/12))-1,(nper-A1125+1)*12/52,J1124))/4,2),ROUND(-PMT(((1+D1125/CP)^(CP/periods_per_year))-1,nper-A1125+1,J1124),2)))))))</f>
        <v/>
      </c>
      <c r="G1125" s="14" t="str">
        <f>IF(OR(A1125="",A1125&lt;$E$23),"",IF(J1124&lt;=F1125,0,IF(IF(AND(A1125&gt;=$E$23,MOD(A1125-$E$23,int)=0),$E$24,0)+F1125&gt;=J1124+E1125,J1124+E1125-F1125,IF(AND(A1125&gt;=$E$23,MOD(A1125-$E$23,int)=0),$E$24,0)+IF(IF(AND(A1125&gt;=$E$23,MOD(A1125-$E$23,int)=0),$E$24,0)+IF(MOD(A1125-$E$27,periods_per_year)=0,$E$26,0)+F1125&lt;J1124+E1125,IF(MOD(A1125-$E$27,periods_per_year)=0,$E$26,0),J1124+E1125-IF(AND(A1125&gt;=$E$23,MOD(A1125-$E$23,int)=0),$E$24,0)-F1125))))</f>
        <v/>
      </c>
      <c r="H1125" s="15"/>
      <c r="I1125" s="14" t="str">
        <f t="shared" si="164"/>
        <v/>
      </c>
      <c r="J1125" s="14" t="str">
        <f t="shared" si="165"/>
        <v/>
      </c>
      <c r="K1125" s="14" t="str">
        <f t="shared" si="166"/>
        <v/>
      </c>
      <c r="L1125" s="14" t="str">
        <f>IF(A1125="","",SUM($K$49:K1125))</f>
        <v/>
      </c>
      <c r="O1125" s="18" t="str">
        <f t="shared" si="167"/>
        <v/>
      </c>
      <c r="P1125" s="19" t="str">
        <f>IF(O1125="","",IF(OR(periods_per_year=26,periods_per_year=52),IF(periods_per_year=26,IF(O1125=1,fpdate,P1124+14),IF(periods_per_year=52,IF(O1125=1,fpdate,P1124+7),"n/a")),IF(periods_per_year=24,DATE(YEAR(fpdate),MONTH(fpdate)+(O1125-1)/2+IF(AND(DAY(fpdate)&gt;=15,MOD(O1125,2)=0),1,0),IF(MOD(O1125,2)=0,IF(DAY(fpdate)&gt;=15,DAY(fpdate)-14,DAY(fpdate)+14),DAY(fpdate))),IF(DAY(DATE(YEAR(fpdate),MONTH(fpdate)+O1125-1,DAY(fpdate)))&lt;&gt;DAY(fpdate),DATE(YEAR(fpdate),MONTH(fpdate)+O1125,0),DATE(YEAR(fpdate),MONTH(fpdate)+O1125-1,DAY(fpdate))))))</f>
        <v/>
      </c>
      <c r="Q1125" s="20" t="str">
        <f>IF(O1125="","",IF(D1125&lt;&gt;"",D1125,IF(O1125=1,start_rate,IF(variable,IF(OR(O1125=1,O1125&lt;$J$23*periods_per_year),Q1124,MIN($J$24,IF(MOD(O1125-1,$J$26)=0,MAX($J$25,Q1124+$J$27),Q1124))),Q1124))))</f>
        <v/>
      </c>
      <c r="R1125" s="21" t="str">
        <f>IF(O1125="","",ROUND((((1+Q1125/CP)^(CP/periods_per_year))-1)*U1124,2))</f>
        <v/>
      </c>
      <c r="S1125" s="21" t="str">
        <f>IF(O1125="","",IF(O1125=nper,U1124+R1125,MIN(U1124+R1125,IF(Q1125=Q1124,S1124,ROUND(-PMT(((1+Q1125/CP)^(CP/periods_per_year))-1,nper-O1125+1,U1124),2)))))</f>
        <v/>
      </c>
      <c r="T1125" s="21" t="str">
        <f t="shared" si="168"/>
        <v/>
      </c>
      <c r="U1125" s="21" t="str">
        <f t="shared" si="169"/>
        <v/>
      </c>
    </row>
    <row r="1126" spans="1:21" x14ac:dyDescent="0.2">
      <c r="A1126" s="11" t="str">
        <f t="shared" si="160"/>
        <v/>
      </c>
      <c r="B1126" s="12" t="str">
        <f t="shared" si="161"/>
        <v/>
      </c>
      <c r="C1126" s="16" t="str">
        <f t="shared" si="162"/>
        <v/>
      </c>
      <c r="D1126" s="13" t="str">
        <f>IF(A1126="","",IF(A1126=1,start_rate,IF(variable,IF(OR(A1126=1,A1126&lt;$J$23*periods_per_year),D1125,MIN($J$24,IF(MOD(A1126-1,$J$26)=0,MAX($J$25,D1125+$J$27),D1125))),D1125)))</f>
        <v/>
      </c>
      <c r="E1126" s="14" t="str">
        <f t="shared" si="163"/>
        <v/>
      </c>
      <c r="F1126" s="14" t="str">
        <f>IF(A1126="","",IF(A1126=nper,J1125+E1126,MIN(J1125+E1126,IF(D1126=D1125,F1125,IF($E$13="Acc Bi-Weekly",ROUND((-PMT(((1+D1126/CP)^(CP/12))-1,(nper-A1126+1)*12/26,J1125))/2,2),IF($E$13="Acc Weekly",ROUND((-PMT(((1+D1126/CP)^(CP/12))-1,(nper-A1126+1)*12/52,J1125))/4,2),ROUND(-PMT(((1+D1126/CP)^(CP/periods_per_year))-1,nper-A1126+1,J1125),2)))))))</f>
        <v/>
      </c>
      <c r="G1126" s="14" t="str">
        <f>IF(OR(A1126="",A1126&lt;$E$23),"",IF(J1125&lt;=F1126,0,IF(IF(AND(A1126&gt;=$E$23,MOD(A1126-$E$23,int)=0),$E$24,0)+F1126&gt;=J1125+E1126,J1125+E1126-F1126,IF(AND(A1126&gt;=$E$23,MOD(A1126-$E$23,int)=0),$E$24,0)+IF(IF(AND(A1126&gt;=$E$23,MOD(A1126-$E$23,int)=0),$E$24,0)+IF(MOD(A1126-$E$27,periods_per_year)=0,$E$26,0)+F1126&lt;J1125+E1126,IF(MOD(A1126-$E$27,periods_per_year)=0,$E$26,0),J1125+E1126-IF(AND(A1126&gt;=$E$23,MOD(A1126-$E$23,int)=0),$E$24,0)-F1126))))</f>
        <v/>
      </c>
      <c r="H1126" s="15"/>
      <c r="I1126" s="14" t="str">
        <f t="shared" si="164"/>
        <v/>
      </c>
      <c r="J1126" s="14" t="str">
        <f t="shared" si="165"/>
        <v/>
      </c>
      <c r="K1126" s="14" t="str">
        <f t="shared" si="166"/>
        <v/>
      </c>
      <c r="L1126" s="14" t="str">
        <f>IF(A1126="","",SUM($K$49:K1126))</f>
        <v/>
      </c>
      <c r="O1126" s="18" t="str">
        <f t="shared" si="167"/>
        <v/>
      </c>
      <c r="P1126" s="19" t="str">
        <f>IF(O1126="","",IF(OR(periods_per_year=26,periods_per_year=52),IF(periods_per_year=26,IF(O1126=1,fpdate,P1125+14),IF(periods_per_year=52,IF(O1126=1,fpdate,P1125+7),"n/a")),IF(periods_per_year=24,DATE(YEAR(fpdate),MONTH(fpdate)+(O1126-1)/2+IF(AND(DAY(fpdate)&gt;=15,MOD(O1126,2)=0),1,0),IF(MOD(O1126,2)=0,IF(DAY(fpdate)&gt;=15,DAY(fpdate)-14,DAY(fpdate)+14),DAY(fpdate))),IF(DAY(DATE(YEAR(fpdate),MONTH(fpdate)+O1126-1,DAY(fpdate)))&lt;&gt;DAY(fpdate),DATE(YEAR(fpdate),MONTH(fpdate)+O1126,0),DATE(YEAR(fpdate),MONTH(fpdate)+O1126-1,DAY(fpdate))))))</f>
        <v/>
      </c>
      <c r="Q1126" s="20" t="str">
        <f>IF(O1126="","",IF(D1126&lt;&gt;"",D1126,IF(O1126=1,start_rate,IF(variable,IF(OR(O1126=1,O1126&lt;$J$23*periods_per_year),Q1125,MIN($J$24,IF(MOD(O1126-1,$J$26)=0,MAX($J$25,Q1125+$J$27),Q1125))),Q1125))))</f>
        <v/>
      </c>
      <c r="R1126" s="21" t="str">
        <f>IF(O1126="","",ROUND((((1+Q1126/CP)^(CP/periods_per_year))-1)*U1125,2))</f>
        <v/>
      </c>
      <c r="S1126" s="21" t="str">
        <f>IF(O1126="","",IF(O1126=nper,U1125+R1126,MIN(U1125+R1126,IF(Q1126=Q1125,S1125,ROUND(-PMT(((1+Q1126/CP)^(CP/periods_per_year))-1,nper-O1126+1,U1125),2)))))</f>
        <v/>
      </c>
      <c r="T1126" s="21" t="str">
        <f t="shared" si="168"/>
        <v/>
      </c>
      <c r="U1126" s="21" t="str">
        <f t="shared" si="169"/>
        <v/>
      </c>
    </row>
    <row r="1127" spans="1:21" x14ac:dyDescent="0.2">
      <c r="A1127" s="11" t="str">
        <f t="shared" si="160"/>
        <v/>
      </c>
      <c r="B1127" s="12" t="str">
        <f t="shared" si="161"/>
        <v/>
      </c>
      <c r="C1127" s="16" t="str">
        <f t="shared" si="162"/>
        <v/>
      </c>
      <c r="D1127" s="13" t="str">
        <f>IF(A1127="","",IF(A1127=1,start_rate,IF(variable,IF(OR(A1127=1,A1127&lt;$J$23*periods_per_year),D1126,MIN($J$24,IF(MOD(A1127-1,$J$26)=0,MAX($J$25,D1126+$J$27),D1126))),D1126)))</f>
        <v/>
      </c>
      <c r="E1127" s="14" t="str">
        <f t="shared" si="163"/>
        <v/>
      </c>
      <c r="F1127" s="14" t="str">
        <f>IF(A1127="","",IF(A1127=nper,J1126+E1127,MIN(J1126+E1127,IF(D1127=D1126,F1126,IF($E$13="Acc Bi-Weekly",ROUND((-PMT(((1+D1127/CP)^(CP/12))-1,(nper-A1127+1)*12/26,J1126))/2,2),IF($E$13="Acc Weekly",ROUND((-PMT(((1+D1127/CP)^(CP/12))-1,(nper-A1127+1)*12/52,J1126))/4,2),ROUND(-PMT(((1+D1127/CP)^(CP/periods_per_year))-1,nper-A1127+1,J1126),2)))))))</f>
        <v/>
      </c>
      <c r="G1127" s="14" t="str">
        <f>IF(OR(A1127="",A1127&lt;$E$23),"",IF(J1126&lt;=F1127,0,IF(IF(AND(A1127&gt;=$E$23,MOD(A1127-$E$23,int)=0),$E$24,0)+F1127&gt;=J1126+E1127,J1126+E1127-F1127,IF(AND(A1127&gt;=$E$23,MOD(A1127-$E$23,int)=0),$E$24,0)+IF(IF(AND(A1127&gt;=$E$23,MOD(A1127-$E$23,int)=0),$E$24,0)+IF(MOD(A1127-$E$27,periods_per_year)=0,$E$26,0)+F1127&lt;J1126+E1127,IF(MOD(A1127-$E$27,periods_per_year)=0,$E$26,0),J1126+E1127-IF(AND(A1127&gt;=$E$23,MOD(A1127-$E$23,int)=0),$E$24,0)-F1127))))</f>
        <v/>
      </c>
      <c r="H1127" s="15"/>
      <c r="I1127" s="14" t="str">
        <f t="shared" si="164"/>
        <v/>
      </c>
      <c r="J1127" s="14" t="str">
        <f t="shared" si="165"/>
        <v/>
      </c>
      <c r="K1127" s="14" t="str">
        <f t="shared" si="166"/>
        <v/>
      </c>
      <c r="L1127" s="14" t="str">
        <f>IF(A1127="","",SUM($K$49:K1127))</f>
        <v/>
      </c>
      <c r="O1127" s="18" t="str">
        <f t="shared" si="167"/>
        <v/>
      </c>
      <c r="P1127" s="19" t="str">
        <f>IF(O1127="","",IF(OR(periods_per_year=26,periods_per_year=52),IF(periods_per_year=26,IF(O1127=1,fpdate,P1126+14),IF(periods_per_year=52,IF(O1127=1,fpdate,P1126+7),"n/a")),IF(periods_per_year=24,DATE(YEAR(fpdate),MONTH(fpdate)+(O1127-1)/2+IF(AND(DAY(fpdate)&gt;=15,MOD(O1127,2)=0),1,0),IF(MOD(O1127,2)=0,IF(DAY(fpdate)&gt;=15,DAY(fpdate)-14,DAY(fpdate)+14),DAY(fpdate))),IF(DAY(DATE(YEAR(fpdate),MONTH(fpdate)+O1127-1,DAY(fpdate)))&lt;&gt;DAY(fpdate),DATE(YEAR(fpdate),MONTH(fpdate)+O1127,0),DATE(YEAR(fpdate),MONTH(fpdate)+O1127-1,DAY(fpdate))))))</f>
        <v/>
      </c>
      <c r="Q1127" s="20" t="str">
        <f>IF(O1127="","",IF(D1127&lt;&gt;"",D1127,IF(O1127=1,start_rate,IF(variable,IF(OR(O1127=1,O1127&lt;$J$23*periods_per_year),Q1126,MIN($J$24,IF(MOD(O1127-1,$J$26)=0,MAX($J$25,Q1126+$J$27),Q1126))),Q1126))))</f>
        <v/>
      </c>
      <c r="R1127" s="21" t="str">
        <f>IF(O1127="","",ROUND((((1+Q1127/CP)^(CP/periods_per_year))-1)*U1126,2))</f>
        <v/>
      </c>
      <c r="S1127" s="21" t="str">
        <f>IF(O1127="","",IF(O1127=nper,U1126+R1127,MIN(U1126+R1127,IF(Q1127=Q1126,S1126,ROUND(-PMT(((1+Q1127/CP)^(CP/periods_per_year))-1,nper-O1127+1,U1126),2)))))</f>
        <v/>
      </c>
      <c r="T1127" s="21" t="str">
        <f t="shared" si="168"/>
        <v/>
      </c>
      <c r="U1127" s="21" t="str">
        <f t="shared" si="169"/>
        <v/>
      </c>
    </row>
    <row r="1128" spans="1:21" x14ac:dyDescent="0.2">
      <c r="A1128" s="11" t="str">
        <f t="shared" si="160"/>
        <v/>
      </c>
      <c r="B1128" s="12" t="str">
        <f t="shared" si="161"/>
        <v/>
      </c>
      <c r="C1128" s="16" t="str">
        <f t="shared" si="162"/>
        <v/>
      </c>
      <c r="D1128" s="13" t="str">
        <f>IF(A1128="","",IF(A1128=1,start_rate,IF(variable,IF(OR(A1128=1,A1128&lt;$J$23*periods_per_year),D1127,MIN($J$24,IF(MOD(A1128-1,$J$26)=0,MAX($J$25,D1127+$J$27),D1127))),D1127)))</f>
        <v/>
      </c>
      <c r="E1128" s="14" t="str">
        <f t="shared" si="163"/>
        <v/>
      </c>
      <c r="F1128" s="14" t="str">
        <f>IF(A1128="","",IF(A1128=nper,J1127+E1128,MIN(J1127+E1128,IF(D1128=D1127,F1127,IF($E$13="Acc Bi-Weekly",ROUND((-PMT(((1+D1128/CP)^(CP/12))-1,(nper-A1128+1)*12/26,J1127))/2,2),IF($E$13="Acc Weekly",ROUND((-PMT(((1+D1128/CP)^(CP/12))-1,(nper-A1128+1)*12/52,J1127))/4,2),ROUND(-PMT(((1+D1128/CP)^(CP/periods_per_year))-1,nper-A1128+1,J1127),2)))))))</f>
        <v/>
      </c>
      <c r="G1128" s="14" t="str">
        <f>IF(OR(A1128="",A1128&lt;$E$23),"",IF(J1127&lt;=F1128,0,IF(IF(AND(A1128&gt;=$E$23,MOD(A1128-$E$23,int)=0),$E$24,0)+F1128&gt;=J1127+E1128,J1127+E1128-F1128,IF(AND(A1128&gt;=$E$23,MOD(A1128-$E$23,int)=0),$E$24,0)+IF(IF(AND(A1128&gt;=$E$23,MOD(A1128-$E$23,int)=0),$E$24,0)+IF(MOD(A1128-$E$27,periods_per_year)=0,$E$26,0)+F1128&lt;J1127+E1128,IF(MOD(A1128-$E$27,periods_per_year)=0,$E$26,0),J1127+E1128-IF(AND(A1128&gt;=$E$23,MOD(A1128-$E$23,int)=0),$E$24,0)-F1128))))</f>
        <v/>
      </c>
      <c r="H1128" s="15"/>
      <c r="I1128" s="14" t="str">
        <f t="shared" si="164"/>
        <v/>
      </c>
      <c r="J1128" s="14" t="str">
        <f t="shared" si="165"/>
        <v/>
      </c>
      <c r="K1128" s="14" t="str">
        <f t="shared" si="166"/>
        <v/>
      </c>
      <c r="L1128" s="14" t="str">
        <f>IF(A1128="","",SUM($K$49:K1128))</f>
        <v/>
      </c>
      <c r="O1128" s="18" t="str">
        <f t="shared" si="167"/>
        <v/>
      </c>
      <c r="P1128" s="19" t="str">
        <f>IF(O1128="","",IF(OR(periods_per_year=26,periods_per_year=52),IF(periods_per_year=26,IF(O1128=1,fpdate,P1127+14),IF(periods_per_year=52,IF(O1128=1,fpdate,P1127+7),"n/a")),IF(periods_per_year=24,DATE(YEAR(fpdate),MONTH(fpdate)+(O1128-1)/2+IF(AND(DAY(fpdate)&gt;=15,MOD(O1128,2)=0),1,0),IF(MOD(O1128,2)=0,IF(DAY(fpdate)&gt;=15,DAY(fpdate)-14,DAY(fpdate)+14),DAY(fpdate))),IF(DAY(DATE(YEAR(fpdate),MONTH(fpdate)+O1128-1,DAY(fpdate)))&lt;&gt;DAY(fpdate),DATE(YEAR(fpdate),MONTH(fpdate)+O1128,0),DATE(YEAR(fpdate),MONTH(fpdate)+O1128-1,DAY(fpdate))))))</f>
        <v/>
      </c>
      <c r="Q1128" s="20" t="str">
        <f>IF(O1128="","",IF(D1128&lt;&gt;"",D1128,IF(O1128=1,start_rate,IF(variable,IF(OR(O1128=1,O1128&lt;$J$23*periods_per_year),Q1127,MIN($J$24,IF(MOD(O1128-1,$J$26)=0,MAX($J$25,Q1127+$J$27),Q1127))),Q1127))))</f>
        <v/>
      </c>
      <c r="R1128" s="21" t="str">
        <f>IF(O1128="","",ROUND((((1+Q1128/CP)^(CP/periods_per_year))-1)*U1127,2))</f>
        <v/>
      </c>
      <c r="S1128" s="21" t="str">
        <f>IF(O1128="","",IF(O1128=nper,U1127+R1128,MIN(U1127+R1128,IF(Q1128=Q1127,S1127,ROUND(-PMT(((1+Q1128/CP)^(CP/periods_per_year))-1,nper-O1128+1,U1127),2)))))</f>
        <v/>
      </c>
      <c r="T1128" s="21" t="str">
        <f t="shared" si="168"/>
        <v/>
      </c>
      <c r="U1128" s="21" t="str">
        <f t="shared" si="169"/>
        <v/>
      </c>
    </row>
    <row r="1129" spans="1:21" x14ac:dyDescent="0.2">
      <c r="A1129" s="11" t="str">
        <f t="shared" si="160"/>
        <v/>
      </c>
      <c r="B1129" s="12" t="str">
        <f t="shared" si="161"/>
        <v/>
      </c>
      <c r="C1129" s="16" t="str">
        <f t="shared" si="162"/>
        <v/>
      </c>
      <c r="D1129" s="13" t="str">
        <f>IF(A1129="","",IF(A1129=1,start_rate,IF(variable,IF(OR(A1129=1,A1129&lt;$J$23*periods_per_year),D1128,MIN($J$24,IF(MOD(A1129-1,$J$26)=0,MAX($J$25,D1128+$J$27),D1128))),D1128)))</f>
        <v/>
      </c>
      <c r="E1129" s="14" t="str">
        <f t="shared" si="163"/>
        <v/>
      </c>
      <c r="F1129" s="14" t="str">
        <f>IF(A1129="","",IF(A1129=nper,J1128+E1129,MIN(J1128+E1129,IF(D1129=D1128,F1128,IF($E$13="Acc Bi-Weekly",ROUND((-PMT(((1+D1129/CP)^(CP/12))-1,(nper-A1129+1)*12/26,J1128))/2,2),IF($E$13="Acc Weekly",ROUND((-PMT(((1+D1129/CP)^(CP/12))-1,(nper-A1129+1)*12/52,J1128))/4,2),ROUND(-PMT(((1+D1129/CP)^(CP/periods_per_year))-1,nper-A1129+1,J1128),2)))))))</f>
        <v/>
      </c>
      <c r="G1129" s="14" t="str">
        <f>IF(OR(A1129="",A1129&lt;$E$23),"",IF(J1128&lt;=F1129,0,IF(IF(AND(A1129&gt;=$E$23,MOD(A1129-$E$23,int)=0),$E$24,0)+F1129&gt;=J1128+E1129,J1128+E1129-F1129,IF(AND(A1129&gt;=$E$23,MOD(A1129-$E$23,int)=0),$E$24,0)+IF(IF(AND(A1129&gt;=$E$23,MOD(A1129-$E$23,int)=0),$E$24,0)+IF(MOD(A1129-$E$27,periods_per_year)=0,$E$26,0)+F1129&lt;J1128+E1129,IF(MOD(A1129-$E$27,periods_per_year)=0,$E$26,0),J1128+E1129-IF(AND(A1129&gt;=$E$23,MOD(A1129-$E$23,int)=0),$E$24,0)-F1129))))</f>
        <v/>
      </c>
      <c r="H1129" s="15"/>
      <c r="I1129" s="14" t="str">
        <f t="shared" si="164"/>
        <v/>
      </c>
      <c r="J1129" s="14" t="str">
        <f t="shared" si="165"/>
        <v/>
      </c>
      <c r="K1129" s="14" t="str">
        <f t="shared" si="166"/>
        <v/>
      </c>
      <c r="L1129" s="14" t="str">
        <f>IF(A1129="","",SUM($K$49:K1129))</f>
        <v/>
      </c>
      <c r="O1129" s="18" t="str">
        <f t="shared" si="167"/>
        <v/>
      </c>
      <c r="P1129" s="19" t="str">
        <f>IF(O1129="","",IF(OR(periods_per_year=26,periods_per_year=52),IF(periods_per_year=26,IF(O1129=1,fpdate,P1128+14),IF(periods_per_year=52,IF(O1129=1,fpdate,P1128+7),"n/a")),IF(periods_per_year=24,DATE(YEAR(fpdate),MONTH(fpdate)+(O1129-1)/2+IF(AND(DAY(fpdate)&gt;=15,MOD(O1129,2)=0),1,0),IF(MOD(O1129,2)=0,IF(DAY(fpdate)&gt;=15,DAY(fpdate)-14,DAY(fpdate)+14),DAY(fpdate))),IF(DAY(DATE(YEAR(fpdate),MONTH(fpdate)+O1129-1,DAY(fpdate)))&lt;&gt;DAY(fpdate),DATE(YEAR(fpdate),MONTH(fpdate)+O1129,0),DATE(YEAR(fpdate),MONTH(fpdate)+O1129-1,DAY(fpdate))))))</f>
        <v/>
      </c>
      <c r="Q1129" s="20" t="str">
        <f>IF(O1129="","",IF(D1129&lt;&gt;"",D1129,IF(O1129=1,start_rate,IF(variable,IF(OR(O1129=1,O1129&lt;$J$23*periods_per_year),Q1128,MIN($J$24,IF(MOD(O1129-1,$J$26)=0,MAX($J$25,Q1128+$J$27),Q1128))),Q1128))))</f>
        <v/>
      </c>
      <c r="R1129" s="21" t="str">
        <f>IF(O1129="","",ROUND((((1+Q1129/CP)^(CP/periods_per_year))-1)*U1128,2))</f>
        <v/>
      </c>
      <c r="S1129" s="21" t="str">
        <f>IF(O1129="","",IF(O1129=nper,U1128+R1129,MIN(U1128+R1129,IF(Q1129=Q1128,S1128,ROUND(-PMT(((1+Q1129/CP)^(CP/periods_per_year))-1,nper-O1129+1,U1128),2)))))</f>
        <v/>
      </c>
      <c r="T1129" s="21" t="str">
        <f t="shared" si="168"/>
        <v/>
      </c>
      <c r="U1129" s="21" t="str">
        <f t="shared" si="169"/>
        <v/>
      </c>
    </row>
    <row r="1130" spans="1:21" x14ac:dyDescent="0.2">
      <c r="A1130" s="11" t="str">
        <f t="shared" si="160"/>
        <v/>
      </c>
      <c r="B1130" s="12" t="str">
        <f t="shared" si="161"/>
        <v/>
      </c>
      <c r="C1130" s="16" t="str">
        <f t="shared" si="162"/>
        <v/>
      </c>
      <c r="D1130" s="13" t="str">
        <f>IF(A1130="","",IF(A1130=1,start_rate,IF(variable,IF(OR(A1130=1,A1130&lt;$J$23*periods_per_year),D1129,MIN($J$24,IF(MOD(A1130-1,$J$26)=0,MAX($J$25,D1129+$J$27),D1129))),D1129)))</f>
        <v/>
      </c>
      <c r="E1130" s="14" t="str">
        <f t="shared" si="163"/>
        <v/>
      </c>
      <c r="F1130" s="14" t="str">
        <f>IF(A1130="","",IF(A1130=nper,J1129+E1130,MIN(J1129+E1130,IF(D1130=D1129,F1129,IF($E$13="Acc Bi-Weekly",ROUND((-PMT(((1+D1130/CP)^(CP/12))-1,(nper-A1130+1)*12/26,J1129))/2,2),IF($E$13="Acc Weekly",ROUND((-PMT(((1+D1130/CP)^(CP/12))-1,(nper-A1130+1)*12/52,J1129))/4,2),ROUND(-PMT(((1+D1130/CP)^(CP/periods_per_year))-1,nper-A1130+1,J1129),2)))))))</f>
        <v/>
      </c>
      <c r="G1130" s="14" t="str">
        <f>IF(OR(A1130="",A1130&lt;$E$23),"",IF(J1129&lt;=F1130,0,IF(IF(AND(A1130&gt;=$E$23,MOD(A1130-$E$23,int)=0),$E$24,0)+F1130&gt;=J1129+E1130,J1129+E1130-F1130,IF(AND(A1130&gt;=$E$23,MOD(A1130-$E$23,int)=0),$E$24,0)+IF(IF(AND(A1130&gt;=$E$23,MOD(A1130-$E$23,int)=0),$E$24,0)+IF(MOD(A1130-$E$27,periods_per_year)=0,$E$26,0)+F1130&lt;J1129+E1130,IF(MOD(A1130-$E$27,periods_per_year)=0,$E$26,0),J1129+E1130-IF(AND(A1130&gt;=$E$23,MOD(A1130-$E$23,int)=0),$E$24,0)-F1130))))</f>
        <v/>
      </c>
      <c r="H1130" s="15"/>
      <c r="I1130" s="14" t="str">
        <f t="shared" si="164"/>
        <v/>
      </c>
      <c r="J1130" s="14" t="str">
        <f t="shared" si="165"/>
        <v/>
      </c>
      <c r="K1130" s="14" t="str">
        <f t="shared" si="166"/>
        <v/>
      </c>
      <c r="L1130" s="14" t="str">
        <f>IF(A1130="","",SUM($K$49:K1130))</f>
        <v/>
      </c>
      <c r="O1130" s="18" t="str">
        <f t="shared" si="167"/>
        <v/>
      </c>
      <c r="P1130" s="19" t="str">
        <f>IF(O1130="","",IF(OR(periods_per_year=26,periods_per_year=52),IF(periods_per_year=26,IF(O1130=1,fpdate,P1129+14),IF(periods_per_year=52,IF(O1130=1,fpdate,P1129+7),"n/a")),IF(periods_per_year=24,DATE(YEAR(fpdate),MONTH(fpdate)+(O1130-1)/2+IF(AND(DAY(fpdate)&gt;=15,MOD(O1130,2)=0),1,0),IF(MOD(O1130,2)=0,IF(DAY(fpdate)&gt;=15,DAY(fpdate)-14,DAY(fpdate)+14),DAY(fpdate))),IF(DAY(DATE(YEAR(fpdate),MONTH(fpdate)+O1130-1,DAY(fpdate)))&lt;&gt;DAY(fpdate),DATE(YEAR(fpdate),MONTH(fpdate)+O1130,0),DATE(YEAR(fpdate),MONTH(fpdate)+O1130-1,DAY(fpdate))))))</f>
        <v/>
      </c>
      <c r="Q1130" s="20" t="str">
        <f>IF(O1130="","",IF(D1130&lt;&gt;"",D1130,IF(O1130=1,start_rate,IF(variable,IF(OR(O1130=1,O1130&lt;$J$23*periods_per_year),Q1129,MIN($J$24,IF(MOD(O1130-1,$J$26)=0,MAX($J$25,Q1129+$J$27),Q1129))),Q1129))))</f>
        <v/>
      </c>
      <c r="R1130" s="21" t="str">
        <f>IF(O1130="","",ROUND((((1+Q1130/CP)^(CP/periods_per_year))-1)*U1129,2))</f>
        <v/>
      </c>
      <c r="S1130" s="21" t="str">
        <f>IF(O1130="","",IF(O1130=nper,U1129+R1130,MIN(U1129+R1130,IF(Q1130=Q1129,S1129,ROUND(-PMT(((1+Q1130/CP)^(CP/periods_per_year))-1,nper-O1130+1,U1129),2)))))</f>
        <v/>
      </c>
      <c r="T1130" s="21" t="str">
        <f t="shared" si="168"/>
        <v/>
      </c>
      <c r="U1130" s="21" t="str">
        <f t="shared" si="169"/>
        <v/>
      </c>
    </row>
    <row r="1131" spans="1:21" x14ac:dyDescent="0.2">
      <c r="A1131" s="11" t="str">
        <f t="shared" si="160"/>
        <v/>
      </c>
      <c r="B1131" s="12" t="str">
        <f t="shared" si="161"/>
        <v/>
      </c>
      <c r="C1131" s="16" t="str">
        <f t="shared" si="162"/>
        <v/>
      </c>
      <c r="D1131" s="13" t="str">
        <f>IF(A1131="","",IF(A1131=1,start_rate,IF(variable,IF(OR(A1131=1,A1131&lt;$J$23*periods_per_year),D1130,MIN($J$24,IF(MOD(A1131-1,$J$26)=0,MAX($J$25,D1130+$J$27),D1130))),D1130)))</f>
        <v/>
      </c>
      <c r="E1131" s="14" t="str">
        <f t="shared" si="163"/>
        <v/>
      </c>
      <c r="F1131" s="14" t="str">
        <f>IF(A1131="","",IF(A1131=nper,J1130+E1131,MIN(J1130+E1131,IF(D1131=D1130,F1130,IF($E$13="Acc Bi-Weekly",ROUND((-PMT(((1+D1131/CP)^(CP/12))-1,(nper-A1131+1)*12/26,J1130))/2,2),IF($E$13="Acc Weekly",ROUND((-PMT(((1+D1131/CP)^(CP/12))-1,(nper-A1131+1)*12/52,J1130))/4,2),ROUND(-PMT(((1+D1131/CP)^(CP/periods_per_year))-1,nper-A1131+1,J1130),2)))))))</f>
        <v/>
      </c>
      <c r="G1131" s="14" t="str">
        <f>IF(OR(A1131="",A1131&lt;$E$23),"",IF(J1130&lt;=F1131,0,IF(IF(AND(A1131&gt;=$E$23,MOD(A1131-$E$23,int)=0),$E$24,0)+F1131&gt;=J1130+E1131,J1130+E1131-F1131,IF(AND(A1131&gt;=$E$23,MOD(A1131-$E$23,int)=0),$E$24,0)+IF(IF(AND(A1131&gt;=$E$23,MOD(A1131-$E$23,int)=0),$E$24,0)+IF(MOD(A1131-$E$27,periods_per_year)=0,$E$26,0)+F1131&lt;J1130+E1131,IF(MOD(A1131-$E$27,periods_per_year)=0,$E$26,0),J1130+E1131-IF(AND(A1131&gt;=$E$23,MOD(A1131-$E$23,int)=0),$E$24,0)-F1131))))</f>
        <v/>
      </c>
      <c r="H1131" s="15"/>
      <c r="I1131" s="14" t="str">
        <f t="shared" si="164"/>
        <v/>
      </c>
      <c r="J1131" s="14" t="str">
        <f t="shared" si="165"/>
        <v/>
      </c>
      <c r="K1131" s="14" t="str">
        <f t="shared" si="166"/>
        <v/>
      </c>
      <c r="L1131" s="14" t="str">
        <f>IF(A1131="","",SUM($K$49:K1131))</f>
        <v/>
      </c>
      <c r="O1131" s="18" t="str">
        <f t="shared" si="167"/>
        <v/>
      </c>
      <c r="P1131" s="19" t="str">
        <f>IF(O1131="","",IF(OR(periods_per_year=26,periods_per_year=52),IF(periods_per_year=26,IF(O1131=1,fpdate,P1130+14),IF(periods_per_year=52,IF(O1131=1,fpdate,P1130+7),"n/a")),IF(periods_per_year=24,DATE(YEAR(fpdate),MONTH(fpdate)+(O1131-1)/2+IF(AND(DAY(fpdate)&gt;=15,MOD(O1131,2)=0),1,0),IF(MOD(O1131,2)=0,IF(DAY(fpdate)&gt;=15,DAY(fpdate)-14,DAY(fpdate)+14),DAY(fpdate))),IF(DAY(DATE(YEAR(fpdate),MONTH(fpdate)+O1131-1,DAY(fpdate)))&lt;&gt;DAY(fpdate),DATE(YEAR(fpdate),MONTH(fpdate)+O1131,0),DATE(YEAR(fpdate),MONTH(fpdate)+O1131-1,DAY(fpdate))))))</f>
        <v/>
      </c>
      <c r="Q1131" s="20" t="str">
        <f>IF(O1131="","",IF(D1131&lt;&gt;"",D1131,IF(O1131=1,start_rate,IF(variable,IF(OR(O1131=1,O1131&lt;$J$23*periods_per_year),Q1130,MIN($J$24,IF(MOD(O1131-1,$J$26)=0,MAX($J$25,Q1130+$J$27),Q1130))),Q1130))))</f>
        <v/>
      </c>
      <c r="R1131" s="21" t="str">
        <f>IF(O1131="","",ROUND((((1+Q1131/CP)^(CP/periods_per_year))-1)*U1130,2))</f>
        <v/>
      </c>
      <c r="S1131" s="21" t="str">
        <f>IF(O1131="","",IF(O1131=nper,U1130+R1131,MIN(U1130+R1131,IF(Q1131=Q1130,S1130,ROUND(-PMT(((1+Q1131/CP)^(CP/periods_per_year))-1,nper-O1131+1,U1130),2)))))</f>
        <v/>
      </c>
      <c r="T1131" s="21" t="str">
        <f t="shared" si="168"/>
        <v/>
      </c>
      <c r="U1131" s="21" t="str">
        <f t="shared" si="169"/>
        <v/>
      </c>
    </row>
    <row r="1132" spans="1:21" x14ac:dyDescent="0.2">
      <c r="A1132" s="11" t="str">
        <f t="shared" si="160"/>
        <v/>
      </c>
      <c r="B1132" s="12" t="str">
        <f t="shared" si="161"/>
        <v/>
      </c>
      <c r="C1132" s="16" t="str">
        <f t="shared" si="162"/>
        <v/>
      </c>
      <c r="D1132" s="13" t="str">
        <f>IF(A1132="","",IF(A1132=1,start_rate,IF(variable,IF(OR(A1132=1,A1132&lt;$J$23*periods_per_year),D1131,MIN($J$24,IF(MOD(A1132-1,$J$26)=0,MAX($J$25,D1131+$J$27),D1131))),D1131)))</f>
        <v/>
      </c>
      <c r="E1132" s="14" t="str">
        <f t="shared" si="163"/>
        <v/>
      </c>
      <c r="F1132" s="14" t="str">
        <f>IF(A1132="","",IF(A1132=nper,J1131+E1132,MIN(J1131+E1132,IF(D1132=D1131,F1131,IF($E$13="Acc Bi-Weekly",ROUND((-PMT(((1+D1132/CP)^(CP/12))-1,(nper-A1132+1)*12/26,J1131))/2,2),IF($E$13="Acc Weekly",ROUND((-PMT(((1+D1132/CP)^(CP/12))-1,(nper-A1132+1)*12/52,J1131))/4,2),ROUND(-PMT(((1+D1132/CP)^(CP/periods_per_year))-1,nper-A1132+1,J1131),2)))))))</f>
        <v/>
      </c>
      <c r="G1132" s="14" t="str">
        <f>IF(OR(A1132="",A1132&lt;$E$23),"",IF(J1131&lt;=F1132,0,IF(IF(AND(A1132&gt;=$E$23,MOD(A1132-$E$23,int)=0),$E$24,0)+F1132&gt;=J1131+E1132,J1131+E1132-F1132,IF(AND(A1132&gt;=$E$23,MOD(A1132-$E$23,int)=0),$E$24,0)+IF(IF(AND(A1132&gt;=$E$23,MOD(A1132-$E$23,int)=0),$E$24,0)+IF(MOD(A1132-$E$27,periods_per_year)=0,$E$26,0)+F1132&lt;J1131+E1132,IF(MOD(A1132-$E$27,periods_per_year)=0,$E$26,0),J1131+E1132-IF(AND(A1132&gt;=$E$23,MOD(A1132-$E$23,int)=0),$E$24,0)-F1132))))</f>
        <v/>
      </c>
      <c r="H1132" s="15"/>
      <c r="I1132" s="14" t="str">
        <f t="shared" si="164"/>
        <v/>
      </c>
      <c r="J1132" s="14" t="str">
        <f t="shared" si="165"/>
        <v/>
      </c>
      <c r="K1132" s="14" t="str">
        <f t="shared" si="166"/>
        <v/>
      </c>
      <c r="L1132" s="14" t="str">
        <f>IF(A1132="","",SUM($K$49:K1132))</f>
        <v/>
      </c>
      <c r="O1132" s="18" t="str">
        <f t="shared" si="167"/>
        <v/>
      </c>
      <c r="P1132" s="19" t="str">
        <f>IF(O1132="","",IF(OR(periods_per_year=26,periods_per_year=52),IF(periods_per_year=26,IF(O1132=1,fpdate,P1131+14),IF(periods_per_year=52,IF(O1132=1,fpdate,P1131+7),"n/a")),IF(periods_per_year=24,DATE(YEAR(fpdate),MONTH(fpdate)+(O1132-1)/2+IF(AND(DAY(fpdate)&gt;=15,MOD(O1132,2)=0),1,0),IF(MOD(O1132,2)=0,IF(DAY(fpdate)&gt;=15,DAY(fpdate)-14,DAY(fpdate)+14),DAY(fpdate))),IF(DAY(DATE(YEAR(fpdate),MONTH(fpdate)+O1132-1,DAY(fpdate)))&lt;&gt;DAY(fpdate),DATE(YEAR(fpdate),MONTH(fpdate)+O1132,0),DATE(YEAR(fpdate),MONTH(fpdate)+O1132-1,DAY(fpdate))))))</f>
        <v/>
      </c>
      <c r="Q1132" s="20" t="str">
        <f>IF(O1132="","",IF(D1132&lt;&gt;"",D1132,IF(O1132=1,start_rate,IF(variable,IF(OR(O1132=1,O1132&lt;$J$23*periods_per_year),Q1131,MIN($J$24,IF(MOD(O1132-1,$J$26)=0,MAX($J$25,Q1131+$J$27),Q1131))),Q1131))))</f>
        <v/>
      </c>
      <c r="R1132" s="21" t="str">
        <f>IF(O1132="","",ROUND((((1+Q1132/CP)^(CP/periods_per_year))-1)*U1131,2))</f>
        <v/>
      </c>
      <c r="S1132" s="21" t="str">
        <f>IF(O1132="","",IF(O1132=nper,U1131+R1132,MIN(U1131+R1132,IF(Q1132=Q1131,S1131,ROUND(-PMT(((1+Q1132/CP)^(CP/periods_per_year))-1,nper-O1132+1,U1131),2)))))</f>
        <v/>
      </c>
      <c r="T1132" s="21" t="str">
        <f t="shared" si="168"/>
        <v/>
      </c>
      <c r="U1132" s="21" t="str">
        <f t="shared" si="169"/>
        <v/>
      </c>
    </row>
    <row r="1133" spans="1:21" x14ac:dyDescent="0.2">
      <c r="A1133" s="11" t="str">
        <f t="shared" si="160"/>
        <v/>
      </c>
      <c r="B1133" s="12" t="str">
        <f t="shared" si="161"/>
        <v/>
      </c>
      <c r="C1133" s="16" t="str">
        <f t="shared" si="162"/>
        <v/>
      </c>
      <c r="D1133" s="13" t="str">
        <f>IF(A1133="","",IF(A1133=1,start_rate,IF(variable,IF(OR(A1133=1,A1133&lt;$J$23*periods_per_year),D1132,MIN($J$24,IF(MOD(A1133-1,$J$26)=0,MAX($J$25,D1132+$J$27),D1132))),D1132)))</f>
        <v/>
      </c>
      <c r="E1133" s="14" t="str">
        <f t="shared" si="163"/>
        <v/>
      </c>
      <c r="F1133" s="14" t="str">
        <f>IF(A1133="","",IF(A1133=nper,J1132+E1133,MIN(J1132+E1133,IF(D1133=D1132,F1132,IF($E$13="Acc Bi-Weekly",ROUND((-PMT(((1+D1133/CP)^(CP/12))-1,(nper-A1133+1)*12/26,J1132))/2,2),IF($E$13="Acc Weekly",ROUND((-PMT(((1+D1133/CP)^(CP/12))-1,(nper-A1133+1)*12/52,J1132))/4,2),ROUND(-PMT(((1+D1133/CP)^(CP/periods_per_year))-1,nper-A1133+1,J1132),2)))))))</f>
        <v/>
      </c>
      <c r="G1133" s="14" t="str">
        <f>IF(OR(A1133="",A1133&lt;$E$23),"",IF(J1132&lt;=F1133,0,IF(IF(AND(A1133&gt;=$E$23,MOD(A1133-$E$23,int)=0),$E$24,0)+F1133&gt;=J1132+E1133,J1132+E1133-F1133,IF(AND(A1133&gt;=$E$23,MOD(A1133-$E$23,int)=0),$E$24,0)+IF(IF(AND(A1133&gt;=$E$23,MOD(A1133-$E$23,int)=0),$E$24,0)+IF(MOD(A1133-$E$27,periods_per_year)=0,$E$26,0)+F1133&lt;J1132+E1133,IF(MOD(A1133-$E$27,periods_per_year)=0,$E$26,0),J1132+E1133-IF(AND(A1133&gt;=$E$23,MOD(A1133-$E$23,int)=0),$E$24,0)-F1133))))</f>
        <v/>
      </c>
      <c r="H1133" s="15"/>
      <c r="I1133" s="14" t="str">
        <f t="shared" si="164"/>
        <v/>
      </c>
      <c r="J1133" s="14" t="str">
        <f t="shared" si="165"/>
        <v/>
      </c>
      <c r="K1133" s="14" t="str">
        <f t="shared" si="166"/>
        <v/>
      </c>
      <c r="L1133" s="14" t="str">
        <f>IF(A1133="","",SUM($K$49:K1133))</f>
        <v/>
      </c>
      <c r="O1133" s="18" t="str">
        <f t="shared" si="167"/>
        <v/>
      </c>
      <c r="P1133" s="19" t="str">
        <f>IF(O1133="","",IF(OR(periods_per_year=26,periods_per_year=52),IF(periods_per_year=26,IF(O1133=1,fpdate,P1132+14),IF(periods_per_year=52,IF(O1133=1,fpdate,P1132+7),"n/a")),IF(periods_per_year=24,DATE(YEAR(fpdate),MONTH(fpdate)+(O1133-1)/2+IF(AND(DAY(fpdate)&gt;=15,MOD(O1133,2)=0),1,0),IF(MOD(O1133,2)=0,IF(DAY(fpdate)&gt;=15,DAY(fpdate)-14,DAY(fpdate)+14),DAY(fpdate))),IF(DAY(DATE(YEAR(fpdate),MONTH(fpdate)+O1133-1,DAY(fpdate)))&lt;&gt;DAY(fpdate),DATE(YEAR(fpdate),MONTH(fpdate)+O1133,0),DATE(YEAR(fpdate),MONTH(fpdate)+O1133-1,DAY(fpdate))))))</f>
        <v/>
      </c>
      <c r="Q1133" s="20" t="str">
        <f>IF(O1133="","",IF(D1133&lt;&gt;"",D1133,IF(O1133=1,start_rate,IF(variable,IF(OR(O1133=1,O1133&lt;$J$23*periods_per_year),Q1132,MIN($J$24,IF(MOD(O1133-1,$J$26)=0,MAX($J$25,Q1132+$J$27),Q1132))),Q1132))))</f>
        <v/>
      </c>
      <c r="R1133" s="21" t="str">
        <f>IF(O1133="","",ROUND((((1+Q1133/CP)^(CP/periods_per_year))-1)*U1132,2))</f>
        <v/>
      </c>
      <c r="S1133" s="21" t="str">
        <f>IF(O1133="","",IF(O1133=nper,U1132+R1133,MIN(U1132+R1133,IF(Q1133=Q1132,S1132,ROUND(-PMT(((1+Q1133/CP)^(CP/periods_per_year))-1,nper-O1133+1,U1132),2)))))</f>
        <v/>
      </c>
      <c r="T1133" s="21" t="str">
        <f t="shared" si="168"/>
        <v/>
      </c>
      <c r="U1133" s="21" t="str">
        <f t="shared" si="169"/>
        <v/>
      </c>
    </row>
    <row r="1134" spans="1:21" x14ac:dyDescent="0.2">
      <c r="A1134" s="11" t="str">
        <f t="shared" si="160"/>
        <v/>
      </c>
      <c r="B1134" s="12" t="str">
        <f t="shared" si="161"/>
        <v/>
      </c>
      <c r="C1134" s="16" t="str">
        <f t="shared" si="162"/>
        <v/>
      </c>
      <c r="D1134" s="13" t="str">
        <f>IF(A1134="","",IF(A1134=1,start_rate,IF(variable,IF(OR(A1134=1,A1134&lt;$J$23*periods_per_year),D1133,MIN($J$24,IF(MOD(A1134-1,$J$26)=0,MAX($J$25,D1133+$J$27),D1133))),D1133)))</f>
        <v/>
      </c>
      <c r="E1134" s="14" t="str">
        <f t="shared" si="163"/>
        <v/>
      </c>
      <c r="F1134" s="14" t="str">
        <f>IF(A1134="","",IF(A1134=nper,J1133+E1134,MIN(J1133+E1134,IF(D1134=D1133,F1133,IF($E$13="Acc Bi-Weekly",ROUND((-PMT(((1+D1134/CP)^(CP/12))-1,(nper-A1134+1)*12/26,J1133))/2,2),IF($E$13="Acc Weekly",ROUND((-PMT(((1+D1134/CP)^(CP/12))-1,(nper-A1134+1)*12/52,J1133))/4,2),ROUND(-PMT(((1+D1134/CP)^(CP/periods_per_year))-1,nper-A1134+1,J1133),2)))))))</f>
        <v/>
      </c>
      <c r="G1134" s="14" t="str">
        <f>IF(OR(A1134="",A1134&lt;$E$23),"",IF(J1133&lt;=F1134,0,IF(IF(AND(A1134&gt;=$E$23,MOD(A1134-$E$23,int)=0),$E$24,0)+F1134&gt;=J1133+E1134,J1133+E1134-F1134,IF(AND(A1134&gt;=$E$23,MOD(A1134-$E$23,int)=0),$E$24,0)+IF(IF(AND(A1134&gt;=$E$23,MOD(A1134-$E$23,int)=0),$E$24,0)+IF(MOD(A1134-$E$27,periods_per_year)=0,$E$26,0)+F1134&lt;J1133+E1134,IF(MOD(A1134-$E$27,periods_per_year)=0,$E$26,0),J1133+E1134-IF(AND(A1134&gt;=$E$23,MOD(A1134-$E$23,int)=0),$E$24,0)-F1134))))</f>
        <v/>
      </c>
      <c r="H1134" s="15"/>
      <c r="I1134" s="14" t="str">
        <f t="shared" si="164"/>
        <v/>
      </c>
      <c r="J1134" s="14" t="str">
        <f t="shared" si="165"/>
        <v/>
      </c>
      <c r="K1134" s="14" t="str">
        <f t="shared" si="166"/>
        <v/>
      </c>
      <c r="L1134" s="14" t="str">
        <f>IF(A1134="","",SUM($K$49:K1134))</f>
        <v/>
      </c>
      <c r="O1134" s="18" t="str">
        <f t="shared" si="167"/>
        <v/>
      </c>
      <c r="P1134" s="19" t="str">
        <f>IF(O1134="","",IF(OR(periods_per_year=26,periods_per_year=52),IF(periods_per_year=26,IF(O1134=1,fpdate,P1133+14),IF(periods_per_year=52,IF(O1134=1,fpdate,P1133+7),"n/a")),IF(periods_per_year=24,DATE(YEAR(fpdate),MONTH(fpdate)+(O1134-1)/2+IF(AND(DAY(fpdate)&gt;=15,MOD(O1134,2)=0),1,0),IF(MOD(O1134,2)=0,IF(DAY(fpdate)&gt;=15,DAY(fpdate)-14,DAY(fpdate)+14),DAY(fpdate))),IF(DAY(DATE(YEAR(fpdate),MONTH(fpdate)+O1134-1,DAY(fpdate)))&lt;&gt;DAY(fpdate),DATE(YEAR(fpdate),MONTH(fpdate)+O1134,0),DATE(YEAR(fpdate),MONTH(fpdate)+O1134-1,DAY(fpdate))))))</f>
        <v/>
      </c>
      <c r="Q1134" s="20" t="str">
        <f>IF(O1134="","",IF(D1134&lt;&gt;"",D1134,IF(O1134=1,start_rate,IF(variable,IF(OR(O1134=1,O1134&lt;$J$23*periods_per_year),Q1133,MIN($J$24,IF(MOD(O1134-1,$J$26)=0,MAX($J$25,Q1133+$J$27),Q1133))),Q1133))))</f>
        <v/>
      </c>
      <c r="R1134" s="21" t="str">
        <f>IF(O1134="","",ROUND((((1+Q1134/CP)^(CP/periods_per_year))-1)*U1133,2))</f>
        <v/>
      </c>
      <c r="S1134" s="21" t="str">
        <f>IF(O1134="","",IF(O1134=nper,U1133+R1134,MIN(U1133+R1134,IF(Q1134=Q1133,S1133,ROUND(-PMT(((1+Q1134/CP)^(CP/periods_per_year))-1,nper-O1134+1,U1133),2)))))</f>
        <v/>
      </c>
      <c r="T1134" s="21" t="str">
        <f t="shared" si="168"/>
        <v/>
      </c>
      <c r="U1134" s="21" t="str">
        <f t="shared" si="169"/>
        <v/>
      </c>
    </row>
    <row r="1135" spans="1:21" x14ac:dyDescent="0.2">
      <c r="A1135" s="11" t="str">
        <f t="shared" si="160"/>
        <v/>
      </c>
      <c r="B1135" s="12" t="str">
        <f t="shared" si="161"/>
        <v/>
      </c>
      <c r="C1135" s="16" t="str">
        <f t="shared" si="162"/>
        <v/>
      </c>
      <c r="D1135" s="13" t="str">
        <f>IF(A1135="","",IF(A1135=1,start_rate,IF(variable,IF(OR(A1135=1,A1135&lt;$J$23*periods_per_year),D1134,MIN($J$24,IF(MOD(A1135-1,$J$26)=0,MAX($J$25,D1134+$J$27),D1134))),D1134)))</f>
        <v/>
      </c>
      <c r="E1135" s="14" t="str">
        <f t="shared" si="163"/>
        <v/>
      </c>
      <c r="F1135" s="14" t="str">
        <f>IF(A1135="","",IF(A1135=nper,J1134+E1135,MIN(J1134+E1135,IF(D1135=D1134,F1134,IF($E$13="Acc Bi-Weekly",ROUND((-PMT(((1+D1135/CP)^(CP/12))-1,(nper-A1135+1)*12/26,J1134))/2,2),IF($E$13="Acc Weekly",ROUND((-PMT(((1+D1135/CP)^(CP/12))-1,(nper-A1135+1)*12/52,J1134))/4,2),ROUND(-PMT(((1+D1135/CP)^(CP/periods_per_year))-1,nper-A1135+1,J1134),2)))))))</f>
        <v/>
      </c>
      <c r="G1135" s="14" t="str">
        <f>IF(OR(A1135="",A1135&lt;$E$23),"",IF(J1134&lt;=F1135,0,IF(IF(AND(A1135&gt;=$E$23,MOD(A1135-$E$23,int)=0),$E$24,0)+F1135&gt;=J1134+E1135,J1134+E1135-F1135,IF(AND(A1135&gt;=$E$23,MOD(A1135-$E$23,int)=0),$E$24,0)+IF(IF(AND(A1135&gt;=$E$23,MOD(A1135-$E$23,int)=0),$E$24,0)+IF(MOD(A1135-$E$27,periods_per_year)=0,$E$26,0)+F1135&lt;J1134+E1135,IF(MOD(A1135-$E$27,periods_per_year)=0,$E$26,0),J1134+E1135-IF(AND(A1135&gt;=$E$23,MOD(A1135-$E$23,int)=0),$E$24,0)-F1135))))</f>
        <v/>
      </c>
      <c r="H1135" s="15"/>
      <c r="I1135" s="14" t="str">
        <f t="shared" si="164"/>
        <v/>
      </c>
      <c r="J1135" s="14" t="str">
        <f t="shared" si="165"/>
        <v/>
      </c>
      <c r="K1135" s="14" t="str">
        <f t="shared" si="166"/>
        <v/>
      </c>
      <c r="L1135" s="14" t="str">
        <f>IF(A1135="","",SUM($K$49:K1135))</f>
        <v/>
      </c>
      <c r="O1135" s="18" t="str">
        <f t="shared" si="167"/>
        <v/>
      </c>
      <c r="P1135" s="19" t="str">
        <f>IF(O1135="","",IF(OR(periods_per_year=26,periods_per_year=52),IF(periods_per_year=26,IF(O1135=1,fpdate,P1134+14),IF(periods_per_year=52,IF(O1135=1,fpdate,P1134+7),"n/a")),IF(periods_per_year=24,DATE(YEAR(fpdate),MONTH(fpdate)+(O1135-1)/2+IF(AND(DAY(fpdate)&gt;=15,MOD(O1135,2)=0),1,0),IF(MOD(O1135,2)=0,IF(DAY(fpdate)&gt;=15,DAY(fpdate)-14,DAY(fpdate)+14),DAY(fpdate))),IF(DAY(DATE(YEAR(fpdate),MONTH(fpdate)+O1135-1,DAY(fpdate)))&lt;&gt;DAY(fpdate),DATE(YEAR(fpdate),MONTH(fpdate)+O1135,0),DATE(YEAR(fpdate),MONTH(fpdate)+O1135-1,DAY(fpdate))))))</f>
        <v/>
      </c>
      <c r="Q1135" s="20" t="str">
        <f>IF(O1135="","",IF(D1135&lt;&gt;"",D1135,IF(O1135=1,start_rate,IF(variable,IF(OR(O1135=1,O1135&lt;$J$23*periods_per_year),Q1134,MIN($J$24,IF(MOD(O1135-1,$J$26)=0,MAX($J$25,Q1134+$J$27),Q1134))),Q1134))))</f>
        <v/>
      </c>
      <c r="R1135" s="21" t="str">
        <f>IF(O1135="","",ROUND((((1+Q1135/CP)^(CP/periods_per_year))-1)*U1134,2))</f>
        <v/>
      </c>
      <c r="S1135" s="21" t="str">
        <f>IF(O1135="","",IF(O1135=nper,U1134+R1135,MIN(U1134+R1135,IF(Q1135=Q1134,S1134,ROUND(-PMT(((1+Q1135/CP)^(CP/periods_per_year))-1,nper-O1135+1,U1134),2)))))</f>
        <v/>
      </c>
      <c r="T1135" s="21" t="str">
        <f t="shared" si="168"/>
        <v/>
      </c>
      <c r="U1135" s="21" t="str">
        <f t="shared" si="169"/>
        <v/>
      </c>
    </row>
    <row r="1136" spans="1:21" x14ac:dyDescent="0.2">
      <c r="A1136" s="11" t="str">
        <f t="shared" si="160"/>
        <v/>
      </c>
      <c r="B1136" s="12" t="str">
        <f t="shared" si="161"/>
        <v/>
      </c>
      <c r="C1136" s="16" t="str">
        <f t="shared" si="162"/>
        <v/>
      </c>
      <c r="D1136" s="13" t="str">
        <f>IF(A1136="","",IF(A1136=1,start_rate,IF(variable,IF(OR(A1136=1,A1136&lt;$J$23*periods_per_year),D1135,MIN($J$24,IF(MOD(A1136-1,$J$26)=0,MAX($J$25,D1135+$J$27),D1135))),D1135)))</f>
        <v/>
      </c>
      <c r="E1136" s="14" t="str">
        <f t="shared" si="163"/>
        <v/>
      </c>
      <c r="F1136" s="14" t="str">
        <f>IF(A1136="","",IF(A1136=nper,J1135+E1136,MIN(J1135+E1136,IF(D1136=D1135,F1135,IF($E$13="Acc Bi-Weekly",ROUND((-PMT(((1+D1136/CP)^(CP/12))-1,(nper-A1136+1)*12/26,J1135))/2,2),IF($E$13="Acc Weekly",ROUND((-PMT(((1+D1136/CP)^(CP/12))-1,(nper-A1136+1)*12/52,J1135))/4,2),ROUND(-PMT(((1+D1136/CP)^(CP/periods_per_year))-1,nper-A1136+1,J1135),2)))))))</f>
        <v/>
      </c>
      <c r="G1136" s="14" t="str">
        <f>IF(OR(A1136="",A1136&lt;$E$23),"",IF(J1135&lt;=F1136,0,IF(IF(AND(A1136&gt;=$E$23,MOD(A1136-$E$23,int)=0),$E$24,0)+F1136&gt;=J1135+E1136,J1135+E1136-F1136,IF(AND(A1136&gt;=$E$23,MOD(A1136-$E$23,int)=0),$E$24,0)+IF(IF(AND(A1136&gt;=$E$23,MOD(A1136-$E$23,int)=0),$E$24,0)+IF(MOD(A1136-$E$27,periods_per_year)=0,$E$26,0)+F1136&lt;J1135+E1136,IF(MOD(A1136-$E$27,periods_per_year)=0,$E$26,0),J1135+E1136-IF(AND(A1136&gt;=$E$23,MOD(A1136-$E$23,int)=0),$E$24,0)-F1136))))</f>
        <v/>
      </c>
      <c r="H1136" s="15"/>
      <c r="I1136" s="14" t="str">
        <f t="shared" si="164"/>
        <v/>
      </c>
      <c r="J1136" s="14" t="str">
        <f t="shared" si="165"/>
        <v/>
      </c>
      <c r="K1136" s="14" t="str">
        <f t="shared" si="166"/>
        <v/>
      </c>
      <c r="L1136" s="14" t="str">
        <f>IF(A1136="","",SUM($K$49:K1136))</f>
        <v/>
      </c>
      <c r="O1136" s="18" t="str">
        <f t="shared" si="167"/>
        <v/>
      </c>
      <c r="P1136" s="19" t="str">
        <f>IF(O1136="","",IF(OR(periods_per_year=26,periods_per_year=52),IF(periods_per_year=26,IF(O1136=1,fpdate,P1135+14),IF(periods_per_year=52,IF(O1136=1,fpdate,P1135+7),"n/a")),IF(periods_per_year=24,DATE(YEAR(fpdate),MONTH(fpdate)+(O1136-1)/2+IF(AND(DAY(fpdate)&gt;=15,MOD(O1136,2)=0),1,0),IF(MOD(O1136,2)=0,IF(DAY(fpdate)&gt;=15,DAY(fpdate)-14,DAY(fpdate)+14),DAY(fpdate))),IF(DAY(DATE(YEAR(fpdate),MONTH(fpdate)+O1136-1,DAY(fpdate)))&lt;&gt;DAY(fpdate),DATE(YEAR(fpdate),MONTH(fpdate)+O1136,0),DATE(YEAR(fpdate),MONTH(fpdate)+O1136-1,DAY(fpdate))))))</f>
        <v/>
      </c>
      <c r="Q1136" s="20" t="str">
        <f>IF(O1136="","",IF(D1136&lt;&gt;"",D1136,IF(O1136=1,start_rate,IF(variable,IF(OR(O1136=1,O1136&lt;$J$23*periods_per_year),Q1135,MIN($J$24,IF(MOD(O1136-1,$J$26)=0,MAX($J$25,Q1135+$J$27),Q1135))),Q1135))))</f>
        <v/>
      </c>
      <c r="R1136" s="21" t="str">
        <f>IF(O1136="","",ROUND((((1+Q1136/CP)^(CP/periods_per_year))-1)*U1135,2))</f>
        <v/>
      </c>
      <c r="S1136" s="21" t="str">
        <f>IF(O1136="","",IF(O1136=nper,U1135+R1136,MIN(U1135+R1136,IF(Q1136=Q1135,S1135,ROUND(-PMT(((1+Q1136/CP)^(CP/periods_per_year))-1,nper-O1136+1,U1135),2)))))</f>
        <v/>
      </c>
      <c r="T1136" s="21" t="str">
        <f t="shared" si="168"/>
        <v/>
      </c>
      <c r="U1136" s="21" t="str">
        <f t="shared" si="169"/>
        <v/>
      </c>
    </row>
    <row r="1137" spans="1:21" x14ac:dyDescent="0.2">
      <c r="A1137" s="11" t="str">
        <f t="shared" ref="A1137:A1200" si="170">IF(J1136="","",IF(OR(A1136&gt;=nper,ROUND(J1136,2)&lt;=0),"",A1136+1))</f>
        <v/>
      </c>
      <c r="B1137" s="12" t="str">
        <f t="shared" ref="B1137:B1200" si="171">IF(A1137="","",IF(OR(periods_per_year=26,periods_per_year=52),IF(periods_per_year=26,IF(A1137=1,fpdate,B1136+14),IF(periods_per_year=52,IF(A1137=1,fpdate,B1136+7),"n/a")),IF(periods_per_year=24,DATE(YEAR(fpdate),MONTH(fpdate)+(A1137-1)/2+IF(AND(DAY(fpdate)&gt;=15,MOD(A1137,2)=0),1,0),IF(MOD(A1137,2)=0,IF(DAY(fpdate)&gt;=15,DAY(fpdate)-14,DAY(fpdate)+14),DAY(fpdate))),IF(DAY(DATE(YEAR(fpdate),MONTH(fpdate)+A1137-1,DAY(fpdate)))&lt;&gt;DAY(fpdate),DATE(YEAR(fpdate),MONTH(fpdate)+A1137,0),DATE(YEAR(fpdate),MONTH(fpdate)+A1137-1,DAY(fpdate))))))</f>
        <v/>
      </c>
      <c r="C1137" s="16" t="str">
        <f t="shared" ref="C1137:C1200" si="172">IF(A1137="","",IF(MOD(A1137,periods_per_year)=0,A1137/periods_per_year,""))</f>
        <v/>
      </c>
      <c r="D1137" s="13" t="str">
        <f>IF(A1137="","",IF(A1137=1,start_rate,IF(variable,IF(OR(A1137=1,A1137&lt;$J$23*periods_per_year),D1136,MIN($J$24,IF(MOD(A1137-1,$J$26)=0,MAX($J$25,D1136+$J$27),D1136))),D1136)))</f>
        <v/>
      </c>
      <c r="E1137" s="14" t="str">
        <f t="shared" ref="E1137:E1200" si="173">IF(A1137="","",ROUND((((1+D1137/CP)^(CP/periods_per_year))-1)*J1136,2))</f>
        <v/>
      </c>
      <c r="F1137" s="14" t="str">
        <f>IF(A1137="","",IF(A1137=nper,J1136+E1137,MIN(J1136+E1137,IF(D1137=D1136,F1136,IF($E$13="Acc Bi-Weekly",ROUND((-PMT(((1+D1137/CP)^(CP/12))-1,(nper-A1137+1)*12/26,J1136))/2,2),IF($E$13="Acc Weekly",ROUND((-PMT(((1+D1137/CP)^(CP/12))-1,(nper-A1137+1)*12/52,J1136))/4,2),ROUND(-PMT(((1+D1137/CP)^(CP/periods_per_year))-1,nper-A1137+1,J1136),2)))))))</f>
        <v/>
      </c>
      <c r="G1137" s="14" t="str">
        <f>IF(OR(A1137="",A1137&lt;$E$23),"",IF(J1136&lt;=F1137,0,IF(IF(AND(A1137&gt;=$E$23,MOD(A1137-$E$23,int)=0),$E$24,0)+F1137&gt;=J1136+E1137,J1136+E1137-F1137,IF(AND(A1137&gt;=$E$23,MOD(A1137-$E$23,int)=0),$E$24,0)+IF(IF(AND(A1137&gt;=$E$23,MOD(A1137-$E$23,int)=0),$E$24,0)+IF(MOD(A1137-$E$27,periods_per_year)=0,$E$26,0)+F1137&lt;J1136+E1137,IF(MOD(A1137-$E$27,periods_per_year)=0,$E$26,0),J1136+E1137-IF(AND(A1137&gt;=$E$23,MOD(A1137-$E$23,int)=0),$E$24,0)-F1137))))</f>
        <v/>
      </c>
      <c r="H1137" s="15"/>
      <c r="I1137" s="14" t="str">
        <f t="shared" ref="I1137:I1200" si="174">IF(A1137="","",F1137-E1137+H1137+IF(G1137="",0,G1137))</f>
        <v/>
      </c>
      <c r="J1137" s="14" t="str">
        <f t="shared" ref="J1137:J1200" si="175">IF(A1137="","",J1136-I1137)</f>
        <v/>
      </c>
      <c r="K1137" s="14" t="str">
        <f t="shared" ref="K1137:K1200" si="176">IF(A1137="","",$L$42*E1137)</f>
        <v/>
      </c>
      <c r="L1137" s="14" t="str">
        <f>IF(A1137="","",SUM($K$49:K1137))</f>
        <v/>
      </c>
      <c r="O1137" s="18" t="str">
        <f t="shared" ref="O1137:O1200" si="177">IF(U1136="","",IF(OR(O1136&gt;=nper,ROUND(U1136,2)&lt;=0),"",O1136+1))</f>
        <v/>
      </c>
      <c r="P1137" s="19" t="str">
        <f>IF(O1137="","",IF(OR(periods_per_year=26,periods_per_year=52),IF(periods_per_year=26,IF(O1137=1,fpdate,P1136+14),IF(periods_per_year=52,IF(O1137=1,fpdate,P1136+7),"n/a")),IF(periods_per_year=24,DATE(YEAR(fpdate),MONTH(fpdate)+(O1137-1)/2+IF(AND(DAY(fpdate)&gt;=15,MOD(O1137,2)=0),1,0),IF(MOD(O1137,2)=0,IF(DAY(fpdate)&gt;=15,DAY(fpdate)-14,DAY(fpdate)+14),DAY(fpdate))),IF(DAY(DATE(YEAR(fpdate),MONTH(fpdate)+O1137-1,DAY(fpdate)))&lt;&gt;DAY(fpdate),DATE(YEAR(fpdate),MONTH(fpdate)+O1137,0),DATE(YEAR(fpdate),MONTH(fpdate)+O1137-1,DAY(fpdate))))))</f>
        <v/>
      </c>
      <c r="Q1137" s="20" t="str">
        <f>IF(O1137="","",IF(D1137&lt;&gt;"",D1137,IF(O1137=1,start_rate,IF(variable,IF(OR(O1137=1,O1137&lt;$J$23*periods_per_year),Q1136,MIN($J$24,IF(MOD(O1137-1,$J$26)=0,MAX($J$25,Q1136+$J$27),Q1136))),Q1136))))</f>
        <v/>
      </c>
      <c r="R1137" s="21" t="str">
        <f>IF(O1137="","",ROUND((((1+Q1137/CP)^(CP/periods_per_year))-1)*U1136,2))</f>
        <v/>
      </c>
      <c r="S1137" s="21" t="str">
        <f>IF(O1137="","",IF(O1137=nper,U1136+R1137,MIN(U1136+R1137,IF(Q1137=Q1136,S1136,ROUND(-PMT(((1+Q1137/CP)^(CP/periods_per_year))-1,nper-O1137+1,U1136),2)))))</f>
        <v/>
      </c>
      <c r="T1137" s="21" t="str">
        <f t="shared" ref="T1137:T1200" si="178">IF(O1137="","",S1137-R1137)</f>
        <v/>
      </c>
      <c r="U1137" s="21" t="str">
        <f t="shared" ref="U1137:U1200" si="179">IF(O1137="","",U1136-T1137)</f>
        <v/>
      </c>
    </row>
    <row r="1138" spans="1:21" x14ac:dyDescent="0.2">
      <c r="A1138" s="11" t="str">
        <f t="shared" si="170"/>
        <v/>
      </c>
      <c r="B1138" s="12" t="str">
        <f t="shared" si="171"/>
        <v/>
      </c>
      <c r="C1138" s="16" t="str">
        <f t="shared" si="172"/>
        <v/>
      </c>
      <c r="D1138" s="13" t="str">
        <f>IF(A1138="","",IF(A1138=1,start_rate,IF(variable,IF(OR(A1138=1,A1138&lt;$J$23*periods_per_year),D1137,MIN($J$24,IF(MOD(A1138-1,$J$26)=0,MAX($J$25,D1137+$J$27),D1137))),D1137)))</f>
        <v/>
      </c>
      <c r="E1138" s="14" t="str">
        <f t="shared" si="173"/>
        <v/>
      </c>
      <c r="F1138" s="14" t="str">
        <f>IF(A1138="","",IF(A1138=nper,J1137+E1138,MIN(J1137+E1138,IF(D1138=D1137,F1137,IF($E$13="Acc Bi-Weekly",ROUND((-PMT(((1+D1138/CP)^(CP/12))-1,(nper-A1138+1)*12/26,J1137))/2,2),IF($E$13="Acc Weekly",ROUND((-PMT(((1+D1138/CP)^(CP/12))-1,(nper-A1138+1)*12/52,J1137))/4,2),ROUND(-PMT(((1+D1138/CP)^(CP/periods_per_year))-1,nper-A1138+1,J1137),2)))))))</f>
        <v/>
      </c>
      <c r="G1138" s="14" t="str">
        <f>IF(OR(A1138="",A1138&lt;$E$23),"",IF(J1137&lt;=F1138,0,IF(IF(AND(A1138&gt;=$E$23,MOD(A1138-$E$23,int)=0),$E$24,0)+F1138&gt;=J1137+E1138,J1137+E1138-F1138,IF(AND(A1138&gt;=$E$23,MOD(A1138-$E$23,int)=0),$E$24,0)+IF(IF(AND(A1138&gt;=$E$23,MOD(A1138-$E$23,int)=0),$E$24,0)+IF(MOD(A1138-$E$27,periods_per_year)=0,$E$26,0)+F1138&lt;J1137+E1138,IF(MOD(A1138-$E$27,periods_per_year)=0,$E$26,0),J1137+E1138-IF(AND(A1138&gt;=$E$23,MOD(A1138-$E$23,int)=0),$E$24,0)-F1138))))</f>
        <v/>
      </c>
      <c r="H1138" s="15"/>
      <c r="I1138" s="14" t="str">
        <f t="shared" si="174"/>
        <v/>
      </c>
      <c r="J1138" s="14" t="str">
        <f t="shared" si="175"/>
        <v/>
      </c>
      <c r="K1138" s="14" t="str">
        <f t="shared" si="176"/>
        <v/>
      </c>
      <c r="L1138" s="14" t="str">
        <f>IF(A1138="","",SUM($K$49:K1138))</f>
        <v/>
      </c>
      <c r="O1138" s="18" t="str">
        <f t="shared" si="177"/>
        <v/>
      </c>
      <c r="P1138" s="19" t="str">
        <f>IF(O1138="","",IF(OR(periods_per_year=26,periods_per_year=52),IF(periods_per_year=26,IF(O1138=1,fpdate,P1137+14),IF(periods_per_year=52,IF(O1138=1,fpdate,P1137+7),"n/a")),IF(periods_per_year=24,DATE(YEAR(fpdate),MONTH(fpdate)+(O1138-1)/2+IF(AND(DAY(fpdate)&gt;=15,MOD(O1138,2)=0),1,0),IF(MOD(O1138,2)=0,IF(DAY(fpdate)&gt;=15,DAY(fpdate)-14,DAY(fpdate)+14),DAY(fpdate))),IF(DAY(DATE(YEAR(fpdate),MONTH(fpdate)+O1138-1,DAY(fpdate)))&lt;&gt;DAY(fpdate),DATE(YEAR(fpdate),MONTH(fpdate)+O1138,0),DATE(YEAR(fpdate),MONTH(fpdate)+O1138-1,DAY(fpdate))))))</f>
        <v/>
      </c>
      <c r="Q1138" s="20" t="str">
        <f>IF(O1138="","",IF(D1138&lt;&gt;"",D1138,IF(O1138=1,start_rate,IF(variable,IF(OR(O1138=1,O1138&lt;$J$23*periods_per_year),Q1137,MIN($J$24,IF(MOD(O1138-1,$J$26)=0,MAX($J$25,Q1137+$J$27),Q1137))),Q1137))))</f>
        <v/>
      </c>
      <c r="R1138" s="21" t="str">
        <f>IF(O1138="","",ROUND((((1+Q1138/CP)^(CP/periods_per_year))-1)*U1137,2))</f>
        <v/>
      </c>
      <c r="S1138" s="21" t="str">
        <f>IF(O1138="","",IF(O1138=nper,U1137+R1138,MIN(U1137+R1138,IF(Q1138=Q1137,S1137,ROUND(-PMT(((1+Q1138/CP)^(CP/periods_per_year))-1,nper-O1138+1,U1137),2)))))</f>
        <v/>
      </c>
      <c r="T1138" s="21" t="str">
        <f t="shared" si="178"/>
        <v/>
      </c>
      <c r="U1138" s="21" t="str">
        <f t="shared" si="179"/>
        <v/>
      </c>
    </row>
    <row r="1139" spans="1:21" x14ac:dyDescent="0.2">
      <c r="A1139" s="11" t="str">
        <f t="shared" si="170"/>
        <v/>
      </c>
      <c r="B1139" s="12" t="str">
        <f t="shared" si="171"/>
        <v/>
      </c>
      <c r="C1139" s="16" t="str">
        <f t="shared" si="172"/>
        <v/>
      </c>
      <c r="D1139" s="13" t="str">
        <f>IF(A1139="","",IF(A1139=1,start_rate,IF(variable,IF(OR(A1139=1,A1139&lt;$J$23*periods_per_year),D1138,MIN($J$24,IF(MOD(A1139-1,$J$26)=0,MAX($J$25,D1138+$J$27),D1138))),D1138)))</f>
        <v/>
      </c>
      <c r="E1139" s="14" t="str">
        <f t="shared" si="173"/>
        <v/>
      </c>
      <c r="F1139" s="14" t="str">
        <f>IF(A1139="","",IF(A1139=nper,J1138+E1139,MIN(J1138+E1139,IF(D1139=D1138,F1138,IF($E$13="Acc Bi-Weekly",ROUND((-PMT(((1+D1139/CP)^(CP/12))-1,(nper-A1139+1)*12/26,J1138))/2,2),IF($E$13="Acc Weekly",ROUND((-PMT(((1+D1139/CP)^(CP/12))-1,(nper-A1139+1)*12/52,J1138))/4,2),ROUND(-PMT(((1+D1139/CP)^(CP/periods_per_year))-1,nper-A1139+1,J1138),2)))))))</f>
        <v/>
      </c>
      <c r="G1139" s="14" t="str">
        <f>IF(OR(A1139="",A1139&lt;$E$23),"",IF(J1138&lt;=F1139,0,IF(IF(AND(A1139&gt;=$E$23,MOD(A1139-$E$23,int)=0),$E$24,0)+F1139&gt;=J1138+E1139,J1138+E1139-F1139,IF(AND(A1139&gt;=$E$23,MOD(A1139-$E$23,int)=0),$E$24,0)+IF(IF(AND(A1139&gt;=$E$23,MOD(A1139-$E$23,int)=0),$E$24,0)+IF(MOD(A1139-$E$27,periods_per_year)=0,$E$26,0)+F1139&lt;J1138+E1139,IF(MOD(A1139-$E$27,periods_per_year)=0,$E$26,0),J1138+E1139-IF(AND(A1139&gt;=$E$23,MOD(A1139-$E$23,int)=0),$E$24,0)-F1139))))</f>
        <v/>
      </c>
      <c r="H1139" s="15"/>
      <c r="I1139" s="14" t="str">
        <f t="shared" si="174"/>
        <v/>
      </c>
      <c r="J1139" s="14" t="str">
        <f t="shared" si="175"/>
        <v/>
      </c>
      <c r="K1139" s="14" t="str">
        <f t="shared" si="176"/>
        <v/>
      </c>
      <c r="L1139" s="14" t="str">
        <f>IF(A1139="","",SUM($K$49:K1139))</f>
        <v/>
      </c>
      <c r="O1139" s="18" t="str">
        <f t="shared" si="177"/>
        <v/>
      </c>
      <c r="P1139" s="19" t="str">
        <f>IF(O1139="","",IF(OR(periods_per_year=26,periods_per_year=52),IF(periods_per_year=26,IF(O1139=1,fpdate,P1138+14),IF(periods_per_year=52,IF(O1139=1,fpdate,P1138+7),"n/a")),IF(periods_per_year=24,DATE(YEAR(fpdate),MONTH(fpdate)+(O1139-1)/2+IF(AND(DAY(fpdate)&gt;=15,MOD(O1139,2)=0),1,0),IF(MOD(O1139,2)=0,IF(DAY(fpdate)&gt;=15,DAY(fpdate)-14,DAY(fpdate)+14),DAY(fpdate))),IF(DAY(DATE(YEAR(fpdate),MONTH(fpdate)+O1139-1,DAY(fpdate)))&lt;&gt;DAY(fpdate),DATE(YEAR(fpdate),MONTH(fpdate)+O1139,0),DATE(YEAR(fpdate),MONTH(fpdate)+O1139-1,DAY(fpdate))))))</f>
        <v/>
      </c>
      <c r="Q1139" s="20" t="str">
        <f>IF(O1139="","",IF(D1139&lt;&gt;"",D1139,IF(O1139=1,start_rate,IF(variable,IF(OR(O1139=1,O1139&lt;$J$23*periods_per_year),Q1138,MIN($J$24,IF(MOD(O1139-1,$J$26)=0,MAX($J$25,Q1138+$J$27),Q1138))),Q1138))))</f>
        <v/>
      </c>
      <c r="R1139" s="21" t="str">
        <f>IF(O1139="","",ROUND((((1+Q1139/CP)^(CP/periods_per_year))-1)*U1138,2))</f>
        <v/>
      </c>
      <c r="S1139" s="21" t="str">
        <f>IF(O1139="","",IF(O1139=nper,U1138+R1139,MIN(U1138+R1139,IF(Q1139=Q1138,S1138,ROUND(-PMT(((1+Q1139/CP)^(CP/periods_per_year))-1,nper-O1139+1,U1138),2)))))</f>
        <v/>
      </c>
      <c r="T1139" s="21" t="str">
        <f t="shared" si="178"/>
        <v/>
      </c>
      <c r="U1139" s="21" t="str">
        <f t="shared" si="179"/>
        <v/>
      </c>
    </row>
    <row r="1140" spans="1:21" x14ac:dyDescent="0.2">
      <c r="A1140" s="11" t="str">
        <f t="shared" si="170"/>
        <v/>
      </c>
      <c r="B1140" s="12" t="str">
        <f t="shared" si="171"/>
        <v/>
      </c>
      <c r="C1140" s="16" t="str">
        <f t="shared" si="172"/>
        <v/>
      </c>
      <c r="D1140" s="13" t="str">
        <f>IF(A1140="","",IF(A1140=1,start_rate,IF(variable,IF(OR(A1140=1,A1140&lt;$J$23*periods_per_year),D1139,MIN($J$24,IF(MOD(A1140-1,$J$26)=0,MAX($J$25,D1139+$J$27),D1139))),D1139)))</f>
        <v/>
      </c>
      <c r="E1140" s="14" t="str">
        <f t="shared" si="173"/>
        <v/>
      </c>
      <c r="F1140" s="14" t="str">
        <f>IF(A1140="","",IF(A1140=nper,J1139+E1140,MIN(J1139+E1140,IF(D1140=D1139,F1139,IF($E$13="Acc Bi-Weekly",ROUND((-PMT(((1+D1140/CP)^(CP/12))-1,(nper-A1140+1)*12/26,J1139))/2,2),IF($E$13="Acc Weekly",ROUND((-PMT(((1+D1140/CP)^(CP/12))-1,(nper-A1140+1)*12/52,J1139))/4,2),ROUND(-PMT(((1+D1140/CP)^(CP/periods_per_year))-1,nper-A1140+1,J1139),2)))))))</f>
        <v/>
      </c>
      <c r="G1140" s="14" t="str">
        <f>IF(OR(A1140="",A1140&lt;$E$23),"",IF(J1139&lt;=F1140,0,IF(IF(AND(A1140&gt;=$E$23,MOD(A1140-$E$23,int)=0),$E$24,0)+F1140&gt;=J1139+E1140,J1139+E1140-F1140,IF(AND(A1140&gt;=$E$23,MOD(A1140-$E$23,int)=0),$E$24,0)+IF(IF(AND(A1140&gt;=$E$23,MOD(A1140-$E$23,int)=0),$E$24,0)+IF(MOD(A1140-$E$27,periods_per_year)=0,$E$26,0)+F1140&lt;J1139+E1140,IF(MOD(A1140-$E$27,periods_per_year)=0,$E$26,0),J1139+E1140-IF(AND(A1140&gt;=$E$23,MOD(A1140-$E$23,int)=0),$E$24,0)-F1140))))</f>
        <v/>
      </c>
      <c r="H1140" s="15"/>
      <c r="I1140" s="14" t="str">
        <f t="shared" si="174"/>
        <v/>
      </c>
      <c r="J1140" s="14" t="str">
        <f t="shared" si="175"/>
        <v/>
      </c>
      <c r="K1140" s="14" t="str">
        <f t="shared" si="176"/>
        <v/>
      </c>
      <c r="L1140" s="14" t="str">
        <f>IF(A1140="","",SUM($K$49:K1140))</f>
        <v/>
      </c>
      <c r="O1140" s="18" t="str">
        <f t="shared" si="177"/>
        <v/>
      </c>
      <c r="P1140" s="19" t="str">
        <f>IF(O1140="","",IF(OR(periods_per_year=26,periods_per_year=52),IF(periods_per_year=26,IF(O1140=1,fpdate,P1139+14),IF(periods_per_year=52,IF(O1140=1,fpdate,P1139+7),"n/a")),IF(periods_per_year=24,DATE(YEAR(fpdate),MONTH(fpdate)+(O1140-1)/2+IF(AND(DAY(fpdate)&gt;=15,MOD(O1140,2)=0),1,0),IF(MOD(O1140,2)=0,IF(DAY(fpdate)&gt;=15,DAY(fpdate)-14,DAY(fpdate)+14),DAY(fpdate))),IF(DAY(DATE(YEAR(fpdate),MONTH(fpdate)+O1140-1,DAY(fpdate)))&lt;&gt;DAY(fpdate),DATE(YEAR(fpdate),MONTH(fpdate)+O1140,0),DATE(YEAR(fpdate),MONTH(fpdate)+O1140-1,DAY(fpdate))))))</f>
        <v/>
      </c>
      <c r="Q1140" s="20" t="str">
        <f>IF(O1140="","",IF(D1140&lt;&gt;"",D1140,IF(O1140=1,start_rate,IF(variable,IF(OR(O1140=1,O1140&lt;$J$23*periods_per_year),Q1139,MIN($J$24,IF(MOD(O1140-1,$J$26)=0,MAX($J$25,Q1139+$J$27),Q1139))),Q1139))))</f>
        <v/>
      </c>
      <c r="R1140" s="21" t="str">
        <f>IF(O1140="","",ROUND((((1+Q1140/CP)^(CP/periods_per_year))-1)*U1139,2))</f>
        <v/>
      </c>
      <c r="S1140" s="21" t="str">
        <f>IF(O1140="","",IF(O1140=nper,U1139+R1140,MIN(U1139+R1140,IF(Q1140=Q1139,S1139,ROUND(-PMT(((1+Q1140/CP)^(CP/periods_per_year))-1,nper-O1140+1,U1139),2)))))</f>
        <v/>
      </c>
      <c r="T1140" s="21" t="str">
        <f t="shared" si="178"/>
        <v/>
      </c>
      <c r="U1140" s="21" t="str">
        <f t="shared" si="179"/>
        <v/>
      </c>
    </row>
    <row r="1141" spans="1:21" x14ac:dyDescent="0.2">
      <c r="A1141" s="11" t="str">
        <f t="shared" si="170"/>
        <v/>
      </c>
      <c r="B1141" s="12" t="str">
        <f t="shared" si="171"/>
        <v/>
      </c>
      <c r="C1141" s="16" t="str">
        <f t="shared" si="172"/>
        <v/>
      </c>
      <c r="D1141" s="13" t="str">
        <f>IF(A1141="","",IF(A1141=1,start_rate,IF(variable,IF(OR(A1141=1,A1141&lt;$J$23*periods_per_year),D1140,MIN($J$24,IF(MOD(A1141-1,$J$26)=0,MAX($J$25,D1140+$J$27),D1140))),D1140)))</f>
        <v/>
      </c>
      <c r="E1141" s="14" t="str">
        <f t="shared" si="173"/>
        <v/>
      </c>
      <c r="F1141" s="14" t="str">
        <f>IF(A1141="","",IF(A1141=nper,J1140+E1141,MIN(J1140+E1141,IF(D1141=D1140,F1140,IF($E$13="Acc Bi-Weekly",ROUND((-PMT(((1+D1141/CP)^(CP/12))-1,(nper-A1141+1)*12/26,J1140))/2,2),IF($E$13="Acc Weekly",ROUND((-PMT(((1+D1141/CP)^(CP/12))-1,(nper-A1141+1)*12/52,J1140))/4,2),ROUND(-PMT(((1+D1141/CP)^(CP/periods_per_year))-1,nper-A1141+1,J1140),2)))))))</f>
        <v/>
      </c>
      <c r="G1141" s="14" t="str">
        <f>IF(OR(A1141="",A1141&lt;$E$23),"",IF(J1140&lt;=F1141,0,IF(IF(AND(A1141&gt;=$E$23,MOD(A1141-$E$23,int)=0),$E$24,0)+F1141&gt;=J1140+E1141,J1140+E1141-F1141,IF(AND(A1141&gt;=$E$23,MOD(A1141-$E$23,int)=0),$E$24,0)+IF(IF(AND(A1141&gt;=$E$23,MOD(A1141-$E$23,int)=0),$E$24,0)+IF(MOD(A1141-$E$27,periods_per_year)=0,$E$26,0)+F1141&lt;J1140+E1141,IF(MOD(A1141-$E$27,periods_per_year)=0,$E$26,0),J1140+E1141-IF(AND(A1141&gt;=$E$23,MOD(A1141-$E$23,int)=0),$E$24,0)-F1141))))</f>
        <v/>
      </c>
      <c r="H1141" s="15"/>
      <c r="I1141" s="14" t="str">
        <f t="shared" si="174"/>
        <v/>
      </c>
      <c r="J1141" s="14" t="str">
        <f t="shared" si="175"/>
        <v/>
      </c>
      <c r="K1141" s="14" t="str">
        <f t="shared" si="176"/>
        <v/>
      </c>
      <c r="L1141" s="14" t="str">
        <f>IF(A1141="","",SUM($K$49:K1141))</f>
        <v/>
      </c>
      <c r="O1141" s="18" t="str">
        <f t="shared" si="177"/>
        <v/>
      </c>
      <c r="P1141" s="19" t="str">
        <f>IF(O1141="","",IF(OR(periods_per_year=26,periods_per_year=52),IF(periods_per_year=26,IF(O1141=1,fpdate,P1140+14),IF(periods_per_year=52,IF(O1141=1,fpdate,P1140+7),"n/a")),IF(periods_per_year=24,DATE(YEAR(fpdate),MONTH(fpdate)+(O1141-1)/2+IF(AND(DAY(fpdate)&gt;=15,MOD(O1141,2)=0),1,0),IF(MOD(O1141,2)=0,IF(DAY(fpdate)&gt;=15,DAY(fpdate)-14,DAY(fpdate)+14),DAY(fpdate))),IF(DAY(DATE(YEAR(fpdate),MONTH(fpdate)+O1141-1,DAY(fpdate)))&lt;&gt;DAY(fpdate),DATE(YEAR(fpdate),MONTH(fpdate)+O1141,0),DATE(YEAR(fpdate),MONTH(fpdate)+O1141-1,DAY(fpdate))))))</f>
        <v/>
      </c>
      <c r="Q1141" s="20" t="str">
        <f>IF(O1141="","",IF(D1141&lt;&gt;"",D1141,IF(O1141=1,start_rate,IF(variable,IF(OR(O1141=1,O1141&lt;$J$23*periods_per_year),Q1140,MIN($J$24,IF(MOD(O1141-1,$J$26)=0,MAX($J$25,Q1140+$J$27),Q1140))),Q1140))))</f>
        <v/>
      </c>
      <c r="R1141" s="21" t="str">
        <f>IF(O1141="","",ROUND((((1+Q1141/CP)^(CP/periods_per_year))-1)*U1140,2))</f>
        <v/>
      </c>
      <c r="S1141" s="21" t="str">
        <f>IF(O1141="","",IF(O1141=nper,U1140+R1141,MIN(U1140+R1141,IF(Q1141=Q1140,S1140,ROUND(-PMT(((1+Q1141/CP)^(CP/periods_per_year))-1,nper-O1141+1,U1140),2)))))</f>
        <v/>
      </c>
      <c r="T1141" s="21" t="str">
        <f t="shared" si="178"/>
        <v/>
      </c>
      <c r="U1141" s="21" t="str">
        <f t="shared" si="179"/>
        <v/>
      </c>
    </row>
    <row r="1142" spans="1:21" x14ac:dyDescent="0.2">
      <c r="A1142" s="11" t="str">
        <f t="shared" si="170"/>
        <v/>
      </c>
      <c r="B1142" s="12" t="str">
        <f t="shared" si="171"/>
        <v/>
      </c>
      <c r="C1142" s="16" t="str">
        <f t="shared" si="172"/>
        <v/>
      </c>
      <c r="D1142" s="13" t="str">
        <f>IF(A1142="","",IF(A1142=1,start_rate,IF(variable,IF(OR(A1142=1,A1142&lt;$J$23*periods_per_year),D1141,MIN($J$24,IF(MOD(A1142-1,$J$26)=0,MAX($J$25,D1141+$J$27),D1141))),D1141)))</f>
        <v/>
      </c>
      <c r="E1142" s="14" t="str">
        <f t="shared" si="173"/>
        <v/>
      </c>
      <c r="F1142" s="14" t="str">
        <f>IF(A1142="","",IF(A1142=nper,J1141+E1142,MIN(J1141+E1142,IF(D1142=D1141,F1141,IF($E$13="Acc Bi-Weekly",ROUND((-PMT(((1+D1142/CP)^(CP/12))-1,(nper-A1142+1)*12/26,J1141))/2,2),IF($E$13="Acc Weekly",ROUND((-PMT(((1+D1142/CP)^(CP/12))-1,(nper-A1142+1)*12/52,J1141))/4,2),ROUND(-PMT(((1+D1142/CP)^(CP/periods_per_year))-1,nper-A1142+1,J1141),2)))))))</f>
        <v/>
      </c>
      <c r="G1142" s="14" t="str">
        <f>IF(OR(A1142="",A1142&lt;$E$23),"",IF(J1141&lt;=F1142,0,IF(IF(AND(A1142&gt;=$E$23,MOD(A1142-$E$23,int)=0),$E$24,0)+F1142&gt;=J1141+E1142,J1141+E1142-F1142,IF(AND(A1142&gt;=$E$23,MOD(A1142-$E$23,int)=0),$E$24,0)+IF(IF(AND(A1142&gt;=$E$23,MOD(A1142-$E$23,int)=0),$E$24,0)+IF(MOD(A1142-$E$27,periods_per_year)=0,$E$26,0)+F1142&lt;J1141+E1142,IF(MOD(A1142-$E$27,periods_per_year)=0,$E$26,0),J1141+E1142-IF(AND(A1142&gt;=$E$23,MOD(A1142-$E$23,int)=0),$E$24,0)-F1142))))</f>
        <v/>
      </c>
      <c r="H1142" s="15"/>
      <c r="I1142" s="14" t="str">
        <f t="shared" si="174"/>
        <v/>
      </c>
      <c r="J1142" s="14" t="str">
        <f t="shared" si="175"/>
        <v/>
      </c>
      <c r="K1142" s="14" t="str">
        <f t="shared" si="176"/>
        <v/>
      </c>
      <c r="L1142" s="14" t="str">
        <f>IF(A1142="","",SUM($K$49:K1142))</f>
        <v/>
      </c>
      <c r="O1142" s="18" t="str">
        <f t="shared" si="177"/>
        <v/>
      </c>
      <c r="P1142" s="19" t="str">
        <f>IF(O1142="","",IF(OR(periods_per_year=26,periods_per_year=52),IF(periods_per_year=26,IF(O1142=1,fpdate,P1141+14),IF(periods_per_year=52,IF(O1142=1,fpdate,P1141+7),"n/a")),IF(periods_per_year=24,DATE(YEAR(fpdate),MONTH(fpdate)+(O1142-1)/2+IF(AND(DAY(fpdate)&gt;=15,MOD(O1142,2)=0),1,0),IF(MOD(O1142,2)=0,IF(DAY(fpdate)&gt;=15,DAY(fpdate)-14,DAY(fpdate)+14),DAY(fpdate))),IF(DAY(DATE(YEAR(fpdate),MONTH(fpdate)+O1142-1,DAY(fpdate)))&lt;&gt;DAY(fpdate),DATE(YEAR(fpdate),MONTH(fpdate)+O1142,0),DATE(YEAR(fpdate),MONTH(fpdate)+O1142-1,DAY(fpdate))))))</f>
        <v/>
      </c>
      <c r="Q1142" s="20" t="str">
        <f>IF(O1142="","",IF(D1142&lt;&gt;"",D1142,IF(O1142=1,start_rate,IF(variable,IF(OR(O1142=1,O1142&lt;$J$23*periods_per_year),Q1141,MIN($J$24,IF(MOD(O1142-1,$J$26)=0,MAX($J$25,Q1141+$J$27),Q1141))),Q1141))))</f>
        <v/>
      </c>
      <c r="R1142" s="21" t="str">
        <f>IF(O1142="","",ROUND((((1+Q1142/CP)^(CP/periods_per_year))-1)*U1141,2))</f>
        <v/>
      </c>
      <c r="S1142" s="21" t="str">
        <f>IF(O1142="","",IF(O1142=nper,U1141+R1142,MIN(U1141+R1142,IF(Q1142=Q1141,S1141,ROUND(-PMT(((1+Q1142/CP)^(CP/periods_per_year))-1,nper-O1142+1,U1141),2)))))</f>
        <v/>
      </c>
      <c r="T1142" s="21" t="str">
        <f t="shared" si="178"/>
        <v/>
      </c>
      <c r="U1142" s="21" t="str">
        <f t="shared" si="179"/>
        <v/>
      </c>
    </row>
    <row r="1143" spans="1:21" x14ac:dyDescent="0.2">
      <c r="A1143" s="11" t="str">
        <f t="shared" si="170"/>
        <v/>
      </c>
      <c r="B1143" s="12" t="str">
        <f t="shared" si="171"/>
        <v/>
      </c>
      <c r="C1143" s="16" t="str">
        <f t="shared" si="172"/>
        <v/>
      </c>
      <c r="D1143" s="13" t="str">
        <f>IF(A1143="","",IF(A1143=1,start_rate,IF(variable,IF(OR(A1143=1,A1143&lt;$J$23*periods_per_year),D1142,MIN($J$24,IF(MOD(A1143-1,$J$26)=0,MAX($J$25,D1142+$J$27),D1142))),D1142)))</f>
        <v/>
      </c>
      <c r="E1143" s="14" t="str">
        <f t="shared" si="173"/>
        <v/>
      </c>
      <c r="F1143" s="14" t="str">
        <f>IF(A1143="","",IF(A1143=nper,J1142+E1143,MIN(J1142+E1143,IF(D1143=D1142,F1142,IF($E$13="Acc Bi-Weekly",ROUND((-PMT(((1+D1143/CP)^(CP/12))-1,(nper-A1143+1)*12/26,J1142))/2,2),IF($E$13="Acc Weekly",ROUND((-PMT(((1+D1143/CP)^(CP/12))-1,(nper-A1143+1)*12/52,J1142))/4,2),ROUND(-PMT(((1+D1143/CP)^(CP/periods_per_year))-1,nper-A1143+1,J1142),2)))))))</f>
        <v/>
      </c>
      <c r="G1143" s="14" t="str">
        <f>IF(OR(A1143="",A1143&lt;$E$23),"",IF(J1142&lt;=F1143,0,IF(IF(AND(A1143&gt;=$E$23,MOD(A1143-$E$23,int)=0),$E$24,0)+F1143&gt;=J1142+E1143,J1142+E1143-F1143,IF(AND(A1143&gt;=$E$23,MOD(A1143-$E$23,int)=0),$E$24,0)+IF(IF(AND(A1143&gt;=$E$23,MOD(A1143-$E$23,int)=0),$E$24,0)+IF(MOD(A1143-$E$27,periods_per_year)=0,$E$26,0)+F1143&lt;J1142+E1143,IF(MOD(A1143-$E$27,periods_per_year)=0,$E$26,0),J1142+E1143-IF(AND(A1143&gt;=$E$23,MOD(A1143-$E$23,int)=0),$E$24,0)-F1143))))</f>
        <v/>
      </c>
      <c r="H1143" s="15"/>
      <c r="I1143" s="14" t="str">
        <f t="shared" si="174"/>
        <v/>
      </c>
      <c r="J1143" s="14" t="str">
        <f t="shared" si="175"/>
        <v/>
      </c>
      <c r="K1143" s="14" t="str">
        <f t="shared" si="176"/>
        <v/>
      </c>
      <c r="L1143" s="14" t="str">
        <f>IF(A1143="","",SUM($K$49:K1143))</f>
        <v/>
      </c>
      <c r="O1143" s="18" t="str">
        <f t="shared" si="177"/>
        <v/>
      </c>
      <c r="P1143" s="19" t="str">
        <f>IF(O1143="","",IF(OR(periods_per_year=26,periods_per_year=52),IF(periods_per_year=26,IF(O1143=1,fpdate,P1142+14),IF(periods_per_year=52,IF(O1143=1,fpdate,P1142+7),"n/a")),IF(periods_per_year=24,DATE(YEAR(fpdate),MONTH(fpdate)+(O1143-1)/2+IF(AND(DAY(fpdate)&gt;=15,MOD(O1143,2)=0),1,0),IF(MOD(O1143,2)=0,IF(DAY(fpdate)&gt;=15,DAY(fpdate)-14,DAY(fpdate)+14),DAY(fpdate))),IF(DAY(DATE(YEAR(fpdate),MONTH(fpdate)+O1143-1,DAY(fpdate)))&lt;&gt;DAY(fpdate),DATE(YEAR(fpdate),MONTH(fpdate)+O1143,0),DATE(YEAR(fpdate),MONTH(fpdate)+O1143-1,DAY(fpdate))))))</f>
        <v/>
      </c>
      <c r="Q1143" s="20" t="str">
        <f>IF(O1143="","",IF(D1143&lt;&gt;"",D1143,IF(O1143=1,start_rate,IF(variable,IF(OR(O1143=1,O1143&lt;$J$23*periods_per_year),Q1142,MIN($J$24,IF(MOD(O1143-1,$J$26)=0,MAX($J$25,Q1142+$J$27),Q1142))),Q1142))))</f>
        <v/>
      </c>
      <c r="R1143" s="21" t="str">
        <f>IF(O1143="","",ROUND((((1+Q1143/CP)^(CP/periods_per_year))-1)*U1142,2))</f>
        <v/>
      </c>
      <c r="S1143" s="21" t="str">
        <f>IF(O1143="","",IF(O1143=nper,U1142+R1143,MIN(U1142+R1143,IF(Q1143=Q1142,S1142,ROUND(-PMT(((1+Q1143/CP)^(CP/periods_per_year))-1,nper-O1143+1,U1142),2)))))</f>
        <v/>
      </c>
      <c r="T1143" s="21" t="str">
        <f t="shared" si="178"/>
        <v/>
      </c>
      <c r="U1143" s="21" t="str">
        <f t="shared" si="179"/>
        <v/>
      </c>
    </row>
    <row r="1144" spans="1:21" x14ac:dyDescent="0.2">
      <c r="A1144" s="11" t="str">
        <f t="shared" si="170"/>
        <v/>
      </c>
      <c r="B1144" s="12" t="str">
        <f t="shared" si="171"/>
        <v/>
      </c>
      <c r="C1144" s="16" t="str">
        <f t="shared" si="172"/>
        <v/>
      </c>
      <c r="D1144" s="13" t="str">
        <f>IF(A1144="","",IF(A1144=1,start_rate,IF(variable,IF(OR(A1144=1,A1144&lt;$J$23*periods_per_year),D1143,MIN($J$24,IF(MOD(A1144-1,$J$26)=0,MAX($J$25,D1143+$J$27),D1143))),D1143)))</f>
        <v/>
      </c>
      <c r="E1144" s="14" t="str">
        <f t="shared" si="173"/>
        <v/>
      </c>
      <c r="F1144" s="14" t="str">
        <f>IF(A1144="","",IF(A1144=nper,J1143+E1144,MIN(J1143+E1144,IF(D1144=D1143,F1143,IF($E$13="Acc Bi-Weekly",ROUND((-PMT(((1+D1144/CP)^(CP/12))-1,(nper-A1144+1)*12/26,J1143))/2,2),IF($E$13="Acc Weekly",ROUND((-PMT(((1+D1144/CP)^(CP/12))-1,(nper-A1144+1)*12/52,J1143))/4,2),ROUND(-PMT(((1+D1144/CP)^(CP/periods_per_year))-1,nper-A1144+1,J1143),2)))))))</f>
        <v/>
      </c>
      <c r="G1144" s="14" t="str">
        <f>IF(OR(A1144="",A1144&lt;$E$23),"",IF(J1143&lt;=F1144,0,IF(IF(AND(A1144&gt;=$E$23,MOD(A1144-$E$23,int)=0),$E$24,0)+F1144&gt;=J1143+E1144,J1143+E1144-F1144,IF(AND(A1144&gt;=$E$23,MOD(A1144-$E$23,int)=0),$E$24,0)+IF(IF(AND(A1144&gt;=$E$23,MOD(A1144-$E$23,int)=0),$E$24,0)+IF(MOD(A1144-$E$27,periods_per_year)=0,$E$26,0)+F1144&lt;J1143+E1144,IF(MOD(A1144-$E$27,periods_per_year)=0,$E$26,0),J1143+E1144-IF(AND(A1144&gt;=$E$23,MOD(A1144-$E$23,int)=0),$E$24,0)-F1144))))</f>
        <v/>
      </c>
      <c r="H1144" s="15"/>
      <c r="I1144" s="14" t="str">
        <f t="shared" si="174"/>
        <v/>
      </c>
      <c r="J1144" s="14" t="str">
        <f t="shared" si="175"/>
        <v/>
      </c>
      <c r="K1144" s="14" t="str">
        <f t="shared" si="176"/>
        <v/>
      </c>
      <c r="L1144" s="14" t="str">
        <f>IF(A1144="","",SUM($K$49:K1144))</f>
        <v/>
      </c>
      <c r="O1144" s="18" t="str">
        <f t="shared" si="177"/>
        <v/>
      </c>
      <c r="P1144" s="19" t="str">
        <f>IF(O1144="","",IF(OR(periods_per_year=26,periods_per_year=52),IF(periods_per_year=26,IF(O1144=1,fpdate,P1143+14),IF(periods_per_year=52,IF(O1144=1,fpdate,P1143+7),"n/a")),IF(periods_per_year=24,DATE(YEAR(fpdate),MONTH(fpdate)+(O1144-1)/2+IF(AND(DAY(fpdate)&gt;=15,MOD(O1144,2)=0),1,0),IF(MOD(O1144,2)=0,IF(DAY(fpdate)&gt;=15,DAY(fpdate)-14,DAY(fpdate)+14),DAY(fpdate))),IF(DAY(DATE(YEAR(fpdate),MONTH(fpdate)+O1144-1,DAY(fpdate)))&lt;&gt;DAY(fpdate),DATE(YEAR(fpdate),MONTH(fpdate)+O1144,0),DATE(YEAR(fpdate),MONTH(fpdate)+O1144-1,DAY(fpdate))))))</f>
        <v/>
      </c>
      <c r="Q1144" s="20" t="str">
        <f>IF(O1144="","",IF(D1144&lt;&gt;"",D1144,IF(O1144=1,start_rate,IF(variable,IF(OR(O1144=1,O1144&lt;$J$23*periods_per_year),Q1143,MIN($J$24,IF(MOD(O1144-1,$J$26)=0,MAX($J$25,Q1143+$J$27),Q1143))),Q1143))))</f>
        <v/>
      </c>
      <c r="R1144" s="21" t="str">
        <f>IF(O1144="","",ROUND((((1+Q1144/CP)^(CP/periods_per_year))-1)*U1143,2))</f>
        <v/>
      </c>
      <c r="S1144" s="21" t="str">
        <f>IF(O1144="","",IF(O1144=nper,U1143+R1144,MIN(U1143+R1144,IF(Q1144=Q1143,S1143,ROUND(-PMT(((1+Q1144/CP)^(CP/periods_per_year))-1,nper-O1144+1,U1143),2)))))</f>
        <v/>
      </c>
      <c r="T1144" s="21" t="str">
        <f t="shared" si="178"/>
        <v/>
      </c>
      <c r="U1144" s="21" t="str">
        <f t="shared" si="179"/>
        <v/>
      </c>
    </row>
    <row r="1145" spans="1:21" x14ac:dyDescent="0.2">
      <c r="A1145" s="11" t="str">
        <f t="shared" si="170"/>
        <v/>
      </c>
      <c r="B1145" s="12" t="str">
        <f t="shared" si="171"/>
        <v/>
      </c>
      <c r="C1145" s="16" t="str">
        <f t="shared" si="172"/>
        <v/>
      </c>
      <c r="D1145" s="13" t="str">
        <f>IF(A1145="","",IF(A1145=1,start_rate,IF(variable,IF(OR(A1145=1,A1145&lt;$J$23*periods_per_year),D1144,MIN($J$24,IF(MOD(A1145-1,$J$26)=0,MAX($J$25,D1144+$J$27),D1144))),D1144)))</f>
        <v/>
      </c>
      <c r="E1145" s="14" t="str">
        <f t="shared" si="173"/>
        <v/>
      </c>
      <c r="F1145" s="14" t="str">
        <f>IF(A1145="","",IF(A1145=nper,J1144+E1145,MIN(J1144+E1145,IF(D1145=D1144,F1144,IF($E$13="Acc Bi-Weekly",ROUND((-PMT(((1+D1145/CP)^(CP/12))-1,(nper-A1145+1)*12/26,J1144))/2,2),IF($E$13="Acc Weekly",ROUND((-PMT(((1+D1145/CP)^(CP/12))-1,(nper-A1145+1)*12/52,J1144))/4,2),ROUND(-PMT(((1+D1145/CP)^(CP/periods_per_year))-1,nper-A1145+1,J1144),2)))))))</f>
        <v/>
      </c>
      <c r="G1145" s="14" t="str">
        <f>IF(OR(A1145="",A1145&lt;$E$23),"",IF(J1144&lt;=F1145,0,IF(IF(AND(A1145&gt;=$E$23,MOD(A1145-$E$23,int)=0),$E$24,0)+F1145&gt;=J1144+E1145,J1144+E1145-F1145,IF(AND(A1145&gt;=$E$23,MOD(A1145-$E$23,int)=0),$E$24,0)+IF(IF(AND(A1145&gt;=$E$23,MOD(A1145-$E$23,int)=0),$E$24,0)+IF(MOD(A1145-$E$27,periods_per_year)=0,$E$26,0)+F1145&lt;J1144+E1145,IF(MOD(A1145-$E$27,periods_per_year)=0,$E$26,0),J1144+E1145-IF(AND(A1145&gt;=$E$23,MOD(A1145-$E$23,int)=0),$E$24,0)-F1145))))</f>
        <v/>
      </c>
      <c r="H1145" s="15"/>
      <c r="I1145" s="14" t="str">
        <f t="shared" si="174"/>
        <v/>
      </c>
      <c r="J1145" s="14" t="str">
        <f t="shared" si="175"/>
        <v/>
      </c>
      <c r="K1145" s="14" t="str">
        <f t="shared" si="176"/>
        <v/>
      </c>
      <c r="L1145" s="14" t="str">
        <f>IF(A1145="","",SUM($K$49:K1145))</f>
        <v/>
      </c>
      <c r="O1145" s="18" t="str">
        <f t="shared" si="177"/>
        <v/>
      </c>
      <c r="P1145" s="19" t="str">
        <f>IF(O1145="","",IF(OR(periods_per_year=26,periods_per_year=52),IF(periods_per_year=26,IF(O1145=1,fpdate,P1144+14),IF(periods_per_year=52,IF(O1145=1,fpdate,P1144+7),"n/a")),IF(periods_per_year=24,DATE(YEAR(fpdate),MONTH(fpdate)+(O1145-1)/2+IF(AND(DAY(fpdate)&gt;=15,MOD(O1145,2)=0),1,0),IF(MOD(O1145,2)=0,IF(DAY(fpdate)&gt;=15,DAY(fpdate)-14,DAY(fpdate)+14),DAY(fpdate))),IF(DAY(DATE(YEAR(fpdate),MONTH(fpdate)+O1145-1,DAY(fpdate)))&lt;&gt;DAY(fpdate),DATE(YEAR(fpdate),MONTH(fpdate)+O1145,0),DATE(YEAR(fpdate),MONTH(fpdate)+O1145-1,DAY(fpdate))))))</f>
        <v/>
      </c>
      <c r="Q1145" s="20" t="str">
        <f>IF(O1145="","",IF(D1145&lt;&gt;"",D1145,IF(O1145=1,start_rate,IF(variable,IF(OR(O1145=1,O1145&lt;$J$23*periods_per_year),Q1144,MIN($J$24,IF(MOD(O1145-1,$J$26)=0,MAX($J$25,Q1144+$J$27),Q1144))),Q1144))))</f>
        <v/>
      </c>
      <c r="R1145" s="21" t="str">
        <f>IF(O1145="","",ROUND((((1+Q1145/CP)^(CP/periods_per_year))-1)*U1144,2))</f>
        <v/>
      </c>
      <c r="S1145" s="21" t="str">
        <f>IF(O1145="","",IF(O1145=nper,U1144+R1145,MIN(U1144+R1145,IF(Q1145=Q1144,S1144,ROUND(-PMT(((1+Q1145/CP)^(CP/periods_per_year))-1,nper-O1145+1,U1144),2)))))</f>
        <v/>
      </c>
      <c r="T1145" s="21" t="str">
        <f t="shared" si="178"/>
        <v/>
      </c>
      <c r="U1145" s="21" t="str">
        <f t="shared" si="179"/>
        <v/>
      </c>
    </row>
    <row r="1146" spans="1:21" x14ac:dyDescent="0.2">
      <c r="A1146" s="11" t="str">
        <f t="shared" si="170"/>
        <v/>
      </c>
      <c r="B1146" s="12" t="str">
        <f t="shared" si="171"/>
        <v/>
      </c>
      <c r="C1146" s="16" t="str">
        <f t="shared" si="172"/>
        <v/>
      </c>
      <c r="D1146" s="13" t="str">
        <f>IF(A1146="","",IF(A1146=1,start_rate,IF(variable,IF(OR(A1146=1,A1146&lt;$J$23*periods_per_year),D1145,MIN($J$24,IF(MOD(A1146-1,$J$26)=0,MAX($J$25,D1145+$J$27),D1145))),D1145)))</f>
        <v/>
      </c>
      <c r="E1146" s="14" t="str">
        <f t="shared" si="173"/>
        <v/>
      </c>
      <c r="F1146" s="14" t="str">
        <f>IF(A1146="","",IF(A1146=nper,J1145+E1146,MIN(J1145+E1146,IF(D1146=D1145,F1145,IF($E$13="Acc Bi-Weekly",ROUND((-PMT(((1+D1146/CP)^(CP/12))-1,(nper-A1146+1)*12/26,J1145))/2,2),IF($E$13="Acc Weekly",ROUND((-PMT(((1+D1146/CP)^(CP/12))-1,(nper-A1146+1)*12/52,J1145))/4,2),ROUND(-PMT(((1+D1146/CP)^(CP/periods_per_year))-1,nper-A1146+1,J1145),2)))))))</f>
        <v/>
      </c>
      <c r="G1146" s="14" t="str">
        <f>IF(OR(A1146="",A1146&lt;$E$23),"",IF(J1145&lt;=F1146,0,IF(IF(AND(A1146&gt;=$E$23,MOD(A1146-$E$23,int)=0),$E$24,0)+F1146&gt;=J1145+E1146,J1145+E1146-F1146,IF(AND(A1146&gt;=$E$23,MOD(A1146-$E$23,int)=0),$E$24,0)+IF(IF(AND(A1146&gt;=$E$23,MOD(A1146-$E$23,int)=0),$E$24,0)+IF(MOD(A1146-$E$27,periods_per_year)=0,$E$26,0)+F1146&lt;J1145+E1146,IF(MOD(A1146-$E$27,periods_per_year)=0,$E$26,0),J1145+E1146-IF(AND(A1146&gt;=$E$23,MOD(A1146-$E$23,int)=0),$E$24,0)-F1146))))</f>
        <v/>
      </c>
      <c r="H1146" s="15"/>
      <c r="I1146" s="14" t="str">
        <f t="shared" si="174"/>
        <v/>
      </c>
      <c r="J1146" s="14" t="str">
        <f t="shared" si="175"/>
        <v/>
      </c>
      <c r="K1146" s="14" t="str">
        <f t="shared" si="176"/>
        <v/>
      </c>
      <c r="L1146" s="14" t="str">
        <f>IF(A1146="","",SUM($K$49:K1146))</f>
        <v/>
      </c>
      <c r="O1146" s="18" t="str">
        <f t="shared" si="177"/>
        <v/>
      </c>
      <c r="P1146" s="19" t="str">
        <f>IF(O1146="","",IF(OR(periods_per_year=26,periods_per_year=52),IF(periods_per_year=26,IF(O1146=1,fpdate,P1145+14),IF(periods_per_year=52,IF(O1146=1,fpdate,P1145+7),"n/a")),IF(periods_per_year=24,DATE(YEAR(fpdate),MONTH(fpdate)+(O1146-1)/2+IF(AND(DAY(fpdate)&gt;=15,MOD(O1146,2)=0),1,0),IF(MOD(O1146,2)=0,IF(DAY(fpdate)&gt;=15,DAY(fpdate)-14,DAY(fpdate)+14),DAY(fpdate))),IF(DAY(DATE(YEAR(fpdate),MONTH(fpdate)+O1146-1,DAY(fpdate)))&lt;&gt;DAY(fpdate),DATE(YEAR(fpdate),MONTH(fpdate)+O1146,0),DATE(YEAR(fpdate),MONTH(fpdate)+O1146-1,DAY(fpdate))))))</f>
        <v/>
      </c>
      <c r="Q1146" s="20" t="str">
        <f>IF(O1146="","",IF(D1146&lt;&gt;"",D1146,IF(O1146=1,start_rate,IF(variable,IF(OR(O1146=1,O1146&lt;$J$23*periods_per_year),Q1145,MIN($J$24,IF(MOD(O1146-1,$J$26)=0,MAX($J$25,Q1145+$J$27),Q1145))),Q1145))))</f>
        <v/>
      </c>
      <c r="R1146" s="21" t="str">
        <f>IF(O1146="","",ROUND((((1+Q1146/CP)^(CP/periods_per_year))-1)*U1145,2))</f>
        <v/>
      </c>
      <c r="S1146" s="21" t="str">
        <f>IF(O1146="","",IF(O1146=nper,U1145+R1146,MIN(U1145+R1146,IF(Q1146=Q1145,S1145,ROUND(-PMT(((1+Q1146/CP)^(CP/periods_per_year))-1,nper-O1146+1,U1145),2)))))</f>
        <v/>
      </c>
      <c r="T1146" s="21" t="str">
        <f t="shared" si="178"/>
        <v/>
      </c>
      <c r="U1146" s="21" t="str">
        <f t="shared" si="179"/>
        <v/>
      </c>
    </row>
    <row r="1147" spans="1:21" x14ac:dyDescent="0.2">
      <c r="A1147" s="11" t="str">
        <f t="shared" si="170"/>
        <v/>
      </c>
      <c r="B1147" s="12" t="str">
        <f t="shared" si="171"/>
        <v/>
      </c>
      <c r="C1147" s="16" t="str">
        <f t="shared" si="172"/>
        <v/>
      </c>
      <c r="D1147" s="13" t="str">
        <f>IF(A1147="","",IF(A1147=1,start_rate,IF(variable,IF(OR(A1147=1,A1147&lt;$J$23*periods_per_year),D1146,MIN($J$24,IF(MOD(A1147-1,$J$26)=0,MAX($J$25,D1146+$J$27),D1146))),D1146)))</f>
        <v/>
      </c>
      <c r="E1147" s="14" t="str">
        <f t="shared" si="173"/>
        <v/>
      </c>
      <c r="F1147" s="14" t="str">
        <f>IF(A1147="","",IF(A1147=nper,J1146+E1147,MIN(J1146+E1147,IF(D1147=D1146,F1146,IF($E$13="Acc Bi-Weekly",ROUND((-PMT(((1+D1147/CP)^(CP/12))-1,(nper-A1147+1)*12/26,J1146))/2,2),IF($E$13="Acc Weekly",ROUND((-PMT(((1+D1147/CP)^(CP/12))-1,(nper-A1147+1)*12/52,J1146))/4,2),ROUND(-PMT(((1+D1147/CP)^(CP/periods_per_year))-1,nper-A1147+1,J1146),2)))))))</f>
        <v/>
      </c>
      <c r="G1147" s="14" t="str">
        <f>IF(OR(A1147="",A1147&lt;$E$23),"",IF(J1146&lt;=F1147,0,IF(IF(AND(A1147&gt;=$E$23,MOD(A1147-$E$23,int)=0),$E$24,0)+F1147&gt;=J1146+E1147,J1146+E1147-F1147,IF(AND(A1147&gt;=$E$23,MOD(A1147-$E$23,int)=0),$E$24,0)+IF(IF(AND(A1147&gt;=$E$23,MOD(A1147-$E$23,int)=0),$E$24,0)+IF(MOD(A1147-$E$27,periods_per_year)=0,$E$26,0)+F1147&lt;J1146+E1147,IF(MOD(A1147-$E$27,periods_per_year)=0,$E$26,0),J1146+E1147-IF(AND(A1147&gt;=$E$23,MOD(A1147-$E$23,int)=0),$E$24,0)-F1147))))</f>
        <v/>
      </c>
      <c r="H1147" s="15"/>
      <c r="I1147" s="14" t="str">
        <f t="shared" si="174"/>
        <v/>
      </c>
      <c r="J1147" s="14" t="str">
        <f t="shared" si="175"/>
        <v/>
      </c>
      <c r="K1147" s="14" t="str">
        <f t="shared" si="176"/>
        <v/>
      </c>
      <c r="L1147" s="14" t="str">
        <f>IF(A1147="","",SUM($K$49:K1147))</f>
        <v/>
      </c>
      <c r="O1147" s="18" t="str">
        <f t="shared" si="177"/>
        <v/>
      </c>
      <c r="P1147" s="19" t="str">
        <f>IF(O1147="","",IF(OR(periods_per_year=26,periods_per_year=52),IF(periods_per_year=26,IF(O1147=1,fpdate,P1146+14),IF(periods_per_year=52,IF(O1147=1,fpdate,P1146+7),"n/a")),IF(periods_per_year=24,DATE(YEAR(fpdate),MONTH(fpdate)+(O1147-1)/2+IF(AND(DAY(fpdate)&gt;=15,MOD(O1147,2)=0),1,0),IF(MOD(O1147,2)=0,IF(DAY(fpdate)&gt;=15,DAY(fpdate)-14,DAY(fpdate)+14),DAY(fpdate))),IF(DAY(DATE(YEAR(fpdate),MONTH(fpdate)+O1147-1,DAY(fpdate)))&lt;&gt;DAY(fpdate),DATE(YEAR(fpdate),MONTH(fpdate)+O1147,0),DATE(YEAR(fpdate),MONTH(fpdate)+O1147-1,DAY(fpdate))))))</f>
        <v/>
      </c>
      <c r="Q1147" s="20" t="str">
        <f>IF(O1147="","",IF(D1147&lt;&gt;"",D1147,IF(O1147=1,start_rate,IF(variable,IF(OR(O1147=1,O1147&lt;$J$23*periods_per_year),Q1146,MIN($J$24,IF(MOD(O1147-1,$J$26)=0,MAX($J$25,Q1146+$J$27),Q1146))),Q1146))))</f>
        <v/>
      </c>
      <c r="R1147" s="21" t="str">
        <f>IF(O1147="","",ROUND((((1+Q1147/CP)^(CP/periods_per_year))-1)*U1146,2))</f>
        <v/>
      </c>
      <c r="S1147" s="21" t="str">
        <f>IF(O1147="","",IF(O1147=nper,U1146+R1147,MIN(U1146+R1147,IF(Q1147=Q1146,S1146,ROUND(-PMT(((1+Q1147/CP)^(CP/periods_per_year))-1,nper-O1147+1,U1146),2)))))</f>
        <v/>
      </c>
      <c r="T1147" s="21" t="str">
        <f t="shared" si="178"/>
        <v/>
      </c>
      <c r="U1147" s="21" t="str">
        <f t="shared" si="179"/>
        <v/>
      </c>
    </row>
    <row r="1148" spans="1:21" x14ac:dyDescent="0.2">
      <c r="A1148" s="11" t="str">
        <f t="shared" si="170"/>
        <v/>
      </c>
      <c r="B1148" s="12" t="str">
        <f t="shared" si="171"/>
        <v/>
      </c>
      <c r="C1148" s="16" t="str">
        <f t="shared" si="172"/>
        <v/>
      </c>
      <c r="D1148" s="13" t="str">
        <f>IF(A1148="","",IF(A1148=1,start_rate,IF(variable,IF(OR(A1148=1,A1148&lt;$J$23*periods_per_year),D1147,MIN($J$24,IF(MOD(A1148-1,$J$26)=0,MAX($J$25,D1147+$J$27),D1147))),D1147)))</f>
        <v/>
      </c>
      <c r="E1148" s="14" t="str">
        <f t="shared" si="173"/>
        <v/>
      </c>
      <c r="F1148" s="14" t="str">
        <f>IF(A1148="","",IF(A1148=nper,J1147+E1148,MIN(J1147+E1148,IF(D1148=D1147,F1147,IF($E$13="Acc Bi-Weekly",ROUND((-PMT(((1+D1148/CP)^(CP/12))-1,(nper-A1148+1)*12/26,J1147))/2,2),IF($E$13="Acc Weekly",ROUND((-PMT(((1+D1148/CP)^(CP/12))-1,(nper-A1148+1)*12/52,J1147))/4,2),ROUND(-PMT(((1+D1148/CP)^(CP/periods_per_year))-1,nper-A1148+1,J1147),2)))))))</f>
        <v/>
      </c>
      <c r="G1148" s="14" t="str">
        <f>IF(OR(A1148="",A1148&lt;$E$23),"",IF(J1147&lt;=F1148,0,IF(IF(AND(A1148&gt;=$E$23,MOD(A1148-$E$23,int)=0),$E$24,0)+F1148&gt;=J1147+E1148,J1147+E1148-F1148,IF(AND(A1148&gt;=$E$23,MOD(A1148-$E$23,int)=0),$E$24,0)+IF(IF(AND(A1148&gt;=$E$23,MOD(A1148-$E$23,int)=0),$E$24,0)+IF(MOD(A1148-$E$27,periods_per_year)=0,$E$26,0)+F1148&lt;J1147+E1148,IF(MOD(A1148-$E$27,periods_per_year)=0,$E$26,0),J1147+E1148-IF(AND(A1148&gt;=$E$23,MOD(A1148-$E$23,int)=0),$E$24,0)-F1148))))</f>
        <v/>
      </c>
      <c r="H1148" s="15"/>
      <c r="I1148" s="14" t="str">
        <f t="shared" si="174"/>
        <v/>
      </c>
      <c r="J1148" s="14" t="str">
        <f t="shared" si="175"/>
        <v/>
      </c>
      <c r="K1148" s="14" t="str">
        <f t="shared" si="176"/>
        <v/>
      </c>
      <c r="L1148" s="14" t="str">
        <f>IF(A1148="","",SUM($K$49:K1148))</f>
        <v/>
      </c>
      <c r="O1148" s="18" t="str">
        <f t="shared" si="177"/>
        <v/>
      </c>
      <c r="P1148" s="19" t="str">
        <f>IF(O1148="","",IF(OR(periods_per_year=26,periods_per_year=52),IF(periods_per_year=26,IF(O1148=1,fpdate,P1147+14),IF(periods_per_year=52,IF(O1148=1,fpdate,P1147+7),"n/a")),IF(periods_per_year=24,DATE(YEAR(fpdate),MONTH(fpdate)+(O1148-1)/2+IF(AND(DAY(fpdate)&gt;=15,MOD(O1148,2)=0),1,0),IF(MOD(O1148,2)=0,IF(DAY(fpdate)&gt;=15,DAY(fpdate)-14,DAY(fpdate)+14),DAY(fpdate))),IF(DAY(DATE(YEAR(fpdate),MONTH(fpdate)+O1148-1,DAY(fpdate)))&lt;&gt;DAY(fpdate),DATE(YEAR(fpdate),MONTH(fpdate)+O1148,0),DATE(YEAR(fpdate),MONTH(fpdate)+O1148-1,DAY(fpdate))))))</f>
        <v/>
      </c>
      <c r="Q1148" s="20" t="str">
        <f>IF(O1148="","",IF(D1148&lt;&gt;"",D1148,IF(O1148=1,start_rate,IF(variable,IF(OR(O1148=1,O1148&lt;$J$23*periods_per_year),Q1147,MIN($J$24,IF(MOD(O1148-1,$J$26)=0,MAX($J$25,Q1147+$J$27),Q1147))),Q1147))))</f>
        <v/>
      </c>
      <c r="R1148" s="21" t="str">
        <f>IF(O1148="","",ROUND((((1+Q1148/CP)^(CP/periods_per_year))-1)*U1147,2))</f>
        <v/>
      </c>
      <c r="S1148" s="21" t="str">
        <f>IF(O1148="","",IF(O1148=nper,U1147+R1148,MIN(U1147+R1148,IF(Q1148=Q1147,S1147,ROUND(-PMT(((1+Q1148/CP)^(CP/periods_per_year))-1,nper-O1148+1,U1147),2)))))</f>
        <v/>
      </c>
      <c r="T1148" s="21" t="str">
        <f t="shared" si="178"/>
        <v/>
      </c>
      <c r="U1148" s="21" t="str">
        <f t="shared" si="179"/>
        <v/>
      </c>
    </row>
    <row r="1149" spans="1:21" x14ac:dyDescent="0.2">
      <c r="A1149" s="11" t="str">
        <f t="shared" si="170"/>
        <v/>
      </c>
      <c r="B1149" s="12" t="str">
        <f t="shared" si="171"/>
        <v/>
      </c>
      <c r="C1149" s="16" t="str">
        <f t="shared" si="172"/>
        <v/>
      </c>
      <c r="D1149" s="13" t="str">
        <f>IF(A1149="","",IF(A1149=1,start_rate,IF(variable,IF(OR(A1149=1,A1149&lt;$J$23*periods_per_year),D1148,MIN($J$24,IF(MOD(A1149-1,$J$26)=0,MAX($J$25,D1148+$J$27),D1148))),D1148)))</f>
        <v/>
      </c>
      <c r="E1149" s="14" t="str">
        <f t="shared" si="173"/>
        <v/>
      </c>
      <c r="F1149" s="14" t="str">
        <f>IF(A1149="","",IF(A1149=nper,J1148+E1149,MIN(J1148+E1149,IF(D1149=D1148,F1148,IF($E$13="Acc Bi-Weekly",ROUND((-PMT(((1+D1149/CP)^(CP/12))-1,(nper-A1149+1)*12/26,J1148))/2,2),IF($E$13="Acc Weekly",ROUND((-PMT(((1+D1149/CP)^(CP/12))-1,(nper-A1149+1)*12/52,J1148))/4,2),ROUND(-PMT(((1+D1149/CP)^(CP/periods_per_year))-1,nper-A1149+1,J1148),2)))))))</f>
        <v/>
      </c>
      <c r="G1149" s="14" t="str">
        <f>IF(OR(A1149="",A1149&lt;$E$23),"",IF(J1148&lt;=F1149,0,IF(IF(AND(A1149&gt;=$E$23,MOD(A1149-$E$23,int)=0),$E$24,0)+F1149&gt;=J1148+E1149,J1148+E1149-F1149,IF(AND(A1149&gt;=$E$23,MOD(A1149-$E$23,int)=0),$E$24,0)+IF(IF(AND(A1149&gt;=$E$23,MOD(A1149-$E$23,int)=0),$E$24,0)+IF(MOD(A1149-$E$27,periods_per_year)=0,$E$26,0)+F1149&lt;J1148+E1149,IF(MOD(A1149-$E$27,periods_per_year)=0,$E$26,0),J1148+E1149-IF(AND(A1149&gt;=$E$23,MOD(A1149-$E$23,int)=0),$E$24,0)-F1149))))</f>
        <v/>
      </c>
      <c r="H1149" s="15"/>
      <c r="I1149" s="14" t="str">
        <f t="shared" si="174"/>
        <v/>
      </c>
      <c r="J1149" s="14" t="str">
        <f t="shared" si="175"/>
        <v/>
      </c>
      <c r="K1149" s="14" t="str">
        <f t="shared" si="176"/>
        <v/>
      </c>
      <c r="L1149" s="14" t="str">
        <f>IF(A1149="","",SUM($K$49:K1149))</f>
        <v/>
      </c>
      <c r="O1149" s="18" t="str">
        <f t="shared" si="177"/>
        <v/>
      </c>
      <c r="P1149" s="19" t="str">
        <f>IF(O1149="","",IF(OR(periods_per_year=26,periods_per_year=52),IF(periods_per_year=26,IF(O1149=1,fpdate,P1148+14),IF(periods_per_year=52,IF(O1149=1,fpdate,P1148+7),"n/a")),IF(periods_per_year=24,DATE(YEAR(fpdate),MONTH(fpdate)+(O1149-1)/2+IF(AND(DAY(fpdate)&gt;=15,MOD(O1149,2)=0),1,0),IF(MOD(O1149,2)=0,IF(DAY(fpdate)&gt;=15,DAY(fpdate)-14,DAY(fpdate)+14),DAY(fpdate))),IF(DAY(DATE(YEAR(fpdate),MONTH(fpdate)+O1149-1,DAY(fpdate)))&lt;&gt;DAY(fpdate),DATE(YEAR(fpdate),MONTH(fpdate)+O1149,0),DATE(YEAR(fpdate),MONTH(fpdate)+O1149-1,DAY(fpdate))))))</f>
        <v/>
      </c>
      <c r="Q1149" s="20" t="str">
        <f>IF(O1149="","",IF(D1149&lt;&gt;"",D1149,IF(O1149=1,start_rate,IF(variable,IF(OR(O1149=1,O1149&lt;$J$23*periods_per_year),Q1148,MIN($J$24,IF(MOD(O1149-1,$J$26)=0,MAX($J$25,Q1148+$J$27),Q1148))),Q1148))))</f>
        <v/>
      </c>
      <c r="R1149" s="21" t="str">
        <f>IF(O1149="","",ROUND((((1+Q1149/CP)^(CP/periods_per_year))-1)*U1148,2))</f>
        <v/>
      </c>
      <c r="S1149" s="21" t="str">
        <f>IF(O1149="","",IF(O1149=nper,U1148+R1149,MIN(U1148+R1149,IF(Q1149=Q1148,S1148,ROUND(-PMT(((1+Q1149/CP)^(CP/periods_per_year))-1,nper-O1149+1,U1148),2)))))</f>
        <v/>
      </c>
      <c r="T1149" s="21" t="str">
        <f t="shared" si="178"/>
        <v/>
      </c>
      <c r="U1149" s="21" t="str">
        <f t="shared" si="179"/>
        <v/>
      </c>
    </row>
    <row r="1150" spans="1:21" x14ac:dyDescent="0.2">
      <c r="A1150" s="11" t="str">
        <f t="shared" si="170"/>
        <v/>
      </c>
      <c r="B1150" s="12" t="str">
        <f t="shared" si="171"/>
        <v/>
      </c>
      <c r="C1150" s="16" t="str">
        <f t="shared" si="172"/>
        <v/>
      </c>
      <c r="D1150" s="13" t="str">
        <f>IF(A1150="","",IF(A1150=1,start_rate,IF(variable,IF(OR(A1150=1,A1150&lt;$J$23*periods_per_year),D1149,MIN($J$24,IF(MOD(A1150-1,$J$26)=0,MAX($J$25,D1149+$J$27),D1149))),D1149)))</f>
        <v/>
      </c>
      <c r="E1150" s="14" t="str">
        <f t="shared" si="173"/>
        <v/>
      </c>
      <c r="F1150" s="14" t="str">
        <f>IF(A1150="","",IF(A1150=nper,J1149+E1150,MIN(J1149+E1150,IF(D1150=D1149,F1149,IF($E$13="Acc Bi-Weekly",ROUND((-PMT(((1+D1150/CP)^(CP/12))-1,(nper-A1150+1)*12/26,J1149))/2,2),IF($E$13="Acc Weekly",ROUND((-PMT(((1+D1150/CP)^(CP/12))-1,(nper-A1150+1)*12/52,J1149))/4,2),ROUND(-PMT(((1+D1150/CP)^(CP/periods_per_year))-1,nper-A1150+1,J1149),2)))))))</f>
        <v/>
      </c>
      <c r="G1150" s="14" t="str">
        <f>IF(OR(A1150="",A1150&lt;$E$23),"",IF(J1149&lt;=F1150,0,IF(IF(AND(A1150&gt;=$E$23,MOD(A1150-$E$23,int)=0),$E$24,0)+F1150&gt;=J1149+E1150,J1149+E1150-F1150,IF(AND(A1150&gt;=$E$23,MOD(A1150-$E$23,int)=0),$E$24,0)+IF(IF(AND(A1150&gt;=$E$23,MOD(A1150-$E$23,int)=0),$E$24,0)+IF(MOD(A1150-$E$27,periods_per_year)=0,$E$26,0)+F1150&lt;J1149+E1150,IF(MOD(A1150-$E$27,periods_per_year)=0,$E$26,0),J1149+E1150-IF(AND(A1150&gt;=$E$23,MOD(A1150-$E$23,int)=0),$E$24,0)-F1150))))</f>
        <v/>
      </c>
      <c r="H1150" s="15"/>
      <c r="I1150" s="14" t="str">
        <f t="shared" si="174"/>
        <v/>
      </c>
      <c r="J1150" s="14" t="str">
        <f t="shared" si="175"/>
        <v/>
      </c>
      <c r="K1150" s="14" t="str">
        <f t="shared" si="176"/>
        <v/>
      </c>
      <c r="L1150" s="14" t="str">
        <f>IF(A1150="","",SUM($K$49:K1150))</f>
        <v/>
      </c>
      <c r="O1150" s="18" t="str">
        <f t="shared" si="177"/>
        <v/>
      </c>
      <c r="P1150" s="19" t="str">
        <f>IF(O1150="","",IF(OR(periods_per_year=26,periods_per_year=52),IF(periods_per_year=26,IF(O1150=1,fpdate,P1149+14),IF(periods_per_year=52,IF(O1150=1,fpdate,P1149+7),"n/a")),IF(periods_per_year=24,DATE(YEAR(fpdate),MONTH(fpdate)+(O1150-1)/2+IF(AND(DAY(fpdate)&gt;=15,MOD(O1150,2)=0),1,0),IF(MOD(O1150,2)=0,IF(DAY(fpdate)&gt;=15,DAY(fpdate)-14,DAY(fpdate)+14),DAY(fpdate))),IF(DAY(DATE(YEAR(fpdate),MONTH(fpdate)+O1150-1,DAY(fpdate)))&lt;&gt;DAY(fpdate),DATE(YEAR(fpdate),MONTH(fpdate)+O1150,0),DATE(YEAR(fpdate),MONTH(fpdate)+O1150-1,DAY(fpdate))))))</f>
        <v/>
      </c>
      <c r="Q1150" s="20" t="str">
        <f>IF(O1150="","",IF(D1150&lt;&gt;"",D1150,IF(O1150=1,start_rate,IF(variable,IF(OR(O1150=1,O1150&lt;$J$23*periods_per_year),Q1149,MIN($J$24,IF(MOD(O1150-1,$J$26)=0,MAX($J$25,Q1149+$J$27),Q1149))),Q1149))))</f>
        <v/>
      </c>
      <c r="R1150" s="21" t="str">
        <f>IF(O1150="","",ROUND((((1+Q1150/CP)^(CP/periods_per_year))-1)*U1149,2))</f>
        <v/>
      </c>
      <c r="S1150" s="21" t="str">
        <f>IF(O1150="","",IF(O1150=nper,U1149+R1150,MIN(U1149+R1150,IF(Q1150=Q1149,S1149,ROUND(-PMT(((1+Q1150/CP)^(CP/periods_per_year))-1,nper-O1150+1,U1149),2)))))</f>
        <v/>
      </c>
      <c r="T1150" s="21" t="str">
        <f t="shared" si="178"/>
        <v/>
      </c>
      <c r="U1150" s="21" t="str">
        <f t="shared" si="179"/>
        <v/>
      </c>
    </row>
    <row r="1151" spans="1:21" x14ac:dyDescent="0.2">
      <c r="A1151" s="11" t="str">
        <f t="shared" si="170"/>
        <v/>
      </c>
      <c r="B1151" s="12" t="str">
        <f t="shared" si="171"/>
        <v/>
      </c>
      <c r="C1151" s="16" t="str">
        <f t="shared" si="172"/>
        <v/>
      </c>
      <c r="D1151" s="13" t="str">
        <f>IF(A1151="","",IF(A1151=1,start_rate,IF(variable,IF(OR(A1151=1,A1151&lt;$J$23*periods_per_year),D1150,MIN($J$24,IF(MOD(A1151-1,$J$26)=0,MAX($J$25,D1150+$J$27),D1150))),D1150)))</f>
        <v/>
      </c>
      <c r="E1151" s="14" t="str">
        <f t="shared" si="173"/>
        <v/>
      </c>
      <c r="F1151" s="14" t="str">
        <f>IF(A1151="","",IF(A1151=nper,J1150+E1151,MIN(J1150+E1151,IF(D1151=D1150,F1150,IF($E$13="Acc Bi-Weekly",ROUND((-PMT(((1+D1151/CP)^(CP/12))-1,(nper-A1151+1)*12/26,J1150))/2,2),IF($E$13="Acc Weekly",ROUND((-PMT(((1+D1151/CP)^(CP/12))-1,(nper-A1151+1)*12/52,J1150))/4,2),ROUND(-PMT(((1+D1151/CP)^(CP/periods_per_year))-1,nper-A1151+1,J1150),2)))))))</f>
        <v/>
      </c>
      <c r="G1151" s="14" t="str">
        <f>IF(OR(A1151="",A1151&lt;$E$23),"",IF(J1150&lt;=F1151,0,IF(IF(AND(A1151&gt;=$E$23,MOD(A1151-$E$23,int)=0),$E$24,0)+F1151&gt;=J1150+E1151,J1150+E1151-F1151,IF(AND(A1151&gt;=$E$23,MOD(A1151-$E$23,int)=0),$E$24,0)+IF(IF(AND(A1151&gt;=$E$23,MOD(A1151-$E$23,int)=0),$E$24,0)+IF(MOD(A1151-$E$27,periods_per_year)=0,$E$26,0)+F1151&lt;J1150+E1151,IF(MOD(A1151-$E$27,periods_per_year)=0,$E$26,0),J1150+E1151-IF(AND(A1151&gt;=$E$23,MOD(A1151-$E$23,int)=0),$E$24,0)-F1151))))</f>
        <v/>
      </c>
      <c r="H1151" s="15"/>
      <c r="I1151" s="14" t="str">
        <f t="shared" si="174"/>
        <v/>
      </c>
      <c r="J1151" s="14" t="str">
        <f t="shared" si="175"/>
        <v/>
      </c>
      <c r="K1151" s="14" t="str">
        <f t="shared" si="176"/>
        <v/>
      </c>
      <c r="L1151" s="14" t="str">
        <f>IF(A1151="","",SUM($K$49:K1151))</f>
        <v/>
      </c>
      <c r="O1151" s="18" t="str">
        <f t="shared" si="177"/>
        <v/>
      </c>
      <c r="P1151" s="19" t="str">
        <f>IF(O1151="","",IF(OR(periods_per_year=26,periods_per_year=52),IF(periods_per_year=26,IF(O1151=1,fpdate,P1150+14),IF(periods_per_year=52,IF(O1151=1,fpdate,P1150+7),"n/a")),IF(periods_per_year=24,DATE(YEAR(fpdate),MONTH(fpdate)+(O1151-1)/2+IF(AND(DAY(fpdate)&gt;=15,MOD(O1151,2)=0),1,0),IF(MOD(O1151,2)=0,IF(DAY(fpdate)&gt;=15,DAY(fpdate)-14,DAY(fpdate)+14),DAY(fpdate))),IF(DAY(DATE(YEAR(fpdate),MONTH(fpdate)+O1151-1,DAY(fpdate)))&lt;&gt;DAY(fpdate),DATE(YEAR(fpdate),MONTH(fpdate)+O1151,0),DATE(YEAR(fpdate),MONTH(fpdate)+O1151-1,DAY(fpdate))))))</f>
        <v/>
      </c>
      <c r="Q1151" s="20" t="str">
        <f>IF(O1151="","",IF(D1151&lt;&gt;"",D1151,IF(O1151=1,start_rate,IF(variable,IF(OR(O1151=1,O1151&lt;$J$23*periods_per_year),Q1150,MIN($J$24,IF(MOD(O1151-1,$J$26)=0,MAX($J$25,Q1150+$J$27),Q1150))),Q1150))))</f>
        <v/>
      </c>
      <c r="R1151" s="21" t="str">
        <f>IF(O1151="","",ROUND((((1+Q1151/CP)^(CP/periods_per_year))-1)*U1150,2))</f>
        <v/>
      </c>
      <c r="S1151" s="21" t="str">
        <f>IF(O1151="","",IF(O1151=nper,U1150+R1151,MIN(U1150+R1151,IF(Q1151=Q1150,S1150,ROUND(-PMT(((1+Q1151/CP)^(CP/periods_per_year))-1,nper-O1151+1,U1150),2)))))</f>
        <v/>
      </c>
      <c r="T1151" s="21" t="str">
        <f t="shared" si="178"/>
        <v/>
      </c>
      <c r="U1151" s="21" t="str">
        <f t="shared" si="179"/>
        <v/>
      </c>
    </row>
    <row r="1152" spans="1:21" x14ac:dyDescent="0.2">
      <c r="A1152" s="11" t="str">
        <f t="shared" si="170"/>
        <v/>
      </c>
      <c r="B1152" s="12" t="str">
        <f t="shared" si="171"/>
        <v/>
      </c>
      <c r="C1152" s="16" t="str">
        <f t="shared" si="172"/>
        <v/>
      </c>
      <c r="D1152" s="13" t="str">
        <f>IF(A1152="","",IF(A1152=1,start_rate,IF(variable,IF(OR(A1152=1,A1152&lt;$J$23*periods_per_year),D1151,MIN($J$24,IF(MOD(A1152-1,$J$26)=0,MAX($J$25,D1151+$J$27),D1151))),D1151)))</f>
        <v/>
      </c>
      <c r="E1152" s="14" t="str">
        <f t="shared" si="173"/>
        <v/>
      </c>
      <c r="F1152" s="14" t="str">
        <f>IF(A1152="","",IF(A1152=nper,J1151+E1152,MIN(J1151+E1152,IF(D1152=D1151,F1151,IF($E$13="Acc Bi-Weekly",ROUND((-PMT(((1+D1152/CP)^(CP/12))-1,(nper-A1152+1)*12/26,J1151))/2,2),IF($E$13="Acc Weekly",ROUND((-PMT(((1+D1152/CP)^(CP/12))-1,(nper-A1152+1)*12/52,J1151))/4,2),ROUND(-PMT(((1+D1152/CP)^(CP/periods_per_year))-1,nper-A1152+1,J1151),2)))))))</f>
        <v/>
      </c>
      <c r="G1152" s="14" t="str">
        <f>IF(OR(A1152="",A1152&lt;$E$23),"",IF(J1151&lt;=F1152,0,IF(IF(AND(A1152&gt;=$E$23,MOD(A1152-$E$23,int)=0),$E$24,0)+F1152&gt;=J1151+E1152,J1151+E1152-F1152,IF(AND(A1152&gt;=$E$23,MOD(A1152-$E$23,int)=0),$E$24,0)+IF(IF(AND(A1152&gt;=$E$23,MOD(A1152-$E$23,int)=0),$E$24,0)+IF(MOD(A1152-$E$27,periods_per_year)=0,$E$26,0)+F1152&lt;J1151+E1152,IF(MOD(A1152-$E$27,periods_per_year)=0,$E$26,0),J1151+E1152-IF(AND(A1152&gt;=$E$23,MOD(A1152-$E$23,int)=0),$E$24,0)-F1152))))</f>
        <v/>
      </c>
      <c r="H1152" s="15"/>
      <c r="I1152" s="14" t="str">
        <f t="shared" si="174"/>
        <v/>
      </c>
      <c r="J1152" s="14" t="str">
        <f t="shared" si="175"/>
        <v/>
      </c>
      <c r="K1152" s="14" t="str">
        <f t="shared" si="176"/>
        <v/>
      </c>
      <c r="L1152" s="14" t="str">
        <f>IF(A1152="","",SUM($K$49:K1152))</f>
        <v/>
      </c>
      <c r="O1152" s="18" t="str">
        <f t="shared" si="177"/>
        <v/>
      </c>
      <c r="P1152" s="19" t="str">
        <f>IF(O1152="","",IF(OR(periods_per_year=26,periods_per_year=52),IF(periods_per_year=26,IF(O1152=1,fpdate,P1151+14),IF(periods_per_year=52,IF(O1152=1,fpdate,P1151+7),"n/a")),IF(periods_per_year=24,DATE(YEAR(fpdate),MONTH(fpdate)+(O1152-1)/2+IF(AND(DAY(fpdate)&gt;=15,MOD(O1152,2)=0),1,0),IF(MOD(O1152,2)=0,IF(DAY(fpdate)&gt;=15,DAY(fpdate)-14,DAY(fpdate)+14),DAY(fpdate))),IF(DAY(DATE(YEAR(fpdate),MONTH(fpdate)+O1152-1,DAY(fpdate)))&lt;&gt;DAY(fpdate),DATE(YEAR(fpdate),MONTH(fpdate)+O1152,0),DATE(YEAR(fpdate),MONTH(fpdate)+O1152-1,DAY(fpdate))))))</f>
        <v/>
      </c>
      <c r="Q1152" s="20" t="str">
        <f>IF(O1152="","",IF(D1152&lt;&gt;"",D1152,IF(O1152=1,start_rate,IF(variable,IF(OR(O1152=1,O1152&lt;$J$23*periods_per_year),Q1151,MIN($J$24,IF(MOD(O1152-1,$J$26)=0,MAX($J$25,Q1151+$J$27),Q1151))),Q1151))))</f>
        <v/>
      </c>
      <c r="R1152" s="21" t="str">
        <f>IF(O1152="","",ROUND((((1+Q1152/CP)^(CP/periods_per_year))-1)*U1151,2))</f>
        <v/>
      </c>
      <c r="S1152" s="21" t="str">
        <f>IF(O1152="","",IF(O1152=nper,U1151+R1152,MIN(U1151+R1152,IF(Q1152=Q1151,S1151,ROUND(-PMT(((1+Q1152/CP)^(CP/periods_per_year))-1,nper-O1152+1,U1151),2)))))</f>
        <v/>
      </c>
      <c r="T1152" s="21" t="str">
        <f t="shared" si="178"/>
        <v/>
      </c>
      <c r="U1152" s="21" t="str">
        <f t="shared" si="179"/>
        <v/>
      </c>
    </row>
    <row r="1153" spans="1:21" x14ac:dyDescent="0.2">
      <c r="A1153" s="11" t="str">
        <f t="shared" si="170"/>
        <v/>
      </c>
      <c r="B1153" s="12" t="str">
        <f t="shared" si="171"/>
        <v/>
      </c>
      <c r="C1153" s="16" t="str">
        <f t="shared" si="172"/>
        <v/>
      </c>
      <c r="D1153" s="13" t="str">
        <f>IF(A1153="","",IF(A1153=1,start_rate,IF(variable,IF(OR(A1153=1,A1153&lt;$J$23*periods_per_year),D1152,MIN($J$24,IF(MOD(A1153-1,$J$26)=0,MAX($J$25,D1152+$J$27),D1152))),D1152)))</f>
        <v/>
      </c>
      <c r="E1153" s="14" t="str">
        <f t="shared" si="173"/>
        <v/>
      </c>
      <c r="F1153" s="14" t="str">
        <f>IF(A1153="","",IF(A1153=nper,J1152+E1153,MIN(J1152+E1153,IF(D1153=D1152,F1152,IF($E$13="Acc Bi-Weekly",ROUND((-PMT(((1+D1153/CP)^(CP/12))-1,(nper-A1153+1)*12/26,J1152))/2,2),IF($E$13="Acc Weekly",ROUND((-PMT(((1+D1153/CP)^(CP/12))-1,(nper-A1153+1)*12/52,J1152))/4,2),ROUND(-PMT(((1+D1153/CP)^(CP/periods_per_year))-1,nper-A1153+1,J1152),2)))))))</f>
        <v/>
      </c>
      <c r="G1153" s="14" t="str">
        <f>IF(OR(A1153="",A1153&lt;$E$23),"",IF(J1152&lt;=F1153,0,IF(IF(AND(A1153&gt;=$E$23,MOD(A1153-$E$23,int)=0),$E$24,0)+F1153&gt;=J1152+E1153,J1152+E1153-F1153,IF(AND(A1153&gt;=$E$23,MOD(A1153-$E$23,int)=0),$E$24,0)+IF(IF(AND(A1153&gt;=$E$23,MOD(A1153-$E$23,int)=0),$E$24,0)+IF(MOD(A1153-$E$27,periods_per_year)=0,$E$26,0)+F1153&lt;J1152+E1153,IF(MOD(A1153-$E$27,periods_per_year)=0,$E$26,0),J1152+E1153-IF(AND(A1153&gt;=$E$23,MOD(A1153-$E$23,int)=0),$E$24,0)-F1153))))</f>
        <v/>
      </c>
      <c r="H1153" s="15"/>
      <c r="I1153" s="14" t="str">
        <f t="shared" si="174"/>
        <v/>
      </c>
      <c r="J1153" s="14" t="str">
        <f t="shared" si="175"/>
        <v/>
      </c>
      <c r="K1153" s="14" t="str">
        <f t="shared" si="176"/>
        <v/>
      </c>
      <c r="L1153" s="14" t="str">
        <f>IF(A1153="","",SUM($K$49:K1153))</f>
        <v/>
      </c>
      <c r="O1153" s="18" t="str">
        <f t="shared" si="177"/>
        <v/>
      </c>
      <c r="P1153" s="19" t="str">
        <f>IF(O1153="","",IF(OR(periods_per_year=26,periods_per_year=52),IF(periods_per_year=26,IF(O1153=1,fpdate,P1152+14),IF(periods_per_year=52,IF(O1153=1,fpdate,P1152+7),"n/a")),IF(periods_per_year=24,DATE(YEAR(fpdate),MONTH(fpdate)+(O1153-1)/2+IF(AND(DAY(fpdate)&gt;=15,MOD(O1153,2)=0),1,0),IF(MOD(O1153,2)=0,IF(DAY(fpdate)&gt;=15,DAY(fpdate)-14,DAY(fpdate)+14),DAY(fpdate))),IF(DAY(DATE(YEAR(fpdate),MONTH(fpdate)+O1153-1,DAY(fpdate)))&lt;&gt;DAY(fpdate),DATE(YEAR(fpdate),MONTH(fpdate)+O1153,0),DATE(YEAR(fpdate),MONTH(fpdate)+O1153-1,DAY(fpdate))))))</f>
        <v/>
      </c>
      <c r="Q1153" s="20" t="str">
        <f>IF(O1153="","",IF(D1153&lt;&gt;"",D1153,IF(O1153=1,start_rate,IF(variable,IF(OR(O1153=1,O1153&lt;$J$23*periods_per_year),Q1152,MIN($J$24,IF(MOD(O1153-1,$J$26)=0,MAX($J$25,Q1152+$J$27),Q1152))),Q1152))))</f>
        <v/>
      </c>
      <c r="R1153" s="21" t="str">
        <f>IF(O1153="","",ROUND((((1+Q1153/CP)^(CP/periods_per_year))-1)*U1152,2))</f>
        <v/>
      </c>
      <c r="S1153" s="21" t="str">
        <f>IF(O1153="","",IF(O1153=nper,U1152+R1153,MIN(U1152+R1153,IF(Q1153=Q1152,S1152,ROUND(-PMT(((1+Q1153/CP)^(CP/periods_per_year))-1,nper-O1153+1,U1152),2)))))</f>
        <v/>
      </c>
      <c r="T1153" s="21" t="str">
        <f t="shared" si="178"/>
        <v/>
      </c>
      <c r="U1153" s="21" t="str">
        <f t="shared" si="179"/>
        <v/>
      </c>
    </row>
    <row r="1154" spans="1:21" x14ac:dyDescent="0.2">
      <c r="A1154" s="11" t="str">
        <f t="shared" si="170"/>
        <v/>
      </c>
      <c r="B1154" s="12" t="str">
        <f t="shared" si="171"/>
        <v/>
      </c>
      <c r="C1154" s="16" t="str">
        <f t="shared" si="172"/>
        <v/>
      </c>
      <c r="D1154" s="13" t="str">
        <f>IF(A1154="","",IF(A1154=1,start_rate,IF(variable,IF(OR(A1154=1,A1154&lt;$J$23*periods_per_year),D1153,MIN($J$24,IF(MOD(A1154-1,$J$26)=0,MAX($J$25,D1153+$J$27),D1153))),D1153)))</f>
        <v/>
      </c>
      <c r="E1154" s="14" t="str">
        <f t="shared" si="173"/>
        <v/>
      </c>
      <c r="F1154" s="14" t="str">
        <f>IF(A1154="","",IF(A1154=nper,J1153+E1154,MIN(J1153+E1154,IF(D1154=D1153,F1153,IF($E$13="Acc Bi-Weekly",ROUND((-PMT(((1+D1154/CP)^(CP/12))-1,(nper-A1154+1)*12/26,J1153))/2,2),IF($E$13="Acc Weekly",ROUND((-PMT(((1+D1154/CP)^(CP/12))-1,(nper-A1154+1)*12/52,J1153))/4,2),ROUND(-PMT(((1+D1154/CP)^(CP/periods_per_year))-1,nper-A1154+1,J1153),2)))))))</f>
        <v/>
      </c>
      <c r="G1154" s="14" t="str">
        <f>IF(OR(A1154="",A1154&lt;$E$23),"",IF(J1153&lt;=F1154,0,IF(IF(AND(A1154&gt;=$E$23,MOD(A1154-$E$23,int)=0),$E$24,0)+F1154&gt;=J1153+E1154,J1153+E1154-F1154,IF(AND(A1154&gt;=$E$23,MOD(A1154-$E$23,int)=0),$E$24,0)+IF(IF(AND(A1154&gt;=$E$23,MOD(A1154-$E$23,int)=0),$E$24,0)+IF(MOD(A1154-$E$27,periods_per_year)=0,$E$26,0)+F1154&lt;J1153+E1154,IF(MOD(A1154-$E$27,periods_per_year)=0,$E$26,0),J1153+E1154-IF(AND(A1154&gt;=$E$23,MOD(A1154-$E$23,int)=0),$E$24,0)-F1154))))</f>
        <v/>
      </c>
      <c r="H1154" s="15"/>
      <c r="I1154" s="14" t="str">
        <f t="shared" si="174"/>
        <v/>
      </c>
      <c r="J1154" s="14" t="str">
        <f t="shared" si="175"/>
        <v/>
      </c>
      <c r="K1154" s="14" t="str">
        <f t="shared" si="176"/>
        <v/>
      </c>
      <c r="L1154" s="14" t="str">
        <f>IF(A1154="","",SUM($K$49:K1154))</f>
        <v/>
      </c>
      <c r="O1154" s="18" t="str">
        <f t="shared" si="177"/>
        <v/>
      </c>
      <c r="P1154" s="19" t="str">
        <f>IF(O1154="","",IF(OR(periods_per_year=26,periods_per_year=52),IF(periods_per_year=26,IF(O1154=1,fpdate,P1153+14),IF(periods_per_year=52,IF(O1154=1,fpdate,P1153+7),"n/a")),IF(periods_per_year=24,DATE(YEAR(fpdate),MONTH(fpdate)+(O1154-1)/2+IF(AND(DAY(fpdate)&gt;=15,MOD(O1154,2)=0),1,0),IF(MOD(O1154,2)=0,IF(DAY(fpdate)&gt;=15,DAY(fpdate)-14,DAY(fpdate)+14),DAY(fpdate))),IF(DAY(DATE(YEAR(fpdate),MONTH(fpdate)+O1154-1,DAY(fpdate)))&lt;&gt;DAY(fpdate),DATE(YEAR(fpdate),MONTH(fpdate)+O1154,0),DATE(YEAR(fpdate),MONTH(fpdate)+O1154-1,DAY(fpdate))))))</f>
        <v/>
      </c>
      <c r="Q1154" s="20" t="str">
        <f>IF(O1154="","",IF(D1154&lt;&gt;"",D1154,IF(O1154=1,start_rate,IF(variable,IF(OR(O1154=1,O1154&lt;$J$23*periods_per_year),Q1153,MIN($J$24,IF(MOD(O1154-1,$J$26)=0,MAX($J$25,Q1153+$J$27),Q1153))),Q1153))))</f>
        <v/>
      </c>
      <c r="R1154" s="21" t="str">
        <f>IF(O1154="","",ROUND((((1+Q1154/CP)^(CP/periods_per_year))-1)*U1153,2))</f>
        <v/>
      </c>
      <c r="S1154" s="21" t="str">
        <f>IF(O1154="","",IF(O1154=nper,U1153+R1154,MIN(U1153+R1154,IF(Q1154=Q1153,S1153,ROUND(-PMT(((1+Q1154/CP)^(CP/periods_per_year))-1,nper-O1154+1,U1153),2)))))</f>
        <v/>
      </c>
      <c r="T1154" s="21" t="str">
        <f t="shared" si="178"/>
        <v/>
      </c>
      <c r="U1154" s="21" t="str">
        <f t="shared" si="179"/>
        <v/>
      </c>
    </row>
    <row r="1155" spans="1:21" x14ac:dyDescent="0.2">
      <c r="A1155" s="11" t="str">
        <f t="shared" si="170"/>
        <v/>
      </c>
      <c r="B1155" s="12" t="str">
        <f t="shared" si="171"/>
        <v/>
      </c>
      <c r="C1155" s="16" t="str">
        <f t="shared" si="172"/>
        <v/>
      </c>
      <c r="D1155" s="13" t="str">
        <f>IF(A1155="","",IF(A1155=1,start_rate,IF(variable,IF(OR(A1155=1,A1155&lt;$J$23*periods_per_year),D1154,MIN($J$24,IF(MOD(A1155-1,$J$26)=0,MAX($J$25,D1154+$J$27),D1154))),D1154)))</f>
        <v/>
      </c>
      <c r="E1155" s="14" t="str">
        <f t="shared" si="173"/>
        <v/>
      </c>
      <c r="F1155" s="14" t="str">
        <f>IF(A1155="","",IF(A1155=nper,J1154+E1155,MIN(J1154+E1155,IF(D1155=D1154,F1154,IF($E$13="Acc Bi-Weekly",ROUND((-PMT(((1+D1155/CP)^(CP/12))-1,(nper-A1155+1)*12/26,J1154))/2,2),IF($E$13="Acc Weekly",ROUND((-PMT(((1+D1155/CP)^(CP/12))-1,(nper-A1155+1)*12/52,J1154))/4,2),ROUND(-PMT(((1+D1155/CP)^(CP/periods_per_year))-1,nper-A1155+1,J1154),2)))))))</f>
        <v/>
      </c>
      <c r="G1155" s="14" t="str">
        <f>IF(OR(A1155="",A1155&lt;$E$23),"",IF(J1154&lt;=F1155,0,IF(IF(AND(A1155&gt;=$E$23,MOD(A1155-$E$23,int)=0),$E$24,0)+F1155&gt;=J1154+E1155,J1154+E1155-F1155,IF(AND(A1155&gt;=$E$23,MOD(A1155-$E$23,int)=0),$E$24,0)+IF(IF(AND(A1155&gt;=$E$23,MOD(A1155-$E$23,int)=0),$E$24,0)+IF(MOD(A1155-$E$27,periods_per_year)=0,$E$26,0)+F1155&lt;J1154+E1155,IF(MOD(A1155-$E$27,periods_per_year)=0,$E$26,0),J1154+E1155-IF(AND(A1155&gt;=$E$23,MOD(A1155-$E$23,int)=0),$E$24,0)-F1155))))</f>
        <v/>
      </c>
      <c r="H1155" s="15"/>
      <c r="I1155" s="14" t="str">
        <f t="shared" si="174"/>
        <v/>
      </c>
      <c r="J1155" s="14" t="str">
        <f t="shared" si="175"/>
        <v/>
      </c>
      <c r="K1155" s="14" t="str">
        <f t="shared" si="176"/>
        <v/>
      </c>
      <c r="L1155" s="14" t="str">
        <f>IF(A1155="","",SUM($K$49:K1155))</f>
        <v/>
      </c>
      <c r="O1155" s="18" t="str">
        <f t="shared" si="177"/>
        <v/>
      </c>
      <c r="P1155" s="19" t="str">
        <f>IF(O1155="","",IF(OR(periods_per_year=26,periods_per_year=52),IF(periods_per_year=26,IF(O1155=1,fpdate,P1154+14),IF(periods_per_year=52,IF(O1155=1,fpdate,P1154+7),"n/a")),IF(periods_per_year=24,DATE(YEAR(fpdate),MONTH(fpdate)+(O1155-1)/2+IF(AND(DAY(fpdate)&gt;=15,MOD(O1155,2)=0),1,0),IF(MOD(O1155,2)=0,IF(DAY(fpdate)&gt;=15,DAY(fpdate)-14,DAY(fpdate)+14),DAY(fpdate))),IF(DAY(DATE(YEAR(fpdate),MONTH(fpdate)+O1155-1,DAY(fpdate)))&lt;&gt;DAY(fpdate),DATE(YEAR(fpdate),MONTH(fpdate)+O1155,0),DATE(YEAR(fpdate),MONTH(fpdate)+O1155-1,DAY(fpdate))))))</f>
        <v/>
      </c>
      <c r="Q1155" s="20" t="str">
        <f>IF(O1155="","",IF(D1155&lt;&gt;"",D1155,IF(O1155=1,start_rate,IF(variable,IF(OR(O1155=1,O1155&lt;$J$23*periods_per_year),Q1154,MIN($J$24,IF(MOD(O1155-1,$J$26)=0,MAX($J$25,Q1154+$J$27),Q1154))),Q1154))))</f>
        <v/>
      </c>
      <c r="R1155" s="21" t="str">
        <f>IF(O1155="","",ROUND((((1+Q1155/CP)^(CP/periods_per_year))-1)*U1154,2))</f>
        <v/>
      </c>
      <c r="S1155" s="21" t="str">
        <f>IF(O1155="","",IF(O1155=nper,U1154+R1155,MIN(U1154+R1155,IF(Q1155=Q1154,S1154,ROUND(-PMT(((1+Q1155/CP)^(CP/periods_per_year))-1,nper-O1155+1,U1154),2)))))</f>
        <v/>
      </c>
      <c r="T1155" s="21" t="str">
        <f t="shared" si="178"/>
        <v/>
      </c>
      <c r="U1155" s="21" t="str">
        <f t="shared" si="179"/>
        <v/>
      </c>
    </row>
    <row r="1156" spans="1:21" x14ac:dyDescent="0.2">
      <c r="A1156" s="11" t="str">
        <f t="shared" si="170"/>
        <v/>
      </c>
      <c r="B1156" s="12" t="str">
        <f t="shared" si="171"/>
        <v/>
      </c>
      <c r="C1156" s="16" t="str">
        <f t="shared" si="172"/>
        <v/>
      </c>
      <c r="D1156" s="13" t="str">
        <f>IF(A1156="","",IF(A1156=1,start_rate,IF(variable,IF(OR(A1156=1,A1156&lt;$J$23*periods_per_year),D1155,MIN($J$24,IF(MOD(A1156-1,$J$26)=0,MAX($J$25,D1155+$J$27),D1155))),D1155)))</f>
        <v/>
      </c>
      <c r="E1156" s="14" t="str">
        <f t="shared" si="173"/>
        <v/>
      </c>
      <c r="F1156" s="14" t="str">
        <f>IF(A1156="","",IF(A1156=nper,J1155+E1156,MIN(J1155+E1156,IF(D1156=D1155,F1155,IF($E$13="Acc Bi-Weekly",ROUND((-PMT(((1+D1156/CP)^(CP/12))-1,(nper-A1156+1)*12/26,J1155))/2,2),IF($E$13="Acc Weekly",ROUND((-PMT(((1+D1156/CP)^(CP/12))-1,(nper-A1156+1)*12/52,J1155))/4,2),ROUND(-PMT(((1+D1156/CP)^(CP/periods_per_year))-1,nper-A1156+1,J1155),2)))))))</f>
        <v/>
      </c>
      <c r="G1156" s="14" t="str">
        <f>IF(OR(A1156="",A1156&lt;$E$23),"",IF(J1155&lt;=F1156,0,IF(IF(AND(A1156&gt;=$E$23,MOD(A1156-$E$23,int)=0),$E$24,0)+F1156&gt;=J1155+E1156,J1155+E1156-F1156,IF(AND(A1156&gt;=$E$23,MOD(A1156-$E$23,int)=0),$E$24,0)+IF(IF(AND(A1156&gt;=$E$23,MOD(A1156-$E$23,int)=0),$E$24,0)+IF(MOD(A1156-$E$27,periods_per_year)=0,$E$26,0)+F1156&lt;J1155+E1156,IF(MOD(A1156-$E$27,periods_per_year)=0,$E$26,0),J1155+E1156-IF(AND(A1156&gt;=$E$23,MOD(A1156-$E$23,int)=0),$E$24,0)-F1156))))</f>
        <v/>
      </c>
      <c r="H1156" s="15"/>
      <c r="I1156" s="14" t="str">
        <f t="shared" si="174"/>
        <v/>
      </c>
      <c r="J1156" s="14" t="str">
        <f t="shared" si="175"/>
        <v/>
      </c>
      <c r="K1156" s="14" t="str">
        <f t="shared" si="176"/>
        <v/>
      </c>
      <c r="L1156" s="14" t="str">
        <f>IF(A1156="","",SUM($K$49:K1156))</f>
        <v/>
      </c>
      <c r="O1156" s="18" t="str">
        <f t="shared" si="177"/>
        <v/>
      </c>
      <c r="P1156" s="19" t="str">
        <f>IF(O1156="","",IF(OR(periods_per_year=26,periods_per_year=52),IF(periods_per_year=26,IF(O1156=1,fpdate,P1155+14),IF(periods_per_year=52,IF(O1156=1,fpdate,P1155+7),"n/a")),IF(periods_per_year=24,DATE(YEAR(fpdate),MONTH(fpdate)+(O1156-1)/2+IF(AND(DAY(fpdate)&gt;=15,MOD(O1156,2)=0),1,0),IF(MOD(O1156,2)=0,IF(DAY(fpdate)&gt;=15,DAY(fpdate)-14,DAY(fpdate)+14),DAY(fpdate))),IF(DAY(DATE(YEAR(fpdate),MONTH(fpdate)+O1156-1,DAY(fpdate)))&lt;&gt;DAY(fpdate),DATE(YEAR(fpdate),MONTH(fpdate)+O1156,0),DATE(YEAR(fpdate),MONTH(fpdate)+O1156-1,DAY(fpdate))))))</f>
        <v/>
      </c>
      <c r="Q1156" s="20" t="str">
        <f>IF(O1156="","",IF(D1156&lt;&gt;"",D1156,IF(O1156=1,start_rate,IF(variable,IF(OR(O1156=1,O1156&lt;$J$23*periods_per_year),Q1155,MIN($J$24,IF(MOD(O1156-1,$J$26)=0,MAX($J$25,Q1155+$J$27),Q1155))),Q1155))))</f>
        <v/>
      </c>
      <c r="R1156" s="21" t="str">
        <f>IF(O1156="","",ROUND((((1+Q1156/CP)^(CP/periods_per_year))-1)*U1155,2))</f>
        <v/>
      </c>
      <c r="S1156" s="21" t="str">
        <f>IF(O1156="","",IF(O1156=nper,U1155+R1156,MIN(U1155+R1156,IF(Q1156=Q1155,S1155,ROUND(-PMT(((1+Q1156/CP)^(CP/periods_per_year))-1,nper-O1156+1,U1155),2)))))</f>
        <v/>
      </c>
      <c r="T1156" s="21" t="str">
        <f t="shared" si="178"/>
        <v/>
      </c>
      <c r="U1156" s="21" t="str">
        <f t="shared" si="179"/>
        <v/>
      </c>
    </row>
    <row r="1157" spans="1:21" x14ac:dyDescent="0.2">
      <c r="A1157" s="11" t="str">
        <f t="shared" si="170"/>
        <v/>
      </c>
      <c r="B1157" s="12" t="str">
        <f t="shared" si="171"/>
        <v/>
      </c>
      <c r="C1157" s="16" t="str">
        <f t="shared" si="172"/>
        <v/>
      </c>
      <c r="D1157" s="13" t="str">
        <f>IF(A1157="","",IF(A1157=1,start_rate,IF(variable,IF(OR(A1157=1,A1157&lt;$J$23*periods_per_year),D1156,MIN($J$24,IF(MOD(A1157-1,$J$26)=0,MAX($J$25,D1156+$J$27),D1156))),D1156)))</f>
        <v/>
      </c>
      <c r="E1157" s="14" t="str">
        <f t="shared" si="173"/>
        <v/>
      </c>
      <c r="F1157" s="14" t="str">
        <f>IF(A1157="","",IF(A1157=nper,J1156+E1157,MIN(J1156+E1157,IF(D1157=D1156,F1156,IF($E$13="Acc Bi-Weekly",ROUND((-PMT(((1+D1157/CP)^(CP/12))-1,(nper-A1157+1)*12/26,J1156))/2,2),IF($E$13="Acc Weekly",ROUND((-PMT(((1+D1157/CP)^(CP/12))-1,(nper-A1157+1)*12/52,J1156))/4,2),ROUND(-PMT(((1+D1157/CP)^(CP/periods_per_year))-1,nper-A1157+1,J1156),2)))))))</f>
        <v/>
      </c>
      <c r="G1157" s="14" t="str">
        <f>IF(OR(A1157="",A1157&lt;$E$23),"",IF(J1156&lt;=F1157,0,IF(IF(AND(A1157&gt;=$E$23,MOD(A1157-$E$23,int)=0),$E$24,0)+F1157&gt;=J1156+E1157,J1156+E1157-F1157,IF(AND(A1157&gt;=$E$23,MOD(A1157-$E$23,int)=0),$E$24,0)+IF(IF(AND(A1157&gt;=$E$23,MOD(A1157-$E$23,int)=0),$E$24,0)+IF(MOD(A1157-$E$27,periods_per_year)=0,$E$26,0)+F1157&lt;J1156+E1157,IF(MOD(A1157-$E$27,periods_per_year)=0,$E$26,0),J1156+E1157-IF(AND(A1157&gt;=$E$23,MOD(A1157-$E$23,int)=0),$E$24,0)-F1157))))</f>
        <v/>
      </c>
      <c r="H1157" s="15"/>
      <c r="I1157" s="14" t="str">
        <f t="shared" si="174"/>
        <v/>
      </c>
      <c r="J1157" s="14" t="str">
        <f t="shared" si="175"/>
        <v/>
      </c>
      <c r="K1157" s="14" t="str">
        <f t="shared" si="176"/>
        <v/>
      </c>
      <c r="L1157" s="14" t="str">
        <f>IF(A1157="","",SUM($K$49:K1157))</f>
        <v/>
      </c>
      <c r="O1157" s="18" t="str">
        <f t="shared" si="177"/>
        <v/>
      </c>
      <c r="P1157" s="19" t="str">
        <f>IF(O1157="","",IF(OR(periods_per_year=26,periods_per_year=52),IF(periods_per_year=26,IF(O1157=1,fpdate,P1156+14),IF(periods_per_year=52,IF(O1157=1,fpdate,P1156+7),"n/a")),IF(periods_per_year=24,DATE(YEAR(fpdate),MONTH(fpdate)+(O1157-1)/2+IF(AND(DAY(fpdate)&gt;=15,MOD(O1157,2)=0),1,0),IF(MOD(O1157,2)=0,IF(DAY(fpdate)&gt;=15,DAY(fpdate)-14,DAY(fpdate)+14),DAY(fpdate))),IF(DAY(DATE(YEAR(fpdate),MONTH(fpdate)+O1157-1,DAY(fpdate)))&lt;&gt;DAY(fpdate),DATE(YEAR(fpdate),MONTH(fpdate)+O1157,0),DATE(YEAR(fpdate),MONTH(fpdate)+O1157-1,DAY(fpdate))))))</f>
        <v/>
      </c>
      <c r="Q1157" s="20" t="str">
        <f>IF(O1157="","",IF(D1157&lt;&gt;"",D1157,IF(O1157=1,start_rate,IF(variable,IF(OR(O1157=1,O1157&lt;$J$23*periods_per_year),Q1156,MIN($J$24,IF(MOD(O1157-1,$J$26)=0,MAX($J$25,Q1156+$J$27),Q1156))),Q1156))))</f>
        <v/>
      </c>
      <c r="R1157" s="21" t="str">
        <f>IF(O1157="","",ROUND((((1+Q1157/CP)^(CP/periods_per_year))-1)*U1156,2))</f>
        <v/>
      </c>
      <c r="S1157" s="21" t="str">
        <f>IF(O1157="","",IF(O1157=nper,U1156+R1157,MIN(U1156+R1157,IF(Q1157=Q1156,S1156,ROUND(-PMT(((1+Q1157/CP)^(CP/periods_per_year))-1,nper-O1157+1,U1156),2)))))</f>
        <v/>
      </c>
      <c r="T1157" s="21" t="str">
        <f t="shared" si="178"/>
        <v/>
      </c>
      <c r="U1157" s="21" t="str">
        <f t="shared" si="179"/>
        <v/>
      </c>
    </row>
    <row r="1158" spans="1:21" x14ac:dyDescent="0.2">
      <c r="A1158" s="11" t="str">
        <f t="shared" si="170"/>
        <v/>
      </c>
      <c r="B1158" s="12" t="str">
        <f t="shared" si="171"/>
        <v/>
      </c>
      <c r="C1158" s="16" t="str">
        <f t="shared" si="172"/>
        <v/>
      </c>
      <c r="D1158" s="13" t="str">
        <f>IF(A1158="","",IF(A1158=1,start_rate,IF(variable,IF(OR(A1158=1,A1158&lt;$J$23*periods_per_year),D1157,MIN($J$24,IF(MOD(A1158-1,$J$26)=0,MAX($J$25,D1157+$J$27),D1157))),D1157)))</f>
        <v/>
      </c>
      <c r="E1158" s="14" t="str">
        <f t="shared" si="173"/>
        <v/>
      </c>
      <c r="F1158" s="14" t="str">
        <f>IF(A1158="","",IF(A1158=nper,J1157+E1158,MIN(J1157+E1158,IF(D1158=D1157,F1157,IF($E$13="Acc Bi-Weekly",ROUND((-PMT(((1+D1158/CP)^(CP/12))-1,(nper-A1158+1)*12/26,J1157))/2,2),IF($E$13="Acc Weekly",ROUND((-PMT(((1+D1158/CP)^(CP/12))-1,(nper-A1158+1)*12/52,J1157))/4,2),ROUND(-PMT(((1+D1158/CP)^(CP/periods_per_year))-1,nper-A1158+1,J1157),2)))))))</f>
        <v/>
      </c>
      <c r="G1158" s="14" t="str">
        <f>IF(OR(A1158="",A1158&lt;$E$23),"",IF(J1157&lt;=F1158,0,IF(IF(AND(A1158&gt;=$E$23,MOD(A1158-$E$23,int)=0),$E$24,0)+F1158&gt;=J1157+E1158,J1157+E1158-F1158,IF(AND(A1158&gt;=$E$23,MOD(A1158-$E$23,int)=0),$E$24,0)+IF(IF(AND(A1158&gt;=$E$23,MOD(A1158-$E$23,int)=0),$E$24,0)+IF(MOD(A1158-$E$27,periods_per_year)=0,$E$26,0)+F1158&lt;J1157+E1158,IF(MOD(A1158-$E$27,periods_per_year)=0,$E$26,0),J1157+E1158-IF(AND(A1158&gt;=$E$23,MOD(A1158-$E$23,int)=0),$E$24,0)-F1158))))</f>
        <v/>
      </c>
      <c r="H1158" s="15"/>
      <c r="I1158" s="14" t="str">
        <f t="shared" si="174"/>
        <v/>
      </c>
      <c r="J1158" s="14" t="str">
        <f t="shared" si="175"/>
        <v/>
      </c>
      <c r="K1158" s="14" t="str">
        <f t="shared" si="176"/>
        <v/>
      </c>
      <c r="L1158" s="14" t="str">
        <f>IF(A1158="","",SUM($K$49:K1158))</f>
        <v/>
      </c>
      <c r="O1158" s="18" t="str">
        <f t="shared" si="177"/>
        <v/>
      </c>
      <c r="P1158" s="19" t="str">
        <f>IF(O1158="","",IF(OR(periods_per_year=26,periods_per_year=52),IF(periods_per_year=26,IF(O1158=1,fpdate,P1157+14),IF(periods_per_year=52,IF(O1158=1,fpdate,P1157+7),"n/a")),IF(periods_per_year=24,DATE(YEAR(fpdate),MONTH(fpdate)+(O1158-1)/2+IF(AND(DAY(fpdate)&gt;=15,MOD(O1158,2)=0),1,0),IF(MOD(O1158,2)=0,IF(DAY(fpdate)&gt;=15,DAY(fpdate)-14,DAY(fpdate)+14),DAY(fpdate))),IF(DAY(DATE(YEAR(fpdate),MONTH(fpdate)+O1158-1,DAY(fpdate)))&lt;&gt;DAY(fpdate),DATE(YEAR(fpdate),MONTH(fpdate)+O1158,0),DATE(YEAR(fpdate),MONTH(fpdate)+O1158-1,DAY(fpdate))))))</f>
        <v/>
      </c>
      <c r="Q1158" s="20" t="str">
        <f>IF(O1158="","",IF(D1158&lt;&gt;"",D1158,IF(O1158=1,start_rate,IF(variable,IF(OR(O1158=1,O1158&lt;$J$23*periods_per_year),Q1157,MIN($J$24,IF(MOD(O1158-1,$J$26)=0,MAX($J$25,Q1157+$J$27),Q1157))),Q1157))))</f>
        <v/>
      </c>
      <c r="R1158" s="21" t="str">
        <f>IF(O1158="","",ROUND((((1+Q1158/CP)^(CP/periods_per_year))-1)*U1157,2))</f>
        <v/>
      </c>
      <c r="S1158" s="21" t="str">
        <f>IF(O1158="","",IF(O1158=nper,U1157+R1158,MIN(U1157+R1158,IF(Q1158=Q1157,S1157,ROUND(-PMT(((1+Q1158/CP)^(CP/periods_per_year))-1,nper-O1158+1,U1157),2)))))</f>
        <v/>
      </c>
      <c r="T1158" s="21" t="str">
        <f t="shared" si="178"/>
        <v/>
      </c>
      <c r="U1158" s="21" t="str">
        <f t="shared" si="179"/>
        <v/>
      </c>
    </row>
    <row r="1159" spans="1:21" x14ac:dyDescent="0.2">
      <c r="A1159" s="11" t="str">
        <f t="shared" si="170"/>
        <v/>
      </c>
      <c r="B1159" s="12" t="str">
        <f t="shared" si="171"/>
        <v/>
      </c>
      <c r="C1159" s="16" t="str">
        <f t="shared" si="172"/>
        <v/>
      </c>
      <c r="D1159" s="13" t="str">
        <f>IF(A1159="","",IF(A1159=1,start_rate,IF(variable,IF(OR(A1159=1,A1159&lt;$J$23*periods_per_year),D1158,MIN($J$24,IF(MOD(A1159-1,$J$26)=0,MAX($J$25,D1158+$J$27),D1158))),D1158)))</f>
        <v/>
      </c>
      <c r="E1159" s="14" t="str">
        <f t="shared" si="173"/>
        <v/>
      </c>
      <c r="F1159" s="14" t="str">
        <f>IF(A1159="","",IF(A1159=nper,J1158+E1159,MIN(J1158+E1159,IF(D1159=D1158,F1158,IF($E$13="Acc Bi-Weekly",ROUND((-PMT(((1+D1159/CP)^(CP/12))-1,(nper-A1159+1)*12/26,J1158))/2,2),IF($E$13="Acc Weekly",ROUND((-PMT(((1+D1159/CP)^(CP/12))-1,(nper-A1159+1)*12/52,J1158))/4,2),ROUND(-PMT(((1+D1159/CP)^(CP/periods_per_year))-1,nper-A1159+1,J1158),2)))))))</f>
        <v/>
      </c>
      <c r="G1159" s="14" t="str">
        <f>IF(OR(A1159="",A1159&lt;$E$23),"",IF(J1158&lt;=F1159,0,IF(IF(AND(A1159&gt;=$E$23,MOD(A1159-$E$23,int)=0),$E$24,0)+F1159&gt;=J1158+E1159,J1158+E1159-F1159,IF(AND(A1159&gt;=$E$23,MOD(A1159-$E$23,int)=0),$E$24,0)+IF(IF(AND(A1159&gt;=$E$23,MOD(A1159-$E$23,int)=0),$E$24,0)+IF(MOD(A1159-$E$27,periods_per_year)=0,$E$26,0)+F1159&lt;J1158+E1159,IF(MOD(A1159-$E$27,periods_per_year)=0,$E$26,0),J1158+E1159-IF(AND(A1159&gt;=$E$23,MOD(A1159-$E$23,int)=0),$E$24,0)-F1159))))</f>
        <v/>
      </c>
      <c r="H1159" s="15"/>
      <c r="I1159" s="14" t="str">
        <f t="shared" si="174"/>
        <v/>
      </c>
      <c r="J1159" s="14" t="str">
        <f t="shared" si="175"/>
        <v/>
      </c>
      <c r="K1159" s="14" t="str">
        <f t="shared" si="176"/>
        <v/>
      </c>
      <c r="L1159" s="14" t="str">
        <f>IF(A1159="","",SUM($K$49:K1159))</f>
        <v/>
      </c>
      <c r="O1159" s="18" t="str">
        <f t="shared" si="177"/>
        <v/>
      </c>
      <c r="P1159" s="19" t="str">
        <f>IF(O1159="","",IF(OR(periods_per_year=26,periods_per_year=52),IF(periods_per_year=26,IF(O1159=1,fpdate,P1158+14),IF(periods_per_year=52,IF(O1159=1,fpdate,P1158+7),"n/a")),IF(periods_per_year=24,DATE(YEAR(fpdate),MONTH(fpdate)+(O1159-1)/2+IF(AND(DAY(fpdate)&gt;=15,MOD(O1159,2)=0),1,0),IF(MOD(O1159,2)=0,IF(DAY(fpdate)&gt;=15,DAY(fpdate)-14,DAY(fpdate)+14),DAY(fpdate))),IF(DAY(DATE(YEAR(fpdate),MONTH(fpdate)+O1159-1,DAY(fpdate)))&lt;&gt;DAY(fpdate),DATE(YEAR(fpdate),MONTH(fpdate)+O1159,0),DATE(YEAR(fpdate),MONTH(fpdate)+O1159-1,DAY(fpdate))))))</f>
        <v/>
      </c>
      <c r="Q1159" s="20" t="str">
        <f>IF(O1159="","",IF(D1159&lt;&gt;"",D1159,IF(O1159=1,start_rate,IF(variable,IF(OR(O1159=1,O1159&lt;$J$23*periods_per_year),Q1158,MIN($J$24,IF(MOD(O1159-1,$J$26)=0,MAX($J$25,Q1158+$J$27),Q1158))),Q1158))))</f>
        <v/>
      </c>
      <c r="R1159" s="21" t="str">
        <f>IF(O1159="","",ROUND((((1+Q1159/CP)^(CP/periods_per_year))-1)*U1158,2))</f>
        <v/>
      </c>
      <c r="S1159" s="21" t="str">
        <f>IF(O1159="","",IF(O1159=nper,U1158+R1159,MIN(U1158+R1159,IF(Q1159=Q1158,S1158,ROUND(-PMT(((1+Q1159/CP)^(CP/periods_per_year))-1,nper-O1159+1,U1158),2)))))</f>
        <v/>
      </c>
      <c r="T1159" s="21" t="str">
        <f t="shared" si="178"/>
        <v/>
      </c>
      <c r="U1159" s="21" t="str">
        <f t="shared" si="179"/>
        <v/>
      </c>
    </row>
    <row r="1160" spans="1:21" x14ac:dyDescent="0.2">
      <c r="A1160" s="11" t="str">
        <f t="shared" si="170"/>
        <v/>
      </c>
      <c r="B1160" s="12" t="str">
        <f t="shared" si="171"/>
        <v/>
      </c>
      <c r="C1160" s="16" t="str">
        <f t="shared" si="172"/>
        <v/>
      </c>
      <c r="D1160" s="13" t="str">
        <f>IF(A1160="","",IF(A1160=1,start_rate,IF(variable,IF(OR(A1160=1,A1160&lt;$J$23*periods_per_year),D1159,MIN($J$24,IF(MOD(A1160-1,$J$26)=0,MAX($J$25,D1159+$J$27),D1159))),D1159)))</f>
        <v/>
      </c>
      <c r="E1160" s="14" t="str">
        <f t="shared" si="173"/>
        <v/>
      </c>
      <c r="F1160" s="14" t="str">
        <f>IF(A1160="","",IF(A1160=nper,J1159+E1160,MIN(J1159+E1160,IF(D1160=D1159,F1159,IF($E$13="Acc Bi-Weekly",ROUND((-PMT(((1+D1160/CP)^(CP/12))-1,(nper-A1160+1)*12/26,J1159))/2,2),IF($E$13="Acc Weekly",ROUND((-PMT(((1+D1160/CP)^(CP/12))-1,(nper-A1160+1)*12/52,J1159))/4,2),ROUND(-PMT(((1+D1160/CP)^(CP/periods_per_year))-1,nper-A1160+1,J1159),2)))))))</f>
        <v/>
      </c>
      <c r="G1160" s="14" t="str">
        <f>IF(OR(A1160="",A1160&lt;$E$23),"",IF(J1159&lt;=F1160,0,IF(IF(AND(A1160&gt;=$E$23,MOD(A1160-$E$23,int)=0),$E$24,0)+F1160&gt;=J1159+E1160,J1159+E1160-F1160,IF(AND(A1160&gt;=$E$23,MOD(A1160-$E$23,int)=0),$E$24,0)+IF(IF(AND(A1160&gt;=$E$23,MOD(A1160-$E$23,int)=0),$E$24,0)+IF(MOD(A1160-$E$27,periods_per_year)=0,$E$26,0)+F1160&lt;J1159+E1160,IF(MOD(A1160-$E$27,periods_per_year)=0,$E$26,0),J1159+E1160-IF(AND(A1160&gt;=$E$23,MOD(A1160-$E$23,int)=0),$E$24,0)-F1160))))</f>
        <v/>
      </c>
      <c r="H1160" s="15"/>
      <c r="I1160" s="14" t="str">
        <f t="shared" si="174"/>
        <v/>
      </c>
      <c r="J1160" s="14" t="str">
        <f t="shared" si="175"/>
        <v/>
      </c>
      <c r="K1160" s="14" t="str">
        <f t="shared" si="176"/>
        <v/>
      </c>
      <c r="L1160" s="14" t="str">
        <f>IF(A1160="","",SUM($K$49:K1160))</f>
        <v/>
      </c>
      <c r="O1160" s="18" t="str">
        <f t="shared" si="177"/>
        <v/>
      </c>
      <c r="P1160" s="19" t="str">
        <f>IF(O1160="","",IF(OR(periods_per_year=26,periods_per_year=52),IF(periods_per_year=26,IF(O1160=1,fpdate,P1159+14),IF(periods_per_year=52,IF(O1160=1,fpdate,P1159+7),"n/a")),IF(periods_per_year=24,DATE(YEAR(fpdate),MONTH(fpdate)+(O1160-1)/2+IF(AND(DAY(fpdate)&gt;=15,MOD(O1160,2)=0),1,0),IF(MOD(O1160,2)=0,IF(DAY(fpdate)&gt;=15,DAY(fpdate)-14,DAY(fpdate)+14),DAY(fpdate))),IF(DAY(DATE(YEAR(fpdate),MONTH(fpdate)+O1160-1,DAY(fpdate)))&lt;&gt;DAY(fpdate),DATE(YEAR(fpdate),MONTH(fpdate)+O1160,0),DATE(YEAR(fpdate),MONTH(fpdate)+O1160-1,DAY(fpdate))))))</f>
        <v/>
      </c>
      <c r="Q1160" s="20" t="str">
        <f>IF(O1160="","",IF(D1160&lt;&gt;"",D1160,IF(O1160=1,start_rate,IF(variable,IF(OR(O1160=1,O1160&lt;$J$23*periods_per_year),Q1159,MIN($J$24,IF(MOD(O1160-1,$J$26)=0,MAX($J$25,Q1159+$J$27),Q1159))),Q1159))))</f>
        <v/>
      </c>
      <c r="R1160" s="21" t="str">
        <f>IF(O1160="","",ROUND((((1+Q1160/CP)^(CP/periods_per_year))-1)*U1159,2))</f>
        <v/>
      </c>
      <c r="S1160" s="21" t="str">
        <f>IF(O1160="","",IF(O1160=nper,U1159+R1160,MIN(U1159+R1160,IF(Q1160=Q1159,S1159,ROUND(-PMT(((1+Q1160/CP)^(CP/periods_per_year))-1,nper-O1160+1,U1159),2)))))</f>
        <v/>
      </c>
      <c r="T1160" s="21" t="str">
        <f t="shared" si="178"/>
        <v/>
      </c>
      <c r="U1160" s="21" t="str">
        <f t="shared" si="179"/>
        <v/>
      </c>
    </row>
    <row r="1161" spans="1:21" x14ac:dyDescent="0.2">
      <c r="A1161" s="11" t="str">
        <f t="shared" si="170"/>
        <v/>
      </c>
      <c r="B1161" s="12" t="str">
        <f t="shared" si="171"/>
        <v/>
      </c>
      <c r="C1161" s="16" t="str">
        <f t="shared" si="172"/>
        <v/>
      </c>
      <c r="D1161" s="13" t="str">
        <f>IF(A1161="","",IF(A1161=1,start_rate,IF(variable,IF(OR(A1161=1,A1161&lt;$J$23*periods_per_year),D1160,MIN($J$24,IF(MOD(A1161-1,$J$26)=0,MAX($J$25,D1160+$J$27),D1160))),D1160)))</f>
        <v/>
      </c>
      <c r="E1161" s="14" t="str">
        <f t="shared" si="173"/>
        <v/>
      </c>
      <c r="F1161" s="14" t="str">
        <f>IF(A1161="","",IF(A1161=nper,J1160+E1161,MIN(J1160+E1161,IF(D1161=D1160,F1160,IF($E$13="Acc Bi-Weekly",ROUND((-PMT(((1+D1161/CP)^(CP/12))-1,(nper-A1161+1)*12/26,J1160))/2,2),IF($E$13="Acc Weekly",ROUND((-PMT(((1+D1161/CP)^(CP/12))-1,(nper-A1161+1)*12/52,J1160))/4,2),ROUND(-PMT(((1+D1161/CP)^(CP/periods_per_year))-1,nper-A1161+1,J1160),2)))))))</f>
        <v/>
      </c>
      <c r="G1161" s="14" t="str">
        <f>IF(OR(A1161="",A1161&lt;$E$23),"",IF(J1160&lt;=F1161,0,IF(IF(AND(A1161&gt;=$E$23,MOD(A1161-$E$23,int)=0),$E$24,0)+F1161&gt;=J1160+E1161,J1160+E1161-F1161,IF(AND(A1161&gt;=$E$23,MOD(A1161-$E$23,int)=0),$E$24,0)+IF(IF(AND(A1161&gt;=$E$23,MOD(A1161-$E$23,int)=0),$E$24,0)+IF(MOD(A1161-$E$27,periods_per_year)=0,$E$26,0)+F1161&lt;J1160+E1161,IF(MOD(A1161-$E$27,periods_per_year)=0,$E$26,0),J1160+E1161-IF(AND(A1161&gt;=$E$23,MOD(A1161-$E$23,int)=0),$E$24,0)-F1161))))</f>
        <v/>
      </c>
      <c r="H1161" s="15"/>
      <c r="I1161" s="14" t="str">
        <f t="shared" si="174"/>
        <v/>
      </c>
      <c r="J1161" s="14" t="str">
        <f t="shared" si="175"/>
        <v/>
      </c>
      <c r="K1161" s="14" t="str">
        <f t="shared" si="176"/>
        <v/>
      </c>
      <c r="L1161" s="14" t="str">
        <f>IF(A1161="","",SUM($K$49:K1161))</f>
        <v/>
      </c>
      <c r="O1161" s="18" t="str">
        <f t="shared" si="177"/>
        <v/>
      </c>
      <c r="P1161" s="19" t="str">
        <f>IF(O1161="","",IF(OR(periods_per_year=26,periods_per_year=52),IF(periods_per_year=26,IF(O1161=1,fpdate,P1160+14),IF(periods_per_year=52,IF(O1161=1,fpdate,P1160+7),"n/a")),IF(periods_per_year=24,DATE(YEAR(fpdate),MONTH(fpdate)+(O1161-1)/2+IF(AND(DAY(fpdate)&gt;=15,MOD(O1161,2)=0),1,0),IF(MOD(O1161,2)=0,IF(DAY(fpdate)&gt;=15,DAY(fpdate)-14,DAY(fpdate)+14),DAY(fpdate))),IF(DAY(DATE(YEAR(fpdate),MONTH(fpdate)+O1161-1,DAY(fpdate)))&lt;&gt;DAY(fpdate),DATE(YEAR(fpdate),MONTH(fpdate)+O1161,0),DATE(YEAR(fpdate),MONTH(fpdate)+O1161-1,DAY(fpdate))))))</f>
        <v/>
      </c>
      <c r="Q1161" s="20" t="str">
        <f>IF(O1161="","",IF(D1161&lt;&gt;"",D1161,IF(O1161=1,start_rate,IF(variable,IF(OR(O1161=1,O1161&lt;$J$23*periods_per_year),Q1160,MIN($J$24,IF(MOD(O1161-1,$J$26)=0,MAX($J$25,Q1160+$J$27),Q1160))),Q1160))))</f>
        <v/>
      </c>
      <c r="R1161" s="21" t="str">
        <f>IF(O1161="","",ROUND((((1+Q1161/CP)^(CP/periods_per_year))-1)*U1160,2))</f>
        <v/>
      </c>
      <c r="S1161" s="21" t="str">
        <f>IF(O1161="","",IF(O1161=nper,U1160+R1161,MIN(U1160+R1161,IF(Q1161=Q1160,S1160,ROUND(-PMT(((1+Q1161/CP)^(CP/periods_per_year))-1,nper-O1161+1,U1160),2)))))</f>
        <v/>
      </c>
      <c r="T1161" s="21" t="str">
        <f t="shared" si="178"/>
        <v/>
      </c>
      <c r="U1161" s="21" t="str">
        <f t="shared" si="179"/>
        <v/>
      </c>
    </row>
    <row r="1162" spans="1:21" x14ac:dyDescent="0.2">
      <c r="A1162" s="11" t="str">
        <f t="shared" si="170"/>
        <v/>
      </c>
      <c r="B1162" s="12" t="str">
        <f t="shared" si="171"/>
        <v/>
      </c>
      <c r="C1162" s="16" t="str">
        <f t="shared" si="172"/>
        <v/>
      </c>
      <c r="D1162" s="13" t="str">
        <f>IF(A1162="","",IF(A1162=1,start_rate,IF(variable,IF(OR(A1162=1,A1162&lt;$J$23*periods_per_year),D1161,MIN($J$24,IF(MOD(A1162-1,$J$26)=0,MAX($J$25,D1161+$J$27),D1161))),D1161)))</f>
        <v/>
      </c>
      <c r="E1162" s="14" t="str">
        <f t="shared" si="173"/>
        <v/>
      </c>
      <c r="F1162" s="14" t="str">
        <f>IF(A1162="","",IF(A1162=nper,J1161+E1162,MIN(J1161+E1162,IF(D1162=D1161,F1161,IF($E$13="Acc Bi-Weekly",ROUND((-PMT(((1+D1162/CP)^(CP/12))-1,(nper-A1162+1)*12/26,J1161))/2,2),IF($E$13="Acc Weekly",ROUND((-PMT(((1+D1162/CP)^(CP/12))-1,(nper-A1162+1)*12/52,J1161))/4,2),ROUND(-PMT(((1+D1162/CP)^(CP/periods_per_year))-1,nper-A1162+1,J1161),2)))))))</f>
        <v/>
      </c>
      <c r="G1162" s="14" t="str">
        <f>IF(OR(A1162="",A1162&lt;$E$23),"",IF(J1161&lt;=F1162,0,IF(IF(AND(A1162&gt;=$E$23,MOD(A1162-$E$23,int)=0),$E$24,0)+F1162&gt;=J1161+E1162,J1161+E1162-F1162,IF(AND(A1162&gt;=$E$23,MOD(A1162-$E$23,int)=0),$E$24,0)+IF(IF(AND(A1162&gt;=$E$23,MOD(A1162-$E$23,int)=0),$E$24,0)+IF(MOD(A1162-$E$27,periods_per_year)=0,$E$26,0)+F1162&lt;J1161+E1162,IF(MOD(A1162-$E$27,periods_per_year)=0,$E$26,0),J1161+E1162-IF(AND(A1162&gt;=$E$23,MOD(A1162-$E$23,int)=0),$E$24,0)-F1162))))</f>
        <v/>
      </c>
      <c r="H1162" s="15"/>
      <c r="I1162" s="14" t="str">
        <f t="shared" si="174"/>
        <v/>
      </c>
      <c r="J1162" s="14" t="str">
        <f t="shared" si="175"/>
        <v/>
      </c>
      <c r="K1162" s="14" t="str">
        <f t="shared" si="176"/>
        <v/>
      </c>
      <c r="L1162" s="14" t="str">
        <f>IF(A1162="","",SUM($K$49:K1162))</f>
        <v/>
      </c>
      <c r="O1162" s="18" t="str">
        <f t="shared" si="177"/>
        <v/>
      </c>
      <c r="P1162" s="19" t="str">
        <f>IF(O1162="","",IF(OR(periods_per_year=26,periods_per_year=52),IF(periods_per_year=26,IF(O1162=1,fpdate,P1161+14),IF(periods_per_year=52,IF(O1162=1,fpdate,P1161+7),"n/a")),IF(periods_per_year=24,DATE(YEAR(fpdate),MONTH(fpdate)+(O1162-1)/2+IF(AND(DAY(fpdate)&gt;=15,MOD(O1162,2)=0),1,0),IF(MOD(O1162,2)=0,IF(DAY(fpdate)&gt;=15,DAY(fpdate)-14,DAY(fpdate)+14),DAY(fpdate))),IF(DAY(DATE(YEAR(fpdate),MONTH(fpdate)+O1162-1,DAY(fpdate)))&lt;&gt;DAY(fpdate),DATE(YEAR(fpdate),MONTH(fpdate)+O1162,0),DATE(YEAR(fpdate),MONTH(fpdate)+O1162-1,DAY(fpdate))))))</f>
        <v/>
      </c>
      <c r="Q1162" s="20" t="str">
        <f>IF(O1162="","",IF(D1162&lt;&gt;"",D1162,IF(O1162=1,start_rate,IF(variable,IF(OR(O1162=1,O1162&lt;$J$23*periods_per_year),Q1161,MIN($J$24,IF(MOD(O1162-1,$J$26)=0,MAX($J$25,Q1161+$J$27),Q1161))),Q1161))))</f>
        <v/>
      </c>
      <c r="R1162" s="21" t="str">
        <f>IF(O1162="","",ROUND((((1+Q1162/CP)^(CP/periods_per_year))-1)*U1161,2))</f>
        <v/>
      </c>
      <c r="S1162" s="21" t="str">
        <f>IF(O1162="","",IF(O1162=nper,U1161+R1162,MIN(U1161+R1162,IF(Q1162=Q1161,S1161,ROUND(-PMT(((1+Q1162/CP)^(CP/periods_per_year))-1,nper-O1162+1,U1161),2)))))</f>
        <v/>
      </c>
      <c r="T1162" s="21" t="str">
        <f t="shared" si="178"/>
        <v/>
      </c>
      <c r="U1162" s="21" t="str">
        <f t="shared" si="179"/>
        <v/>
      </c>
    </row>
    <row r="1163" spans="1:21" x14ac:dyDescent="0.2">
      <c r="A1163" s="11" t="str">
        <f t="shared" si="170"/>
        <v/>
      </c>
      <c r="B1163" s="12" t="str">
        <f t="shared" si="171"/>
        <v/>
      </c>
      <c r="C1163" s="16" t="str">
        <f t="shared" si="172"/>
        <v/>
      </c>
      <c r="D1163" s="13" t="str">
        <f>IF(A1163="","",IF(A1163=1,start_rate,IF(variable,IF(OR(A1163=1,A1163&lt;$J$23*periods_per_year),D1162,MIN($J$24,IF(MOD(A1163-1,$J$26)=0,MAX($J$25,D1162+$J$27),D1162))),D1162)))</f>
        <v/>
      </c>
      <c r="E1163" s="14" t="str">
        <f t="shared" si="173"/>
        <v/>
      </c>
      <c r="F1163" s="14" t="str">
        <f>IF(A1163="","",IF(A1163=nper,J1162+E1163,MIN(J1162+E1163,IF(D1163=D1162,F1162,IF($E$13="Acc Bi-Weekly",ROUND((-PMT(((1+D1163/CP)^(CP/12))-1,(nper-A1163+1)*12/26,J1162))/2,2),IF($E$13="Acc Weekly",ROUND((-PMT(((1+D1163/CP)^(CP/12))-1,(nper-A1163+1)*12/52,J1162))/4,2),ROUND(-PMT(((1+D1163/CP)^(CP/periods_per_year))-1,nper-A1163+1,J1162),2)))))))</f>
        <v/>
      </c>
      <c r="G1163" s="14" t="str">
        <f>IF(OR(A1163="",A1163&lt;$E$23),"",IF(J1162&lt;=F1163,0,IF(IF(AND(A1163&gt;=$E$23,MOD(A1163-$E$23,int)=0),$E$24,0)+F1163&gt;=J1162+E1163,J1162+E1163-F1163,IF(AND(A1163&gt;=$E$23,MOD(A1163-$E$23,int)=0),$E$24,0)+IF(IF(AND(A1163&gt;=$E$23,MOD(A1163-$E$23,int)=0),$E$24,0)+IF(MOD(A1163-$E$27,periods_per_year)=0,$E$26,0)+F1163&lt;J1162+E1163,IF(MOD(A1163-$E$27,periods_per_year)=0,$E$26,0),J1162+E1163-IF(AND(A1163&gt;=$E$23,MOD(A1163-$E$23,int)=0),$E$24,0)-F1163))))</f>
        <v/>
      </c>
      <c r="H1163" s="15"/>
      <c r="I1163" s="14" t="str">
        <f t="shared" si="174"/>
        <v/>
      </c>
      <c r="J1163" s="14" t="str">
        <f t="shared" si="175"/>
        <v/>
      </c>
      <c r="K1163" s="14" t="str">
        <f t="shared" si="176"/>
        <v/>
      </c>
      <c r="L1163" s="14" t="str">
        <f>IF(A1163="","",SUM($K$49:K1163))</f>
        <v/>
      </c>
      <c r="O1163" s="18" t="str">
        <f t="shared" si="177"/>
        <v/>
      </c>
      <c r="P1163" s="19" t="str">
        <f>IF(O1163="","",IF(OR(periods_per_year=26,periods_per_year=52),IF(periods_per_year=26,IF(O1163=1,fpdate,P1162+14),IF(periods_per_year=52,IF(O1163=1,fpdate,P1162+7),"n/a")),IF(periods_per_year=24,DATE(YEAR(fpdate),MONTH(fpdate)+(O1163-1)/2+IF(AND(DAY(fpdate)&gt;=15,MOD(O1163,2)=0),1,0),IF(MOD(O1163,2)=0,IF(DAY(fpdate)&gt;=15,DAY(fpdate)-14,DAY(fpdate)+14),DAY(fpdate))),IF(DAY(DATE(YEAR(fpdate),MONTH(fpdate)+O1163-1,DAY(fpdate)))&lt;&gt;DAY(fpdate),DATE(YEAR(fpdate),MONTH(fpdate)+O1163,0),DATE(YEAR(fpdate),MONTH(fpdate)+O1163-1,DAY(fpdate))))))</f>
        <v/>
      </c>
      <c r="Q1163" s="20" t="str">
        <f>IF(O1163="","",IF(D1163&lt;&gt;"",D1163,IF(O1163=1,start_rate,IF(variable,IF(OR(O1163=1,O1163&lt;$J$23*periods_per_year),Q1162,MIN($J$24,IF(MOD(O1163-1,$J$26)=0,MAX($J$25,Q1162+$J$27),Q1162))),Q1162))))</f>
        <v/>
      </c>
      <c r="R1163" s="21" t="str">
        <f>IF(O1163="","",ROUND((((1+Q1163/CP)^(CP/periods_per_year))-1)*U1162,2))</f>
        <v/>
      </c>
      <c r="S1163" s="21" t="str">
        <f>IF(O1163="","",IF(O1163=nper,U1162+R1163,MIN(U1162+R1163,IF(Q1163=Q1162,S1162,ROUND(-PMT(((1+Q1163/CP)^(CP/periods_per_year))-1,nper-O1163+1,U1162),2)))))</f>
        <v/>
      </c>
      <c r="T1163" s="21" t="str">
        <f t="shared" si="178"/>
        <v/>
      </c>
      <c r="U1163" s="21" t="str">
        <f t="shared" si="179"/>
        <v/>
      </c>
    </row>
    <row r="1164" spans="1:21" x14ac:dyDescent="0.2">
      <c r="A1164" s="11" t="str">
        <f t="shared" si="170"/>
        <v/>
      </c>
      <c r="B1164" s="12" t="str">
        <f t="shared" si="171"/>
        <v/>
      </c>
      <c r="C1164" s="16" t="str">
        <f t="shared" si="172"/>
        <v/>
      </c>
      <c r="D1164" s="13" t="str">
        <f>IF(A1164="","",IF(A1164=1,start_rate,IF(variable,IF(OR(A1164=1,A1164&lt;$J$23*periods_per_year),D1163,MIN($J$24,IF(MOD(A1164-1,$J$26)=0,MAX($J$25,D1163+$J$27),D1163))),D1163)))</f>
        <v/>
      </c>
      <c r="E1164" s="14" t="str">
        <f t="shared" si="173"/>
        <v/>
      </c>
      <c r="F1164" s="14" t="str">
        <f>IF(A1164="","",IF(A1164=nper,J1163+E1164,MIN(J1163+E1164,IF(D1164=D1163,F1163,IF($E$13="Acc Bi-Weekly",ROUND((-PMT(((1+D1164/CP)^(CP/12))-1,(nper-A1164+1)*12/26,J1163))/2,2),IF($E$13="Acc Weekly",ROUND((-PMT(((1+D1164/CP)^(CP/12))-1,(nper-A1164+1)*12/52,J1163))/4,2),ROUND(-PMT(((1+D1164/CP)^(CP/periods_per_year))-1,nper-A1164+1,J1163),2)))))))</f>
        <v/>
      </c>
      <c r="G1164" s="14" t="str">
        <f>IF(OR(A1164="",A1164&lt;$E$23),"",IF(J1163&lt;=F1164,0,IF(IF(AND(A1164&gt;=$E$23,MOD(A1164-$E$23,int)=0),$E$24,0)+F1164&gt;=J1163+E1164,J1163+E1164-F1164,IF(AND(A1164&gt;=$E$23,MOD(A1164-$E$23,int)=0),$E$24,0)+IF(IF(AND(A1164&gt;=$E$23,MOD(A1164-$E$23,int)=0),$E$24,0)+IF(MOD(A1164-$E$27,periods_per_year)=0,$E$26,0)+F1164&lt;J1163+E1164,IF(MOD(A1164-$E$27,periods_per_year)=0,$E$26,0),J1163+E1164-IF(AND(A1164&gt;=$E$23,MOD(A1164-$E$23,int)=0),$E$24,0)-F1164))))</f>
        <v/>
      </c>
      <c r="H1164" s="15"/>
      <c r="I1164" s="14" t="str">
        <f t="shared" si="174"/>
        <v/>
      </c>
      <c r="J1164" s="14" t="str">
        <f t="shared" si="175"/>
        <v/>
      </c>
      <c r="K1164" s="14" t="str">
        <f t="shared" si="176"/>
        <v/>
      </c>
      <c r="L1164" s="14" t="str">
        <f>IF(A1164="","",SUM($K$49:K1164))</f>
        <v/>
      </c>
      <c r="O1164" s="18" t="str">
        <f t="shared" si="177"/>
        <v/>
      </c>
      <c r="P1164" s="19" t="str">
        <f>IF(O1164="","",IF(OR(periods_per_year=26,periods_per_year=52),IF(periods_per_year=26,IF(O1164=1,fpdate,P1163+14),IF(periods_per_year=52,IF(O1164=1,fpdate,P1163+7),"n/a")),IF(periods_per_year=24,DATE(YEAR(fpdate),MONTH(fpdate)+(O1164-1)/2+IF(AND(DAY(fpdate)&gt;=15,MOD(O1164,2)=0),1,0),IF(MOD(O1164,2)=0,IF(DAY(fpdate)&gt;=15,DAY(fpdate)-14,DAY(fpdate)+14),DAY(fpdate))),IF(DAY(DATE(YEAR(fpdate),MONTH(fpdate)+O1164-1,DAY(fpdate)))&lt;&gt;DAY(fpdate),DATE(YEAR(fpdate),MONTH(fpdate)+O1164,0),DATE(YEAR(fpdate),MONTH(fpdate)+O1164-1,DAY(fpdate))))))</f>
        <v/>
      </c>
      <c r="Q1164" s="20" t="str">
        <f>IF(O1164="","",IF(D1164&lt;&gt;"",D1164,IF(O1164=1,start_rate,IF(variable,IF(OR(O1164=1,O1164&lt;$J$23*periods_per_year),Q1163,MIN($J$24,IF(MOD(O1164-1,$J$26)=0,MAX($J$25,Q1163+$J$27),Q1163))),Q1163))))</f>
        <v/>
      </c>
      <c r="R1164" s="21" t="str">
        <f>IF(O1164="","",ROUND((((1+Q1164/CP)^(CP/periods_per_year))-1)*U1163,2))</f>
        <v/>
      </c>
      <c r="S1164" s="21" t="str">
        <f>IF(O1164="","",IF(O1164=nper,U1163+R1164,MIN(U1163+R1164,IF(Q1164=Q1163,S1163,ROUND(-PMT(((1+Q1164/CP)^(CP/periods_per_year))-1,nper-O1164+1,U1163),2)))))</f>
        <v/>
      </c>
      <c r="T1164" s="21" t="str">
        <f t="shared" si="178"/>
        <v/>
      </c>
      <c r="U1164" s="21" t="str">
        <f t="shared" si="179"/>
        <v/>
      </c>
    </row>
    <row r="1165" spans="1:21" x14ac:dyDescent="0.2">
      <c r="A1165" s="11" t="str">
        <f t="shared" si="170"/>
        <v/>
      </c>
      <c r="B1165" s="12" t="str">
        <f t="shared" si="171"/>
        <v/>
      </c>
      <c r="C1165" s="16" t="str">
        <f t="shared" si="172"/>
        <v/>
      </c>
      <c r="D1165" s="13" t="str">
        <f>IF(A1165="","",IF(A1165=1,start_rate,IF(variable,IF(OR(A1165=1,A1165&lt;$J$23*periods_per_year),D1164,MIN($J$24,IF(MOD(A1165-1,$J$26)=0,MAX($J$25,D1164+$J$27),D1164))),D1164)))</f>
        <v/>
      </c>
      <c r="E1165" s="14" t="str">
        <f t="shared" si="173"/>
        <v/>
      </c>
      <c r="F1165" s="14" t="str">
        <f>IF(A1165="","",IF(A1165=nper,J1164+E1165,MIN(J1164+E1165,IF(D1165=D1164,F1164,IF($E$13="Acc Bi-Weekly",ROUND((-PMT(((1+D1165/CP)^(CP/12))-1,(nper-A1165+1)*12/26,J1164))/2,2),IF($E$13="Acc Weekly",ROUND((-PMT(((1+D1165/CP)^(CP/12))-1,(nper-A1165+1)*12/52,J1164))/4,2),ROUND(-PMT(((1+D1165/CP)^(CP/periods_per_year))-1,nper-A1165+1,J1164),2)))))))</f>
        <v/>
      </c>
      <c r="G1165" s="14" t="str">
        <f>IF(OR(A1165="",A1165&lt;$E$23),"",IF(J1164&lt;=F1165,0,IF(IF(AND(A1165&gt;=$E$23,MOD(A1165-$E$23,int)=0),$E$24,0)+F1165&gt;=J1164+E1165,J1164+E1165-F1165,IF(AND(A1165&gt;=$E$23,MOD(A1165-$E$23,int)=0),$E$24,0)+IF(IF(AND(A1165&gt;=$E$23,MOD(A1165-$E$23,int)=0),$E$24,0)+IF(MOD(A1165-$E$27,periods_per_year)=0,$E$26,0)+F1165&lt;J1164+E1165,IF(MOD(A1165-$E$27,periods_per_year)=0,$E$26,0),J1164+E1165-IF(AND(A1165&gt;=$E$23,MOD(A1165-$E$23,int)=0),$E$24,0)-F1165))))</f>
        <v/>
      </c>
      <c r="H1165" s="15"/>
      <c r="I1165" s="14" t="str">
        <f t="shared" si="174"/>
        <v/>
      </c>
      <c r="J1165" s="14" t="str">
        <f t="shared" si="175"/>
        <v/>
      </c>
      <c r="K1165" s="14" t="str">
        <f t="shared" si="176"/>
        <v/>
      </c>
      <c r="L1165" s="14" t="str">
        <f>IF(A1165="","",SUM($K$49:K1165))</f>
        <v/>
      </c>
      <c r="O1165" s="18" t="str">
        <f t="shared" si="177"/>
        <v/>
      </c>
      <c r="P1165" s="19" t="str">
        <f>IF(O1165="","",IF(OR(periods_per_year=26,periods_per_year=52),IF(periods_per_year=26,IF(O1165=1,fpdate,P1164+14),IF(periods_per_year=52,IF(O1165=1,fpdate,P1164+7),"n/a")),IF(periods_per_year=24,DATE(YEAR(fpdate),MONTH(fpdate)+(O1165-1)/2+IF(AND(DAY(fpdate)&gt;=15,MOD(O1165,2)=0),1,0),IF(MOD(O1165,2)=0,IF(DAY(fpdate)&gt;=15,DAY(fpdate)-14,DAY(fpdate)+14),DAY(fpdate))),IF(DAY(DATE(YEAR(fpdate),MONTH(fpdate)+O1165-1,DAY(fpdate)))&lt;&gt;DAY(fpdate),DATE(YEAR(fpdate),MONTH(fpdate)+O1165,0),DATE(YEAR(fpdate),MONTH(fpdate)+O1165-1,DAY(fpdate))))))</f>
        <v/>
      </c>
      <c r="Q1165" s="20" t="str">
        <f>IF(O1165="","",IF(D1165&lt;&gt;"",D1165,IF(O1165=1,start_rate,IF(variable,IF(OR(O1165=1,O1165&lt;$J$23*periods_per_year),Q1164,MIN($J$24,IF(MOD(O1165-1,$J$26)=0,MAX($J$25,Q1164+$J$27),Q1164))),Q1164))))</f>
        <v/>
      </c>
      <c r="R1165" s="21" t="str">
        <f>IF(O1165="","",ROUND((((1+Q1165/CP)^(CP/periods_per_year))-1)*U1164,2))</f>
        <v/>
      </c>
      <c r="S1165" s="21" t="str">
        <f>IF(O1165="","",IF(O1165=nper,U1164+R1165,MIN(U1164+R1165,IF(Q1165=Q1164,S1164,ROUND(-PMT(((1+Q1165/CP)^(CP/periods_per_year))-1,nper-O1165+1,U1164),2)))))</f>
        <v/>
      </c>
      <c r="T1165" s="21" t="str">
        <f t="shared" si="178"/>
        <v/>
      </c>
      <c r="U1165" s="21" t="str">
        <f t="shared" si="179"/>
        <v/>
      </c>
    </row>
    <row r="1166" spans="1:21" x14ac:dyDescent="0.2">
      <c r="A1166" s="11" t="str">
        <f t="shared" si="170"/>
        <v/>
      </c>
      <c r="B1166" s="12" t="str">
        <f t="shared" si="171"/>
        <v/>
      </c>
      <c r="C1166" s="16" t="str">
        <f t="shared" si="172"/>
        <v/>
      </c>
      <c r="D1166" s="13" t="str">
        <f>IF(A1166="","",IF(A1166=1,start_rate,IF(variable,IF(OR(A1166=1,A1166&lt;$J$23*periods_per_year),D1165,MIN($J$24,IF(MOD(A1166-1,$J$26)=0,MAX($J$25,D1165+$J$27),D1165))),D1165)))</f>
        <v/>
      </c>
      <c r="E1166" s="14" t="str">
        <f t="shared" si="173"/>
        <v/>
      </c>
      <c r="F1166" s="14" t="str">
        <f>IF(A1166="","",IF(A1166=nper,J1165+E1166,MIN(J1165+E1166,IF(D1166=D1165,F1165,IF($E$13="Acc Bi-Weekly",ROUND((-PMT(((1+D1166/CP)^(CP/12))-1,(nper-A1166+1)*12/26,J1165))/2,2),IF($E$13="Acc Weekly",ROUND((-PMT(((1+D1166/CP)^(CP/12))-1,(nper-A1166+1)*12/52,J1165))/4,2),ROUND(-PMT(((1+D1166/CP)^(CP/periods_per_year))-1,nper-A1166+1,J1165),2)))))))</f>
        <v/>
      </c>
      <c r="G1166" s="14" t="str">
        <f>IF(OR(A1166="",A1166&lt;$E$23),"",IF(J1165&lt;=F1166,0,IF(IF(AND(A1166&gt;=$E$23,MOD(A1166-$E$23,int)=0),$E$24,0)+F1166&gt;=J1165+E1166,J1165+E1166-F1166,IF(AND(A1166&gt;=$E$23,MOD(A1166-$E$23,int)=0),$E$24,0)+IF(IF(AND(A1166&gt;=$E$23,MOD(A1166-$E$23,int)=0),$E$24,0)+IF(MOD(A1166-$E$27,periods_per_year)=0,$E$26,0)+F1166&lt;J1165+E1166,IF(MOD(A1166-$E$27,periods_per_year)=0,$E$26,0),J1165+E1166-IF(AND(A1166&gt;=$E$23,MOD(A1166-$E$23,int)=0),$E$24,0)-F1166))))</f>
        <v/>
      </c>
      <c r="H1166" s="15"/>
      <c r="I1166" s="14" t="str">
        <f t="shared" si="174"/>
        <v/>
      </c>
      <c r="J1166" s="14" t="str">
        <f t="shared" si="175"/>
        <v/>
      </c>
      <c r="K1166" s="14" t="str">
        <f t="shared" si="176"/>
        <v/>
      </c>
      <c r="L1166" s="14" t="str">
        <f>IF(A1166="","",SUM($K$49:K1166))</f>
        <v/>
      </c>
      <c r="O1166" s="18" t="str">
        <f t="shared" si="177"/>
        <v/>
      </c>
      <c r="P1166" s="19" t="str">
        <f>IF(O1166="","",IF(OR(periods_per_year=26,periods_per_year=52),IF(periods_per_year=26,IF(O1166=1,fpdate,P1165+14),IF(periods_per_year=52,IF(O1166=1,fpdate,P1165+7),"n/a")),IF(periods_per_year=24,DATE(YEAR(fpdate),MONTH(fpdate)+(O1166-1)/2+IF(AND(DAY(fpdate)&gt;=15,MOD(O1166,2)=0),1,0),IF(MOD(O1166,2)=0,IF(DAY(fpdate)&gt;=15,DAY(fpdate)-14,DAY(fpdate)+14),DAY(fpdate))),IF(DAY(DATE(YEAR(fpdate),MONTH(fpdate)+O1166-1,DAY(fpdate)))&lt;&gt;DAY(fpdate),DATE(YEAR(fpdate),MONTH(fpdate)+O1166,0),DATE(YEAR(fpdate),MONTH(fpdate)+O1166-1,DAY(fpdate))))))</f>
        <v/>
      </c>
      <c r="Q1166" s="20" t="str">
        <f>IF(O1166="","",IF(D1166&lt;&gt;"",D1166,IF(O1166=1,start_rate,IF(variable,IF(OR(O1166=1,O1166&lt;$J$23*periods_per_year),Q1165,MIN($J$24,IF(MOD(O1166-1,$J$26)=0,MAX($J$25,Q1165+$J$27),Q1165))),Q1165))))</f>
        <v/>
      </c>
      <c r="R1166" s="21" t="str">
        <f>IF(O1166="","",ROUND((((1+Q1166/CP)^(CP/periods_per_year))-1)*U1165,2))</f>
        <v/>
      </c>
      <c r="S1166" s="21" t="str">
        <f>IF(O1166="","",IF(O1166=nper,U1165+R1166,MIN(U1165+R1166,IF(Q1166=Q1165,S1165,ROUND(-PMT(((1+Q1166/CP)^(CP/periods_per_year))-1,nper-O1166+1,U1165),2)))))</f>
        <v/>
      </c>
      <c r="T1166" s="21" t="str">
        <f t="shared" si="178"/>
        <v/>
      </c>
      <c r="U1166" s="21" t="str">
        <f t="shared" si="179"/>
        <v/>
      </c>
    </row>
    <row r="1167" spans="1:21" x14ac:dyDescent="0.2">
      <c r="A1167" s="11" t="str">
        <f t="shared" si="170"/>
        <v/>
      </c>
      <c r="B1167" s="12" t="str">
        <f t="shared" si="171"/>
        <v/>
      </c>
      <c r="C1167" s="16" t="str">
        <f t="shared" si="172"/>
        <v/>
      </c>
      <c r="D1167" s="13" t="str">
        <f>IF(A1167="","",IF(A1167=1,start_rate,IF(variable,IF(OR(A1167=1,A1167&lt;$J$23*periods_per_year),D1166,MIN($J$24,IF(MOD(A1167-1,$J$26)=0,MAX($J$25,D1166+$J$27),D1166))),D1166)))</f>
        <v/>
      </c>
      <c r="E1167" s="14" t="str">
        <f t="shared" si="173"/>
        <v/>
      </c>
      <c r="F1167" s="14" t="str">
        <f>IF(A1167="","",IF(A1167=nper,J1166+E1167,MIN(J1166+E1167,IF(D1167=D1166,F1166,IF($E$13="Acc Bi-Weekly",ROUND((-PMT(((1+D1167/CP)^(CP/12))-1,(nper-A1167+1)*12/26,J1166))/2,2),IF($E$13="Acc Weekly",ROUND((-PMT(((1+D1167/CP)^(CP/12))-1,(nper-A1167+1)*12/52,J1166))/4,2),ROUND(-PMT(((1+D1167/CP)^(CP/periods_per_year))-1,nper-A1167+1,J1166),2)))))))</f>
        <v/>
      </c>
      <c r="G1167" s="14" t="str">
        <f>IF(OR(A1167="",A1167&lt;$E$23),"",IF(J1166&lt;=F1167,0,IF(IF(AND(A1167&gt;=$E$23,MOD(A1167-$E$23,int)=0),$E$24,0)+F1167&gt;=J1166+E1167,J1166+E1167-F1167,IF(AND(A1167&gt;=$E$23,MOD(A1167-$E$23,int)=0),$E$24,0)+IF(IF(AND(A1167&gt;=$E$23,MOD(A1167-$E$23,int)=0),$E$24,0)+IF(MOD(A1167-$E$27,periods_per_year)=0,$E$26,0)+F1167&lt;J1166+E1167,IF(MOD(A1167-$E$27,periods_per_year)=0,$E$26,0),J1166+E1167-IF(AND(A1167&gt;=$E$23,MOD(A1167-$E$23,int)=0),$E$24,0)-F1167))))</f>
        <v/>
      </c>
      <c r="H1167" s="15"/>
      <c r="I1167" s="14" t="str">
        <f t="shared" si="174"/>
        <v/>
      </c>
      <c r="J1167" s="14" t="str">
        <f t="shared" si="175"/>
        <v/>
      </c>
      <c r="K1167" s="14" t="str">
        <f t="shared" si="176"/>
        <v/>
      </c>
      <c r="L1167" s="14" t="str">
        <f>IF(A1167="","",SUM($K$49:K1167))</f>
        <v/>
      </c>
      <c r="O1167" s="18" t="str">
        <f t="shared" si="177"/>
        <v/>
      </c>
      <c r="P1167" s="19" t="str">
        <f>IF(O1167="","",IF(OR(periods_per_year=26,periods_per_year=52),IF(periods_per_year=26,IF(O1167=1,fpdate,P1166+14),IF(periods_per_year=52,IF(O1167=1,fpdate,P1166+7),"n/a")),IF(periods_per_year=24,DATE(YEAR(fpdate),MONTH(fpdate)+(O1167-1)/2+IF(AND(DAY(fpdate)&gt;=15,MOD(O1167,2)=0),1,0),IF(MOD(O1167,2)=0,IF(DAY(fpdate)&gt;=15,DAY(fpdate)-14,DAY(fpdate)+14),DAY(fpdate))),IF(DAY(DATE(YEAR(fpdate),MONTH(fpdate)+O1167-1,DAY(fpdate)))&lt;&gt;DAY(fpdate),DATE(YEAR(fpdate),MONTH(fpdate)+O1167,0),DATE(YEAR(fpdate),MONTH(fpdate)+O1167-1,DAY(fpdate))))))</f>
        <v/>
      </c>
      <c r="Q1167" s="20" t="str">
        <f>IF(O1167="","",IF(D1167&lt;&gt;"",D1167,IF(O1167=1,start_rate,IF(variable,IF(OR(O1167=1,O1167&lt;$J$23*periods_per_year),Q1166,MIN($J$24,IF(MOD(O1167-1,$J$26)=0,MAX($J$25,Q1166+$J$27),Q1166))),Q1166))))</f>
        <v/>
      </c>
      <c r="R1167" s="21" t="str">
        <f>IF(O1167="","",ROUND((((1+Q1167/CP)^(CP/periods_per_year))-1)*U1166,2))</f>
        <v/>
      </c>
      <c r="S1167" s="21" t="str">
        <f>IF(O1167="","",IF(O1167=nper,U1166+R1167,MIN(U1166+R1167,IF(Q1167=Q1166,S1166,ROUND(-PMT(((1+Q1167/CP)^(CP/periods_per_year))-1,nper-O1167+1,U1166),2)))))</f>
        <v/>
      </c>
      <c r="T1167" s="21" t="str">
        <f t="shared" si="178"/>
        <v/>
      </c>
      <c r="U1167" s="21" t="str">
        <f t="shared" si="179"/>
        <v/>
      </c>
    </row>
    <row r="1168" spans="1:21" x14ac:dyDescent="0.2">
      <c r="A1168" s="11" t="str">
        <f t="shared" si="170"/>
        <v/>
      </c>
      <c r="B1168" s="12" t="str">
        <f t="shared" si="171"/>
        <v/>
      </c>
      <c r="C1168" s="16" t="str">
        <f t="shared" si="172"/>
        <v/>
      </c>
      <c r="D1168" s="13" t="str">
        <f>IF(A1168="","",IF(A1168=1,start_rate,IF(variable,IF(OR(A1168=1,A1168&lt;$J$23*periods_per_year),D1167,MIN($J$24,IF(MOD(A1168-1,$J$26)=0,MAX($J$25,D1167+$J$27),D1167))),D1167)))</f>
        <v/>
      </c>
      <c r="E1168" s="14" t="str">
        <f t="shared" si="173"/>
        <v/>
      </c>
      <c r="F1168" s="14" t="str">
        <f>IF(A1168="","",IF(A1168=nper,J1167+E1168,MIN(J1167+E1168,IF(D1168=D1167,F1167,IF($E$13="Acc Bi-Weekly",ROUND((-PMT(((1+D1168/CP)^(CP/12))-1,(nper-A1168+1)*12/26,J1167))/2,2),IF($E$13="Acc Weekly",ROUND((-PMT(((1+D1168/CP)^(CP/12))-1,(nper-A1168+1)*12/52,J1167))/4,2),ROUND(-PMT(((1+D1168/CP)^(CP/periods_per_year))-1,nper-A1168+1,J1167),2)))))))</f>
        <v/>
      </c>
      <c r="G1168" s="14" t="str">
        <f>IF(OR(A1168="",A1168&lt;$E$23),"",IF(J1167&lt;=F1168,0,IF(IF(AND(A1168&gt;=$E$23,MOD(A1168-$E$23,int)=0),$E$24,0)+F1168&gt;=J1167+E1168,J1167+E1168-F1168,IF(AND(A1168&gt;=$E$23,MOD(A1168-$E$23,int)=0),$E$24,0)+IF(IF(AND(A1168&gt;=$E$23,MOD(A1168-$E$23,int)=0),$E$24,0)+IF(MOD(A1168-$E$27,periods_per_year)=0,$E$26,0)+F1168&lt;J1167+E1168,IF(MOD(A1168-$E$27,periods_per_year)=0,$E$26,0),J1167+E1168-IF(AND(A1168&gt;=$E$23,MOD(A1168-$E$23,int)=0),$E$24,0)-F1168))))</f>
        <v/>
      </c>
      <c r="H1168" s="15"/>
      <c r="I1168" s="14" t="str">
        <f t="shared" si="174"/>
        <v/>
      </c>
      <c r="J1168" s="14" t="str">
        <f t="shared" si="175"/>
        <v/>
      </c>
      <c r="K1168" s="14" t="str">
        <f t="shared" si="176"/>
        <v/>
      </c>
      <c r="L1168" s="14" t="str">
        <f>IF(A1168="","",SUM($K$49:K1168))</f>
        <v/>
      </c>
      <c r="O1168" s="18" t="str">
        <f t="shared" si="177"/>
        <v/>
      </c>
      <c r="P1168" s="19" t="str">
        <f>IF(O1168="","",IF(OR(periods_per_year=26,periods_per_year=52),IF(periods_per_year=26,IF(O1168=1,fpdate,P1167+14),IF(periods_per_year=52,IF(O1168=1,fpdate,P1167+7),"n/a")),IF(periods_per_year=24,DATE(YEAR(fpdate),MONTH(fpdate)+(O1168-1)/2+IF(AND(DAY(fpdate)&gt;=15,MOD(O1168,2)=0),1,0),IF(MOD(O1168,2)=0,IF(DAY(fpdate)&gt;=15,DAY(fpdate)-14,DAY(fpdate)+14),DAY(fpdate))),IF(DAY(DATE(YEAR(fpdate),MONTH(fpdate)+O1168-1,DAY(fpdate)))&lt;&gt;DAY(fpdate),DATE(YEAR(fpdate),MONTH(fpdate)+O1168,0),DATE(YEAR(fpdate),MONTH(fpdate)+O1168-1,DAY(fpdate))))))</f>
        <v/>
      </c>
      <c r="Q1168" s="20" t="str">
        <f>IF(O1168="","",IF(D1168&lt;&gt;"",D1168,IF(O1168=1,start_rate,IF(variable,IF(OR(O1168=1,O1168&lt;$J$23*periods_per_year),Q1167,MIN($J$24,IF(MOD(O1168-1,$J$26)=0,MAX($J$25,Q1167+$J$27),Q1167))),Q1167))))</f>
        <v/>
      </c>
      <c r="R1168" s="21" t="str">
        <f>IF(O1168="","",ROUND((((1+Q1168/CP)^(CP/periods_per_year))-1)*U1167,2))</f>
        <v/>
      </c>
      <c r="S1168" s="21" t="str">
        <f>IF(O1168="","",IF(O1168=nper,U1167+R1168,MIN(U1167+R1168,IF(Q1168=Q1167,S1167,ROUND(-PMT(((1+Q1168/CP)^(CP/periods_per_year))-1,nper-O1168+1,U1167),2)))))</f>
        <v/>
      </c>
      <c r="T1168" s="21" t="str">
        <f t="shared" si="178"/>
        <v/>
      </c>
      <c r="U1168" s="21" t="str">
        <f t="shared" si="179"/>
        <v/>
      </c>
    </row>
    <row r="1169" spans="1:21" x14ac:dyDescent="0.2">
      <c r="A1169" s="11" t="str">
        <f t="shared" si="170"/>
        <v/>
      </c>
      <c r="B1169" s="12" t="str">
        <f t="shared" si="171"/>
        <v/>
      </c>
      <c r="C1169" s="16" t="str">
        <f t="shared" si="172"/>
        <v/>
      </c>
      <c r="D1169" s="13" t="str">
        <f>IF(A1169="","",IF(A1169=1,start_rate,IF(variable,IF(OR(A1169=1,A1169&lt;$J$23*periods_per_year),D1168,MIN($J$24,IF(MOD(A1169-1,$J$26)=0,MAX($J$25,D1168+$J$27),D1168))),D1168)))</f>
        <v/>
      </c>
      <c r="E1169" s="14" t="str">
        <f t="shared" si="173"/>
        <v/>
      </c>
      <c r="F1169" s="14" t="str">
        <f>IF(A1169="","",IF(A1169=nper,J1168+E1169,MIN(J1168+E1169,IF(D1169=D1168,F1168,IF($E$13="Acc Bi-Weekly",ROUND((-PMT(((1+D1169/CP)^(CP/12))-1,(nper-A1169+1)*12/26,J1168))/2,2),IF($E$13="Acc Weekly",ROUND((-PMT(((1+D1169/CP)^(CP/12))-1,(nper-A1169+1)*12/52,J1168))/4,2),ROUND(-PMT(((1+D1169/CP)^(CP/periods_per_year))-1,nper-A1169+1,J1168),2)))))))</f>
        <v/>
      </c>
      <c r="G1169" s="14" t="str">
        <f>IF(OR(A1169="",A1169&lt;$E$23),"",IF(J1168&lt;=F1169,0,IF(IF(AND(A1169&gt;=$E$23,MOD(A1169-$E$23,int)=0),$E$24,0)+F1169&gt;=J1168+E1169,J1168+E1169-F1169,IF(AND(A1169&gt;=$E$23,MOD(A1169-$E$23,int)=0),$E$24,0)+IF(IF(AND(A1169&gt;=$E$23,MOD(A1169-$E$23,int)=0),$E$24,0)+IF(MOD(A1169-$E$27,periods_per_year)=0,$E$26,0)+F1169&lt;J1168+E1169,IF(MOD(A1169-$E$27,periods_per_year)=0,$E$26,0),J1168+E1169-IF(AND(A1169&gt;=$E$23,MOD(A1169-$E$23,int)=0),$E$24,0)-F1169))))</f>
        <v/>
      </c>
      <c r="H1169" s="15"/>
      <c r="I1169" s="14" t="str">
        <f t="shared" si="174"/>
        <v/>
      </c>
      <c r="J1169" s="14" t="str">
        <f t="shared" si="175"/>
        <v/>
      </c>
      <c r="K1169" s="14" t="str">
        <f t="shared" si="176"/>
        <v/>
      </c>
      <c r="L1169" s="14" t="str">
        <f>IF(A1169="","",SUM($K$49:K1169))</f>
        <v/>
      </c>
      <c r="O1169" s="18" t="str">
        <f t="shared" si="177"/>
        <v/>
      </c>
      <c r="P1169" s="19" t="str">
        <f>IF(O1169="","",IF(OR(periods_per_year=26,periods_per_year=52),IF(periods_per_year=26,IF(O1169=1,fpdate,P1168+14),IF(periods_per_year=52,IF(O1169=1,fpdate,P1168+7),"n/a")),IF(periods_per_year=24,DATE(YEAR(fpdate),MONTH(fpdate)+(O1169-1)/2+IF(AND(DAY(fpdate)&gt;=15,MOD(O1169,2)=0),1,0),IF(MOD(O1169,2)=0,IF(DAY(fpdate)&gt;=15,DAY(fpdate)-14,DAY(fpdate)+14),DAY(fpdate))),IF(DAY(DATE(YEAR(fpdate),MONTH(fpdate)+O1169-1,DAY(fpdate)))&lt;&gt;DAY(fpdate),DATE(YEAR(fpdate),MONTH(fpdate)+O1169,0),DATE(YEAR(fpdate),MONTH(fpdate)+O1169-1,DAY(fpdate))))))</f>
        <v/>
      </c>
      <c r="Q1169" s="20" t="str">
        <f>IF(O1169="","",IF(D1169&lt;&gt;"",D1169,IF(O1169=1,start_rate,IF(variable,IF(OR(O1169=1,O1169&lt;$J$23*periods_per_year),Q1168,MIN($J$24,IF(MOD(O1169-1,$J$26)=0,MAX($J$25,Q1168+$J$27),Q1168))),Q1168))))</f>
        <v/>
      </c>
      <c r="R1169" s="21" t="str">
        <f>IF(O1169="","",ROUND((((1+Q1169/CP)^(CP/periods_per_year))-1)*U1168,2))</f>
        <v/>
      </c>
      <c r="S1169" s="21" t="str">
        <f>IF(O1169="","",IF(O1169=nper,U1168+R1169,MIN(U1168+R1169,IF(Q1169=Q1168,S1168,ROUND(-PMT(((1+Q1169/CP)^(CP/periods_per_year))-1,nper-O1169+1,U1168),2)))))</f>
        <v/>
      </c>
      <c r="T1169" s="21" t="str">
        <f t="shared" si="178"/>
        <v/>
      </c>
      <c r="U1169" s="21" t="str">
        <f t="shared" si="179"/>
        <v/>
      </c>
    </row>
    <row r="1170" spans="1:21" x14ac:dyDescent="0.2">
      <c r="A1170" s="11" t="str">
        <f t="shared" si="170"/>
        <v/>
      </c>
      <c r="B1170" s="12" t="str">
        <f t="shared" si="171"/>
        <v/>
      </c>
      <c r="C1170" s="16" t="str">
        <f t="shared" si="172"/>
        <v/>
      </c>
      <c r="D1170" s="13" t="str">
        <f>IF(A1170="","",IF(A1170=1,start_rate,IF(variable,IF(OR(A1170=1,A1170&lt;$J$23*periods_per_year),D1169,MIN($J$24,IF(MOD(A1170-1,$J$26)=0,MAX($J$25,D1169+$J$27),D1169))),D1169)))</f>
        <v/>
      </c>
      <c r="E1170" s="14" t="str">
        <f t="shared" si="173"/>
        <v/>
      </c>
      <c r="F1170" s="14" t="str">
        <f>IF(A1170="","",IF(A1170=nper,J1169+E1170,MIN(J1169+E1170,IF(D1170=D1169,F1169,IF($E$13="Acc Bi-Weekly",ROUND((-PMT(((1+D1170/CP)^(CP/12))-1,(nper-A1170+1)*12/26,J1169))/2,2),IF($E$13="Acc Weekly",ROUND((-PMT(((1+D1170/CP)^(CP/12))-1,(nper-A1170+1)*12/52,J1169))/4,2),ROUND(-PMT(((1+D1170/CP)^(CP/periods_per_year))-1,nper-A1170+1,J1169),2)))))))</f>
        <v/>
      </c>
      <c r="G1170" s="14" t="str">
        <f>IF(OR(A1170="",A1170&lt;$E$23),"",IF(J1169&lt;=F1170,0,IF(IF(AND(A1170&gt;=$E$23,MOD(A1170-$E$23,int)=0),$E$24,0)+F1170&gt;=J1169+E1170,J1169+E1170-F1170,IF(AND(A1170&gt;=$E$23,MOD(A1170-$E$23,int)=0),$E$24,0)+IF(IF(AND(A1170&gt;=$E$23,MOD(A1170-$E$23,int)=0),$E$24,0)+IF(MOD(A1170-$E$27,periods_per_year)=0,$E$26,0)+F1170&lt;J1169+E1170,IF(MOD(A1170-$E$27,periods_per_year)=0,$E$26,0),J1169+E1170-IF(AND(A1170&gt;=$E$23,MOD(A1170-$E$23,int)=0),$E$24,0)-F1170))))</f>
        <v/>
      </c>
      <c r="H1170" s="15"/>
      <c r="I1170" s="14" t="str">
        <f t="shared" si="174"/>
        <v/>
      </c>
      <c r="J1170" s="14" t="str">
        <f t="shared" si="175"/>
        <v/>
      </c>
      <c r="K1170" s="14" t="str">
        <f t="shared" si="176"/>
        <v/>
      </c>
      <c r="L1170" s="14" t="str">
        <f>IF(A1170="","",SUM($K$49:K1170))</f>
        <v/>
      </c>
      <c r="O1170" s="18" t="str">
        <f t="shared" si="177"/>
        <v/>
      </c>
      <c r="P1170" s="19" t="str">
        <f>IF(O1170="","",IF(OR(periods_per_year=26,periods_per_year=52),IF(periods_per_year=26,IF(O1170=1,fpdate,P1169+14),IF(periods_per_year=52,IF(O1170=1,fpdate,P1169+7),"n/a")),IF(periods_per_year=24,DATE(YEAR(fpdate),MONTH(fpdate)+(O1170-1)/2+IF(AND(DAY(fpdate)&gt;=15,MOD(O1170,2)=0),1,0),IF(MOD(O1170,2)=0,IF(DAY(fpdate)&gt;=15,DAY(fpdate)-14,DAY(fpdate)+14),DAY(fpdate))),IF(DAY(DATE(YEAR(fpdate),MONTH(fpdate)+O1170-1,DAY(fpdate)))&lt;&gt;DAY(fpdate),DATE(YEAR(fpdate),MONTH(fpdate)+O1170,0),DATE(YEAR(fpdate),MONTH(fpdate)+O1170-1,DAY(fpdate))))))</f>
        <v/>
      </c>
      <c r="Q1170" s="20" t="str">
        <f>IF(O1170="","",IF(D1170&lt;&gt;"",D1170,IF(O1170=1,start_rate,IF(variable,IF(OR(O1170=1,O1170&lt;$J$23*periods_per_year),Q1169,MIN($J$24,IF(MOD(O1170-1,$J$26)=0,MAX($J$25,Q1169+$J$27),Q1169))),Q1169))))</f>
        <v/>
      </c>
      <c r="R1170" s="21" t="str">
        <f>IF(O1170="","",ROUND((((1+Q1170/CP)^(CP/periods_per_year))-1)*U1169,2))</f>
        <v/>
      </c>
      <c r="S1170" s="21" t="str">
        <f>IF(O1170="","",IF(O1170=nper,U1169+R1170,MIN(U1169+R1170,IF(Q1170=Q1169,S1169,ROUND(-PMT(((1+Q1170/CP)^(CP/periods_per_year))-1,nper-O1170+1,U1169),2)))))</f>
        <v/>
      </c>
      <c r="T1170" s="21" t="str">
        <f t="shared" si="178"/>
        <v/>
      </c>
      <c r="U1170" s="21" t="str">
        <f t="shared" si="179"/>
        <v/>
      </c>
    </row>
    <row r="1171" spans="1:21" x14ac:dyDescent="0.2">
      <c r="A1171" s="11" t="str">
        <f t="shared" si="170"/>
        <v/>
      </c>
      <c r="B1171" s="12" t="str">
        <f t="shared" si="171"/>
        <v/>
      </c>
      <c r="C1171" s="16" t="str">
        <f t="shared" si="172"/>
        <v/>
      </c>
      <c r="D1171" s="13" t="str">
        <f>IF(A1171="","",IF(A1171=1,start_rate,IF(variable,IF(OR(A1171=1,A1171&lt;$J$23*periods_per_year),D1170,MIN($J$24,IF(MOD(A1171-1,$J$26)=0,MAX($J$25,D1170+$J$27),D1170))),D1170)))</f>
        <v/>
      </c>
      <c r="E1171" s="14" t="str">
        <f t="shared" si="173"/>
        <v/>
      </c>
      <c r="F1171" s="14" t="str">
        <f>IF(A1171="","",IF(A1171=nper,J1170+E1171,MIN(J1170+E1171,IF(D1171=D1170,F1170,IF($E$13="Acc Bi-Weekly",ROUND((-PMT(((1+D1171/CP)^(CP/12))-1,(nper-A1171+1)*12/26,J1170))/2,2),IF($E$13="Acc Weekly",ROUND((-PMT(((1+D1171/CP)^(CP/12))-1,(nper-A1171+1)*12/52,J1170))/4,2),ROUND(-PMT(((1+D1171/CP)^(CP/periods_per_year))-1,nper-A1171+1,J1170),2)))))))</f>
        <v/>
      </c>
      <c r="G1171" s="14" t="str">
        <f>IF(OR(A1171="",A1171&lt;$E$23),"",IF(J1170&lt;=F1171,0,IF(IF(AND(A1171&gt;=$E$23,MOD(A1171-$E$23,int)=0),$E$24,0)+F1171&gt;=J1170+E1171,J1170+E1171-F1171,IF(AND(A1171&gt;=$E$23,MOD(A1171-$E$23,int)=0),$E$24,0)+IF(IF(AND(A1171&gt;=$E$23,MOD(A1171-$E$23,int)=0),$E$24,0)+IF(MOD(A1171-$E$27,periods_per_year)=0,$E$26,0)+F1171&lt;J1170+E1171,IF(MOD(A1171-$E$27,periods_per_year)=0,$E$26,0),J1170+E1171-IF(AND(A1171&gt;=$E$23,MOD(A1171-$E$23,int)=0),$E$24,0)-F1171))))</f>
        <v/>
      </c>
      <c r="H1171" s="15"/>
      <c r="I1171" s="14" t="str">
        <f t="shared" si="174"/>
        <v/>
      </c>
      <c r="J1171" s="14" t="str">
        <f t="shared" si="175"/>
        <v/>
      </c>
      <c r="K1171" s="14" t="str">
        <f t="shared" si="176"/>
        <v/>
      </c>
      <c r="L1171" s="14" t="str">
        <f>IF(A1171="","",SUM($K$49:K1171))</f>
        <v/>
      </c>
      <c r="O1171" s="18" t="str">
        <f t="shared" si="177"/>
        <v/>
      </c>
      <c r="P1171" s="19" t="str">
        <f>IF(O1171="","",IF(OR(periods_per_year=26,periods_per_year=52),IF(periods_per_year=26,IF(O1171=1,fpdate,P1170+14),IF(periods_per_year=52,IF(O1171=1,fpdate,P1170+7),"n/a")),IF(periods_per_year=24,DATE(YEAR(fpdate),MONTH(fpdate)+(O1171-1)/2+IF(AND(DAY(fpdate)&gt;=15,MOD(O1171,2)=0),1,0),IF(MOD(O1171,2)=0,IF(DAY(fpdate)&gt;=15,DAY(fpdate)-14,DAY(fpdate)+14),DAY(fpdate))),IF(DAY(DATE(YEAR(fpdate),MONTH(fpdate)+O1171-1,DAY(fpdate)))&lt;&gt;DAY(fpdate),DATE(YEAR(fpdate),MONTH(fpdate)+O1171,0),DATE(YEAR(fpdate),MONTH(fpdate)+O1171-1,DAY(fpdate))))))</f>
        <v/>
      </c>
      <c r="Q1171" s="20" t="str">
        <f>IF(O1171="","",IF(D1171&lt;&gt;"",D1171,IF(O1171=1,start_rate,IF(variable,IF(OR(O1171=1,O1171&lt;$J$23*periods_per_year),Q1170,MIN($J$24,IF(MOD(O1171-1,$J$26)=0,MAX($J$25,Q1170+$J$27),Q1170))),Q1170))))</f>
        <v/>
      </c>
      <c r="R1171" s="21" t="str">
        <f>IF(O1171="","",ROUND((((1+Q1171/CP)^(CP/periods_per_year))-1)*U1170,2))</f>
        <v/>
      </c>
      <c r="S1171" s="21" t="str">
        <f>IF(O1171="","",IF(O1171=nper,U1170+R1171,MIN(U1170+R1171,IF(Q1171=Q1170,S1170,ROUND(-PMT(((1+Q1171/CP)^(CP/periods_per_year))-1,nper-O1171+1,U1170),2)))))</f>
        <v/>
      </c>
      <c r="T1171" s="21" t="str">
        <f t="shared" si="178"/>
        <v/>
      </c>
      <c r="U1171" s="21" t="str">
        <f t="shared" si="179"/>
        <v/>
      </c>
    </row>
    <row r="1172" spans="1:21" x14ac:dyDescent="0.2">
      <c r="A1172" s="11" t="str">
        <f t="shared" si="170"/>
        <v/>
      </c>
      <c r="B1172" s="12" t="str">
        <f t="shared" si="171"/>
        <v/>
      </c>
      <c r="C1172" s="16" t="str">
        <f t="shared" si="172"/>
        <v/>
      </c>
      <c r="D1172" s="13" t="str">
        <f>IF(A1172="","",IF(A1172=1,start_rate,IF(variable,IF(OR(A1172=1,A1172&lt;$J$23*periods_per_year),D1171,MIN($J$24,IF(MOD(A1172-1,$J$26)=0,MAX($J$25,D1171+$J$27),D1171))),D1171)))</f>
        <v/>
      </c>
      <c r="E1172" s="14" t="str">
        <f t="shared" si="173"/>
        <v/>
      </c>
      <c r="F1172" s="14" t="str">
        <f>IF(A1172="","",IF(A1172=nper,J1171+E1172,MIN(J1171+E1172,IF(D1172=D1171,F1171,IF($E$13="Acc Bi-Weekly",ROUND((-PMT(((1+D1172/CP)^(CP/12))-1,(nper-A1172+1)*12/26,J1171))/2,2),IF($E$13="Acc Weekly",ROUND((-PMT(((1+D1172/CP)^(CP/12))-1,(nper-A1172+1)*12/52,J1171))/4,2),ROUND(-PMT(((1+D1172/CP)^(CP/periods_per_year))-1,nper-A1172+1,J1171),2)))))))</f>
        <v/>
      </c>
      <c r="G1172" s="14" t="str">
        <f>IF(OR(A1172="",A1172&lt;$E$23),"",IF(J1171&lt;=F1172,0,IF(IF(AND(A1172&gt;=$E$23,MOD(A1172-$E$23,int)=0),$E$24,0)+F1172&gt;=J1171+E1172,J1171+E1172-F1172,IF(AND(A1172&gt;=$E$23,MOD(A1172-$E$23,int)=0),$E$24,0)+IF(IF(AND(A1172&gt;=$E$23,MOD(A1172-$E$23,int)=0),$E$24,0)+IF(MOD(A1172-$E$27,periods_per_year)=0,$E$26,0)+F1172&lt;J1171+E1172,IF(MOD(A1172-$E$27,periods_per_year)=0,$E$26,0),J1171+E1172-IF(AND(A1172&gt;=$E$23,MOD(A1172-$E$23,int)=0),$E$24,0)-F1172))))</f>
        <v/>
      </c>
      <c r="H1172" s="15"/>
      <c r="I1172" s="14" t="str">
        <f t="shared" si="174"/>
        <v/>
      </c>
      <c r="J1172" s="14" t="str">
        <f t="shared" si="175"/>
        <v/>
      </c>
      <c r="K1172" s="14" t="str">
        <f t="shared" si="176"/>
        <v/>
      </c>
      <c r="L1172" s="14" t="str">
        <f>IF(A1172="","",SUM($K$49:K1172))</f>
        <v/>
      </c>
      <c r="O1172" s="18" t="str">
        <f t="shared" si="177"/>
        <v/>
      </c>
      <c r="P1172" s="19" t="str">
        <f>IF(O1172="","",IF(OR(periods_per_year=26,periods_per_year=52),IF(periods_per_year=26,IF(O1172=1,fpdate,P1171+14),IF(periods_per_year=52,IF(O1172=1,fpdate,P1171+7),"n/a")),IF(periods_per_year=24,DATE(YEAR(fpdate),MONTH(fpdate)+(O1172-1)/2+IF(AND(DAY(fpdate)&gt;=15,MOD(O1172,2)=0),1,0),IF(MOD(O1172,2)=0,IF(DAY(fpdate)&gt;=15,DAY(fpdate)-14,DAY(fpdate)+14),DAY(fpdate))),IF(DAY(DATE(YEAR(fpdate),MONTH(fpdate)+O1172-1,DAY(fpdate)))&lt;&gt;DAY(fpdate),DATE(YEAR(fpdate),MONTH(fpdate)+O1172,0),DATE(YEAR(fpdate),MONTH(fpdate)+O1172-1,DAY(fpdate))))))</f>
        <v/>
      </c>
      <c r="Q1172" s="20" t="str">
        <f>IF(O1172="","",IF(D1172&lt;&gt;"",D1172,IF(O1172=1,start_rate,IF(variable,IF(OR(O1172=1,O1172&lt;$J$23*periods_per_year),Q1171,MIN($J$24,IF(MOD(O1172-1,$J$26)=0,MAX($J$25,Q1171+$J$27),Q1171))),Q1171))))</f>
        <v/>
      </c>
      <c r="R1172" s="21" t="str">
        <f>IF(O1172="","",ROUND((((1+Q1172/CP)^(CP/periods_per_year))-1)*U1171,2))</f>
        <v/>
      </c>
      <c r="S1172" s="21" t="str">
        <f>IF(O1172="","",IF(O1172=nper,U1171+R1172,MIN(U1171+R1172,IF(Q1172=Q1171,S1171,ROUND(-PMT(((1+Q1172/CP)^(CP/periods_per_year))-1,nper-O1172+1,U1171),2)))))</f>
        <v/>
      </c>
      <c r="T1172" s="21" t="str">
        <f t="shared" si="178"/>
        <v/>
      </c>
      <c r="U1172" s="21" t="str">
        <f t="shared" si="179"/>
        <v/>
      </c>
    </row>
    <row r="1173" spans="1:21" x14ac:dyDescent="0.2">
      <c r="A1173" s="11" t="str">
        <f t="shared" si="170"/>
        <v/>
      </c>
      <c r="B1173" s="12" t="str">
        <f t="shared" si="171"/>
        <v/>
      </c>
      <c r="C1173" s="16" t="str">
        <f t="shared" si="172"/>
        <v/>
      </c>
      <c r="D1173" s="13" t="str">
        <f>IF(A1173="","",IF(A1173=1,start_rate,IF(variable,IF(OR(A1173=1,A1173&lt;$J$23*periods_per_year),D1172,MIN($J$24,IF(MOD(A1173-1,$J$26)=0,MAX($J$25,D1172+$J$27),D1172))),D1172)))</f>
        <v/>
      </c>
      <c r="E1173" s="14" t="str">
        <f t="shared" si="173"/>
        <v/>
      </c>
      <c r="F1173" s="14" t="str">
        <f>IF(A1173="","",IF(A1173=nper,J1172+E1173,MIN(J1172+E1173,IF(D1173=D1172,F1172,IF($E$13="Acc Bi-Weekly",ROUND((-PMT(((1+D1173/CP)^(CP/12))-1,(nper-A1173+1)*12/26,J1172))/2,2),IF($E$13="Acc Weekly",ROUND((-PMT(((1+D1173/CP)^(CP/12))-1,(nper-A1173+1)*12/52,J1172))/4,2),ROUND(-PMT(((1+D1173/CP)^(CP/periods_per_year))-1,nper-A1173+1,J1172),2)))))))</f>
        <v/>
      </c>
      <c r="G1173" s="14" t="str">
        <f>IF(OR(A1173="",A1173&lt;$E$23),"",IF(J1172&lt;=F1173,0,IF(IF(AND(A1173&gt;=$E$23,MOD(A1173-$E$23,int)=0),$E$24,0)+F1173&gt;=J1172+E1173,J1172+E1173-F1173,IF(AND(A1173&gt;=$E$23,MOD(A1173-$E$23,int)=0),$E$24,0)+IF(IF(AND(A1173&gt;=$E$23,MOD(A1173-$E$23,int)=0),$E$24,0)+IF(MOD(A1173-$E$27,periods_per_year)=0,$E$26,0)+F1173&lt;J1172+E1173,IF(MOD(A1173-$E$27,periods_per_year)=0,$E$26,0),J1172+E1173-IF(AND(A1173&gt;=$E$23,MOD(A1173-$E$23,int)=0),$E$24,0)-F1173))))</f>
        <v/>
      </c>
      <c r="H1173" s="15"/>
      <c r="I1173" s="14" t="str">
        <f t="shared" si="174"/>
        <v/>
      </c>
      <c r="J1173" s="14" t="str">
        <f t="shared" si="175"/>
        <v/>
      </c>
      <c r="K1173" s="14" t="str">
        <f t="shared" si="176"/>
        <v/>
      </c>
      <c r="L1173" s="14" t="str">
        <f>IF(A1173="","",SUM($K$49:K1173))</f>
        <v/>
      </c>
      <c r="O1173" s="18" t="str">
        <f t="shared" si="177"/>
        <v/>
      </c>
      <c r="P1173" s="19" t="str">
        <f>IF(O1173="","",IF(OR(periods_per_year=26,periods_per_year=52),IF(periods_per_year=26,IF(O1173=1,fpdate,P1172+14),IF(periods_per_year=52,IF(O1173=1,fpdate,P1172+7),"n/a")),IF(periods_per_year=24,DATE(YEAR(fpdate),MONTH(fpdate)+(O1173-1)/2+IF(AND(DAY(fpdate)&gt;=15,MOD(O1173,2)=0),1,0),IF(MOD(O1173,2)=0,IF(DAY(fpdate)&gt;=15,DAY(fpdate)-14,DAY(fpdate)+14),DAY(fpdate))),IF(DAY(DATE(YEAR(fpdate),MONTH(fpdate)+O1173-1,DAY(fpdate)))&lt;&gt;DAY(fpdate),DATE(YEAR(fpdate),MONTH(fpdate)+O1173,0),DATE(YEAR(fpdate),MONTH(fpdate)+O1173-1,DAY(fpdate))))))</f>
        <v/>
      </c>
      <c r="Q1173" s="20" t="str">
        <f>IF(O1173="","",IF(D1173&lt;&gt;"",D1173,IF(O1173=1,start_rate,IF(variable,IF(OR(O1173=1,O1173&lt;$J$23*periods_per_year),Q1172,MIN($J$24,IF(MOD(O1173-1,$J$26)=0,MAX($J$25,Q1172+$J$27),Q1172))),Q1172))))</f>
        <v/>
      </c>
      <c r="R1173" s="21" t="str">
        <f>IF(O1173="","",ROUND((((1+Q1173/CP)^(CP/periods_per_year))-1)*U1172,2))</f>
        <v/>
      </c>
      <c r="S1173" s="21" t="str">
        <f>IF(O1173="","",IF(O1173=nper,U1172+R1173,MIN(U1172+R1173,IF(Q1173=Q1172,S1172,ROUND(-PMT(((1+Q1173/CP)^(CP/periods_per_year))-1,nper-O1173+1,U1172),2)))))</f>
        <v/>
      </c>
      <c r="T1173" s="21" t="str">
        <f t="shared" si="178"/>
        <v/>
      </c>
      <c r="U1173" s="21" t="str">
        <f t="shared" si="179"/>
        <v/>
      </c>
    </row>
    <row r="1174" spans="1:21" x14ac:dyDescent="0.2">
      <c r="A1174" s="11" t="str">
        <f t="shared" si="170"/>
        <v/>
      </c>
      <c r="B1174" s="12" t="str">
        <f t="shared" si="171"/>
        <v/>
      </c>
      <c r="C1174" s="16" t="str">
        <f t="shared" si="172"/>
        <v/>
      </c>
      <c r="D1174" s="13" t="str">
        <f>IF(A1174="","",IF(A1174=1,start_rate,IF(variable,IF(OR(A1174=1,A1174&lt;$J$23*periods_per_year),D1173,MIN($J$24,IF(MOD(A1174-1,$J$26)=0,MAX($J$25,D1173+$J$27),D1173))),D1173)))</f>
        <v/>
      </c>
      <c r="E1174" s="14" t="str">
        <f t="shared" si="173"/>
        <v/>
      </c>
      <c r="F1174" s="14" t="str">
        <f>IF(A1174="","",IF(A1174=nper,J1173+E1174,MIN(J1173+E1174,IF(D1174=D1173,F1173,IF($E$13="Acc Bi-Weekly",ROUND((-PMT(((1+D1174/CP)^(CP/12))-1,(nper-A1174+1)*12/26,J1173))/2,2),IF($E$13="Acc Weekly",ROUND((-PMT(((1+D1174/CP)^(CP/12))-1,(nper-A1174+1)*12/52,J1173))/4,2),ROUND(-PMT(((1+D1174/CP)^(CP/periods_per_year))-1,nper-A1174+1,J1173),2)))))))</f>
        <v/>
      </c>
      <c r="G1174" s="14" t="str">
        <f>IF(OR(A1174="",A1174&lt;$E$23),"",IF(J1173&lt;=F1174,0,IF(IF(AND(A1174&gt;=$E$23,MOD(A1174-$E$23,int)=0),$E$24,0)+F1174&gt;=J1173+E1174,J1173+E1174-F1174,IF(AND(A1174&gt;=$E$23,MOD(A1174-$E$23,int)=0),$E$24,0)+IF(IF(AND(A1174&gt;=$E$23,MOD(A1174-$E$23,int)=0),$E$24,0)+IF(MOD(A1174-$E$27,periods_per_year)=0,$E$26,0)+F1174&lt;J1173+E1174,IF(MOD(A1174-$E$27,periods_per_year)=0,$E$26,0),J1173+E1174-IF(AND(A1174&gt;=$E$23,MOD(A1174-$E$23,int)=0),$E$24,0)-F1174))))</f>
        <v/>
      </c>
      <c r="H1174" s="15"/>
      <c r="I1174" s="14" t="str">
        <f t="shared" si="174"/>
        <v/>
      </c>
      <c r="J1174" s="14" t="str">
        <f t="shared" si="175"/>
        <v/>
      </c>
      <c r="K1174" s="14" t="str">
        <f t="shared" si="176"/>
        <v/>
      </c>
      <c r="L1174" s="14" t="str">
        <f>IF(A1174="","",SUM($K$49:K1174))</f>
        <v/>
      </c>
      <c r="O1174" s="18" t="str">
        <f t="shared" si="177"/>
        <v/>
      </c>
      <c r="P1174" s="19" t="str">
        <f>IF(O1174="","",IF(OR(periods_per_year=26,periods_per_year=52),IF(periods_per_year=26,IF(O1174=1,fpdate,P1173+14),IF(periods_per_year=52,IF(O1174=1,fpdate,P1173+7),"n/a")),IF(periods_per_year=24,DATE(YEAR(fpdate),MONTH(fpdate)+(O1174-1)/2+IF(AND(DAY(fpdate)&gt;=15,MOD(O1174,2)=0),1,0),IF(MOD(O1174,2)=0,IF(DAY(fpdate)&gt;=15,DAY(fpdate)-14,DAY(fpdate)+14),DAY(fpdate))),IF(DAY(DATE(YEAR(fpdate),MONTH(fpdate)+O1174-1,DAY(fpdate)))&lt;&gt;DAY(fpdate),DATE(YEAR(fpdate),MONTH(fpdate)+O1174,0),DATE(YEAR(fpdate),MONTH(fpdate)+O1174-1,DAY(fpdate))))))</f>
        <v/>
      </c>
      <c r="Q1174" s="20" t="str">
        <f>IF(O1174="","",IF(D1174&lt;&gt;"",D1174,IF(O1174=1,start_rate,IF(variable,IF(OR(O1174=1,O1174&lt;$J$23*periods_per_year),Q1173,MIN($J$24,IF(MOD(O1174-1,$J$26)=0,MAX($J$25,Q1173+$J$27),Q1173))),Q1173))))</f>
        <v/>
      </c>
      <c r="R1174" s="21" t="str">
        <f>IF(O1174="","",ROUND((((1+Q1174/CP)^(CP/periods_per_year))-1)*U1173,2))</f>
        <v/>
      </c>
      <c r="S1174" s="21" t="str">
        <f>IF(O1174="","",IF(O1174=nper,U1173+R1174,MIN(U1173+R1174,IF(Q1174=Q1173,S1173,ROUND(-PMT(((1+Q1174/CP)^(CP/periods_per_year))-1,nper-O1174+1,U1173),2)))))</f>
        <v/>
      </c>
      <c r="T1174" s="21" t="str">
        <f t="shared" si="178"/>
        <v/>
      </c>
      <c r="U1174" s="21" t="str">
        <f t="shared" si="179"/>
        <v/>
      </c>
    </row>
    <row r="1175" spans="1:21" x14ac:dyDescent="0.2">
      <c r="A1175" s="11" t="str">
        <f t="shared" si="170"/>
        <v/>
      </c>
      <c r="B1175" s="12" t="str">
        <f t="shared" si="171"/>
        <v/>
      </c>
      <c r="C1175" s="16" t="str">
        <f t="shared" si="172"/>
        <v/>
      </c>
      <c r="D1175" s="13" t="str">
        <f>IF(A1175="","",IF(A1175=1,start_rate,IF(variable,IF(OR(A1175=1,A1175&lt;$J$23*periods_per_year),D1174,MIN($J$24,IF(MOD(A1175-1,$J$26)=0,MAX($J$25,D1174+$J$27),D1174))),D1174)))</f>
        <v/>
      </c>
      <c r="E1175" s="14" t="str">
        <f t="shared" si="173"/>
        <v/>
      </c>
      <c r="F1175" s="14" t="str">
        <f>IF(A1175="","",IF(A1175=nper,J1174+E1175,MIN(J1174+E1175,IF(D1175=D1174,F1174,IF($E$13="Acc Bi-Weekly",ROUND((-PMT(((1+D1175/CP)^(CP/12))-1,(nper-A1175+1)*12/26,J1174))/2,2),IF($E$13="Acc Weekly",ROUND((-PMT(((1+D1175/CP)^(CP/12))-1,(nper-A1175+1)*12/52,J1174))/4,2),ROUND(-PMT(((1+D1175/CP)^(CP/periods_per_year))-1,nper-A1175+1,J1174),2)))))))</f>
        <v/>
      </c>
      <c r="G1175" s="14" t="str">
        <f>IF(OR(A1175="",A1175&lt;$E$23),"",IF(J1174&lt;=F1175,0,IF(IF(AND(A1175&gt;=$E$23,MOD(A1175-$E$23,int)=0),$E$24,0)+F1175&gt;=J1174+E1175,J1174+E1175-F1175,IF(AND(A1175&gt;=$E$23,MOD(A1175-$E$23,int)=0),$E$24,0)+IF(IF(AND(A1175&gt;=$E$23,MOD(A1175-$E$23,int)=0),$E$24,0)+IF(MOD(A1175-$E$27,periods_per_year)=0,$E$26,0)+F1175&lt;J1174+E1175,IF(MOD(A1175-$E$27,periods_per_year)=0,$E$26,0),J1174+E1175-IF(AND(A1175&gt;=$E$23,MOD(A1175-$E$23,int)=0),$E$24,0)-F1175))))</f>
        <v/>
      </c>
      <c r="H1175" s="15"/>
      <c r="I1175" s="14" t="str">
        <f t="shared" si="174"/>
        <v/>
      </c>
      <c r="J1175" s="14" t="str">
        <f t="shared" si="175"/>
        <v/>
      </c>
      <c r="K1175" s="14" t="str">
        <f t="shared" si="176"/>
        <v/>
      </c>
      <c r="L1175" s="14" t="str">
        <f>IF(A1175="","",SUM($K$49:K1175))</f>
        <v/>
      </c>
      <c r="O1175" s="18" t="str">
        <f t="shared" si="177"/>
        <v/>
      </c>
      <c r="P1175" s="19" t="str">
        <f>IF(O1175="","",IF(OR(periods_per_year=26,periods_per_year=52),IF(periods_per_year=26,IF(O1175=1,fpdate,P1174+14),IF(periods_per_year=52,IF(O1175=1,fpdate,P1174+7),"n/a")),IF(periods_per_year=24,DATE(YEAR(fpdate),MONTH(fpdate)+(O1175-1)/2+IF(AND(DAY(fpdate)&gt;=15,MOD(O1175,2)=0),1,0),IF(MOD(O1175,2)=0,IF(DAY(fpdate)&gt;=15,DAY(fpdate)-14,DAY(fpdate)+14),DAY(fpdate))),IF(DAY(DATE(YEAR(fpdate),MONTH(fpdate)+O1175-1,DAY(fpdate)))&lt;&gt;DAY(fpdate),DATE(YEAR(fpdate),MONTH(fpdate)+O1175,0),DATE(YEAR(fpdate),MONTH(fpdate)+O1175-1,DAY(fpdate))))))</f>
        <v/>
      </c>
      <c r="Q1175" s="20" t="str">
        <f>IF(O1175="","",IF(D1175&lt;&gt;"",D1175,IF(O1175=1,start_rate,IF(variable,IF(OR(O1175=1,O1175&lt;$J$23*periods_per_year),Q1174,MIN($J$24,IF(MOD(O1175-1,$J$26)=0,MAX($J$25,Q1174+$J$27),Q1174))),Q1174))))</f>
        <v/>
      </c>
      <c r="R1175" s="21" t="str">
        <f>IF(O1175="","",ROUND((((1+Q1175/CP)^(CP/periods_per_year))-1)*U1174,2))</f>
        <v/>
      </c>
      <c r="S1175" s="21" t="str">
        <f>IF(O1175="","",IF(O1175=nper,U1174+R1175,MIN(U1174+R1175,IF(Q1175=Q1174,S1174,ROUND(-PMT(((1+Q1175/CP)^(CP/periods_per_year))-1,nper-O1175+1,U1174),2)))))</f>
        <v/>
      </c>
      <c r="T1175" s="21" t="str">
        <f t="shared" si="178"/>
        <v/>
      </c>
      <c r="U1175" s="21" t="str">
        <f t="shared" si="179"/>
        <v/>
      </c>
    </row>
    <row r="1176" spans="1:21" x14ac:dyDescent="0.2">
      <c r="A1176" s="11" t="str">
        <f t="shared" si="170"/>
        <v/>
      </c>
      <c r="B1176" s="12" t="str">
        <f t="shared" si="171"/>
        <v/>
      </c>
      <c r="C1176" s="16" t="str">
        <f t="shared" si="172"/>
        <v/>
      </c>
      <c r="D1176" s="13" t="str">
        <f>IF(A1176="","",IF(A1176=1,start_rate,IF(variable,IF(OR(A1176=1,A1176&lt;$J$23*periods_per_year),D1175,MIN($J$24,IF(MOD(A1176-1,$J$26)=0,MAX($J$25,D1175+$J$27),D1175))),D1175)))</f>
        <v/>
      </c>
      <c r="E1176" s="14" t="str">
        <f t="shared" si="173"/>
        <v/>
      </c>
      <c r="F1176" s="14" t="str">
        <f>IF(A1176="","",IF(A1176=nper,J1175+E1176,MIN(J1175+E1176,IF(D1176=D1175,F1175,IF($E$13="Acc Bi-Weekly",ROUND((-PMT(((1+D1176/CP)^(CP/12))-1,(nper-A1176+1)*12/26,J1175))/2,2),IF($E$13="Acc Weekly",ROUND((-PMT(((1+D1176/CP)^(CP/12))-1,(nper-A1176+1)*12/52,J1175))/4,2),ROUND(-PMT(((1+D1176/CP)^(CP/periods_per_year))-1,nper-A1176+1,J1175),2)))))))</f>
        <v/>
      </c>
      <c r="G1176" s="14" t="str">
        <f>IF(OR(A1176="",A1176&lt;$E$23),"",IF(J1175&lt;=F1176,0,IF(IF(AND(A1176&gt;=$E$23,MOD(A1176-$E$23,int)=0),$E$24,0)+F1176&gt;=J1175+E1176,J1175+E1176-F1176,IF(AND(A1176&gt;=$E$23,MOD(A1176-$E$23,int)=0),$E$24,0)+IF(IF(AND(A1176&gt;=$E$23,MOD(A1176-$E$23,int)=0),$E$24,0)+IF(MOD(A1176-$E$27,periods_per_year)=0,$E$26,0)+F1176&lt;J1175+E1176,IF(MOD(A1176-$E$27,periods_per_year)=0,$E$26,0),J1175+E1176-IF(AND(A1176&gt;=$E$23,MOD(A1176-$E$23,int)=0),$E$24,0)-F1176))))</f>
        <v/>
      </c>
      <c r="H1176" s="15"/>
      <c r="I1176" s="14" t="str">
        <f t="shared" si="174"/>
        <v/>
      </c>
      <c r="J1176" s="14" t="str">
        <f t="shared" si="175"/>
        <v/>
      </c>
      <c r="K1176" s="14" t="str">
        <f t="shared" si="176"/>
        <v/>
      </c>
      <c r="L1176" s="14" t="str">
        <f>IF(A1176="","",SUM($K$49:K1176))</f>
        <v/>
      </c>
      <c r="O1176" s="18" t="str">
        <f t="shared" si="177"/>
        <v/>
      </c>
      <c r="P1176" s="19" t="str">
        <f>IF(O1176="","",IF(OR(periods_per_year=26,periods_per_year=52),IF(periods_per_year=26,IF(O1176=1,fpdate,P1175+14),IF(periods_per_year=52,IF(O1176=1,fpdate,P1175+7),"n/a")),IF(periods_per_year=24,DATE(YEAR(fpdate),MONTH(fpdate)+(O1176-1)/2+IF(AND(DAY(fpdate)&gt;=15,MOD(O1176,2)=0),1,0),IF(MOD(O1176,2)=0,IF(DAY(fpdate)&gt;=15,DAY(fpdate)-14,DAY(fpdate)+14),DAY(fpdate))),IF(DAY(DATE(YEAR(fpdate),MONTH(fpdate)+O1176-1,DAY(fpdate)))&lt;&gt;DAY(fpdate),DATE(YEAR(fpdate),MONTH(fpdate)+O1176,0),DATE(YEAR(fpdate),MONTH(fpdate)+O1176-1,DAY(fpdate))))))</f>
        <v/>
      </c>
      <c r="Q1176" s="20" t="str">
        <f>IF(O1176="","",IF(D1176&lt;&gt;"",D1176,IF(O1176=1,start_rate,IF(variable,IF(OR(O1176=1,O1176&lt;$J$23*periods_per_year),Q1175,MIN($J$24,IF(MOD(O1176-1,$J$26)=0,MAX($J$25,Q1175+$J$27),Q1175))),Q1175))))</f>
        <v/>
      </c>
      <c r="R1176" s="21" t="str">
        <f>IF(O1176="","",ROUND((((1+Q1176/CP)^(CP/periods_per_year))-1)*U1175,2))</f>
        <v/>
      </c>
      <c r="S1176" s="21" t="str">
        <f>IF(O1176="","",IF(O1176=nper,U1175+R1176,MIN(U1175+R1176,IF(Q1176=Q1175,S1175,ROUND(-PMT(((1+Q1176/CP)^(CP/periods_per_year))-1,nper-O1176+1,U1175),2)))))</f>
        <v/>
      </c>
      <c r="T1176" s="21" t="str">
        <f t="shared" si="178"/>
        <v/>
      </c>
      <c r="U1176" s="21" t="str">
        <f t="shared" si="179"/>
        <v/>
      </c>
    </row>
    <row r="1177" spans="1:21" x14ac:dyDescent="0.2">
      <c r="A1177" s="11" t="str">
        <f t="shared" si="170"/>
        <v/>
      </c>
      <c r="B1177" s="12" t="str">
        <f t="shared" si="171"/>
        <v/>
      </c>
      <c r="C1177" s="16" t="str">
        <f t="shared" si="172"/>
        <v/>
      </c>
      <c r="D1177" s="13" t="str">
        <f>IF(A1177="","",IF(A1177=1,start_rate,IF(variable,IF(OR(A1177=1,A1177&lt;$J$23*periods_per_year),D1176,MIN($J$24,IF(MOD(A1177-1,$J$26)=0,MAX($J$25,D1176+$J$27),D1176))),D1176)))</f>
        <v/>
      </c>
      <c r="E1177" s="14" t="str">
        <f t="shared" si="173"/>
        <v/>
      </c>
      <c r="F1177" s="14" t="str">
        <f>IF(A1177="","",IF(A1177=nper,J1176+E1177,MIN(J1176+E1177,IF(D1177=D1176,F1176,IF($E$13="Acc Bi-Weekly",ROUND((-PMT(((1+D1177/CP)^(CP/12))-1,(nper-A1177+1)*12/26,J1176))/2,2),IF($E$13="Acc Weekly",ROUND((-PMT(((1+D1177/CP)^(CP/12))-1,(nper-A1177+1)*12/52,J1176))/4,2),ROUND(-PMT(((1+D1177/CP)^(CP/periods_per_year))-1,nper-A1177+1,J1176),2)))))))</f>
        <v/>
      </c>
      <c r="G1177" s="14" t="str">
        <f>IF(OR(A1177="",A1177&lt;$E$23),"",IF(J1176&lt;=F1177,0,IF(IF(AND(A1177&gt;=$E$23,MOD(A1177-$E$23,int)=0),$E$24,0)+F1177&gt;=J1176+E1177,J1176+E1177-F1177,IF(AND(A1177&gt;=$E$23,MOD(A1177-$E$23,int)=0),$E$24,0)+IF(IF(AND(A1177&gt;=$E$23,MOD(A1177-$E$23,int)=0),$E$24,0)+IF(MOD(A1177-$E$27,periods_per_year)=0,$E$26,0)+F1177&lt;J1176+E1177,IF(MOD(A1177-$E$27,periods_per_year)=0,$E$26,0),J1176+E1177-IF(AND(A1177&gt;=$E$23,MOD(A1177-$E$23,int)=0),$E$24,0)-F1177))))</f>
        <v/>
      </c>
      <c r="H1177" s="15"/>
      <c r="I1177" s="14" t="str">
        <f t="shared" si="174"/>
        <v/>
      </c>
      <c r="J1177" s="14" t="str">
        <f t="shared" si="175"/>
        <v/>
      </c>
      <c r="K1177" s="14" t="str">
        <f t="shared" si="176"/>
        <v/>
      </c>
      <c r="L1177" s="14" t="str">
        <f>IF(A1177="","",SUM($K$49:K1177))</f>
        <v/>
      </c>
      <c r="O1177" s="18" t="str">
        <f t="shared" si="177"/>
        <v/>
      </c>
      <c r="P1177" s="19" t="str">
        <f>IF(O1177="","",IF(OR(periods_per_year=26,periods_per_year=52),IF(periods_per_year=26,IF(O1177=1,fpdate,P1176+14),IF(periods_per_year=52,IF(O1177=1,fpdate,P1176+7),"n/a")),IF(periods_per_year=24,DATE(YEAR(fpdate),MONTH(fpdate)+(O1177-1)/2+IF(AND(DAY(fpdate)&gt;=15,MOD(O1177,2)=0),1,0),IF(MOD(O1177,2)=0,IF(DAY(fpdate)&gt;=15,DAY(fpdate)-14,DAY(fpdate)+14),DAY(fpdate))),IF(DAY(DATE(YEAR(fpdate),MONTH(fpdate)+O1177-1,DAY(fpdate)))&lt;&gt;DAY(fpdate),DATE(YEAR(fpdate),MONTH(fpdate)+O1177,0),DATE(YEAR(fpdate),MONTH(fpdate)+O1177-1,DAY(fpdate))))))</f>
        <v/>
      </c>
      <c r="Q1177" s="20" t="str">
        <f>IF(O1177="","",IF(D1177&lt;&gt;"",D1177,IF(O1177=1,start_rate,IF(variable,IF(OR(O1177=1,O1177&lt;$J$23*periods_per_year),Q1176,MIN($J$24,IF(MOD(O1177-1,$J$26)=0,MAX($J$25,Q1176+$J$27),Q1176))),Q1176))))</f>
        <v/>
      </c>
      <c r="R1177" s="21" t="str">
        <f>IF(O1177="","",ROUND((((1+Q1177/CP)^(CP/periods_per_year))-1)*U1176,2))</f>
        <v/>
      </c>
      <c r="S1177" s="21" t="str">
        <f>IF(O1177="","",IF(O1177=nper,U1176+R1177,MIN(U1176+R1177,IF(Q1177=Q1176,S1176,ROUND(-PMT(((1+Q1177/CP)^(CP/periods_per_year))-1,nper-O1177+1,U1176),2)))))</f>
        <v/>
      </c>
      <c r="T1177" s="21" t="str">
        <f t="shared" si="178"/>
        <v/>
      </c>
      <c r="U1177" s="21" t="str">
        <f t="shared" si="179"/>
        <v/>
      </c>
    </row>
    <row r="1178" spans="1:21" x14ac:dyDescent="0.2">
      <c r="A1178" s="11" t="str">
        <f t="shared" si="170"/>
        <v/>
      </c>
      <c r="B1178" s="12" t="str">
        <f t="shared" si="171"/>
        <v/>
      </c>
      <c r="C1178" s="16" t="str">
        <f t="shared" si="172"/>
        <v/>
      </c>
      <c r="D1178" s="13" t="str">
        <f>IF(A1178="","",IF(A1178=1,start_rate,IF(variable,IF(OR(A1178=1,A1178&lt;$J$23*periods_per_year),D1177,MIN($J$24,IF(MOD(A1178-1,$J$26)=0,MAX($J$25,D1177+$J$27),D1177))),D1177)))</f>
        <v/>
      </c>
      <c r="E1178" s="14" t="str">
        <f t="shared" si="173"/>
        <v/>
      </c>
      <c r="F1178" s="14" t="str">
        <f>IF(A1178="","",IF(A1178=nper,J1177+E1178,MIN(J1177+E1178,IF(D1178=D1177,F1177,IF($E$13="Acc Bi-Weekly",ROUND((-PMT(((1+D1178/CP)^(CP/12))-1,(nper-A1178+1)*12/26,J1177))/2,2),IF($E$13="Acc Weekly",ROUND((-PMT(((1+D1178/CP)^(CP/12))-1,(nper-A1178+1)*12/52,J1177))/4,2),ROUND(-PMT(((1+D1178/CP)^(CP/periods_per_year))-1,nper-A1178+1,J1177),2)))))))</f>
        <v/>
      </c>
      <c r="G1178" s="14" t="str">
        <f>IF(OR(A1178="",A1178&lt;$E$23),"",IF(J1177&lt;=F1178,0,IF(IF(AND(A1178&gt;=$E$23,MOD(A1178-$E$23,int)=0),$E$24,0)+F1178&gt;=J1177+E1178,J1177+E1178-F1178,IF(AND(A1178&gt;=$E$23,MOD(A1178-$E$23,int)=0),$E$24,0)+IF(IF(AND(A1178&gt;=$E$23,MOD(A1178-$E$23,int)=0),$E$24,0)+IF(MOD(A1178-$E$27,periods_per_year)=0,$E$26,0)+F1178&lt;J1177+E1178,IF(MOD(A1178-$E$27,periods_per_year)=0,$E$26,0),J1177+E1178-IF(AND(A1178&gt;=$E$23,MOD(A1178-$E$23,int)=0),$E$24,0)-F1178))))</f>
        <v/>
      </c>
      <c r="H1178" s="15"/>
      <c r="I1178" s="14" t="str">
        <f t="shared" si="174"/>
        <v/>
      </c>
      <c r="J1178" s="14" t="str">
        <f t="shared" si="175"/>
        <v/>
      </c>
      <c r="K1178" s="14" t="str">
        <f t="shared" si="176"/>
        <v/>
      </c>
      <c r="L1178" s="14" t="str">
        <f>IF(A1178="","",SUM($K$49:K1178))</f>
        <v/>
      </c>
      <c r="O1178" s="18" t="str">
        <f t="shared" si="177"/>
        <v/>
      </c>
      <c r="P1178" s="19" t="str">
        <f>IF(O1178="","",IF(OR(periods_per_year=26,periods_per_year=52),IF(periods_per_year=26,IF(O1178=1,fpdate,P1177+14),IF(periods_per_year=52,IF(O1178=1,fpdate,P1177+7),"n/a")),IF(periods_per_year=24,DATE(YEAR(fpdate),MONTH(fpdate)+(O1178-1)/2+IF(AND(DAY(fpdate)&gt;=15,MOD(O1178,2)=0),1,0),IF(MOD(O1178,2)=0,IF(DAY(fpdate)&gt;=15,DAY(fpdate)-14,DAY(fpdate)+14),DAY(fpdate))),IF(DAY(DATE(YEAR(fpdate),MONTH(fpdate)+O1178-1,DAY(fpdate)))&lt;&gt;DAY(fpdate),DATE(YEAR(fpdate),MONTH(fpdate)+O1178,0),DATE(YEAR(fpdate),MONTH(fpdate)+O1178-1,DAY(fpdate))))))</f>
        <v/>
      </c>
      <c r="Q1178" s="20" t="str">
        <f>IF(O1178="","",IF(D1178&lt;&gt;"",D1178,IF(O1178=1,start_rate,IF(variable,IF(OR(O1178=1,O1178&lt;$J$23*periods_per_year),Q1177,MIN($J$24,IF(MOD(O1178-1,$J$26)=0,MAX($J$25,Q1177+$J$27),Q1177))),Q1177))))</f>
        <v/>
      </c>
      <c r="R1178" s="21" t="str">
        <f>IF(O1178="","",ROUND((((1+Q1178/CP)^(CP/periods_per_year))-1)*U1177,2))</f>
        <v/>
      </c>
      <c r="S1178" s="21" t="str">
        <f>IF(O1178="","",IF(O1178=nper,U1177+R1178,MIN(U1177+R1178,IF(Q1178=Q1177,S1177,ROUND(-PMT(((1+Q1178/CP)^(CP/periods_per_year))-1,nper-O1178+1,U1177),2)))))</f>
        <v/>
      </c>
      <c r="T1178" s="21" t="str">
        <f t="shared" si="178"/>
        <v/>
      </c>
      <c r="U1178" s="21" t="str">
        <f t="shared" si="179"/>
        <v/>
      </c>
    </row>
    <row r="1179" spans="1:21" x14ac:dyDescent="0.2">
      <c r="A1179" s="11" t="str">
        <f t="shared" si="170"/>
        <v/>
      </c>
      <c r="B1179" s="12" t="str">
        <f t="shared" si="171"/>
        <v/>
      </c>
      <c r="C1179" s="16" t="str">
        <f t="shared" si="172"/>
        <v/>
      </c>
      <c r="D1179" s="13" t="str">
        <f>IF(A1179="","",IF(A1179=1,start_rate,IF(variable,IF(OR(A1179=1,A1179&lt;$J$23*periods_per_year),D1178,MIN($J$24,IF(MOD(A1179-1,$J$26)=0,MAX($J$25,D1178+$J$27),D1178))),D1178)))</f>
        <v/>
      </c>
      <c r="E1179" s="14" t="str">
        <f t="shared" si="173"/>
        <v/>
      </c>
      <c r="F1179" s="14" t="str">
        <f>IF(A1179="","",IF(A1179=nper,J1178+E1179,MIN(J1178+E1179,IF(D1179=D1178,F1178,IF($E$13="Acc Bi-Weekly",ROUND((-PMT(((1+D1179/CP)^(CP/12))-1,(nper-A1179+1)*12/26,J1178))/2,2),IF($E$13="Acc Weekly",ROUND((-PMT(((1+D1179/CP)^(CP/12))-1,(nper-A1179+1)*12/52,J1178))/4,2),ROUND(-PMT(((1+D1179/CP)^(CP/periods_per_year))-1,nper-A1179+1,J1178),2)))))))</f>
        <v/>
      </c>
      <c r="G1179" s="14" t="str">
        <f>IF(OR(A1179="",A1179&lt;$E$23),"",IF(J1178&lt;=F1179,0,IF(IF(AND(A1179&gt;=$E$23,MOD(A1179-$E$23,int)=0),$E$24,0)+F1179&gt;=J1178+E1179,J1178+E1179-F1179,IF(AND(A1179&gt;=$E$23,MOD(A1179-$E$23,int)=0),$E$24,0)+IF(IF(AND(A1179&gt;=$E$23,MOD(A1179-$E$23,int)=0),$E$24,0)+IF(MOD(A1179-$E$27,periods_per_year)=0,$E$26,0)+F1179&lt;J1178+E1179,IF(MOD(A1179-$E$27,periods_per_year)=0,$E$26,0),J1178+E1179-IF(AND(A1179&gt;=$E$23,MOD(A1179-$E$23,int)=0),$E$24,0)-F1179))))</f>
        <v/>
      </c>
      <c r="H1179" s="15"/>
      <c r="I1179" s="14" t="str">
        <f t="shared" si="174"/>
        <v/>
      </c>
      <c r="J1179" s="14" t="str">
        <f t="shared" si="175"/>
        <v/>
      </c>
      <c r="K1179" s="14" t="str">
        <f t="shared" si="176"/>
        <v/>
      </c>
      <c r="L1179" s="14" t="str">
        <f>IF(A1179="","",SUM($K$49:K1179))</f>
        <v/>
      </c>
      <c r="O1179" s="18" t="str">
        <f t="shared" si="177"/>
        <v/>
      </c>
      <c r="P1179" s="19" t="str">
        <f>IF(O1179="","",IF(OR(periods_per_year=26,periods_per_year=52),IF(periods_per_year=26,IF(O1179=1,fpdate,P1178+14),IF(periods_per_year=52,IF(O1179=1,fpdate,P1178+7),"n/a")),IF(periods_per_year=24,DATE(YEAR(fpdate),MONTH(fpdate)+(O1179-1)/2+IF(AND(DAY(fpdate)&gt;=15,MOD(O1179,2)=0),1,0),IF(MOD(O1179,2)=0,IF(DAY(fpdate)&gt;=15,DAY(fpdate)-14,DAY(fpdate)+14),DAY(fpdate))),IF(DAY(DATE(YEAR(fpdate),MONTH(fpdate)+O1179-1,DAY(fpdate)))&lt;&gt;DAY(fpdate),DATE(YEAR(fpdate),MONTH(fpdate)+O1179,0),DATE(YEAR(fpdate),MONTH(fpdate)+O1179-1,DAY(fpdate))))))</f>
        <v/>
      </c>
      <c r="Q1179" s="20" t="str">
        <f>IF(O1179="","",IF(D1179&lt;&gt;"",D1179,IF(O1179=1,start_rate,IF(variable,IF(OR(O1179=1,O1179&lt;$J$23*periods_per_year),Q1178,MIN($J$24,IF(MOD(O1179-1,$J$26)=0,MAX($J$25,Q1178+$J$27),Q1178))),Q1178))))</f>
        <v/>
      </c>
      <c r="R1179" s="21" t="str">
        <f>IF(O1179="","",ROUND((((1+Q1179/CP)^(CP/periods_per_year))-1)*U1178,2))</f>
        <v/>
      </c>
      <c r="S1179" s="21" t="str">
        <f>IF(O1179="","",IF(O1179=nper,U1178+R1179,MIN(U1178+R1179,IF(Q1179=Q1178,S1178,ROUND(-PMT(((1+Q1179/CP)^(CP/periods_per_year))-1,nper-O1179+1,U1178),2)))))</f>
        <v/>
      </c>
      <c r="T1179" s="21" t="str">
        <f t="shared" si="178"/>
        <v/>
      </c>
      <c r="U1179" s="21" t="str">
        <f t="shared" si="179"/>
        <v/>
      </c>
    </row>
    <row r="1180" spans="1:21" x14ac:dyDescent="0.2">
      <c r="A1180" s="11" t="str">
        <f t="shared" si="170"/>
        <v/>
      </c>
      <c r="B1180" s="12" t="str">
        <f t="shared" si="171"/>
        <v/>
      </c>
      <c r="C1180" s="16" t="str">
        <f t="shared" si="172"/>
        <v/>
      </c>
      <c r="D1180" s="13" t="str">
        <f>IF(A1180="","",IF(A1180=1,start_rate,IF(variable,IF(OR(A1180=1,A1180&lt;$J$23*periods_per_year),D1179,MIN($J$24,IF(MOD(A1180-1,$J$26)=0,MAX($J$25,D1179+$J$27),D1179))),D1179)))</f>
        <v/>
      </c>
      <c r="E1180" s="14" t="str">
        <f t="shared" si="173"/>
        <v/>
      </c>
      <c r="F1180" s="14" t="str">
        <f>IF(A1180="","",IF(A1180=nper,J1179+E1180,MIN(J1179+E1180,IF(D1180=D1179,F1179,IF($E$13="Acc Bi-Weekly",ROUND((-PMT(((1+D1180/CP)^(CP/12))-1,(nper-A1180+1)*12/26,J1179))/2,2),IF($E$13="Acc Weekly",ROUND((-PMT(((1+D1180/CP)^(CP/12))-1,(nper-A1180+1)*12/52,J1179))/4,2),ROUND(-PMT(((1+D1180/CP)^(CP/periods_per_year))-1,nper-A1180+1,J1179),2)))))))</f>
        <v/>
      </c>
      <c r="G1180" s="14" t="str">
        <f>IF(OR(A1180="",A1180&lt;$E$23),"",IF(J1179&lt;=F1180,0,IF(IF(AND(A1180&gt;=$E$23,MOD(A1180-$E$23,int)=0),$E$24,0)+F1180&gt;=J1179+E1180,J1179+E1180-F1180,IF(AND(A1180&gt;=$E$23,MOD(A1180-$E$23,int)=0),$E$24,0)+IF(IF(AND(A1180&gt;=$E$23,MOD(A1180-$E$23,int)=0),$E$24,0)+IF(MOD(A1180-$E$27,periods_per_year)=0,$E$26,0)+F1180&lt;J1179+E1180,IF(MOD(A1180-$E$27,periods_per_year)=0,$E$26,0),J1179+E1180-IF(AND(A1180&gt;=$E$23,MOD(A1180-$E$23,int)=0),$E$24,0)-F1180))))</f>
        <v/>
      </c>
      <c r="H1180" s="15"/>
      <c r="I1180" s="14" t="str">
        <f t="shared" si="174"/>
        <v/>
      </c>
      <c r="J1180" s="14" t="str">
        <f t="shared" si="175"/>
        <v/>
      </c>
      <c r="K1180" s="14" t="str">
        <f t="shared" si="176"/>
        <v/>
      </c>
      <c r="L1180" s="14" t="str">
        <f>IF(A1180="","",SUM($K$49:K1180))</f>
        <v/>
      </c>
      <c r="O1180" s="18" t="str">
        <f t="shared" si="177"/>
        <v/>
      </c>
      <c r="P1180" s="19" t="str">
        <f>IF(O1180="","",IF(OR(periods_per_year=26,periods_per_year=52),IF(periods_per_year=26,IF(O1180=1,fpdate,P1179+14),IF(periods_per_year=52,IF(O1180=1,fpdate,P1179+7),"n/a")),IF(periods_per_year=24,DATE(YEAR(fpdate),MONTH(fpdate)+(O1180-1)/2+IF(AND(DAY(fpdate)&gt;=15,MOD(O1180,2)=0),1,0),IF(MOD(O1180,2)=0,IF(DAY(fpdate)&gt;=15,DAY(fpdate)-14,DAY(fpdate)+14),DAY(fpdate))),IF(DAY(DATE(YEAR(fpdate),MONTH(fpdate)+O1180-1,DAY(fpdate)))&lt;&gt;DAY(fpdate),DATE(YEAR(fpdate),MONTH(fpdate)+O1180,0),DATE(YEAR(fpdate),MONTH(fpdate)+O1180-1,DAY(fpdate))))))</f>
        <v/>
      </c>
      <c r="Q1180" s="20" t="str">
        <f>IF(O1180="","",IF(D1180&lt;&gt;"",D1180,IF(O1180=1,start_rate,IF(variable,IF(OR(O1180=1,O1180&lt;$J$23*periods_per_year),Q1179,MIN($J$24,IF(MOD(O1180-1,$J$26)=0,MAX($J$25,Q1179+$J$27),Q1179))),Q1179))))</f>
        <v/>
      </c>
      <c r="R1180" s="21" t="str">
        <f>IF(O1180="","",ROUND((((1+Q1180/CP)^(CP/periods_per_year))-1)*U1179,2))</f>
        <v/>
      </c>
      <c r="S1180" s="21" t="str">
        <f>IF(O1180="","",IF(O1180=nper,U1179+R1180,MIN(U1179+R1180,IF(Q1180=Q1179,S1179,ROUND(-PMT(((1+Q1180/CP)^(CP/periods_per_year))-1,nper-O1180+1,U1179),2)))))</f>
        <v/>
      </c>
      <c r="T1180" s="21" t="str">
        <f t="shared" si="178"/>
        <v/>
      </c>
      <c r="U1180" s="21" t="str">
        <f t="shared" si="179"/>
        <v/>
      </c>
    </row>
    <row r="1181" spans="1:21" x14ac:dyDescent="0.2">
      <c r="A1181" s="11" t="str">
        <f t="shared" si="170"/>
        <v/>
      </c>
      <c r="B1181" s="12" t="str">
        <f t="shared" si="171"/>
        <v/>
      </c>
      <c r="C1181" s="16" t="str">
        <f t="shared" si="172"/>
        <v/>
      </c>
      <c r="D1181" s="13" t="str">
        <f>IF(A1181="","",IF(A1181=1,start_rate,IF(variable,IF(OR(A1181=1,A1181&lt;$J$23*periods_per_year),D1180,MIN($J$24,IF(MOD(A1181-1,$J$26)=0,MAX($J$25,D1180+$J$27),D1180))),D1180)))</f>
        <v/>
      </c>
      <c r="E1181" s="14" t="str">
        <f t="shared" si="173"/>
        <v/>
      </c>
      <c r="F1181" s="14" t="str">
        <f>IF(A1181="","",IF(A1181=nper,J1180+E1181,MIN(J1180+E1181,IF(D1181=D1180,F1180,IF($E$13="Acc Bi-Weekly",ROUND((-PMT(((1+D1181/CP)^(CP/12))-1,(nper-A1181+1)*12/26,J1180))/2,2),IF($E$13="Acc Weekly",ROUND((-PMT(((1+D1181/CP)^(CP/12))-1,(nper-A1181+1)*12/52,J1180))/4,2),ROUND(-PMT(((1+D1181/CP)^(CP/periods_per_year))-1,nper-A1181+1,J1180),2)))))))</f>
        <v/>
      </c>
      <c r="G1181" s="14" t="str">
        <f>IF(OR(A1181="",A1181&lt;$E$23),"",IF(J1180&lt;=F1181,0,IF(IF(AND(A1181&gt;=$E$23,MOD(A1181-$E$23,int)=0),$E$24,0)+F1181&gt;=J1180+E1181,J1180+E1181-F1181,IF(AND(A1181&gt;=$E$23,MOD(A1181-$E$23,int)=0),$E$24,0)+IF(IF(AND(A1181&gt;=$E$23,MOD(A1181-$E$23,int)=0),$E$24,0)+IF(MOD(A1181-$E$27,periods_per_year)=0,$E$26,0)+F1181&lt;J1180+E1181,IF(MOD(A1181-$E$27,periods_per_year)=0,$E$26,0),J1180+E1181-IF(AND(A1181&gt;=$E$23,MOD(A1181-$E$23,int)=0),$E$24,0)-F1181))))</f>
        <v/>
      </c>
      <c r="H1181" s="15"/>
      <c r="I1181" s="14" t="str">
        <f t="shared" si="174"/>
        <v/>
      </c>
      <c r="J1181" s="14" t="str">
        <f t="shared" si="175"/>
        <v/>
      </c>
      <c r="K1181" s="14" t="str">
        <f t="shared" si="176"/>
        <v/>
      </c>
      <c r="L1181" s="14" t="str">
        <f>IF(A1181="","",SUM($K$49:K1181))</f>
        <v/>
      </c>
      <c r="O1181" s="18" t="str">
        <f t="shared" si="177"/>
        <v/>
      </c>
      <c r="P1181" s="19" t="str">
        <f>IF(O1181="","",IF(OR(periods_per_year=26,periods_per_year=52),IF(periods_per_year=26,IF(O1181=1,fpdate,P1180+14),IF(periods_per_year=52,IF(O1181=1,fpdate,P1180+7),"n/a")),IF(periods_per_year=24,DATE(YEAR(fpdate),MONTH(fpdate)+(O1181-1)/2+IF(AND(DAY(fpdate)&gt;=15,MOD(O1181,2)=0),1,0),IF(MOD(O1181,2)=0,IF(DAY(fpdate)&gt;=15,DAY(fpdate)-14,DAY(fpdate)+14),DAY(fpdate))),IF(DAY(DATE(YEAR(fpdate),MONTH(fpdate)+O1181-1,DAY(fpdate)))&lt;&gt;DAY(fpdate),DATE(YEAR(fpdate),MONTH(fpdate)+O1181,0),DATE(YEAR(fpdate),MONTH(fpdate)+O1181-1,DAY(fpdate))))))</f>
        <v/>
      </c>
      <c r="Q1181" s="20" t="str">
        <f>IF(O1181="","",IF(D1181&lt;&gt;"",D1181,IF(O1181=1,start_rate,IF(variable,IF(OR(O1181=1,O1181&lt;$J$23*periods_per_year),Q1180,MIN($J$24,IF(MOD(O1181-1,$J$26)=0,MAX($J$25,Q1180+$J$27),Q1180))),Q1180))))</f>
        <v/>
      </c>
      <c r="R1181" s="21" t="str">
        <f>IF(O1181="","",ROUND((((1+Q1181/CP)^(CP/periods_per_year))-1)*U1180,2))</f>
        <v/>
      </c>
      <c r="S1181" s="21" t="str">
        <f>IF(O1181="","",IF(O1181=nper,U1180+R1181,MIN(U1180+R1181,IF(Q1181=Q1180,S1180,ROUND(-PMT(((1+Q1181/CP)^(CP/periods_per_year))-1,nper-O1181+1,U1180),2)))))</f>
        <v/>
      </c>
      <c r="T1181" s="21" t="str">
        <f t="shared" si="178"/>
        <v/>
      </c>
      <c r="U1181" s="21" t="str">
        <f t="shared" si="179"/>
        <v/>
      </c>
    </row>
    <row r="1182" spans="1:21" x14ac:dyDescent="0.2">
      <c r="A1182" s="11" t="str">
        <f t="shared" si="170"/>
        <v/>
      </c>
      <c r="B1182" s="12" t="str">
        <f t="shared" si="171"/>
        <v/>
      </c>
      <c r="C1182" s="16" t="str">
        <f t="shared" si="172"/>
        <v/>
      </c>
      <c r="D1182" s="13" t="str">
        <f>IF(A1182="","",IF(A1182=1,start_rate,IF(variable,IF(OR(A1182=1,A1182&lt;$J$23*periods_per_year),D1181,MIN($J$24,IF(MOD(A1182-1,$J$26)=0,MAX($J$25,D1181+$J$27),D1181))),D1181)))</f>
        <v/>
      </c>
      <c r="E1182" s="14" t="str">
        <f t="shared" si="173"/>
        <v/>
      </c>
      <c r="F1182" s="14" t="str">
        <f>IF(A1182="","",IF(A1182=nper,J1181+E1182,MIN(J1181+E1182,IF(D1182=D1181,F1181,IF($E$13="Acc Bi-Weekly",ROUND((-PMT(((1+D1182/CP)^(CP/12))-1,(nper-A1182+1)*12/26,J1181))/2,2),IF($E$13="Acc Weekly",ROUND((-PMT(((1+D1182/CP)^(CP/12))-1,(nper-A1182+1)*12/52,J1181))/4,2),ROUND(-PMT(((1+D1182/CP)^(CP/periods_per_year))-1,nper-A1182+1,J1181),2)))))))</f>
        <v/>
      </c>
      <c r="G1182" s="14" t="str">
        <f>IF(OR(A1182="",A1182&lt;$E$23),"",IF(J1181&lt;=F1182,0,IF(IF(AND(A1182&gt;=$E$23,MOD(A1182-$E$23,int)=0),$E$24,0)+F1182&gt;=J1181+E1182,J1181+E1182-F1182,IF(AND(A1182&gt;=$E$23,MOD(A1182-$E$23,int)=0),$E$24,0)+IF(IF(AND(A1182&gt;=$E$23,MOD(A1182-$E$23,int)=0),$E$24,0)+IF(MOD(A1182-$E$27,periods_per_year)=0,$E$26,0)+F1182&lt;J1181+E1182,IF(MOD(A1182-$E$27,periods_per_year)=0,$E$26,0),J1181+E1182-IF(AND(A1182&gt;=$E$23,MOD(A1182-$E$23,int)=0),$E$24,0)-F1182))))</f>
        <v/>
      </c>
      <c r="H1182" s="15"/>
      <c r="I1182" s="14" t="str">
        <f t="shared" si="174"/>
        <v/>
      </c>
      <c r="J1182" s="14" t="str">
        <f t="shared" si="175"/>
        <v/>
      </c>
      <c r="K1182" s="14" t="str">
        <f t="shared" si="176"/>
        <v/>
      </c>
      <c r="L1182" s="14" t="str">
        <f>IF(A1182="","",SUM($K$49:K1182))</f>
        <v/>
      </c>
      <c r="O1182" s="18" t="str">
        <f t="shared" si="177"/>
        <v/>
      </c>
      <c r="P1182" s="19" t="str">
        <f>IF(O1182="","",IF(OR(periods_per_year=26,periods_per_year=52),IF(periods_per_year=26,IF(O1182=1,fpdate,P1181+14),IF(periods_per_year=52,IF(O1182=1,fpdate,P1181+7),"n/a")),IF(periods_per_year=24,DATE(YEAR(fpdate),MONTH(fpdate)+(O1182-1)/2+IF(AND(DAY(fpdate)&gt;=15,MOD(O1182,2)=0),1,0),IF(MOD(O1182,2)=0,IF(DAY(fpdate)&gt;=15,DAY(fpdate)-14,DAY(fpdate)+14),DAY(fpdate))),IF(DAY(DATE(YEAR(fpdate),MONTH(fpdate)+O1182-1,DAY(fpdate)))&lt;&gt;DAY(fpdate),DATE(YEAR(fpdate),MONTH(fpdate)+O1182,0),DATE(YEAR(fpdate),MONTH(fpdate)+O1182-1,DAY(fpdate))))))</f>
        <v/>
      </c>
      <c r="Q1182" s="20" t="str">
        <f>IF(O1182="","",IF(D1182&lt;&gt;"",D1182,IF(O1182=1,start_rate,IF(variable,IF(OR(O1182=1,O1182&lt;$J$23*periods_per_year),Q1181,MIN($J$24,IF(MOD(O1182-1,$J$26)=0,MAX($J$25,Q1181+$J$27),Q1181))),Q1181))))</f>
        <v/>
      </c>
      <c r="R1182" s="21" t="str">
        <f>IF(O1182="","",ROUND((((1+Q1182/CP)^(CP/periods_per_year))-1)*U1181,2))</f>
        <v/>
      </c>
      <c r="S1182" s="21" t="str">
        <f>IF(O1182="","",IF(O1182=nper,U1181+R1182,MIN(U1181+R1182,IF(Q1182=Q1181,S1181,ROUND(-PMT(((1+Q1182/CP)^(CP/periods_per_year))-1,nper-O1182+1,U1181),2)))))</f>
        <v/>
      </c>
      <c r="T1182" s="21" t="str">
        <f t="shared" si="178"/>
        <v/>
      </c>
      <c r="U1182" s="21" t="str">
        <f t="shared" si="179"/>
        <v/>
      </c>
    </row>
    <row r="1183" spans="1:21" x14ac:dyDescent="0.2">
      <c r="A1183" s="11" t="str">
        <f t="shared" si="170"/>
        <v/>
      </c>
      <c r="B1183" s="12" t="str">
        <f t="shared" si="171"/>
        <v/>
      </c>
      <c r="C1183" s="16" t="str">
        <f t="shared" si="172"/>
        <v/>
      </c>
      <c r="D1183" s="13" t="str">
        <f>IF(A1183="","",IF(A1183=1,start_rate,IF(variable,IF(OR(A1183=1,A1183&lt;$J$23*periods_per_year),D1182,MIN($J$24,IF(MOD(A1183-1,$J$26)=0,MAX($J$25,D1182+$J$27),D1182))),D1182)))</f>
        <v/>
      </c>
      <c r="E1183" s="14" t="str">
        <f t="shared" si="173"/>
        <v/>
      </c>
      <c r="F1183" s="14" t="str">
        <f>IF(A1183="","",IF(A1183=nper,J1182+E1183,MIN(J1182+E1183,IF(D1183=D1182,F1182,IF($E$13="Acc Bi-Weekly",ROUND((-PMT(((1+D1183/CP)^(CP/12))-1,(nper-A1183+1)*12/26,J1182))/2,2),IF($E$13="Acc Weekly",ROUND((-PMT(((1+D1183/CP)^(CP/12))-1,(nper-A1183+1)*12/52,J1182))/4,2),ROUND(-PMT(((1+D1183/CP)^(CP/periods_per_year))-1,nper-A1183+1,J1182),2)))))))</f>
        <v/>
      </c>
      <c r="G1183" s="14" t="str">
        <f>IF(OR(A1183="",A1183&lt;$E$23),"",IF(J1182&lt;=F1183,0,IF(IF(AND(A1183&gt;=$E$23,MOD(A1183-$E$23,int)=0),$E$24,0)+F1183&gt;=J1182+E1183,J1182+E1183-F1183,IF(AND(A1183&gt;=$E$23,MOD(A1183-$E$23,int)=0),$E$24,0)+IF(IF(AND(A1183&gt;=$E$23,MOD(A1183-$E$23,int)=0),$E$24,0)+IF(MOD(A1183-$E$27,periods_per_year)=0,$E$26,0)+F1183&lt;J1182+E1183,IF(MOD(A1183-$E$27,periods_per_year)=0,$E$26,0),J1182+E1183-IF(AND(A1183&gt;=$E$23,MOD(A1183-$E$23,int)=0),$E$24,0)-F1183))))</f>
        <v/>
      </c>
      <c r="H1183" s="15"/>
      <c r="I1183" s="14" t="str">
        <f t="shared" si="174"/>
        <v/>
      </c>
      <c r="J1183" s="14" t="str">
        <f t="shared" si="175"/>
        <v/>
      </c>
      <c r="K1183" s="14" t="str">
        <f t="shared" si="176"/>
        <v/>
      </c>
      <c r="L1183" s="14" t="str">
        <f>IF(A1183="","",SUM($K$49:K1183))</f>
        <v/>
      </c>
      <c r="O1183" s="18" t="str">
        <f t="shared" si="177"/>
        <v/>
      </c>
      <c r="P1183" s="19" t="str">
        <f>IF(O1183="","",IF(OR(periods_per_year=26,periods_per_year=52),IF(periods_per_year=26,IF(O1183=1,fpdate,P1182+14),IF(periods_per_year=52,IF(O1183=1,fpdate,P1182+7),"n/a")),IF(periods_per_year=24,DATE(YEAR(fpdate),MONTH(fpdate)+(O1183-1)/2+IF(AND(DAY(fpdate)&gt;=15,MOD(O1183,2)=0),1,0),IF(MOD(O1183,2)=0,IF(DAY(fpdate)&gt;=15,DAY(fpdate)-14,DAY(fpdate)+14),DAY(fpdate))),IF(DAY(DATE(YEAR(fpdate),MONTH(fpdate)+O1183-1,DAY(fpdate)))&lt;&gt;DAY(fpdate),DATE(YEAR(fpdate),MONTH(fpdate)+O1183,0),DATE(YEAR(fpdate),MONTH(fpdate)+O1183-1,DAY(fpdate))))))</f>
        <v/>
      </c>
      <c r="Q1183" s="20" t="str">
        <f>IF(O1183="","",IF(D1183&lt;&gt;"",D1183,IF(O1183=1,start_rate,IF(variable,IF(OR(O1183=1,O1183&lt;$J$23*periods_per_year),Q1182,MIN($J$24,IF(MOD(O1183-1,$J$26)=0,MAX($J$25,Q1182+$J$27),Q1182))),Q1182))))</f>
        <v/>
      </c>
      <c r="R1183" s="21" t="str">
        <f>IF(O1183="","",ROUND((((1+Q1183/CP)^(CP/periods_per_year))-1)*U1182,2))</f>
        <v/>
      </c>
      <c r="S1183" s="21" t="str">
        <f>IF(O1183="","",IF(O1183=nper,U1182+R1183,MIN(U1182+R1183,IF(Q1183=Q1182,S1182,ROUND(-PMT(((1+Q1183/CP)^(CP/periods_per_year))-1,nper-O1183+1,U1182),2)))))</f>
        <v/>
      </c>
      <c r="T1183" s="21" t="str">
        <f t="shared" si="178"/>
        <v/>
      </c>
      <c r="U1183" s="21" t="str">
        <f t="shared" si="179"/>
        <v/>
      </c>
    </row>
    <row r="1184" spans="1:21" x14ac:dyDescent="0.2">
      <c r="A1184" s="11" t="str">
        <f t="shared" si="170"/>
        <v/>
      </c>
      <c r="B1184" s="12" t="str">
        <f t="shared" si="171"/>
        <v/>
      </c>
      <c r="C1184" s="16" t="str">
        <f t="shared" si="172"/>
        <v/>
      </c>
      <c r="D1184" s="13" t="str">
        <f>IF(A1184="","",IF(A1184=1,start_rate,IF(variable,IF(OR(A1184=1,A1184&lt;$J$23*periods_per_year),D1183,MIN($J$24,IF(MOD(A1184-1,$J$26)=0,MAX($J$25,D1183+$J$27),D1183))),D1183)))</f>
        <v/>
      </c>
      <c r="E1184" s="14" t="str">
        <f t="shared" si="173"/>
        <v/>
      </c>
      <c r="F1184" s="14" t="str">
        <f>IF(A1184="","",IF(A1184=nper,J1183+E1184,MIN(J1183+E1184,IF(D1184=D1183,F1183,IF($E$13="Acc Bi-Weekly",ROUND((-PMT(((1+D1184/CP)^(CP/12))-1,(nper-A1184+1)*12/26,J1183))/2,2),IF($E$13="Acc Weekly",ROUND((-PMT(((1+D1184/CP)^(CP/12))-1,(nper-A1184+1)*12/52,J1183))/4,2),ROUND(-PMT(((1+D1184/CP)^(CP/periods_per_year))-1,nper-A1184+1,J1183),2)))))))</f>
        <v/>
      </c>
      <c r="G1184" s="14" t="str">
        <f>IF(OR(A1184="",A1184&lt;$E$23),"",IF(J1183&lt;=F1184,0,IF(IF(AND(A1184&gt;=$E$23,MOD(A1184-$E$23,int)=0),$E$24,0)+F1184&gt;=J1183+E1184,J1183+E1184-F1184,IF(AND(A1184&gt;=$E$23,MOD(A1184-$E$23,int)=0),$E$24,0)+IF(IF(AND(A1184&gt;=$E$23,MOD(A1184-$E$23,int)=0),$E$24,0)+IF(MOD(A1184-$E$27,periods_per_year)=0,$E$26,0)+F1184&lt;J1183+E1184,IF(MOD(A1184-$E$27,periods_per_year)=0,$E$26,0),J1183+E1184-IF(AND(A1184&gt;=$E$23,MOD(A1184-$E$23,int)=0),$E$24,0)-F1184))))</f>
        <v/>
      </c>
      <c r="H1184" s="15"/>
      <c r="I1184" s="14" t="str">
        <f t="shared" si="174"/>
        <v/>
      </c>
      <c r="J1184" s="14" t="str">
        <f t="shared" si="175"/>
        <v/>
      </c>
      <c r="K1184" s="14" t="str">
        <f t="shared" si="176"/>
        <v/>
      </c>
      <c r="L1184" s="14" t="str">
        <f>IF(A1184="","",SUM($K$49:K1184))</f>
        <v/>
      </c>
      <c r="O1184" s="18" t="str">
        <f t="shared" si="177"/>
        <v/>
      </c>
      <c r="P1184" s="19" t="str">
        <f>IF(O1184="","",IF(OR(periods_per_year=26,periods_per_year=52),IF(periods_per_year=26,IF(O1184=1,fpdate,P1183+14),IF(periods_per_year=52,IF(O1184=1,fpdate,P1183+7),"n/a")),IF(periods_per_year=24,DATE(YEAR(fpdate),MONTH(fpdate)+(O1184-1)/2+IF(AND(DAY(fpdate)&gt;=15,MOD(O1184,2)=0),1,0),IF(MOD(O1184,2)=0,IF(DAY(fpdate)&gt;=15,DAY(fpdate)-14,DAY(fpdate)+14),DAY(fpdate))),IF(DAY(DATE(YEAR(fpdate),MONTH(fpdate)+O1184-1,DAY(fpdate)))&lt;&gt;DAY(fpdate),DATE(YEAR(fpdate),MONTH(fpdate)+O1184,0),DATE(YEAR(fpdate),MONTH(fpdate)+O1184-1,DAY(fpdate))))))</f>
        <v/>
      </c>
      <c r="Q1184" s="20" t="str">
        <f>IF(O1184="","",IF(D1184&lt;&gt;"",D1184,IF(O1184=1,start_rate,IF(variable,IF(OR(O1184=1,O1184&lt;$J$23*periods_per_year),Q1183,MIN($J$24,IF(MOD(O1184-1,$J$26)=0,MAX($J$25,Q1183+$J$27),Q1183))),Q1183))))</f>
        <v/>
      </c>
      <c r="R1184" s="21" t="str">
        <f>IF(O1184="","",ROUND((((1+Q1184/CP)^(CP/periods_per_year))-1)*U1183,2))</f>
        <v/>
      </c>
      <c r="S1184" s="21" t="str">
        <f>IF(O1184="","",IF(O1184=nper,U1183+R1184,MIN(U1183+R1184,IF(Q1184=Q1183,S1183,ROUND(-PMT(((1+Q1184/CP)^(CP/periods_per_year))-1,nper-O1184+1,U1183),2)))))</f>
        <v/>
      </c>
      <c r="T1184" s="21" t="str">
        <f t="shared" si="178"/>
        <v/>
      </c>
      <c r="U1184" s="21" t="str">
        <f t="shared" si="179"/>
        <v/>
      </c>
    </row>
    <row r="1185" spans="1:21" x14ac:dyDescent="0.2">
      <c r="A1185" s="11" t="str">
        <f t="shared" si="170"/>
        <v/>
      </c>
      <c r="B1185" s="12" t="str">
        <f t="shared" si="171"/>
        <v/>
      </c>
      <c r="C1185" s="16" t="str">
        <f t="shared" si="172"/>
        <v/>
      </c>
      <c r="D1185" s="13" t="str">
        <f>IF(A1185="","",IF(A1185=1,start_rate,IF(variable,IF(OR(A1185=1,A1185&lt;$J$23*periods_per_year),D1184,MIN($J$24,IF(MOD(A1185-1,$J$26)=0,MAX($J$25,D1184+$J$27),D1184))),D1184)))</f>
        <v/>
      </c>
      <c r="E1185" s="14" t="str">
        <f t="shared" si="173"/>
        <v/>
      </c>
      <c r="F1185" s="14" t="str">
        <f>IF(A1185="","",IF(A1185=nper,J1184+E1185,MIN(J1184+E1185,IF(D1185=D1184,F1184,IF($E$13="Acc Bi-Weekly",ROUND((-PMT(((1+D1185/CP)^(CP/12))-1,(nper-A1185+1)*12/26,J1184))/2,2),IF($E$13="Acc Weekly",ROUND((-PMT(((1+D1185/CP)^(CP/12))-1,(nper-A1185+1)*12/52,J1184))/4,2),ROUND(-PMT(((1+D1185/CP)^(CP/periods_per_year))-1,nper-A1185+1,J1184),2)))))))</f>
        <v/>
      </c>
      <c r="G1185" s="14" t="str">
        <f>IF(OR(A1185="",A1185&lt;$E$23),"",IF(J1184&lt;=F1185,0,IF(IF(AND(A1185&gt;=$E$23,MOD(A1185-$E$23,int)=0),$E$24,0)+F1185&gt;=J1184+E1185,J1184+E1185-F1185,IF(AND(A1185&gt;=$E$23,MOD(A1185-$E$23,int)=0),$E$24,0)+IF(IF(AND(A1185&gt;=$E$23,MOD(A1185-$E$23,int)=0),$E$24,0)+IF(MOD(A1185-$E$27,periods_per_year)=0,$E$26,0)+F1185&lt;J1184+E1185,IF(MOD(A1185-$E$27,periods_per_year)=0,$E$26,0),J1184+E1185-IF(AND(A1185&gt;=$E$23,MOD(A1185-$E$23,int)=0),$E$24,0)-F1185))))</f>
        <v/>
      </c>
      <c r="H1185" s="15"/>
      <c r="I1185" s="14" t="str">
        <f t="shared" si="174"/>
        <v/>
      </c>
      <c r="J1185" s="14" t="str">
        <f t="shared" si="175"/>
        <v/>
      </c>
      <c r="K1185" s="14" t="str">
        <f t="shared" si="176"/>
        <v/>
      </c>
      <c r="L1185" s="14" t="str">
        <f>IF(A1185="","",SUM($K$49:K1185))</f>
        <v/>
      </c>
      <c r="O1185" s="18" t="str">
        <f t="shared" si="177"/>
        <v/>
      </c>
      <c r="P1185" s="19" t="str">
        <f>IF(O1185="","",IF(OR(periods_per_year=26,periods_per_year=52),IF(periods_per_year=26,IF(O1185=1,fpdate,P1184+14),IF(periods_per_year=52,IF(O1185=1,fpdate,P1184+7),"n/a")),IF(periods_per_year=24,DATE(YEAR(fpdate),MONTH(fpdate)+(O1185-1)/2+IF(AND(DAY(fpdate)&gt;=15,MOD(O1185,2)=0),1,0),IF(MOD(O1185,2)=0,IF(DAY(fpdate)&gt;=15,DAY(fpdate)-14,DAY(fpdate)+14),DAY(fpdate))),IF(DAY(DATE(YEAR(fpdate),MONTH(fpdate)+O1185-1,DAY(fpdate)))&lt;&gt;DAY(fpdate),DATE(YEAR(fpdate),MONTH(fpdate)+O1185,0),DATE(YEAR(fpdate),MONTH(fpdate)+O1185-1,DAY(fpdate))))))</f>
        <v/>
      </c>
      <c r="Q1185" s="20" t="str">
        <f>IF(O1185="","",IF(D1185&lt;&gt;"",D1185,IF(O1185=1,start_rate,IF(variable,IF(OR(O1185=1,O1185&lt;$J$23*periods_per_year),Q1184,MIN($J$24,IF(MOD(O1185-1,$J$26)=0,MAX($J$25,Q1184+$J$27),Q1184))),Q1184))))</f>
        <v/>
      </c>
      <c r="R1185" s="21" t="str">
        <f>IF(O1185="","",ROUND((((1+Q1185/CP)^(CP/periods_per_year))-1)*U1184,2))</f>
        <v/>
      </c>
      <c r="S1185" s="21" t="str">
        <f>IF(O1185="","",IF(O1185=nper,U1184+R1185,MIN(U1184+R1185,IF(Q1185=Q1184,S1184,ROUND(-PMT(((1+Q1185/CP)^(CP/periods_per_year))-1,nper-O1185+1,U1184),2)))))</f>
        <v/>
      </c>
      <c r="T1185" s="21" t="str">
        <f t="shared" si="178"/>
        <v/>
      </c>
      <c r="U1185" s="21" t="str">
        <f t="shared" si="179"/>
        <v/>
      </c>
    </row>
    <row r="1186" spans="1:21" x14ac:dyDescent="0.2">
      <c r="A1186" s="11" t="str">
        <f t="shared" si="170"/>
        <v/>
      </c>
      <c r="B1186" s="12" t="str">
        <f t="shared" si="171"/>
        <v/>
      </c>
      <c r="C1186" s="16" t="str">
        <f t="shared" si="172"/>
        <v/>
      </c>
      <c r="D1186" s="13" t="str">
        <f>IF(A1186="","",IF(A1186=1,start_rate,IF(variable,IF(OR(A1186=1,A1186&lt;$J$23*periods_per_year),D1185,MIN($J$24,IF(MOD(A1186-1,$J$26)=0,MAX($J$25,D1185+$J$27),D1185))),D1185)))</f>
        <v/>
      </c>
      <c r="E1186" s="14" t="str">
        <f t="shared" si="173"/>
        <v/>
      </c>
      <c r="F1186" s="14" t="str">
        <f>IF(A1186="","",IF(A1186=nper,J1185+E1186,MIN(J1185+E1186,IF(D1186=D1185,F1185,IF($E$13="Acc Bi-Weekly",ROUND((-PMT(((1+D1186/CP)^(CP/12))-1,(nper-A1186+1)*12/26,J1185))/2,2),IF($E$13="Acc Weekly",ROUND((-PMT(((1+D1186/CP)^(CP/12))-1,(nper-A1186+1)*12/52,J1185))/4,2),ROUND(-PMT(((1+D1186/CP)^(CP/periods_per_year))-1,nper-A1186+1,J1185),2)))))))</f>
        <v/>
      </c>
      <c r="G1186" s="14" t="str">
        <f>IF(OR(A1186="",A1186&lt;$E$23),"",IF(J1185&lt;=F1186,0,IF(IF(AND(A1186&gt;=$E$23,MOD(A1186-$E$23,int)=0),$E$24,0)+F1186&gt;=J1185+E1186,J1185+E1186-F1186,IF(AND(A1186&gt;=$E$23,MOD(A1186-$E$23,int)=0),$E$24,0)+IF(IF(AND(A1186&gt;=$E$23,MOD(A1186-$E$23,int)=0),$E$24,0)+IF(MOD(A1186-$E$27,periods_per_year)=0,$E$26,0)+F1186&lt;J1185+E1186,IF(MOD(A1186-$E$27,periods_per_year)=0,$E$26,0),J1185+E1186-IF(AND(A1186&gt;=$E$23,MOD(A1186-$E$23,int)=0),$E$24,0)-F1186))))</f>
        <v/>
      </c>
      <c r="H1186" s="15"/>
      <c r="I1186" s="14" t="str">
        <f t="shared" si="174"/>
        <v/>
      </c>
      <c r="J1186" s="14" t="str">
        <f t="shared" si="175"/>
        <v/>
      </c>
      <c r="K1186" s="14" t="str">
        <f t="shared" si="176"/>
        <v/>
      </c>
      <c r="L1186" s="14" t="str">
        <f>IF(A1186="","",SUM($K$49:K1186))</f>
        <v/>
      </c>
      <c r="O1186" s="18" t="str">
        <f t="shared" si="177"/>
        <v/>
      </c>
      <c r="P1186" s="19" t="str">
        <f>IF(O1186="","",IF(OR(periods_per_year=26,periods_per_year=52),IF(periods_per_year=26,IF(O1186=1,fpdate,P1185+14),IF(periods_per_year=52,IF(O1186=1,fpdate,P1185+7),"n/a")),IF(periods_per_year=24,DATE(YEAR(fpdate),MONTH(fpdate)+(O1186-1)/2+IF(AND(DAY(fpdate)&gt;=15,MOD(O1186,2)=0),1,0),IF(MOD(O1186,2)=0,IF(DAY(fpdate)&gt;=15,DAY(fpdate)-14,DAY(fpdate)+14),DAY(fpdate))),IF(DAY(DATE(YEAR(fpdate),MONTH(fpdate)+O1186-1,DAY(fpdate)))&lt;&gt;DAY(fpdate),DATE(YEAR(fpdate),MONTH(fpdate)+O1186,0),DATE(YEAR(fpdate),MONTH(fpdate)+O1186-1,DAY(fpdate))))))</f>
        <v/>
      </c>
      <c r="Q1186" s="20" t="str">
        <f>IF(O1186="","",IF(D1186&lt;&gt;"",D1186,IF(O1186=1,start_rate,IF(variable,IF(OR(O1186=1,O1186&lt;$J$23*periods_per_year),Q1185,MIN($J$24,IF(MOD(O1186-1,$J$26)=0,MAX($J$25,Q1185+$J$27),Q1185))),Q1185))))</f>
        <v/>
      </c>
      <c r="R1186" s="21" t="str">
        <f>IF(O1186="","",ROUND((((1+Q1186/CP)^(CP/periods_per_year))-1)*U1185,2))</f>
        <v/>
      </c>
      <c r="S1186" s="21" t="str">
        <f>IF(O1186="","",IF(O1186=nper,U1185+R1186,MIN(U1185+R1186,IF(Q1186=Q1185,S1185,ROUND(-PMT(((1+Q1186/CP)^(CP/periods_per_year))-1,nper-O1186+1,U1185),2)))))</f>
        <v/>
      </c>
      <c r="T1186" s="21" t="str">
        <f t="shared" si="178"/>
        <v/>
      </c>
      <c r="U1186" s="21" t="str">
        <f t="shared" si="179"/>
        <v/>
      </c>
    </row>
    <row r="1187" spans="1:21" x14ac:dyDescent="0.2">
      <c r="A1187" s="11" t="str">
        <f t="shared" si="170"/>
        <v/>
      </c>
      <c r="B1187" s="12" t="str">
        <f t="shared" si="171"/>
        <v/>
      </c>
      <c r="C1187" s="16" t="str">
        <f t="shared" si="172"/>
        <v/>
      </c>
      <c r="D1187" s="13" t="str">
        <f>IF(A1187="","",IF(A1187=1,start_rate,IF(variable,IF(OR(A1187=1,A1187&lt;$J$23*periods_per_year),D1186,MIN($J$24,IF(MOD(A1187-1,$J$26)=0,MAX($J$25,D1186+$J$27),D1186))),D1186)))</f>
        <v/>
      </c>
      <c r="E1187" s="14" t="str">
        <f t="shared" si="173"/>
        <v/>
      </c>
      <c r="F1187" s="14" t="str">
        <f>IF(A1187="","",IF(A1187=nper,J1186+E1187,MIN(J1186+E1187,IF(D1187=D1186,F1186,IF($E$13="Acc Bi-Weekly",ROUND((-PMT(((1+D1187/CP)^(CP/12))-1,(nper-A1187+1)*12/26,J1186))/2,2),IF($E$13="Acc Weekly",ROUND((-PMT(((1+D1187/CP)^(CP/12))-1,(nper-A1187+1)*12/52,J1186))/4,2),ROUND(-PMT(((1+D1187/CP)^(CP/periods_per_year))-1,nper-A1187+1,J1186),2)))))))</f>
        <v/>
      </c>
      <c r="G1187" s="14" t="str">
        <f>IF(OR(A1187="",A1187&lt;$E$23),"",IF(J1186&lt;=F1187,0,IF(IF(AND(A1187&gt;=$E$23,MOD(A1187-$E$23,int)=0),$E$24,0)+F1187&gt;=J1186+E1187,J1186+E1187-F1187,IF(AND(A1187&gt;=$E$23,MOD(A1187-$E$23,int)=0),$E$24,0)+IF(IF(AND(A1187&gt;=$E$23,MOD(A1187-$E$23,int)=0),$E$24,0)+IF(MOD(A1187-$E$27,periods_per_year)=0,$E$26,0)+F1187&lt;J1186+E1187,IF(MOD(A1187-$E$27,periods_per_year)=0,$E$26,0),J1186+E1187-IF(AND(A1187&gt;=$E$23,MOD(A1187-$E$23,int)=0),$E$24,0)-F1187))))</f>
        <v/>
      </c>
      <c r="H1187" s="15"/>
      <c r="I1187" s="14" t="str">
        <f t="shared" si="174"/>
        <v/>
      </c>
      <c r="J1187" s="14" t="str">
        <f t="shared" si="175"/>
        <v/>
      </c>
      <c r="K1187" s="14" t="str">
        <f t="shared" si="176"/>
        <v/>
      </c>
      <c r="L1187" s="14" t="str">
        <f>IF(A1187="","",SUM($K$49:K1187))</f>
        <v/>
      </c>
      <c r="O1187" s="18" t="str">
        <f t="shared" si="177"/>
        <v/>
      </c>
      <c r="P1187" s="19" t="str">
        <f>IF(O1187="","",IF(OR(periods_per_year=26,periods_per_year=52),IF(periods_per_year=26,IF(O1187=1,fpdate,P1186+14),IF(periods_per_year=52,IF(O1187=1,fpdate,P1186+7),"n/a")),IF(periods_per_year=24,DATE(YEAR(fpdate),MONTH(fpdate)+(O1187-1)/2+IF(AND(DAY(fpdate)&gt;=15,MOD(O1187,2)=0),1,0),IF(MOD(O1187,2)=0,IF(DAY(fpdate)&gt;=15,DAY(fpdate)-14,DAY(fpdate)+14),DAY(fpdate))),IF(DAY(DATE(YEAR(fpdate),MONTH(fpdate)+O1187-1,DAY(fpdate)))&lt;&gt;DAY(fpdate),DATE(YEAR(fpdate),MONTH(fpdate)+O1187,0),DATE(YEAR(fpdate),MONTH(fpdate)+O1187-1,DAY(fpdate))))))</f>
        <v/>
      </c>
      <c r="Q1187" s="20" t="str">
        <f>IF(O1187="","",IF(D1187&lt;&gt;"",D1187,IF(O1187=1,start_rate,IF(variable,IF(OR(O1187=1,O1187&lt;$J$23*periods_per_year),Q1186,MIN($J$24,IF(MOD(O1187-1,$J$26)=0,MAX($J$25,Q1186+$J$27),Q1186))),Q1186))))</f>
        <v/>
      </c>
      <c r="R1187" s="21" t="str">
        <f>IF(O1187="","",ROUND((((1+Q1187/CP)^(CP/periods_per_year))-1)*U1186,2))</f>
        <v/>
      </c>
      <c r="S1187" s="21" t="str">
        <f>IF(O1187="","",IF(O1187=nper,U1186+R1187,MIN(U1186+R1187,IF(Q1187=Q1186,S1186,ROUND(-PMT(((1+Q1187/CP)^(CP/periods_per_year))-1,nper-O1187+1,U1186),2)))))</f>
        <v/>
      </c>
      <c r="T1187" s="21" t="str">
        <f t="shared" si="178"/>
        <v/>
      </c>
      <c r="U1187" s="21" t="str">
        <f t="shared" si="179"/>
        <v/>
      </c>
    </row>
    <row r="1188" spans="1:21" x14ac:dyDescent="0.2">
      <c r="A1188" s="11" t="str">
        <f t="shared" si="170"/>
        <v/>
      </c>
      <c r="B1188" s="12" t="str">
        <f t="shared" si="171"/>
        <v/>
      </c>
      <c r="C1188" s="16" t="str">
        <f t="shared" si="172"/>
        <v/>
      </c>
      <c r="D1188" s="13" t="str">
        <f>IF(A1188="","",IF(A1188=1,start_rate,IF(variable,IF(OR(A1188=1,A1188&lt;$J$23*periods_per_year),D1187,MIN($J$24,IF(MOD(A1188-1,$J$26)=0,MAX($J$25,D1187+$J$27),D1187))),D1187)))</f>
        <v/>
      </c>
      <c r="E1188" s="14" t="str">
        <f t="shared" si="173"/>
        <v/>
      </c>
      <c r="F1188" s="14" t="str">
        <f>IF(A1188="","",IF(A1188=nper,J1187+E1188,MIN(J1187+E1188,IF(D1188=D1187,F1187,IF($E$13="Acc Bi-Weekly",ROUND((-PMT(((1+D1188/CP)^(CP/12))-1,(nper-A1188+1)*12/26,J1187))/2,2),IF($E$13="Acc Weekly",ROUND((-PMT(((1+D1188/CP)^(CP/12))-1,(nper-A1188+1)*12/52,J1187))/4,2),ROUND(-PMT(((1+D1188/CP)^(CP/periods_per_year))-1,nper-A1188+1,J1187),2)))))))</f>
        <v/>
      </c>
      <c r="G1188" s="14" t="str">
        <f>IF(OR(A1188="",A1188&lt;$E$23),"",IF(J1187&lt;=F1188,0,IF(IF(AND(A1188&gt;=$E$23,MOD(A1188-$E$23,int)=0),$E$24,0)+F1188&gt;=J1187+E1188,J1187+E1188-F1188,IF(AND(A1188&gt;=$E$23,MOD(A1188-$E$23,int)=0),$E$24,0)+IF(IF(AND(A1188&gt;=$E$23,MOD(A1188-$E$23,int)=0),$E$24,0)+IF(MOD(A1188-$E$27,periods_per_year)=0,$E$26,0)+F1188&lt;J1187+E1188,IF(MOD(A1188-$E$27,periods_per_year)=0,$E$26,0),J1187+E1188-IF(AND(A1188&gt;=$E$23,MOD(A1188-$E$23,int)=0),$E$24,0)-F1188))))</f>
        <v/>
      </c>
      <c r="H1188" s="15"/>
      <c r="I1188" s="14" t="str">
        <f t="shared" si="174"/>
        <v/>
      </c>
      <c r="J1188" s="14" t="str">
        <f t="shared" si="175"/>
        <v/>
      </c>
      <c r="K1188" s="14" t="str">
        <f t="shared" si="176"/>
        <v/>
      </c>
      <c r="L1188" s="14" t="str">
        <f>IF(A1188="","",SUM($K$49:K1188))</f>
        <v/>
      </c>
      <c r="O1188" s="18" t="str">
        <f t="shared" si="177"/>
        <v/>
      </c>
      <c r="P1188" s="19" t="str">
        <f>IF(O1188="","",IF(OR(periods_per_year=26,periods_per_year=52),IF(periods_per_year=26,IF(O1188=1,fpdate,P1187+14),IF(periods_per_year=52,IF(O1188=1,fpdate,P1187+7),"n/a")),IF(periods_per_year=24,DATE(YEAR(fpdate),MONTH(fpdate)+(O1188-1)/2+IF(AND(DAY(fpdate)&gt;=15,MOD(O1188,2)=0),1,0),IF(MOD(O1188,2)=0,IF(DAY(fpdate)&gt;=15,DAY(fpdate)-14,DAY(fpdate)+14),DAY(fpdate))),IF(DAY(DATE(YEAR(fpdate),MONTH(fpdate)+O1188-1,DAY(fpdate)))&lt;&gt;DAY(fpdate),DATE(YEAR(fpdate),MONTH(fpdate)+O1188,0),DATE(YEAR(fpdate),MONTH(fpdate)+O1188-1,DAY(fpdate))))))</f>
        <v/>
      </c>
      <c r="Q1188" s="20" t="str">
        <f>IF(O1188="","",IF(D1188&lt;&gt;"",D1188,IF(O1188=1,start_rate,IF(variable,IF(OR(O1188=1,O1188&lt;$J$23*periods_per_year),Q1187,MIN($J$24,IF(MOD(O1188-1,$J$26)=0,MAX($J$25,Q1187+$J$27),Q1187))),Q1187))))</f>
        <v/>
      </c>
      <c r="R1188" s="21" t="str">
        <f>IF(O1188="","",ROUND((((1+Q1188/CP)^(CP/periods_per_year))-1)*U1187,2))</f>
        <v/>
      </c>
      <c r="S1188" s="21" t="str">
        <f>IF(O1188="","",IF(O1188=nper,U1187+R1188,MIN(U1187+R1188,IF(Q1188=Q1187,S1187,ROUND(-PMT(((1+Q1188/CP)^(CP/periods_per_year))-1,nper-O1188+1,U1187),2)))))</f>
        <v/>
      </c>
      <c r="T1188" s="21" t="str">
        <f t="shared" si="178"/>
        <v/>
      </c>
      <c r="U1188" s="21" t="str">
        <f t="shared" si="179"/>
        <v/>
      </c>
    </row>
    <row r="1189" spans="1:21" x14ac:dyDescent="0.2">
      <c r="A1189" s="11" t="str">
        <f t="shared" si="170"/>
        <v/>
      </c>
      <c r="B1189" s="12" t="str">
        <f t="shared" si="171"/>
        <v/>
      </c>
      <c r="C1189" s="16" t="str">
        <f t="shared" si="172"/>
        <v/>
      </c>
      <c r="D1189" s="13" t="str">
        <f>IF(A1189="","",IF(A1189=1,start_rate,IF(variable,IF(OR(A1189=1,A1189&lt;$J$23*periods_per_year),D1188,MIN($J$24,IF(MOD(A1189-1,$J$26)=0,MAX($J$25,D1188+$J$27),D1188))),D1188)))</f>
        <v/>
      </c>
      <c r="E1189" s="14" t="str">
        <f t="shared" si="173"/>
        <v/>
      </c>
      <c r="F1189" s="14" t="str">
        <f>IF(A1189="","",IF(A1189=nper,J1188+E1189,MIN(J1188+E1189,IF(D1189=D1188,F1188,IF($E$13="Acc Bi-Weekly",ROUND((-PMT(((1+D1189/CP)^(CP/12))-1,(nper-A1189+1)*12/26,J1188))/2,2),IF($E$13="Acc Weekly",ROUND((-PMT(((1+D1189/CP)^(CP/12))-1,(nper-A1189+1)*12/52,J1188))/4,2),ROUND(-PMT(((1+D1189/CP)^(CP/periods_per_year))-1,nper-A1189+1,J1188),2)))))))</f>
        <v/>
      </c>
      <c r="G1189" s="14" t="str">
        <f>IF(OR(A1189="",A1189&lt;$E$23),"",IF(J1188&lt;=F1189,0,IF(IF(AND(A1189&gt;=$E$23,MOD(A1189-$E$23,int)=0),$E$24,0)+F1189&gt;=J1188+E1189,J1188+E1189-F1189,IF(AND(A1189&gt;=$E$23,MOD(A1189-$E$23,int)=0),$E$24,0)+IF(IF(AND(A1189&gt;=$E$23,MOD(A1189-$E$23,int)=0),$E$24,0)+IF(MOD(A1189-$E$27,periods_per_year)=0,$E$26,0)+F1189&lt;J1188+E1189,IF(MOD(A1189-$E$27,periods_per_year)=0,$E$26,0),J1188+E1189-IF(AND(A1189&gt;=$E$23,MOD(A1189-$E$23,int)=0),$E$24,0)-F1189))))</f>
        <v/>
      </c>
      <c r="H1189" s="15"/>
      <c r="I1189" s="14" t="str">
        <f t="shared" si="174"/>
        <v/>
      </c>
      <c r="J1189" s="14" t="str">
        <f t="shared" si="175"/>
        <v/>
      </c>
      <c r="K1189" s="14" t="str">
        <f t="shared" si="176"/>
        <v/>
      </c>
      <c r="L1189" s="14" t="str">
        <f>IF(A1189="","",SUM($K$49:K1189))</f>
        <v/>
      </c>
      <c r="O1189" s="18" t="str">
        <f t="shared" si="177"/>
        <v/>
      </c>
      <c r="P1189" s="19" t="str">
        <f>IF(O1189="","",IF(OR(periods_per_year=26,periods_per_year=52),IF(periods_per_year=26,IF(O1189=1,fpdate,P1188+14),IF(periods_per_year=52,IF(O1189=1,fpdate,P1188+7),"n/a")),IF(periods_per_year=24,DATE(YEAR(fpdate),MONTH(fpdate)+(O1189-1)/2+IF(AND(DAY(fpdate)&gt;=15,MOD(O1189,2)=0),1,0),IF(MOD(O1189,2)=0,IF(DAY(fpdate)&gt;=15,DAY(fpdate)-14,DAY(fpdate)+14),DAY(fpdate))),IF(DAY(DATE(YEAR(fpdate),MONTH(fpdate)+O1189-1,DAY(fpdate)))&lt;&gt;DAY(fpdate),DATE(YEAR(fpdate),MONTH(fpdate)+O1189,0),DATE(YEAR(fpdate),MONTH(fpdate)+O1189-1,DAY(fpdate))))))</f>
        <v/>
      </c>
      <c r="Q1189" s="20" t="str">
        <f>IF(O1189="","",IF(D1189&lt;&gt;"",D1189,IF(O1189=1,start_rate,IF(variable,IF(OR(O1189=1,O1189&lt;$J$23*periods_per_year),Q1188,MIN($J$24,IF(MOD(O1189-1,$J$26)=0,MAX($J$25,Q1188+$J$27),Q1188))),Q1188))))</f>
        <v/>
      </c>
      <c r="R1189" s="21" t="str">
        <f>IF(O1189="","",ROUND((((1+Q1189/CP)^(CP/periods_per_year))-1)*U1188,2))</f>
        <v/>
      </c>
      <c r="S1189" s="21" t="str">
        <f>IF(O1189="","",IF(O1189=nper,U1188+R1189,MIN(U1188+R1189,IF(Q1189=Q1188,S1188,ROUND(-PMT(((1+Q1189/CP)^(CP/periods_per_year))-1,nper-O1189+1,U1188),2)))))</f>
        <v/>
      </c>
      <c r="T1189" s="21" t="str">
        <f t="shared" si="178"/>
        <v/>
      </c>
      <c r="U1189" s="21" t="str">
        <f t="shared" si="179"/>
        <v/>
      </c>
    </row>
    <row r="1190" spans="1:21" x14ac:dyDescent="0.2">
      <c r="A1190" s="11" t="str">
        <f t="shared" si="170"/>
        <v/>
      </c>
      <c r="B1190" s="12" t="str">
        <f t="shared" si="171"/>
        <v/>
      </c>
      <c r="C1190" s="16" t="str">
        <f t="shared" si="172"/>
        <v/>
      </c>
      <c r="D1190" s="13" t="str">
        <f>IF(A1190="","",IF(A1190=1,start_rate,IF(variable,IF(OR(A1190=1,A1190&lt;$J$23*periods_per_year),D1189,MIN($J$24,IF(MOD(A1190-1,$J$26)=0,MAX($J$25,D1189+$J$27),D1189))),D1189)))</f>
        <v/>
      </c>
      <c r="E1190" s="14" t="str">
        <f t="shared" si="173"/>
        <v/>
      </c>
      <c r="F1190" s="14" t="str">
        <f>IF(A1190="","",IF(A1190=nper,J1189+E1190,MIN(J1189+E1190,IF(D1190=D1189,F1189,IF($E$13="Acc Bi-Weekly",ROUND((-PMT(((1+D1190/CP)^(CP/12))-1,(nper-A1190+1)*12/26,J1189))/2,2),IF($E$13="Acc Weekly",ROUND((-PMT(((1+D1190/CP)^(CP/12))-1,(nper-A1190+1)*12/52,J1189))/4,2),ROUND(-PMT(((1+D1190/CP)^(CP/periods_per_year))-1,nper-A1190+1,J1189),2)))))))</f>
        <v/>
      </c>
      <c r="G1190" s="14" t="str">
        <f>IF(OR(A1190="",A1190&lt;$E$23),"",IF(J1189&lt;=F1190,0,IF(IF(AND(A1190&gt;=$E$23,MOD(A1190-$E$23,int)=0),$E$24,0)+F1190&gt;=J1189+E1190,J1189+E1190-F1190,IF(AND(A1190&gt;=$E$23,MOD(A1190-$E$23,int)=0),$E$24,0)+IF(IF(AND(A1190&gt;=$E$23,MOD(A1190-$E$23,int)=0),$E$24,0)+IF(MOD(A1190-$E$27,periods_per_year)=0,$E$26,0)+F1190&lt;J1189+E1190,IF(MOD(A1190-$E$27,periods_per_year)=0,$E$26,0),J1189+E1190-IF(AND(A1190&gt;=$E$23,MOD(A1190-$E$23,int)=0),$E$24,0)-F1190))))</f>
        <v/>
      </c>
      <c r="H1190" s="15"/>
      <c r="I1190" s="14" t="str">
        <f t="shared" si="174"/>
        <v/>
      </c>
      <c r="J1190" s="14" t="str">
        <f t="shared" si="175"/>
        <v/>
      </c>
      <c r="K1190" s="14" t="str">
        <f t="shared" si="176"/>
        <v/>
      </c>
      <c r="L1190" s="14" t="str">
        <f>IF(A1190="","",SUM($K$49:K1190))</f>
        <v/>
      </c>
      <c r="O1190" s="18" t="str">
        <f t="shared" si="177"/>
        <v/>
      </c>
      <c r="P1190" s="19" t="str">
        <f>IF(O1190="","",IF(OR(periods_per_year=26,periods_per_year=52),IF(periods_per_year=26,IF(O1190=1,fpdate,P1189+14),IF(periods_per_year=52,IF(O1190=1,fpdate,P1189+7),"n/a")),IF(periods_per_year=24,DATE(YEAR(fpdate),MONTH(fpdate)+(O1190-1)/2+IF(AND(DAY(fpdate)&gt;=15,MOD(O1190,2)=0),1,0),IF(MOD(O1190,2)=0,IF(DAY(fpdate)&gt;=15,DAY(fpdate)-14,DAY(fpdate)+14),DAY(fpdate))),IF(DAY(DATE(YEAR(fpdate),MONTH(fpdate)+O1190-1,DAY(fpdate)))&lt;&gt;DAY(fpdate),DATE(YEAR(fpdate),MONTH(fpdate)+O1190,0),DATE(YEAR(fpdate),MONTH(fpdate)+O1190-1,DAY(fpdate))))))</f>
        <v/>
      </c>
      <c r="Q1190" s="20" t="str">
        <f>IF(O1190="","",IF(D1190&lt;&gt;"",D1190,IF(O1190=1,start_rate,IF(variable,IF(OR(O1190=1,O1190&lt;$J$23*periods_per_year),Q1189,MIN($J$24,IF(MOD(O1190-1,$J$26)=0,MAX($J$25,Q1189+$J$27),Q1189))),Q1189))))</f>
        <v/>
      </c>
      <c r="R1190" s="21" t="str">
        <f>IF(O1190="","",ROUND((((1+Q1190/CP)^(CP/periods_per_year))-1)*U1189,2))</f>
        <v/>
      </c>
      <c r="S1190" s="21" t="str">
        <f>IF(O1190="","",IF(O1190=nper,U1189+R1190,MIN(U1189+R1190,IF(Q1190=Q1189,S1189,ROUND(-PMT(((1+Q1190/CP)^(CP/periods_per_year))-1,nper-O1190+1,U1189),2)))))</f>
        <v/>
      </c>
      <c r="T1190" s="21" t="str">
        <f t="shared" si="178"/>
        <v/>
      </c>
      <c r="U1190" s="21" t="str">
        <f t="shared" si="179"/>
        <v/>
      </c>
    </row>
    <row r="1191" spans="1:21" x14ac:dyDescent="0.2">
      <c r="A1191" s="11" t="str">
        <f t="shared" si="170"/>
        <v/>
      </c>
      <c r="B1191" s="12" t="str">
        <f t="shared" si="171"/>
        <v/>
      </c>
      <c r="C1191" s="16" t="str">
        <f t="shared" si="172"/>
        <v/>
      </c>
      <c r="D1191" s="13" t="str">
        <f>IF(A1191="","",IF(A1191=1,start_rate,IF(variable,IF(OR(A1191=1,A1191&lt;$J$23*periods_per_year),D1190,MIN($J$24,IF(MOD(A1191-1,$J$26)=0,MAX($J$25,D1190+$J$27),D1190))),D1190)))</f>
        <v/>
      </c>
      <c r="E1191" s="14" t="str">
        <f t="shared" si="173"/>
        <v/>
      </c>
      <c r="F1191" s="14" t="str">
        <f>IF(A1191="","",IF(A1191=nper,J1190+E1191,MIN(J1190+E1191,IF(D1191=D1190,F1190,IF($E$13="Acc Bi-Weekly",ROUND((-PMT(((1+D1191/CP)^(CP/12))-1,(nper-A1191+1)*12/26,J1190))/2,2),IF($E$13="Acc Weekly",ROUND((-PMT(((1+D1191/CP)^(CP/12))-1,(nper-A1191+1)*12/52,J1190))/4,2),ROUND(-PMT(((1+D1191/CP)^(CP/periods_per_year))-1,nper-A1191+1,J1190),2)))))))</f>
        <v/>
      </c>
      <c r="G1191" s="14" t="str">
        <f>IF(OR(A1191="",A1191&lt;$E$23),"",IF(J1190&lt;=F1191,0,IF(IF(AND(A1191&gt;=$E$23,MOD(A1191-$E$23,int)=0),$E$24,0)+F1191&gt;=J1190+E1191,J1190+E1191-F1191,IF(AND(A1191&gt;=$E$23,MOD(A1191-$E$23,int)=0),$E$24,0)+IF(IF(AND(A1191&gt;=$E$23,MOD(A1191-$E$23,int)=0),$E$24,0)+IF(MOD(A1191-$E$27,periods_per_year)=0,$E$26,0)+F1191&lt;J1190+E1191,IF(MOD(A1191-$E$27,periods_per_year)=0,$E$26,0),J1190+E1191-IF(AND(A1191&gt;=$E$23,MOD(A1191-$E$23,int)=0),$E$24,0)-F1191))))</f>
        <v/>
      </c>
      <c r="H1191" s="15"/>
      <c r="I1191" s="14" t="str">
        <f t="shared" si="174"/>
        <v/>
      </c>
      <c r="J1191" s="14" t="str">
        <f t="shared" si="175"/>
        <v/>
      </c>
      <c r="K1191" s="14" t="str">
        <f t="shared" si="176"/>
        <v/>
      </c>
      <c r="L1191" s="14" t="str">
        <f>IF(A1191="","",SUM($K$49:K1191))</f>
        <v/>
      </c>
      <c r="O1191" s="18" t="str">
        <f t="shared" si="177"/>
        <v/>
      </c>
      <c r="P1191" s="19" t="str">
        <f>IF(O1191="","",IF(OR(periods_per_year=26,periods_per_year=52),IF(periods_per_year=26,IF(O1191=1,fpdate,P1190+14),IF(periods_per_year=52,IF(O1191=1,fpdate,P1190+7),"n/a")),IF(periods_per_year=24,DATE(YEAR(fpdate),MONTH(fpdate)+(O1191-1)/2+IF(AND(DAY(fpdate)&gt;=15,MOD(O1191,2)=0),1,0),IF(MOD(O1191,2)=0,IF(DAY(fpdate)&gt;=15,DAY(fpdate)-14,DAY(fpdate)+14),DAY(fpdate))),IF(DAY(DATE(YEAR(fpdate),MONTH(fpdate)+O1191-1,DAY(fpdate)))&lt;&gt;DAY(fpdate),DATE(YEAR(fpdate),MONTH(fpdate)+O1191,0),DATE(YEAR(fpdate),MONTH(fpdate)+O1191-1,DAY(fpdate))))))</f>
        <v/>
      </c>
      <c r="Q1191" s="20" t="str">
        <f>IF(O1191="","",IF(D1191&lt;&gt;"",D1191,IF(O1191=1,start_rate,IF(variable,IF(OR(O1191=1,O1191&lt;$J$23*periods_per_year),Q1190,MIN($J$24,IF(MOD(O1191-1,$J$26)=0,MAX($J$25,Q1190+$J$27),Q1190))),Q1190))))</f>
        <v/>
      </c>
      <c r="R1191" s="21" t="str">
        <f>IF(O1191="","",ROUND((((1+Q1191/CP)^(CP/periods_per_year))-1)*U1190,2))</f>
        <v/>
      </c>
      <c r="S1191" s="21" t="str">
        <f>IF(O1191="","",IF(O1191=nper,U1190+R1191,MIN(U1190+R1191,IF(Q1191=Q1190,S1190,ROUND(-PMT(((1+Q1191/CP)^(CP/periods_per_year))-1,nper-O1191+1,U1190),2)))))</f>
        <v/>
      </c>
      <c r="T1191" s="21" t="str">
        <f t="shared" si="178"/>
        <v/>
      </c>
      <c r="U1191" s="21" t="str">
        <f t="shared" si="179"/>
        <v/>
      </c>
    </row>
    <row r="1192" spans="1:21" x14ac:dyDescent="0.2">
      <c r="A1192" s="11" t="str">
        <f t="shared" si="170"/>
        <v/>
      </c>
      <c r="B1192" s="12" t="str">
        <f t="shared" si="171"/>
        <v/>
      </c>
      <c r="C1192" s="16" t="str">
        <f t="shared" si="172"/>
        <v/>
      </c>
      <c r="D1192" s="13" t="str">
        <f>IF(A1192="","",IF(A1192=1,start_rate,IF(variable,IF(OR(A1192=1,A1192&lt;$J$23*periods_per_year),D1191,MIN($J$24,IF(MOD(A1192-1,$J$26)=0,MAX($J$25,D1191+$J$27),D1191))),D1191)))</f>
        <v/>
      </c>
      <c r="E1192" s="14" t="str">
        <f t="shared" si="173"/>
        <v/>
      </c>
      <c r="F1192" s="14" t="str">
        <f>IF(A1192="","",IF(A1192=nper,J1191+E1192,MIN(J1191+E1192,IF(D1192=D1191,F1191,IF($E$13="Acc Bi-Weekly",ROUND((-PMT(((1+D1192/CP)^(CP/12))-1,(nper-A1192+1)*12/26,J1191))/2,2),IF($E$13="Acc Weekly",ROUND((-PMT(((1+D1192/CP)^(CP/12))-1,(nper-A1192+1)*12/52,J1191))/4,2),ROUND(-PMT(((1+D1192/CP)^(CP/periods_per_year))-1,nper-A1192+1,J1191),2)))))))</f>
        <v/>
      </c>
      <c r="G1192" s="14" t="str">
        <f>IF(OR(A1192="",A1192&lt;$E$23),"",IF(J1191&lt;=F1192,0,IF(IF(AND(A1192&gt;=$E$23,MOD(A1192-$E$23,int)=0),$E$24,0)+F1192&gt;=J1191+E1192,J1191+E1192-F1192,IF(AND(A1192&gt;=$E$23,MOD(A1192-$E$23,int)=0),$E$24,0)+IF(IF(AND(A1192&gt;=$E$23,MOD(A1192-$E$23,int)=0),$E$24,0)+IF(MOD(A1192-$E$27,periods_per_year)=0,$E$26,0)+F1192&lt;J1191+E1192,IF(MOD(A1192-$E$27,periods_per_year)=0,$E$26,0),J1191+E1192-IF(AND(A1192&gt;=$E$23,MOD(A1192-$E$23,int)=0),$E$24,0)-F1192))))</f>
        <v/>
      </c>
      <c r="H1192" s="15"/>
      <c r="I1192" s="14" t="str">
        <f t="shared" si="174"/>
        <v/>
      </c>
      <c r="J1192" s="14" t="str">
        <f t="shared" si="175"/>
        <v/>
      </c>
      <c r="K1192" s="14" t="str">
        <f t="shared" si="176"/>
        <v/>
      </c>
      <c r="L1192" s="14" t="str">
        <f>IF(A1192="","",SUM($K$49:K1192))</f>
        <v/>
      </c>
      <c r="O1192" s="18" t="str">
        <f t="shared" si="177"/>
        <v/>
      </c>
      <c r="P1192" s="19" t="str">
        <f>IF(O1192="","",IF(OR(periods_per_year=26,periods_per_year=52),IF(periods_per_year=26,IF(O1192=1,fpdate,P1191+14),IF(periods_per_year=52,IF(O1192=1,fpdate,P1191+7),"n/a")),IF(periods_per_year=24,DATE(YEAR(fpdate),MONTH(fpdate)+(O1192-1)/2+IF(AND(DAY(fpdate)&gt;=15,MOD(O1192,2)=0),1,0),IF(MOD(O1192,2)=0,IF(DAY(fpdate)&gt;=15,DAY(fpdate)-14,DAY(fpdate)+14),DAY(fpdate))),IF(DAY(DATE(YEAR(fpdate),MONTH(fpdate)+O1192-1,DAY(fpdate)))&lt;&gt;DAY(fpdate),DATE(YEAR(fpdate),MONTH(fpdate)+O1192,0),DATE(YEAR(fpdate),MONTH(fpdate)+O1192-1,DAY(fpdate))))))</f>
        <v/>
      </c>
      <c r="Q1192" s="20" t="str">
        <f>IF(O1192="","",IF(D1192&lt;&gt;"",D1192,IF(O1192=1,start_rate,IF(variable,IF(OR(O1192=1,O1192&lt;$J$23*periods_per_year),Q1191,MIN($J$24,IF(MOD(O1192-1,$J$26)=0,MAX($J$25,Q1191+$J$27),Q1191))),Q1191))))</f>
        <v/>
      </c>
      <c r="R1192" s="21" t="str">
        <f>IF(O1192="","",ROUND((((1+Q1192/CP)^(CP/periods_per_year))-1)*U1191,2))</f>
        <v/>
      </c>
      <c r="S1192" s="21" t="str">
        <f>IF(O1192="","",IF(O1192=nper,U1191+R1192,MIN(U1191+R1192,IF(Q1192=Q1191,S1191,ROUND(-PMT(((1+Q1192/CP)^(CP/periods_per_year))-1,nper-O1192+1,U1191),2)))))</f>
        <v/>
      </c>
      <c r="T1192" s="21" t="str">
        <f t="shared" si="178"/>
        <v/>
      </c>
      <c r="U1192" s="21" t="str">
        <f t="shared" si="179"/>
        <v/>
      </c>
    </row>
    <row r="1193" spans="1:21" x14ac:dyDescent="0.2">
      <c r="A1193" s="11" t="str">
        <f t="shared" si="170"/>
        <v/>
      </c>
      <c r="B1193" s="12" t="str">
        <f t="shared" si="171"/>
        <v/>
      </c>
      <c r="C1193" s="16" t="str">
        <f t="shared" si="172"/>
        <v/>
      </c>
      <c r="D1193" s="13" t="str">
        <f>IF(A1193="","",IF(A1193=1,start_rate,IF(variable,IF(OR(A1193=1,A1193&lt;$J$23*periods_per_year),D1192,MIN($J$24,IF(MOD(A1193-1,$J$26)=0,MAX($J$25,D1192+$J$27),D1192))),D1192)))</f>
        <v/>
      </c>
      <c r="E1193" s="14" t="str">
        <f t="shared" si="173"/>
        <v/>
      </c>
      <c r="F1193" s="14" t="str">
        <f>IF(A1193="","",IF(A1193=nper,J1192+E1193,MIN(J1192+E1193,IF(D1193=D1192,F1192,IF($E$13="Acc Bi-Weekly",ROUND((-PMT(((1+D1193/CP)^(CP/12))-1,(nper-A1193+1)*12/26,J1192))/2,2),IF($E$13="Acc Weekly",ROUND((-PMT(((1+D1193/CP)^(CP/12))-1,(nper-A1193+1)*12/52,J1192))/4,2),ROUND(-PMT(((1+D1193/CP)^(CP/periods_per_year))-1,nper-A1193+1,J1192),2)))))))</f>
        <v/>
      </c>
      <c r="G1193" s="14" t="str">
        <f>IF(OR(A1193="",A1193&lt;$E$23),"",IF(J1192&lt;=F1193,0,IF(IF(AND(A1193&gt;=$E$23,MOD(A1193-$E$23,int)=0),$E$24,0)+F1193&gt;=J1192+E1193,J1192+E1193-F1193,IF(AND(A1193&gt;=$E$23,MOD(A1193-$E$23,int)=0),$E$24,0)+IF(IF(AND(A1193&gt;=$E$23,MOD(A1193-$E$23,int)=0),$E$24,0)+IF(MOD(A1193-$E$27,periods_per_year)=0,$E$26,0)+F1193&lt;J1192+E1193,IF(MOD(A1193-$E$27,periods_per_year)=0,$E$26,0),J1192+E1193-IF(AND(A1193&gt;=$E$23,MOD(A1193-$E$23,int)=0),$E$24,0)-F1193))))</f>
        <v/>
      </c>
      <c r="H1193" s="15"/>
      <c r="I1193" s="14" t="str">
        <f t="shared" si="174"/>
        <v/>
      </c>
      <c r="J1193" s="14" t="str">
        <f t="shared" si="175"/>
        <v/>
      </c>
      <c r="K1193" s="14" t="str">
        <f t="shared" si="176"/>
        <v/>
      </c>
      <c r="L1193" s="14" t="str">
        <f>IF(A1193="","",SUM($K$49:K1193))</f>
        <v/>
      </c>
      <c r="O1193" s="18" t="str">
        <f t="shared" si="177"/>
        <v/>
      </c>
      <c r="P1193" s="19" t="str">
        <f>IF(O1193="","",IF(OR(periods_per_year=26,periods_per_year=52),IF(periods_per_year=26,IF(O1193=1,fpdate,P1192+14),IF(periods_per_year=52,IF(O1193=1,fpdate,P1192+7),"n/a")),IF(periods_per_year=24,DATE(YEAR(fpdate),MONTH(fpdate)+(O1193-1)/2+IF(AND(DAY(fpdate)&gt;=15,MOD(O1193,2)=0),1,0),IF(MOD(O1193,2)=0,IF(DAY(fpdate)&gt;=15,DAY(fpdate)-14,DAY(fpdate)+14),DAY(fpdate))),IF(DAY(DATE(YEAR(fpdate),MONTH(fpdate)+O1193-1,DAY(fpdate)))&lt;&gt;DAY(fpdate),DATE(YEAR(fpdate),MONTH(fpdate)+O1193,0),DATE(YEAR(fpdate),MONTH(fpdate)+O1193-1,DAY(fpdate))))))</f>
        <v/>
      </c>
      <c r="Q1193" s="20" t="str">
        <f>IF(O1193="","",IF(D1193&lt;&gt;"",D1193,IF(O1193=1,start_rate,IF(variable,IF(OR(O1193=1,O1193&lt;$J$23*periods_per_year),Q1192,MIN($J$24,IF(MOD(O1193-1,$J$26)=0,MAX($J$25,Q1192+$J$27),Q1192))),Q1192))))</f>
        <v/>
      </c>
      <c r="R1193" s="21" t="str">
        <f>IF(O1193="","",ROUND((((1+Q1193/CP)^(CP/periods_per_year))-1)*U1192,2))</f>
        <v/>
      </c>
      <c r="S1193" s="21" t="str">
        <f>IF(O1193="","",IF(O1193=nper,U1192+R1193,MIN(U1192+R1193,IF(Q1193=Q1192,S1192,ROUND(-PMT(((1+Q1193/CP)^(CP/periods_per_year))-1,nper-O1193+1,U1192),2)))))</f>
        <v/>
      </c>
      <c r="T1193" s="21" t="str">
        <f t="shared" si="178"/>
        <v/>
      </c>
      <c r="U1193" s="21" t="str">
        <f t="shared" si="179"/>
        <v/>
      </c>
    </row>
    <row r="1194" spans="1:21" x14ac:dyDescent="0.2">
      <c r="A1194" s="11" t="str">
        <f t="shared" si="170"/>
        <v/>
      </c>
      <c r="B1194" s="12" t="str">
        <f t="shared" si="171"/>
        <v/>
      </c>
      <c r="C1194" s="16" t="str">
        <f t="shared" si="172"/>
        <v/>
      </c>
      <c r="D1194" s="13" t="str">
        <f>IF(A1194="","",IF(A1194=1,start_rate,IF(variable,IF(OR(A1194=1,A1194&lt;$J$23*periods_per_year),D1193,MIN($J$24,IF(MOD(A1194-1,$J$26)=0,MAX($J$25,D1193+$J$27),D1193))),D1193)))</f>
        <v/>
      </c>
      <c r="E1194" s="14" t="str">
        <f t="shared" si="173"/>
        <v/>
      </c>
      <c r="F1194" s="14" t="str">
        <f>IF(A1194="","",IF(A1194=nper,J1193+E1194,MIN(J1193+E1194,IF(D1194=D1193,F1193,IF($E$13="Acc Bi-Weekly",ROUND((-PMT(((1+D1194/CP)^(CP/12))-1,(nper-A1194+1)*12/26,J1193))/2,2),IF($E$13="Acc Weekly",ROUND((-PMT(((1+D1194/CP)^(CP/12))-1,(nper-A1194+1)*12/52,J1193))/4,2),ROUND(-PMT(((1+D1194/CP)^(CP/periods_per_year))-1,nper-A1194+1,J1193),2)))))))</f>
        <v/>
      </c>
      <c r="G1194" s="14" t="str">
        <f>IF(OR(A1194="",A1194&lt;$E$23),"",IF(J1193&lt;=F1194,0,IF(IF(AND(A1194&gt;=$E$23,MOD(A1194-$E$23,int)=0),$E$24,0)+F1194&gt;=J1193+E1194,J1193+E1194-F1194,IF(AND(A1194&gt;=$E$23,MOD(A1194-$E$23,int)=0),$E$24,0)+IF(IF(AND(A1194&gt;=$E$23,MOD(A1194-$E$23,int)=0),$E$24,0)+IF(MOD(A1194-$E$27,periods_per_year)=0,$E$26,0)+F1194&lt;J1193+E1194,IF(MOD(A1194-$E$27,periods_per_year)=0,$E$26,0),J1193+E1194-IF(AND(A1194&gt;=$E$23,MOD(A1194-$E$23,int)=0),$E$24,0)-F1194))))</f>
        <v/>
      </c>
      <c r="H1194" s="15"/>
      <c r="I1194" s="14" t="str">
        <f t="shared" si="174"/>
        <v/>
      </c>
      <c r="J1194" s="14" t="str">
        <f t="shared" si="175"/>
        <v/>
      </c>
      <c r="K1194" s="14" t="str">
        <f t="shared" si="176"/>
        <v/>
      </c>
      <c r="L1194" s="14" t="str">
        <f>IF(A1194="","",SUM($K$49:K1194))</f>
        <v/>
      </c>
      <c r="O1194" s="18" t="str">
        <f t="shared" si="177"/>
        <v/>
      </c>
      <c r="P1194" s="19" t="str">
        <f>IF(O1194="","",IF(OR(periods_per_year=26,periods_per_year=52),IF(periods_per_year=26,IF(O1194=1,fpdate,P1193+14),IF(periods_per_year=52,IF(O1194=1,fpdate,P1193+7),"n/a")),IF(periods_per_year=24,DATE(YEAR(fpdate),MONTH(fpdate)+(O1194-1)/2+IF(AND(DAY(fpdate)&gt;=15,MOD(O1194,2)=0),1,0),IF(MOD(O1194,2)=0,IF(DAY(fpdate)&gt;=15,DAY(fpdate)-14,DAY(fpdate)+14),DAY(fpdate))),IF(DAY(DATE(YEAR(fpdate),MONTH(fpdate)+O1194-1,DAY(fpdate)))&lt;&gt;DAY(fpdate),DATE(YEAR(fpdate),MONTH(fpdate)+O1194,0),DATE(YEAR(fpdate),MONTH(fpdate)+O1194-1,DAY(fpdate))))))</f>
        <v/>
      </c>
      <c r="Q1194" s="20" t="str">
        <f>IF(O1194="","",IF(D1194&lt;&gt;"",D1194,IF(O1194=1,start_rate,IF(variable,IF(OR(O1194=1,O1194&lt;$J$23*periods_per_year),Q1193,MIN($J$24,IF(MOD(O1194-1,$J$26)=0,MAX($J$25,Q1193+$J$27),Q1193))),Q1193))))</f>
        <v/>
      </c>
      <c r="R1194" s="21" t="str">
        <f>IF(O1194="","",ROUND((((1+Q1194/CP)^(CP/periods_per_year))-1)*U1193,2))</f>
        <v/>
      </c>
      <c r="S1194" s="21" t="str">
        <f>IF(O1194="","",IF(O1194=nper,U1193+R1194,MIN(U1193+R1194,IF(Q1194=Q1193,S1193,ROUND(-PMT(((1+Q1194/CP)^(CP/periods_per_year))-1,nper-O1194+1,U1193),2)))))</f>
        <v/>
      </c>
      <c r="T1194" s="21" t="str">
        <f t="shared" si="178"/>
        <v/>
      </c>
      <c r="U1194" s="21" t="str">
        <f t="shared" si="179"/>
        <v/>
      </c>
    </row>
    <row r="1195" spans="1:21" x14ac:dyDescent="0.2">
      <c r="A1195" s="11" t="str">
        <f t="shared" si="170"/>
        <v/>
      </c>
      <c r="B1195" s="12" t="str">
        <f t="shared" si="171"/>
        <v/>
      </c>
      <c r="C1195" s="16" t="str">
        <f t="shared" si="172"/>
        <v/>
      </c>
      <c r="D1195" s="13" t="str">
        <f>IF(A1195="","",IF(A1195=1,start_rate,IF(variable,IF(OR(A1195=1,A1195&lt;$J$23*periods_per_year),D1194,MIN($J$24,IF(MOD(A1195-1,$J$26)=0,MAX($J$25,D1194+$J$27),D1194))),D1194)))</f>
        <v/>
      </c>
      <c r="E1195" s="14" t="str">
        <f t="shared" si="173"/>
        <v/>
      </c>
      <c r="F1195" s="14" t="str">
        <f>IF(A1195="","",IF(A1195=nper,J1194+E1195,MIN(J1194+E1195,IF(D1195=D1194,F1194,IF($E$13="Acc Bi-Weekly",ROUND((-PMT(((1+D1195/CP)^(CP/12))-1,(nper-A1195+1)*12/26,J1194))/2,2),IF($E$13="Acc Weekly",ROUND((-PMT(((1+D1195/CP)^(CP/12))-1,(nper-A1195+1)*12/52,J1194))/4,2),ROUND(-PMT(((1+D1195/CP)^(CP/periods_per_year))-1,nper-A1195+1,J1194),2)))))))</f>
        <v/>
      </c>
      <c r="G1195" s="14" t="str">
        <f>IF(OR(A1195="",A1195&lt;$E$23),"",IF(J1194&lt;=F1195,0,IF(IF(AND(A1195&gt;=$E$23,MOD(A1195-$E$23,int)=0),$E$24,0)+F1195&gt;=J1194+E1195,J1194+E1195-F1195,IF(AND(A1195&gt;=$E$23,MOD(A1195-$E$23,int)=0),$E$24,0)+IF(IF(AND(A1195&gt;=$E$23,MOD(A1195-$E$23,int)=0),$E$24,0)+IF(MOD(A1195-$E$27,periods_per_year)=0,$E$26,0)+F1195&lt;J1194+E1195,IF(MOD(A1195-$E$27,periods_per_year)=0,$E$26,0),J1194+E1195-IF(AND(A1195&gt;=$E$23,MOD(A1195-$E$23,int)=0),$E$24,0)-F1195))))</f>
        <v/>
      </c>
      <c r="H1195" s="15"/>
      <c r="I1195" s="14" t="str">
        <f t="shared" si="174"/>
        <v/>
      </c>
      <c r="J1195" s="14" t="str">
        <f t="shared" si="175"/>
        <v/>
      </c>
      <c r="K1195" s="14" t="str">
        <f t="shared" si="176"/>
        <v/>
      </c>
      <c r="L1195" s="14" t="str">
        <f>IF(A1195="","",SUM($K$49:K1195))</f>
        <v/>
      </c>
      <c r="O1195" s="18" t="str">
        <f t="shared" si="177"/>
        <v/>
      </c>
      <c r="P1195" s="19" t="str">
        <f>IF(O1195="","",IF(OR(periods_per_year=26,periods_per_year=52),IF(periods_per_year=26,IF(O1195=1,fpdate,P1194+14),IF(periods_per_year=52,IF(O1195=1,fpdate,P1194+7),"n/a")),IF(periods_per_year=24,DATE(YEAR(fpdate),MONTH(fpdate)+(O1195-1)/2+IF(AND(DAY(fpdate)&gt;=15,MOD(O1195,2)=0),1,0),IF(MOD(O1195,2)=0,IF(DAY(fpdate)&gt;=15,DAY(fpdate)-14,DAY(fpdate)+14),DAY(fpdate))),IF(DAY(DATE(YEAR(fpdate),MONTH(fpdate)+O1195-1,DAY(fpdate)))&lt;&gt;DAY(fpdate),DATE(YEAR(fpdate),MONTH(fpdate)+O1195,0),DATE(YEAR(fpdate),MONTH(fpdate)+O1195-1,DAY(fpdate))))))</f>
        <v/>
      </c>
      <c r="Q1195" s="20" t="str">
        <f>IF(O1195="","",IF(D1195&lt;&gt;"",D1195,IF(O1195=1,start_rate,IF(variable,IF(OR(O1195=1,O1195&lt;$J$23*periods_per_year),Q1194,MIN($J$24,IF(MOD(O1195-1,$J$26)=0,MAX($J$25,Q1194+$J$27),Q1194))),Q1194))))</f>
        <v/>
      </c>
      <c r="R1195" s="21" t="str">
        <f>IF(O1195="","",ROUND((((1+Q1195/CP)^(CP/periods_per_year))-1)*U1194,2))</f>
        <v/>
      </c>
      <c r="S1195" s="21" t="str">
        <f>IF(O1195="","",IF(O1195=nper,U1194+R1195,MIN(U1194+R1195,IF(Q1195=Q1194,S1194,ROUND(-PMT(((1+Q1195/CP)^(CP/periods_per_year))-1,nper-O1195+1,U1194),2)))))</f>
        <v/>
      </c>
      <c r="T1195" s="21" t="str">
        <f t="shared" si="178"/>
        <v/>
      </c>
      <c r="U1195" s="21" t="str">
        <f t="shared" si="179"/>
        <v/>
      </c>
    </row>
    <row r="1196" spans="1:21" x14ac:dyDescent="0.2">
      <c r="A1196" s="11" t="str">
        <f t="shared" si="170"/>
        <v/>
      </c>
      <c r="B1196" s="12" t="str">
        <f t="shared" si="171"/>
        <v/>
      </c>
      <c r="C1196" s="16" t="str">
        <f t="shared" si="172"/>
        <v/>
      </c>
      <c r="D1196" s="13" t="str">
        <f>IF(A1196="","",IF(A1196=1,start_rate,IF(variable,IF(OR(A1196=1,A1196&lt;$J$23*periods_per_year),D1195,MIN($J$24,IF(MOD(A1196-1,$J$26)=0,MAX($J$25,D1195+$J$27),D1195))),D1195)))</f>
        <v/>
      </c>
      <c r="E1196" s="14" t="str">
        <f t="shared" si="173"/>
        <v/>
      </c>
      <c r="F1196" s="14" t="str">
        <f>IF(A1196="","",IF(A1196=nper,J1195+E1196,MIN(J1195+E1196,IF(D1196=D1195,F1195,IF($E$13="Acc Bi-Weekly",ROUND((-PMT(((1+D1196/CP)^(CP/12))-1,(nper-A1196+1)*12/26,J1195))/2,2),IF($E$13="Acc Weekly",ROUND((-PMT(((1+D1196/CP)^(CP/12))-1,(nper-A1196+1)*12/52,J1195))/4,2),ROUND(-PMT(((1+D1196/CP)^(CP/periods_per_year))-1,nper-A1196+1,J1195),2)))))))</f>
        <v/>
      </c>
      <c r="G1196" s="14" t="str">
        <f>IF(OR(A1196="",A1196&lt;$E$23),"",IF(J1195&lt;=F1196,0,IF(IF(AND(A1196&gt;=$E$23,MOD(A1196-$E$23,int)=0),$E$24,0)+F1196&gt;=J1195+E1196,J1195+E1196-F1196,IF(AND(A1196&gt;=$E$23,MOD(A1196-$E$23,int)=0),$E$24,0)+IF(IF(AND(A1196&gt;=$E$23,MOD(A1196-$E$23,int)=0),$E$24,0)+IF(MOD(A1196-$E$27,periods_per_year)=0,$E$26,0)+F1196&lt;J1195+E1196,IF(MOD(A1196-$E$27,periods_per_year)=0,$E$26,0),J1195+E1196-IF(AND(A1196&gt;=$E$23,MOD(A1196-$E$23,int)=0),$E$24,0)-F1196))))</f>
        <v/>
      </c>
      <c r="H1196" s="15"/>
      <c r="I1196" s="14" t="str">
        <f t="shared" si="174"/>
        <v/>
      </c>
      <c r="J1196" s="14" t="str">
        <f t="shared" si="175"/>
        <v/>
      </c>
      <c r="K1196" s="14" t="str">
        <f t="shared" si="176"/>
        <v/>
      </c>
      <c r="L1196" s="14" t="str">
        <f>IF(A1196="","",SUM($K$49:K1196))</f>
        <v/>
      </c>
      <c r="O1196" s="18" t="str">
        <f t="shared" si="177"/>
        <v/>
      </c>
      <c r="P1196" s="19" t="str">
        <f>IF(O1196="","",IF(OR(periods_per_year=26,periods_per_year=52),IF(periods_per_year=26,IF(O1196=1,fpdate,P1195+14),IF(periods_per_year=52,IF(O1196=1,fpdate,P1195+7),"n/a")),IF(periods_per_year=24,DATE(YEAR(fpdate),MONTH(fpdate)+(O1196-1)/2+IF(AND(DAY(fpdate)&gt;=15,MOD(O1196,2)=0),1,0),IF(MOD(O1196,2)=0,IF(DAY(fpdate)&gt;=15,DAY(fpdate)-14,DAY(fpdate)+14),DAY(fpdate))),IF(DAY(DATE(YEAR(fpdate),MONTH(fpdate)+O1196-1,DAY(fpdate)))&lt;&gt;DAY(fpdate),DATE(YEAR(fpdate),MONTH(fpdate)+O1196,0),DATE(YEAR(fpdate),MONTH(fpdate)+O1196-1,DAY(fpdate))))))</f>
        <v/>
      </c>
      <c r="Q1196" s="20" t="str">
        <f>IF(O1196="","",IF(D1196&lt;&gt;"",D1196,IF(O1196=1,start_rate,IF(variable,IF(OR(O1196=1,O1196&lt;$J$23*periods_per_year),Q1195,MIN($J$24,IF(MOD(O1196-1,$J$26)=0,MAX($J$25,Q1195+$J$27),Q1195))),Q1195))))</f>
        <v/>
      </c>
      <c r="R1196" s="21" t="str">
        <f>IF(O1196="","",ROUND((((1+Q1196/CP)^(CP/periods_per_year))-1)*U1195,2))</f>
        <v/>
      </c>
      <c r="S1196" s="21" t="str">
        <f>IF(O1196="","",IF(O1196=nper,U1195+R1196,MIN(U1195+R1196,IF(Q1196=Q1195,S1195,ROUND(-PMT(((1+Q1196/CP)^(CP/periods_per_year))-1,nper-O1196+1,U1195),2)))))</f>
        <v/>
      </c>
      <c r="T1196" s="21" t="str">
        <f t="shared" si="178"/>
        <v/>
      </c>
      <c r="U1196" s="21" t="str">
        <f t="shared" si="179"/>
        <v/>
      </c>
    </row>
    <row r="1197" spans="1:21" x14ac:dyDescent="0.2">
      <c r="A1197" s="11" t="str">
        <f t="shared" si="170"/>
        <v/>
      </c>
      <c r="B1197" s="12" t="str">
        <f t="shared" si="171"/>
        <v/>
      </c>
      <c r="C1197" s="16" t="str">
        <f t="shared" si="172"/>
        <v/>
      </c>
      <c r="D1197" s="13" t="str">
        <f>IF(A1197="","",IF(A1197=1,start_rate,IF(variable,IF(OR(A1197=1,A1197&lt;$J$23*periods_per_year),D1196,MIN($J$24,IF(MOD(A1197-1,$J$26)=0,MAX($J$25,D1196+$J$27),D1196))),D1196)))</f>
        <v/>
      </c>
      <c r="E1197" s="14" t="str">
        <f t="shared" si="173"/>
        <v/>
      </c>
      <c r="F1197" s="14" t="str">
        <f>IF(A1197="","",IF(A1197=nper,J1196+E1197,MIN(J1196+E1197,IF(D1197=D1196,F1196,IF($E$13="Acc Bi-Weekly",ROUND((-PMT(((1+D1197/CP)^(CP/12))-1,(nper-A1197+1)*12/26,J1196))/2,2),IF($E$13="Acc Weekly",ROUND((-PMT(((1+D1197/CP)^(CP/12))-1,(nper-A1197+1)*12/52,J1196))/4,2),ROUND(-PMT(((1+D1197/CP)^(CP/periods_per_year))-1,nper-A1197+1,J1196),2)))))))</f>
        <v/>
      </c>
      <c r="G1197" s="14" t="str">
        <f>IF(OR(A1197="",A1197&lt;$E$23),"",IF(J1196&lt;=F1197,0,IF(IF(AND(A1197&gt;=$E$23,MOD(A1197-$E$23,int)=0),$E$24,0)+F1197&gt;=J1196+E1197,J1196+E1197-F1197,IF(AND(A1197&gt;=$E$23,MOD(A1197-$E$23,int)=0),$E$24,0)+IF(IF(AND(A1197&gt;=$E$23,MOD(A1197-$E$23,int)=0),$E$24,0)+IF(MOD(A1197-$E$27,periods_per_year)=0,$E$26,0)+F1197&lt;J1196+E1197,IF(MOD(A1197-$E$27,periods_per_year)=0,$E$26,0),J1196+E1197-IF(AND(A1197&gt;=$E$23,MOD(A1197-$E$23,int)=0),$E$24,0)-F1197))))</f>
        <v/>
      </c>
      <c r="H1197" s="15"/>
      <c r="I1197" s="14" t="str">
        <f t="shared" si="174"/>
        <v/>
      </c>
      <c r="J1197" s="14" t="str">
        <f t="shared" si="175"/>
        <v/>
      </c>
      <c r="K1197" s="14" t="str">
        <f t="shared" si="176"/>
        <v/>
      </c>
      <c r="L1197" s="14" t="str">
        <f>IF(A1197="","",SUM($K$49:K1197))</f>
        <v/>
      </c>
      <c r="O1197" s="18" t="str">
        <f t="shared" si="177"/>
        <v/>
      </c>
      <c r="P1197" s="19" t="str">
        <f>IF(O1197="","",IF(OR(periods_per_year=26,periods_per_year=52),IF(periods_per_year=26,IF(O1197=1,fpdate,P1196+14),IF(periods_per_year=52,IF(O1197=1,fpdate,P1196+7),"n/a")),IF(periods_per_year=24,DATE(YEAR(fpdate),MONTH(fpdate)+(O1197-1)/2+IF(AND(DAY(fpdate)&gt;=15,MOD(O1197,2)=0),1,0),IF(MOD(O1197,2)=0,IF(DAY(fpdate)&gt;=15,DAY(fpdate)-14,DAY(fpdate)+14),DAY(fpdate))),IF(DAY(DATE(YEAR(fpdate),MONTH(fpdate)+O1197-1,DAY(fpdate)))&lt;&gt;DAY(fpdate),DATE(YEAR(fpdate),MONTH(fpdate)+O1197,0),DATE(YEAR(fpdate),MONTH(fpdate)+O1197-1,DAY(fpdate))))))</f>
        <v/>
      </c>
      <c r="Q1197" s="20" t="str">
        <f>IF(O1197="","",IF(D1197&lt;&gt;"",D1197,IF(O1197=1,start_rate,IF(variable,IF(OR(O1197=1,O1197&lt;$J$23*periods_per_year),Q1196,MIN($J$24,IF(MOD(O1197-1,$J$26)=0,MAX($J$25,Q1196+$J$27),Q1196))),Q1196))))</f>
        <v/>
      </c>
      <c r="R1197" s="21" t="str">
        <f>IF(O1197="","",ROUND((((1+Q1197/CP)^(CP/periods_per_year))-1)*U1196,2))</f>
        <v/>
      </c>
      <c r="S1197" s="21" t="str">
        <f>IF(O1197="","",IF(O1197=nper,U1196+R1197,MIN(U1196+R1197,IF(Q1197=Q1196,S1196,ROUND(-PMT(((1+Q1197/CP)^(CP/periods_per_year))-1,nper-O1197+1,U1196),2)))))</f>
        <v/>
      </c>
      <c r="T1197" s="21" t="str">
        <f t="shared" si="178"/>
        <v/>
      </c>
      <c r="U1197" s="21" t="str">
        <f t="shared" si="179"/>
        <v/>
      </c>
    </row>
    <row r="1198" spans="1:21" x14ac:dyDescent="0.2">
      <c r="A1198" s="11" t="str">
        <f t="shared" si="170"/>
        <v/>
      </c>
      <c r="B1198" s="12" t="str">
        <f t="shared" si="171"/>
        <v/>
      </c>
      <c r="C1198" s="16" t="str">
        <f t="shared" si="172"/>
        <v/>
      </c>
      <c r="D1198" s="13" t="str">
        <f>IF(A1198="","",IF(A1198=1,start_rate,IF(variable,IF(OR(A1198=1,A1198&lt;$J$23*periods_per_year),D1197,MIN($J$24,IF(MOD(A1198-1,$J$26)=0,MAX($J$25,D1197+$J$27),D1197))),D1197)))</f>
        <v/>
      </c>
      <c r="E1198" s="14" t="str">
        <f t="shared" si="173"/>
        <v/>
      </c>
      <c r="F1198" s="14" t="str">
        <f>IF(A1198="","",IF(A1198=nper,J1197+E1198,MIN(J1197+E1198,IF(D1198=D1197,F1197,IF($E$13="Acc Bi-Weekly",ROUND((-PMT(((1+D1198/CP)^(CP/12))-1,(nper-A1198+1)*12/26,J1197))/2,2),IF($E$13="Acc Weekly",ROUND((-PMT(((1+D1198/CP)^(CP/12))-1,(nper-A1198+1)*12/52,J1197))/4,2),ROUND(-PMT(((1+D1198/CP)^(CP/periods_per_year))-1,nper-A1198+1,J1197),2)))))))</f>
        <v/>
      </c>
      <c r="G1198" s="14" t="str">
        <f>IF(OR(A1198="",A1198&lt;$E$23),"",IF(J1197&lt;=F1198,0,IF(IF(AND(A1198&gt;=$E$23,MOD(A1198-$E$23,int)=0),$E$24,0)+F1198&gt;=J1197+E1198,J1197+E1198-F1198,IF(AND(A1198&gt;=$E$23,MOD(A1198-$E$23,int)=0),$E$24,0)+IF(IF(AND(A1198&gt;=$E$23,MOD(A1198-$E$23,int)=0),$E$24,0)+IF(MOD(A1198-$E$27,periods_per_year)=0,$E$26,0)+F1198&lt;J1197+E1198,IF(MOD(A1198-$E$27,periods_per_year)=0,$E$26,0),J1197+E1198-IF(AND(A1198&gt;=$E$23,MOD(A1198-$E$23,int)=0),$E$24,0)-F1198))))</f>
        <v/>
      </c>
      <c r="H1198" s="15"/>
      <c r="I1198" s="14" t="str">
        <f t="shared" si="174"/>
        <v/>
      </c>
      <c r="J1198" s="14" t="str">
        <f t="shared" si="175"/>
        <v/>
      </c>
      <c r="K1198" s="14" t="str">
        <f t="shared" si="176"/>
        <v/>
      </c>
      <c r="L1198" s="14" t="str">
        <f>IF(A1198="","",SUM($K$49:K1198))</f>
        <v/>
      </c>
      <c r="O1198" s="18" t="str">
        <f t="shared" si="177"/>
        <v/>
      </c>
      <c r="P1198" s="19" t="str">
        <f>IF(O1198="","",IF(OR(periods_per_year=26,periods_per_year=52),IF(periods_per_year=26,IF(O1198=1,fpdate,P1197+14),IF(periods_per_year=52,IF(O1198=1,fpdate,P1197+7),"n/a")),IF(periods_per_year=24,DATE(YEAR(fpdate),MONTH(fpdate)+(O1198-1)/2+IF(AND(DAY(fpdate)&gt;=15,MOD(O1198,2)=0),1,0),IF(MOD(O1198,2)=0,IF(DAY(fpdate)&gt;=15,DAY(fpdate)-14,DAY(fpdate)+14),DAY(fpdate))),IF(DAY(DATE(YEAR(fpdate),MONTH(fpdate)+O1198-1,DAY(fpdate)))&lt;&gt;DAY(fpdate),DATE(YEAR(fpdate),MONTH(fpdate)+O1198,0),DATE(YEAR(fpdate),MONTH(fpdate)+O1198-1,DAY(fpdate))))))</f>
        <v/>
      </c>
      <c r="Q1198" s="20" t="str">
        <f>IF(O1198="","",IF(D1198&lt;&gt;"",D1198,IF(O1198=1,start_rate,IF(variable,IF(OR(O1198=1,O1198&lt;$J$23*periods_per_year),Q1197,MIN($J$24,IF(MOD(O1198-1,$J$26)=0,MAX($J$25,Q1197+$J$27),Q1197))),Q1197))))</f>
        <v/>
      </c>
      <c r="R1198" s="21" t="str">
        <f>IF(O1198="","",ROUND((((1+Q1198/CP)^(CP/periods_per_year))-1)*U1197,2))</f>
        <v/>
      </c>
      <c r="S1198" s="21" t="str">
        <f>IF(O1198="","",IF(O1198=nper,U1197+R1198,MIN(U1197+R1198,IF(Q1198=Q1197,S1197,ROUND(-PMT(((1+Q1198/CP)^(CP/periods_per_year))-1,nper-O1198+1,U1197),2)))))</f>
        <v/>
      </c>
      <c r="T1198" s="21" t="str">
        <f t="shared" si="178"/>
        <v/>
      </c>
      <c r="U1198" s="21" t="str">
        <f t="shared" si="179"/>
        <v/>
      </c>
    </row>
    <row r="1199" spans="1:21" x14ac:dyDescent="0.2">
      <c r="A1199" s="11" t="str">
        <f t="shared" si="170"/>
        <v/>
      </c>
      <c r="B1199" s="12" t="str">
        <f t="shared" si="171"/>
        <v/>
      </c>
      <c r="C1199" s="16" t="str">
        <f t="shared" si="172"/>
        <v/>
      </c>
      <c r="D1199" s="13" t="str">
        <f>IF(A1199="","",IF(A1199=1,start_rate,IF(variable,IF(OR(A1199=1,A1199&lt;$J$23*periods_per_year),D1198,MIN($J$24,IF(MOD(A1199-1,$J$26)=0,MAX($J$25,D1198+$J$27),D1198))),D1198)))</f>
        <v/>
      </c>
      <c r="E1199" s="14" t="str">
        <f t="shared" si="173"/>
        <v/>
      </c>
      <c r="F1199" s="14" t="str">
        <f>IF(A1199="","",IF(A1199=nper,J1198+E1199,MIN(J1198+E1199,IF(D1199=D1198,F1198,IF($E$13="Acc Bi-Weekly",ROUND((-PMT(((1+D1199/CP)^(CP/12))-1,(nper-A1199+1)*12/26,J1198))/2,2),IF($E$13="Acc Weekly",ROUND((-PMT(((1+D1199/CP)^(CP/12))-1,(nper-A1199+1)*12/52,J1198))/4,2),ROUND(-PMT(((1+D1199/CP)^(CP/periods_per_year))-1,nper-A1199+1,J1198),2)))))))</f>
        <v/>
      </c>
      <c r="G1199" s="14" t="str">
        <f>IF(OR(A1199="",A1199&lt;$E$23),"",IF(J1198&lt;=F1199,0,IF(IF(AND(A1199&gt;=$E$23,MOD(A1199-$E$23,int)=0),$E$24,0)+F1199&gt;=J1198+E1199,J1198+E1199-F1199,IF(AND(A1199&gt;=$E$23,MOD(A1199-$E$23,int)=0),$E$24,0)+IF(IF(AND(A1199&gt;=$E$23,MOD(A1199-$E$23,int)=0),$E$24,0)+IF(MOD(A1199-$E$27,periods_per_year)=0,$E$26,0)+F1199&lt;J1198+E1199,IF(MOD(A1199-$E$27,periods_per_year)=0,$E$26,0),J1198+E1199-IF(AND(A1199&gt;=$E$23,MOD(A1199-$E$23,int)=0),$E$24,0)-F1199))))</f>
        <v/>
      </c>
      <c r="H1199" s="15"/>
      <c r="I1199" s="14" t="str">
        <f t="shared" si="174"/>
        <v/>
      </c>
      <c r="J1199" s="14" t="str">
        <f t="shared" si="175"/>
        <v/>
      </c>
      <c r="K1199" s="14" t="str">
        <f t="shared" si="176"/>
        <v/>
      </c>
      <c r="L1199" s="14" t="str">
        <f>IF(A1199="","",SUM($K$49:K1199))</f>
        <v/>
      </c>
      <c r="O1199" s="18" t="str">
        <f t="shared" si="177"/>
        <v/>
      </c>
      <c r="P1199" s="19" t="str">
        <f>IF(O1199="","",IF(OR(periods_per_year=26,periods_per_year=52),IF(periods_per_year=26,IF(O1199=1,fpdate,P1198+14),IF(periods_per_year=52,IF(O1199=1,fpdate,P1198+7),"n/a")),IF(periods_per_year=24,DATE(YEAR(fpdate),MONTH(fpdate)+(O1199-1)/2+IF(AND(DAY(fpdate)&gt;=15,MOD(O1199,2)=0),1,0),IF(MOD(O1199,2)=0,IF(DAY(fpdate)&gt;=15,DAY(fpdate)-14,DAY(fpdate)+14),DAY(fpdate))),IF(DAY(DATE(YEAR(fpdate),MONTH(fpdate)+O1199-1,DAY(fpdate)))&lt;&gt;DAY(fpdate),DATE(YEAR(fpdate),MONTH(fpdate)+O1199,0),DATE(YEAR(fpdate),MONTH(fpdate)+O1199-1,DAY(fpdate))))))</f>
        <v/>
      </c>
      <c r="Q1199" s="20" t="str">
        <f>IF(O1199="","",IF(D1199&lt;&gt;"",D1199,IF(O1199=1,start_rate,IF(variable,IF(OR(O1199=1,O1199&lt;$J$23*periods_per_year),Q1198,MIN($J$24,IF(MOD(O1199-1,$J$26)=0,MAX($J$25,Q1198+$J$27),Q1198))),Q1198))))</f>
        <v/>
      </c>
      <c r="R1199" s="21" t="str">
        <f>IF(O1199="","",ROUND((((1+Q1199/CP)^(CP/periods_per_year))-1)*U1198,2))</f>
        <v/>
      </c>
      <c r="S1199" s="21" t="str">
        <f>IF(O1199="","",IF(O1199=nper,U1198+R1199,MIN(U1198+R1199,IF(Q1199=Q1198,S1198,ROUND(-PMT(((1+Q1199/CP)^(CP/periods_per_year))-1,nper-O1199+1,U1198),2)))))</f>
        <v/>
      </c>
      <c r="T1199" s="21" t="str">
        <f t="shared" si="178"/>
        <v/>
      </c>
      <c r="U1199" s="21" t="str">
        <f t="shared" si="179"/>
        <v/>
      </c>
    </row>
    <row r="1200" spans="1:21" x14ac:dyDescent="0.2">
      <c r="A1200" s="11" t="str">
        <f t="shared" si="170"/>
        <v/>
      </c>
      <c r="B1200" s="12" t="str">
        <f t="shared" si="171"/>
        <v/>
      </c>
      <c r="C1200" s="16" t="str">
        <f t="shared" si="172"/>
        <v/>
      </c>
      <c r="D1200" s="13" t="str">
        <f>IF(A1200="","",IF(A1200=1,start_rate,IF(variable,IF(OR(A1200=1,A1200&lt;$J$23*periods_per_year),D1199,MIN($J$24,IF(MOD(A1200-1,$J$26)=0,MAX($J$25,D1199+$J$27),D1199))),D1199)))</f>
        <v/>
      </c>
      <c r="E1200" s="14" t="str">
        <f t="shared" si="173"/>
        <v/>
      </c>
      <c r="F1200" s="14" t="str">
        <f>IF(A1200="","",IF(A1200=nper,J1199+E1200,MIN(J1199+E1200,IF(D1200=D1199,F1199,IF($E$13="Acc Bi-Weekly",ROUND((-PMT(((1+D1200/CP)^(CP/12))-1,(nper-A1200+1)*12/26,J1199))/2,2),IF($E$13="Acc Weekly",ROUND((-PMT(((1+D1200/CP)^(CP/12))-1,(nper-A1200+1)*12/52,J1199))/4,2),ROUND(-PMT(((1+D1200/CP)^(CP/periods_per_year))-1,nper-A1200+1,J1199),2)))))))</f>
        <v/>
      </c>
      <c r="G1200" s="14" t="str">
        <f>IF(OR(A1200="",A1200&lt;$E$23),"",IF(J1199&lt;=F1200,0,IF(IF(AND(A1200&gt;=$E$23,MOD(A1200-$E$23,int)=0),$E$24,0)+F1200&gt;=J1199+E1200,J1199+E1200-F1200,IF(AND(A1200&gt;=$E$23,MOD(A1200-$E$23,int)=0),$E$24,0)+IF(IF(AND(A1200&gt;=$E$23,MOD(A1200-$E$23,int)=0),$E$24,0)+IF(MOD(A1200-$E$27,periods_per_year)=0,$E$26,0)+F1200&lt;J1199+E1200,IF(MOD(A1200-$E$27,periods_per_year)=0,$E$26,0),J1199+E1200-IF(AND(A1200&gt;=$E$23,MOD(A1200-$E$23,int)=0),$E$24,0)-F1200))))</f>
        <v/>
      </c>
      <c r="H1200" s="15"/>
      <c r="I1200" s="14" t="str">
        <f t="shared" si="174"/>
        <v/>
      </c>
      <c r="J1200" s="14" t="str">
        <f t="shared" si="175"/>
        <v/>
      </c>
      <c r="K1200" s="14" t="str">
        <f t="shared" si="176"/>
        <v/>
      </c>
      <c r="L1200" s="14" t="str">
        <f>IF(A1200="","",SUM($K$49:K1200))</f>
        <v/>
      </c>
      <c r="O1200" s="18" t="str">
        <f t="shared" si="177"/>
        <v/>
      </c>
      <c r="P1200" s="19" t="str">
        <f>IF(O1200="","",IF(OR(periods_per_year=26,periods_per_year=52),IF(periods_per_year=26,IF(O1200=1,fpdate,P1199+14),IF(periods_per_year=52,IF(O1200=1,fpdate,P1199+7),"n/a")),IF(periods_per_year=24,DATE(YEAR(fpdate),MONTH(fpdate)+(O1200-1)/2+IF(AND(DAY(fpdate)&gt;=15,MOD(O1200,2)=0),1,0),IF(MOD(O1200,2)=0,IF(DAY(fpdate)&gt;=15,DAY(fpdate)-14,DAY(fpdate)+14),DAY(fpdate))),IF(DAY(DATE(YEAR(fpdate),MONTH(fpdate)+O1200-1,DAY(fpdate)))&lt;&gt;DAY(fpdate),DATE(YEAR(fpdate),MONTH(fpdate)+O1200,0),DATE(YEAR(fpdate),MONTH(fpdate)+O1200-1,DAY(fpdate))))))</f>
        <v/>
      </c>
      <c r="Q1200" s="20" t="str">
        <f>IF(O1200="","",IF(D1200&lt;&gt;"",D1200,IF(O1200=1,start_rate,IF(variable,IF(OR(O1200=1,O1200&lt;$J$23*periods_per_year),Q1199,MIN($J$24,IF(MOD(O1200-1,$J$26)=0,MAX($J$25,Q1199+$J$27),Q1199))),Q1199))))</f>
        <v/>
      </c>
      <c r="R1200" s="21" t="str">
        <f>IF(O1200="","",ROUND((((1+Q1200/CP)^(CP/periods_per_year))-1)*U1199,2))</f>
        <v/>
      </c>
      <c r="S1200" s="21" t="str">
        <f>IF(O1200="","",IF(O1200=nper,U1199+R1200,MIN(U1199+R1200,IF(Q1200=Q1199,S1199,ROUND(-PMT(((1+Q1200/CP)^(CP/periods_per_year))-1,nper-O1200+1,U1199),2)))))</f>
        <v/>
      </c>
      <c r="T1200" s="21" t="str">
        <f t="shared" si="178"/>
        <v/>
      </c>
      <c r="U1200" s="21" t="str">
        <f t="shared" si="179"/>
        <v/>
      </c>
    </row>
    <row r="1201" spans="1:21" x14ac:dyDescent="0.2">
      <c r="A1201" s="11" t="str">
        <f t="shared" ref="A1201:A1264" si="180">IF(J1200="","",IF(OR(A1200&gt;=nper,ROUND(J1200,2)&lt;=0),"",A1200+1))</f>
        <v/>
      </c>
      <c r="B1201" s="12" t="str">
        <f t="shared" ref="B1201:B1264" si="181">IF(A1201="","",IF(OR(periods_per_year=26,periods_per_year=52),IF(periods_per_year=26,IF(A1201=1,fpdate,B1200+14),IF(periods_per_year=52,IF(A1201=1,fpdate,B1200+7),"n/a")),IF(periods_per_year=24,DATE(YEAR(fpdate),MONTH(fpdate)+(A1201-1)/2+IF(AND(DAY(fpdate)&gt;=15,MOD(A1201,2)=0),1,0),IF(MOD(A1201,2)=0,IF(DAY(fpdate)&gt;=15,DAY(fpdate)-14,DAY(fpdate)+14),DAY(fpdate))),IF(DAY(DATE(YEAR(fpdate),MONTH(fpdate)+A1201-1,DAY(fpdate)))&lt;&gt;DAY(fpdate),DATE(YEAR(fpdate),MONTH(fpdate)+A1201,0),DATE(YEAR(fpdate),MONTH(fpdate)+A1201-1,DAY(fpdate))))))</f>
        <v/>
      </c>
      <c r="C1201" s="16" t="str">
        <f t="shared" ref="C1201:C1264" si="182">IF(A1201="","",IF(MOD(A1201,periods_per_year)=0,A1201/periods_per_year,""))</f>
        <v/>
      </c>
      <c r="D1201" s="13" t="str">
        <f>IF(A1201="","",IF(A1201=1,start_rate,IF(variable,IF(OR(A1201=1,A1201&lt;$J$23*periods_per_year),D1200,MIN($J$24,IF(MOD(A1201-1,$J$26)=0,MAX($J$25,D1200+$J$27),D1200))),D1200)))</f>
        <v/>
      </c>
      <c r="E1201" s="14" t="str">
        <f t="shared" ref="E1201:E1264" si="183">IF(A1201="","",ROUND((((1+D1201/CP)^(CP/periods_per_year))-1)*J1200,2))</f>
        <v/>
      </c>
      <c r="F1201" s="14" t="str">
        <f>IF(A1201="","",IF(A1201=nper,J1200+E1201,MIN(J1200+E1201,IF(D1201=D1200,F1200,IF($E$13="Acc Bi-Weekly",ROUND((-PMT(((1+D1201/CP)^(CP/12))-1,(nper-A1201+1)*12/26,J1200))/2,2),IF($E$13="Acc Weekly",ROUND((-PMT(((1+D1201/CP)^(CP/12))-1,(nper-A1201+1)*12/52,J1200))/4,2),ROUND(-PMT(((1+D1201/CP)^(CP/periods_per_year))-1,nper-A1201+1,J1200),2)))))))</f>
        <v/>
      </c>
      <c r="G1201" s="14" t="str">
        <f>IF(OR(A1201="",A1201&lt;$E$23),"",IF(J1200&lt;=F1201,0,IF(IF(AND(A1201&gt;=$E$23,MOD(A1201-$E$23,int)=0),$E$24,0)+F1201&gt;=J1200+E1201,J1200+E1201-F1201,IF(AND(A1201&gt;=$E$23,MOD(A1201-$E$23,int)=0),$E$24,0)+IF(IF(AND(A1201&gt;=$E$23,MOD(A1201-$E$23,int)=0),$E$24,0)+IF(MOD(A1201-$E$27,periods_per_year)=0,$E$26,0)+F1201&lt;J1200+E1201,IF(MOD(A1201-$E$27,periods_per_year)=0,$E$26,0),J1200+E1201-IF(AND(A1201&gt;=$E$23,MOD(A1201-$E$23,int)=0),$E$24,0)-F1201))))</f>
        <v/>
      </c>
      <c r="H1201" s="15"/>
      <c r="I1201" s="14" t="str">
        <f t="shared" ref="I1201:I1264" si="184">IF(A1201="","",F1201-E1201+H1201+IF(G1201="",0,G1201))</f>
        <v/>
      </c>
      <c r="J1201" s="14" t="str">
        <f t="shared" ref="J1201:J1264" si="185">IF(A1201="","",J1200-I1201)</f>
        <v/>
      </c>
      <c r="K1201" s="14" t="str">
        <f t="shared" ref="K1201:K1264" si="186">IF(A1201="","",$L$42*E1201)</f>
        <v/>
      </c>
      <c r="L1201" s="14" t="str">
        <f>IF(A1201="","",SUM($K$49:K1201))</f>
        <v/>
      </c>
      <c r="O1201" s="18" t="str">
        <f t="shared" ref="O1201:O1264" si="187">IF(U1200="","",IF(OR(O1200&gt;=nper,ROUND(U1200,2)&lt;=0),"",O1200+1))</f>
        <v/>
      </c>
      <c r="P1201" s="19" t="str">
        <f>IF(O1201="","",IF(OR(periods_per_year=26,periods_per_year=52),IF(periods_per_year=26,IF(O1201=1,fpdate,P1200+14),IF(periods_per_year=52,IF(O1201=1,fpdate,P1200+7),"n/a")),IF(periods_per_year=24,DATE(YEAR(fpdate),MONTH(fpdate)+(O1201-1)/2+IF(AND(DAY(fpdate)&gt;=15,MOD(O1201,2)=0),1,0),IF(MOD(O1201,2)=0,IF(DAY(fpdate)&gt;=15,DAY(fpdate)-14,DAY(fpdate)+14),DAY(fpdate))),IF(DAY(DATE(YEAR(fpdate),MONTH(fpdate)+O1201-1,DAY(fpdate)))&lt;&gt;DAY(fpdate),DATE(YEAR(fpdate),MONTH(fpdate)+O1201,0),DATE(YEAR(fpdate),MONTH(fpdate)+O1201-1,DAY(fpdate))))))</f>
        <v/>
      </c>
      <c r="Q1201" s="20" t="str">
        <f>IF(O1201="","",IF(D1201&lt;&gt;"",D1201,IF(O1201=1,start_rate,IF(variable,IF(OR(O1201=1,O1201&lt;$J$23*periods_per_year),Q1200,MIN($J$24,IF(MOD(O1201-1,$J$26)=0,MAX($J$25,Q1200+$J$27),Q1200))),Q1200))))</f>
        <v/>
      </c>
      <c r="R1201" s="21" t="str">
        <f>IF(O1201="","",ROUND((((1+Q1201/CP)^(CP/periods_per_year))-1)*U1200,2))</f>
        <v/>
      </c>
      <c r="S1201" s="21" t="str">
        <f>IF(O1201="","",IF(O1201=nper,U1200+R1201,MIN(U1200+R1201,IF(Q1201=Q1200,S1200,ROUND(-PMT(((1+Q1201/CP)^(CP/periods_per_year))-1,nper-O1201+1,U1200),2)))))</f>
        <v/>
      </c>
      <c r="T1201" s="21" t="str">
        <f t="shared" ref="T1201:T1264" si="188">IF(O1201="","",S1201-R1201)</f>
        <v/>
      </c>
      <c r="U1201" s="21" t="str">
        <f t="shared" ref="U1201:U1264" si="189">IF(O1201="","",U1200-T1201)</f>
        <v/>
      </c>
    </row>
    <row r="1202" spans="1:21" x14ac:dyDescent="0.2">
      <c r="A1202" s="11" t="str">
        <f t="shared" si="180"/>
        <v/>
      </c>
      <c r="B1202" s="12" t="str">
        <f t="shared" si="181"/>
        <v/>
      </c>
      <c r="C1202" s="16" t="str">
        <f t="shared" si="182"/>
        <v/>
      </c>
      <c r="D1202" s="13" t="str">
        <f>IF(A1202="","",IF(A1202=1,start_rate,IF(variable,IF(OR(A1202=1,A1202&lt;$J$23*periods_per_year),D1201,MIN($J$24,IF(MOD(A1202-1,$J$26)=0,MAX($J$25,D1201+$J$27),D1201))),D1201)))</f>
        <v/>
      </c>
      <c r="E1202" s="14" t="str">
        <f t="shared" si="183"/>
        <v/>
      </c>
      <c r="F1202" s="14" t="str">
        <f>IF(A1202="","",IF(A1202=nper,J1201+E1202,MIN(J1201+E1202,IF(D1202=D1201,F1201,IF($E$13="Acc Bi-Weekly",ROUND((-PMT(((1+D1202/CP)^(CP/12))-1,(nper-A1202+1)*12/26,J1201))/2,2),IF($E$13="Acc Weekly",ROUND((-PMT(((1+D1202/CP)^(CP/12))-1,(nper-A1202+1)*12/52,J1201))/4,2),ROUND(-PMT(((1+D1202/CP)^(CP/periods_per_year))-1,nper-A1202+1,J1201),2)))))))</f>
        <v/>
      </c>
      <c r="G1202" s="14" t="str">
        <f>IF(OR(A1202="",A1202&lt;$E$23),"",IF(J1201&lt;=F1202,0,IF(IF(AND(A1202&gt;=$E$23,MOD(A1202-$E$23,int)=0),$E$24,0)+F1202&gt;=J1201+E1202,J1201+E1202-F1202,IF(AND(A1202&gt;=$E$23,MOD(A1202-$E$23,int)=0),$E$24,0)+IF(IF(AND(A1202&gt;=$E$23,MOD(A1202-$E$23,int)=0),$E$24,0)+IF(MOD(A1202-$E$27,periods_per_year)=0,$E$26,0)+F1202&lt;J1201+E1202,IF(MOD(A1202-$E$27,periods_per_year)=0,$E$26,0),J1201+E1202-IF(AND(A1202&gt;=$E$23,MOD(A1202-$E$23,int)=0),$E$24,0)-F1202))))</f>
        <v/>
      </c>
      <c r="H1202" s="15"/>
      <c r="I1202" s="14" t="str">
        <f t="shared" si="184"/>
        <v/>
      </c>
      <c r="J1202" s="14" t="str">
        <f t="shared" si="185"/>
        <v/>
      </c>
      <c r="K1202" s="14" t="str">
        <f t="shared" si="186"/>
        <v/>
      </c>
      <c r="L1202" s="14" t="str">
        <f>IF(A1202="","",SUM($K$49:K1202))</f>
        <v/>
      </c>
      <c r="O1202" s="18" t="str">
        <f t="shared" si="187"/>
        <v/>
      </c>
      <c r="P1202" s="19" t="str">
        <f>IF(O1202="","",IF(OR(periods_per_year=26,periods_per_year=52),IF(periods_per_year=26,IF(O1202=1,fpdate,P1201+14),IF(periods_per_year=52,IF(O1202=1,fpdate,P1201+7),"n/a")),IF(periods_per_year=24,DATE(YEAR(fpdate),MONTH(fpdate)+(O1202-1)/2+IF(AND(DAY(fpdate)&gt;=15,MOD(O1202,2)=0),1,0),IF(MOD(O1202,2)=0,IF(DAY(fpdate)&gt;=15,DAY(fpdate)-14,DAY(fpdate)+14),DAY(fpdate))),IF(DAY(DATE(YEAR(fpdate),MONTH(fpdate)+O1202-1,DAY(fpdate)))&lt;&gt;DAY(fpdate),DATE(YEAR(fpdate),MONTH(fpdate)+O1202,0),DATE(YEAR(fpdate),MONTH(fpdate)+O1202-1,DAY(fpdate))))))</f>
        <v/>
      </c>
      <c r="Q1202" s="20" t="str">
        <f>IF(O1202="","",IF(D1202&lt;&gt;"",D1202,IF(O1202=1,start_rate,IF(variable,IF(OR(O1202=1,O1202&lt;$J$23*periods_per_year),Q1201,MIN($J$24,IF(MOD(O1202-1,$J$26)=0,MAX($J$25,Q1201+$J$27),Q1201))),Q1201))))</f>
        <v/>
      </c>
      <c r="R1202" s="21" t="str">
        <f>IF(O1202="","",ROUND((((1+Q1202/CP)^(CP/periods_per_year))-1)*U1201,2))</f>
        <v/>
      </c>
      <c r="S1202" s="21" t="str">
        <f>IF(O1202="","",IF(O1202=nper,U1201+R1202,MIN(U1201+R1202,IF(Q1202=Q1201,S1201,ROUND(-PMT(((1+Q1202/CP)^(CP/periods_per_year))-1,nper-O1202+1,U1201),2)))))</f>
        <v/>
      </c>
      <c r="T1202" s="21" t="str">
        <f t="shared" si="188"/>
        <v/>
      </c>
      <c r="U1202" s="21" t="str">
        <f t="shared" si="189"/>
        <v/>
      </c>
    </row>
    <row r="1203" spans="1:21" x14ac:dyDescent="0.2">
      <c r="A1203" s="11" t="str">
        <f t="shared" si="180"/>
        <v/>
      </c>
      <c r="B1203" s="12" t="str">
        <f t="shared" si="181"/>
        <v/>
      </c>
      <c r="C1203" s="16" t="str">
        <f t="shared" si="182"/>
        <v/>
      </c>
      <c r="D1203" s="13" t="str">
        <f>IF(A1203="","",IF(A1203=1,start_rate,IF(variable,IF(OR(A1203=1,A1203&lt;$J$23*periods_per_year),D1202,MIN($J$24,IF(MOD(A1203-1,$J$26)=0,MAX($J$25,D1202+$J$27),D1202))),D1202)))</f>
        <v/>
      </c>
      <c r="E1203" s="14" t="str">
        <f t="shared" si="183"/>
        <v/>
      </c>
      <c r="F1203" s="14" t="str">
        <f>IF(A1203="","",IF(A1203=nper,J1202+E1203,MIN(J1202+E1203,IF(D1203=D1202,F1202,IF($E$13="Acc Bi-Weekly",ROUND((-PMT(((1+D1203/CP)^(CP/12))-1,(nper-A1203+1)*12/26,J1202))/2,2),IF($E$13="Acc Weekly",ROUND((-PMT(((1+D1203/CP)^(CP/12))-1,(nper-A1203+1)*12/52,J1202))/4,2),ROUND(-PMT(((1+D1203/CP)^(CP/periods_per_year))-1,nper-A1203+1,J1202),2)))))))</f>
        <v/>
      </c>
      <c r="G1203" s="14" t="str">
        <f>IF(OR(A1203="",A1203&lt;$E$23),"",IF(J1202&lt;=F1203,0,IF(IF(AND(A1203&gt;=$E$23,MOD(A1203-$E$23,int)=0),$E$24,0)+F1203&gt;=J1202+E1203,J1202+E1203-F1203,IF(AND(A1203&gt;=$E$23,MOD(A1203-$E$23,int)=0),$E$24,0)+IF(IF(AND(A1203&gt;=$E$23,MOD(A1203-$E$23,int)=0),$E$24,0)+IF(MOD(A1203-$E$27,periods_per_year)=0,$E$26,0)+F1203&lt;J1202+E1203,IF(MOD(A1203-$E$27,periods_per_year)=0,$E$26,0),J1202+E1203-IF(AND(A1203&gt;=$E$23,MOD(A1203-$E$23,int)=0),$E$24,0)-F1203))))</f>
        <v/>
      </c>
      <c r="H1203" s="15"/>
      <c r="I1203" s="14" t="str">
        <f t="shared" si="184"/>
        <v/>
      </c>
      <c r="J1203" s="14" t="str">
        <f t="shared" si="185"/>
        <v/>
      </c>
      <c r="K1203" s="14" t="str">
        <f t="shared" si="186"/>
        <v/>
      </c>
      <c r="L1203" s="14" t="str">
        <f>IF(A1203="","",SUM($K$49:K1203))</f>
        <v/>
      </c>
      <c r="O1203" s="18" t="str">
        <f t="shared" si="187"/>
        <v/>
      </c>
      <c r="P1203" s="19" t="str">
        <f>IF(O1203="","",IF(OR(periods_per_year=26,periods_per_year=52),IF(periods_per_year=26,IF(O1203=1,fpdate,P1202+14),IF(periods_per_year=52,IF(O1203=1,fpdate,P1202+7),"n/a")),IF(periods_per_year=24,DATE(YEAR(fpdate),MONTH(fpdate)+(O1203-1)/2+IF(AND(DAY(fpdate)&gt;=15,MOD(O1203,2)=0),1,0),IF(MOD(O1203,2)=0,IF(DAY(fpdate)&gt;=15,DAY(fpdate)-14,DAY(fpdate)+14),DAY(fpdate))),IF(DAY(DATE(YEAR(fpdate),MONTH(fpdate)+O1203-1,DAY(fpdate)))&lt;&gt;DAY(fpdate),DATE(YEAR(fpdate),MONTH(fpdate)+O1203,0),DATE(YEAR(fpdate),MONTH(fpdate)+O1203-1,DAY(fpdate))))))</f>
        <v/>
      </c>
      <c r="Q1203" s="20" t="str">
        <f>IF(O1203="","",IF(D1203&lt;&gt;"",D1203,IF(O1203=1,start_rate,IF(variable,IF(OR(O1203=1,O1203&lt;$J$23*periods_per_year),Q1202,MIN($J$24,IF(MOD(O1203-1,$J$26)=0,MAX($J$25,Q1202+$J$27),Q1202))),Q1202))))</f>
        <v/>
      </c>
      <c r="R1203" s="21" t="str">
        <f>IF(O1203="","",ROUND((((1+Q1203/CP)^(CP/periods_per_year))-1)*U1202,2))</f>
        <v/>
      </c>
      <c r="S1203" s="21" t="str">
        <f>IF(O1203="","",IF(O1203=nper,U1202+R1203,MIN(U1202+R1203,IF(Q1203=Q1202,S1202,ROUND(-PMT(((1+Q1203/CP)^(CP/periods_per_year))-1,nper-O1203+1,U1202),2)))))</f>
        <v/>
      </c>
      <c r="T1203" s="21" t="str">
        <f t="shared" si="188"/>
        <v/>
      </c>
      <c r="U1203" s="21" t="str">
        <f t="shared" si="189"/>
        <v/>
      </c>
    </row>
    <row r="1204" spans="1:21" x14ac:dyDescent="0.2">
      <c r="A1204" s="11" t="str">
        <f t="shared" si="180"/>
        <v/>
      </c>
      <c r="B1204" s="12" t="str">
        <f t="shared" si="181"/>
        <v/>
      </c>
      <c r="C1204" s="16" t="str">
        <f t="shared" si="182"/>
        <v/>
      </c>
      <c r="D1204" s="13" t="str">
        <f>IF(A1204="","",IF(A1204=1,start_rate,IF(variable,IF(OR(A1204=1,A1204&lt;$J$23*periods_per_year),D1203,MIN($J$24,IF(MOD(A1204-1,$J$26)=0,MAX($J$25,D1203+$J$27),D1203))),D1203)))</f>
        <v/>
      </c>
      <c r="E1204" s="14" t="str">
        <f t="shared" si="183"/>
        <v/>
      </c>
      <c r="F1204" s="14" t="str">
        <f>IF(A1204="","",IF(A1204=nper,J1203+E1204,MIN(J1203+E1204,IF(D1204=D1203,F1203,IF($E$13="Acc Bi-Weekly",ROUND((-PMT(((1+D1204/CP)^(CP/12))-1,(nper-A1204+1)*12/26,J1203))/2,2),IF($E$13="Acc Weekly",ROUND((-PMT(((1+D1204/CP)^(CP/12))-1,(nper-A1204+1)*12/52,J1203))/4,2),ROUND(-PMT(((1+D1204/CP)^(CP/periods_per_year))-1,nper-A1204+1,J1203),2)))))))</f>
        <v/>
      </c>
      <c r="G1204" s="14" t="str">
        <f>IF(OR(A1204="",A1204&lt;$E$23),"",IF(J1203&lt;=F1204,0,IF(IF(AND(A1204&gt;=$E$23,MOD(A1204-$E$23,int)=0),$E$24,0)+F1204&gt;=J1203+E1204,J1203+E1204-F1204,IF(AND(A1204&gt;=$E$23,MOD(A1204-$E$23,int)=0),$E$24,0)+IF(IF(AND(A1204&gt;=$E$23,MOD(A1204-$E$23,int)=0),$E$24,0)+IF(MOD(A1204-$E$27,periods_per_year)=0,$E$26,0)+F1204&lt;J1203+E1204,IF(MOD(A1204-$E$27,periods_per_year)=0,$E$26,0),J1203+E1204-IF(AND(A1204&gt;=$E$23,MOD(A1204-$E$23,int)=0),$E$24,0)-F1204))))</f>
        <v/>
      </c>
      <c r="H1204" s="15"/>
      <c r="I1204" s="14" t="str">
        <f t="shared" si="184"/>
        <v/>
      </c>
      <c r="J1204" s="14" t="str">
        <f t="shared" si="185"/>
        <v/>
      </c>
      <c r="K1204" s="14" t="str">
        <f t="shared" si="186"/>
        <v/>
      </c>
      <c r="L1204" s="14" t="str">
        <f>IF(A1204="","",SUM($K$49:K1204))</f>
        <v/>
      </c>
      <c r="O1204" s="18" t="str">
        <f t="shared" si="187"/>
        <v/>
      </c>
      <c r="P1204" s="19" t="str">
        <f>IF(O1204="","",IF(OR(periods_per_year=26,periods_per_year=52),IF(periods_per_year=26,IF(O1204=1,fpdate,P1203+14),IF(periods_per_year=52,IF(O1204=1,fpdate,P1203+7),"n/a")),IF(periods_per_year=24,DATE(YEAR(fpdate),MONTH(fpdate)+(O1204-1)/2+IF(AND(DAY(fpdate)&gt;=15,MOD(O1204,2)=0),1,0),IF(MOD(O1204,2)=0,IF(DAY(fpdate)&gt;=15,DAY(fpdate)-14,DAY(fpdate)+14),DAY(fpdate))),IF(DAY(DATE(YEAR(fpdate),MONTH(fpdate)+O1204-1,DAY(fpdate)))&lt;&gt;DAY(fpdate),DATE(YEAR(fpdate),MONTH(fpdate)+O1204,0),DATE(YEAR(fpdate),MONTH(fpdate)+O1204-1,DAY(fpdate))))))</f>
        <v/>
      </c>
      <c r="Q1204" s="20" t="str">
        <f>IF(O1204="","",IF(D1204&lt;&gt;"",D1204,IF(O1204=1,start_rate,IF(variable,IF(OR(O1204=1,O1204&lt;$J$23*periods_per_year),Q1203,MIN($J$24,IF(MOD(O1204-1,$J$26)=0,MAX($J$25,Q1203+$J$27),Q1203))),Q1203))))</f>
        <v/>
      </c>
      <c r="R1204" s="21" t="str">
        <f>IF(O1204="","",ROUND((((1+Q1204/CP)^(CP/periods_per_year))-1)*U1203,2))</f>
        <v/>
      </c>
      <c r="S1204" s="21" t="str">
        <f>IF(O1204="","",IF(O1204=nper,U1203+R1204,MIN(U1203+R1204,IF(Q1204=Q1203,S1203,ROUND(-PMT(((1+Q1204/CP)^(CP/periods_per_year))-1,nper-O1204+1,U1203),2)))))</f>
        <v/>
      </c>
      <c r="T1204" s="21" t="str">
        <f t="shared" si="188"/>
        <v/>
      </c>
      <c r="U1204" s="21" t="str">
        <f t="shared" si="189"/>
        <v/>
      </c>
    </row>
    <row r="1205" spans="1:21" x14ac:dyDescent="0.2">
      <c r="A1205" s="11" t="str">
        <f t="shared" si="180"/>
        <v/>
      </c>
      <c r="B1205" s="12" t="str">
        <f t="shared" si="181"/>
        <v/>
      </c>
      <c r="C1205" s="16" t="str">
        <f t="shared" si="182"/>
        <v/>
      </c>
      <c r="D1205" s="13" t="str">
        <f>IF(A1205="","",IF(A1205=1,start_rate,IF(variable,IF(OR(A1205=1,A1205&lt;$J$23*periods_per_year),D1204,MIN($J$24,IF(MOD(A1205-1,$J$26)=0,MAX($J$25,D1204+$J$27),D1204))),D1204)))</f>
        <v/>
      </c>
      <c r="E1205" s="14" t="str">
        <f t="shared" si="183"/>
        <v/>
      </c>
      <c r="F1205" s="14" t="str">
        <f>IF(A1205="","",IF(A1205=nper,J1204+E1205,MIN(J1204+E1205,IF(D1205=D1204,F1204,IF($E$13="Acc Bi-Weekly",ROUND((-PMT(((1+D1205/CP)^(CP/12))-1,(nper-A1205+1)*12/26,J1204))/2,2),IF($E$13="Acc Weekly",ROUND((-PMT(((1+D1205/CP)^(CP/12))-1,(nper-A1205+1)*12/52,J1204))/4,2),ROUND(-PMT(((1+D1205/CP)^(CP/periods_per_year))-1,nper-A1205+1,J1204),2)))))))</f>
        <v/>
      </c>
      <c r="G1205" s="14" t="str">
        <f>IF(OR(A1205="",A1205&lt;$E$23),"",IF(J1204&lt;=F1205,0,IF(IF(AND(A1205&gt;=$E$23,MOD(A1205-$E$23,int)=0),$E$24,0)+F1205&gt;=J1204+E1205,J1204+E1205-F1205,IF(AND(A1205&gt;=$E$23,MOD(A1205-$E$23,int)=0),$E$24,0)+IF(IF(AND(A1205&gt;=$E$23,MOD(A1205-$E$23,int)=0),$E$24,0)+IF(MOD(A1205-$E$27,periods_per_year)=0,$E$26,0)+F1205&lt;J1204+E1205,IF(MOD(A1205-$E$27,periods_per_year)=0,$E$26,0),J1204+E1205-IF(AND(A1205&gt;=$E$23,MOD(A1205-$E$23,int)=0),$E$24,0)-F1205))))</f>
        <v/>
      </c>
      <c r="H1205" s="15"/>
      <c r="I1205" s="14" t="str">
        <f t="shared" si="184"/>
        <v/>
      </c>
      <c r="J1205" s="14" t="str">
        <f t="shared" si="185"/>
        <v/>
      </c>
      <c r="K1205" s="14" t="str">
        <f t="shared" si="186"/>
        <v/>
      </c>
      <c r="L1205" s="14" t="str">
        <f>IF(A1205="","",SUM($K$49:K1205))</f>
        <v/>
      </c>
      <c r="O1205" s="18" t="str">
        <f t="shared" si="187"/>
        <v/>
      </c>
      <c r="P1205" s="19" t="str">
        <f>IF(O1205="","",IF(OR(periods_per_year=26,periods_per_year=52),IF(periods_per_year=26,IF(O1205=1,fpdate,P1204+14),IF(periods_per_year=52,IF(O1205=1,fpdate,P1204+7),"n/a")),IF(periods_per_year=24,DATE(YEAR(fpdate),MONTH(fpdate)+(O1205-1)/2+IF(AND(DAY(fpdate)&gt;=15,MOD(O1205,2)=0),1,0),IF(MOD(O1205,2)=0,IF(DAY(fpdate)&gt;=15,DAY(fpdate)-14,DAY(fpdate)+14),DAY(fpdate))),IF(DAY(DATE(YEAR(fpdate),MONTH(fpdate)+O1205-1,DAY(fpdate)))&lt;&gt;DAY(fpdate),DATE(YEAR(fpdate),MONTH(fpdate)+O1205,0),DATE(YEAR(fpdate),MONTH(fpdate)+O1205-1,DAY(fpdate))))))</f>
        <v/>
      </c>
      <c r="Q1205" s="20" t="str">
        <f>IF(O1205="","",IF(D1205&lt;&gt;"",D1205,IF(O1205=1,start_rate,IF(variable,IF(OR(O1205=1,O1205&lt;$J$23*periods_per_year),Q1204,MIN($J$24,IF(MOD(O1205-1,$J$26)=0,MAX($J$25,Q1204+$J$27),Q1204))),Q1204))))</f>
        <v/>
      </c>
      <c r="R1205" s="21" t="str">
        <f>IF(O1205="","",ROUND((((1+Q1205/CP)^(CP/periods_per_year))-1)*U1204,2))</f>
        <v/>
      </c>
      <c r="S1205" s="21" t="str">
        <f>IF(O1205="","",IF(O1205=nper,U1204+R1205,MIN(U1204+R1205,IF(Q1205=Q1204,S1204,ROUND(-PMT(((1+Q1205/CP)^(CP/periods_per_year))-1,nper-O1205+1,U1204),2)))))</f>
        <v/>
      </c>
      <c r="T1205" s="21" t="str">
        <f t="shared" si="188"/>
        <v/>
      </c>
      <c r="U1205" s="21" t="str">
        <f t="shared" si="189"/>
        <v/>
      </c>
    </row>
    <row r="1206" spans="1:21" x14ac:dyDescent="0.2">
      <c r="A1206" s="11" t="str">
        <f t="shared" si="180"/>
        <v/>
      </c>
      <c r="B1206" s="12" t="str">
        <f t="shared" si="181"/>
        <v/>
      </c>
      <c r="C1206" s="16" t="str">
        <f t="shared" si="182"/>
        <v/>
      </c>
      <c r="D1206" s="13" t="str">
        <f>IF(A1206="","",IF(A1206=1,start_rate,IF(variable,IF(OR(A1206=1,A1206&lt;$J$23*periods_per_year),D1205,MIN($J$24,IF(MOD(A1206-1,$J$26)=0,MAX($J$25,D1205+$J$27),D1205))),D1205)))</f>
        <v/>
      </c>
      <c r="E1206" s="14" t="str">
        <f t="shared" si="183"/>
        <v/>
      </c>
      <c r="F1206" s="14" t="str">
        <f>IF(A1206="","",IF(A1206=nper,J1205+E1206,MIN(J1205+E1206,IF(D1206=D1205,F1205,IF($E$13="Acc Bi-Weekly",ROUND((-PMT(((1+D1206/CP)^(CP/12))-1,(nper-A1206+1)*12/26,J1205))/2,2),IF($E$13="Acc Weekly",ROUND((-PMT(((1+D1206/CP)^(CP/12))-1,(nper-A1206+1)*12/52,J1205))/4,2),ROUND(-PMT(((1+D1206/CP)^(CP/periods_per_year))-1,nper-A1206+1,J1205),2)))))))</f>
        <v/>
      </c>
      <c r="G1206" s="14" t="str">
        <f>IF(OR(A1206="",A1206&lt;$E$23),"",IF(J1205&lt;=F1206,0,IF(IF(AND(A1206&gt;=$E$23,MOD(A1206-$E$23,int)=0),$E$24,0)+F1206&gt;=J1205+E1206,J1205+E1206-F1206,IF(AND(A1206&gt;=$E$23,MOD(A1206-$E$23,int)=0),$E$24,0)+IF(IF(AND(A1206&gt;=$E$23,MOD(A1206-$E$23,int)=0),$E$24,0)+IF(MOD(A1206-$E$27,periods_per_year)=0,$E$26,0)+F1206&lt;J1205+E1206,IF(MOD(A1206-$E$27,periods_per_year)=0,$E$26,0),J1205+E1206-IF(AND(A1206&gt;=$E$23,MOD(A1206-$E$23,int)=0),$E$24,0)-F1206))))</f>
        <v/>
      </c>
      <c r="H1206" s="15"/>
      <c r="I1206" s="14" t="str">
        <f t="shared" si="184"/>
        <v/>
      </c>
      <c r="J1206" s="14" t="str">
        <f t="shared" si="185"/>
        <v/>
      </c>
      <c r="K1206" s="14" t="str">
        <f t="shared" si="186"/>
        <v/>
      </c>
      <c r="L1206" s="14" t="str">
        <f>IF(A1206="","",SUM($K$49:K1206))</f>
        <v/>
      </c>
      <c r="O1206" s="18" t="str">
        <f t="shared" si="187"/>
        <v/>
      </c>
      <c r="P1206" s="19" t="str">
        <f>IF(O1206="","",IF(OR(periods_per_year=26,periods_per_year=52),IF(periods_per_year=26,IF(O1206=1,fpdate,P1205+14),IF(periods_per_year=52,IF(O1206=1,fpdate,P1205+7),"n/a")),IF(periods_per_year=24,DATE(YEAR(fpdate),MONTH(fpdate)+(O1206-1)/2+IF(AND(DAY(fpdate)&gt;=15,MOD(O1206,2)=0),1,0),IF(MOD(O1206,2)=0,IF(DAY(fpdate)&gt;=15,DAY(fpdate)-14,DAY(fpdate)+14),DAY(fpdate))),IF(DAY(DATE(YEAR(fpdate),MONTH(fpdate)+O1206-1,DAY(fpdate)))&lt;&gt;DAY(fpdate),DATE(YEAR(fpdate),MONTH(fpdate)+O1206,0),DATE(YEAR(fpdate),MONTH(fpdate)+O1206-1,DAY(fpdate))))))</f>
        <v/>
      </c>
      <c r="Q1206" s="20" t="str">
        <f>IF(O1206="","",IF(D1206&lt;&gt;"",D1206,IF(O1206=1,start_rate,IF(variable,IF(OR(O1206=1,O1206&lt;$J$23*periods_per_year),Q1205,MIN($J$24,IF(MOD(O1206-1,$J$26)=0,MAX($J$25,Q1205+$J$27),Q1205))),Q1205))))</f>
        <v/>
      </c>
      <c r="R1206" s="21" t="str">
        <f>IF(O1206="","",ROUND((((1+Q1206/CP)^(CP/periods_per_year))-1)*U1205,2))</f>
        <v/>
      </c>
      <c r="S1206" s="21" t="str">
        <f>IF(O1206="","",IF(O1206=nper,U1205+R1206,MIN(U1205+R1206,IF(Q1206=Q1205,S1205,ROUND(-PMT(((1+Q1206/CP)^(CP/periods_per_year))-1,nper-O1206+1,U1205),2)))))</f>
        <v/>
      </c>
      <c r="T1206" s="21" t="str">
        <f t="shared" si="188"/>
        <v/>
      </c>
      <c r="U1206" s="21" t="str">
        <f t="shared" si="189"/>
        <v/>
      </c>
    </row>
    <row r="1207" spans="1:21" x14ac:dyDescent="0.2">
      <c r="A1207" s="11" t="str">
        <f t="shared" si="180"/>
        <v/>
      </c>
      <c r="B1207" s="12" t="str">
        <f t="shared" si="181"/>
        <v/>
      </c>
      <c r="C1207" s="16" t="str">
        <f t="shared" si="182"/>
        <v/>
      </c>
      <c r="D1207" s="13" t="str">
        <f>IF(A1207="","",IF(A1207=1,start_rate,IF(variable,IF(OR(A1207=1,A1207&lt;$J$23*periods_per_year),D1206,MIN($J$24,IF(MOD(A1207-1,$J$26)=0,MAX($J$25,D1206+$J$27),D1206))),D1206)))</f>
        <v/>
      </c>
      <c r="E1207" s="14" t="str">
        <f t="shared" si="183"/>
        <v/>
      </c>
      <c r="F1207" s="14" t="str">
        <f>IF(A1207="","",IF(A1207=nper,J1206+E1207,MIN(J1206+E1207,IF(D1207=D1206,F1206,IF($E$13="Acc Bi-Weekly",ROUND((-PMT(((1+D1207/CP)^(CP/12))-1,(nper-A1207+1)*12/26,J1206))/2,2),IF($E$13="Acc Weekly",ROUND((-PMT(((1+D1207/CP)^(CP/12))-1,(nper-A1207+1)*12/52,J1206))/4,2),ROUND(-PMT(((1+D1207/CP)^(CP/periods_per_year))-1,nper-A1207+1,J1206),2)))))))</f>
        <v/>
      </c>
      <c r="G1207" s="14" t="str">
        <f>IF(OR(A1207="",A1207&lt;$E$23),"",IF(J1206&lt;=F1207,0,IF(IF(AND(A1207&gt;=$E$23,MOD(A1207-$E$23,int)=0),$E$24,0)+F1207&gt;=J1206+E1207,J1206+E1207-F1207,IF(AND(A1207&gt;=$E$23,MOD(A1207-$E$23,int)=0),$E$24,0)+IF(IF(AND(A1207&gt;=$E$23,MOD(A1207-$E$23,int)=0),$E$24,0)+IF(MOD(A1207-$E$27,periods_per_year)=0,$E$26,0)+F1207&lt;J1206+E1207,IF(MOD(A1207-$E$27,periods_per_year)=0,$E$26,0),J1206+E1207-IF(AND(A1207&gt;=$E$23,MOD(A1207-$E$23,int)=0),$E$24,0)-F1207))))</f>
        <v/>
      </c>
      <c r="H1207" s="15"/>
      <c r="I1207" s="14" t="str">
        <f t="shared" si="184"/>
        <v/>
      </c>
      <c r="J1207" s="14" t="str">
        <f t="shared" si="185"/>
        <v/>
      </c>
      <c r="K1207" s="14" t="str">
        <f t="shared" si="186"/>
        <v/>
      </c>
      <c r="L1207" s="14" t="str">
        <f>IF(A1207="","",SUM($K$49:K1207))</f>
        <v/>
      </c>
      <c r="O1207" s="18" t="str">
        <f t="shared" si="187"/>
        <v/>
      </c>
      <c r="P1207" s="19" t="str">
        <f>IF(O1207="","",IF(OR(periods_per_year=26,periods_per_year=52),IF(periods_per_year=26,IF(O1207=1,fpdate,P1206+14),IF(periods_per_year=52,IF(O1207=1,fpdate,P1206+7),"n/a")),IF(periods_per_year=24,DATE(YEAR(fpdate),MONTH(fpdate)+(O1207-1)/2+IF(AND(DAY(fpdate)&gt;=15,MOD(O1207,2)=0),1,0),IF(MOD(O1207,2)=0,IF(DAY(fpdate)&gt;=15,DAY(fpdate)-14,DAY(fpdate)+14),DAY(fpdate))),IF(DAY(DATE(YEAR(fpdate),MONTH(fpdate)+O1207-1,DAY(fpdate)))&lt;&gt;DAY(fpdate),DATE(YEAR(fpdate),MONTH(fpdate)+O1207,0),DATE(YEAR(fpdate),MONTH(fpdate)+O1207-1,DAY(fpdate))))))</f>
        <v/>
      </c>
      <c r="Q1207" s="20" t="str">
        <f>IF(O1207="","",IF(D1207&lt;&gt;"",D1207,IF(O1207=1,start_rate,IF(variable,IF(OR(O1207=1,O1207&lt;$J$23*periods_per_year),Q1206,MIN($J$24,IF(MOD(O1207-1,$J$26)=0,MAX($J$25,Q1206+$J$27),Q1206))),Q1206))))</f>
        <v/>
      </c>
      <c r="R1207" s="21" t="str">
        <f>IF(O1207="","",ROUND((((1+Q1207/CP)^(CP/periods_per_year))-1)*U1206,2))</f>
        <v/>
      </c>
      <c r="S1207" s="21" t="str">
        <f>IF(O1207="","",IF(O1207=nper,U1206+R1207,MIN(U1206+R1207,IF(Q1207=Q1206,S1206,ROUND(-PMT(((1+Q1207/CP)^(CP/periods_per_year))-1,nper-O1207+1,U1206),2)))))</f>
        <v/>
      </c>
      <c r="T1207" s="21" t="str">
        <f t="shared" si="188"/>
        <v/>
      </c>
      <c r="U1207" s="21" t="str">
        <f t="shared" si="189"/>
        <v/>
      </c>
    </row>
    <row r="1208" spans="1:21" x14ac:dyDescent="0.2">
      <c r="A1208" s="11" t="str">
        <f t="shared" si="180"/>
        <v/>
      </c>
      <c r="B1208" s="12" t="str">
        <f t="shared" si="181"/>
        <v/>
      </c>
      <c r="C1208" s="16" t="str">
        <f t="shared" si="182"/>
        <v/>
      </c>
      <c r="D1208" s="13" t="str">
        <f>IF(A1208="","",IF(A1208=1,start_rate,IF(variable,IF(OR(A1208=1,A1208&lt;$J$23*periods_per_year),D1207,MIN($J$24,IF(MOD(A1208-1,$J$26)=0,MAX($J$25,D1207+$J$27),D1207))),D1207)))</f>
        <v/>
      </c>
      <c r="E1208" s="14" t="str">
        <f t="shared" si="183"/>
        <v/>
      </c>
      <c r="F1208" s="14" t="str">
        <f>IF(A1208="","",IF(A1208=nper,J1207+E1208,MIN(J1207+E1208,IF(D1208=D1207,F1207,IF($E$13="Acc Bi-Weekly",ROUND((-PMT(((1+D1208/CP)^(CP/12))-1,(nper-A1208+1)*12/26,J1207))/2,2),IF($E$13="Acc Weekly",ROUND((-PMT(((1+D1208/CP)^(CP/12))-1,(nper-A1208+1)*12/52,J1207))/4,2),ROUND(-PMT(((1+D1208/CP)^(CP/periods_per_year))-1,nper-A1208+1,J1207),2)))))))</f>
        <v/>
      </c>
      <c r="G1208" s="14" t="str">
        <f>IF(OR(A1208="",A1208&lt;$E$23),"",IF(J1207&lt;=F1208,0,IF(IF(AND(A1208&gt;=$E$23,MOD(A1208-$E$23,int)=0),$E$24,0)+F1208&gt;=J1207+E1208,J1207+E1208-F1208,IF(AND(A1208&gt;=$E$23,MOD(A1208-$E$23,int)=0),$E$24,0)+IF(IF(AND(A1208&gt;=$E$23,MOD(A1208-$E$23,int)=0),$E$24,0)+IF(MOD(A1208-$E$27,periods_per_year)=0,$E$26,0)+F1208&lt;J1207+E1208,IF(MOD(A1208-$E$27,periods_per_year)=0,$E$26,0),J1207+E1208-IF(AND(A1208&gt;=$E$23,MOD(A1208-$E$23,int)=0),$E$24,0)-F1208))))</f>
        <v/>
      </c>
      <c r="H1208" s="15"/>
      <c r="I1208" s="14" t="str">
        <f t="shared" si="184"/>
        <v/>
      </c>
      <c r="J1208" s="14" t="str">
        <f t="shared" si="185"/>
        <v/>
      </c>
      <c r="K1208" s="14" t="str">
        <f t="shared" si="186"/>
        <v/>
      </c>
      <c r="L1208" s="14" t="str">
        <f>IF(A1208="","",SUM($K$49:K1208))</f>
        <v/>
      </c>
      <c r="O1208" s="18" t="str">
        <f t="shared" si="187"/>
        <v/>
      </c>
      <c r="P1208" s="19" t="str">
        <f>IF(O1208="","",IF(OR(periods_per_year=26,periods_per_year=52),IF(periods_per_year=26,IF(O1208=1,fpdate,P1207+14),IF(periods_per_year=52,IF(O1208=1,fpdate,P1207+7),"n/a")),IF(periods_per_year=24,DATE(YEAR(fpdate),MONTH(fpdate)+(O1208-1)/2+IF(AND(DAY(fpdate)&gt;=15,MOD(O1208,2)=0),1,0),IF(MOD(O1208,2)=0,IF(DAY(fpdate)&gt;=15,DAY(fpdate)-14,DAY(fpdate)+14),DAY(fpdate))),IF(DAY(DATE(YEAR(fpdate),MONTH(fpdate)+O1208-1,DAY(fpdate)))&lt;&gt;DAY(fpdate),DATE(YEAR(fpdate),MONTH(fpdate)+O1208,0),DATE(YEAR(fpdate),MONTH(fpdate)+O1208-1,DAY(fpdate))))))</f>
        <v/>
      </c>
      <c r="Q1208" s="20" t="str">
        <f>IF(O1208="","",IF(D1208&lt;&gt;"",D1208,IF(O1208=1,start_rate,IF(variable,IF(OR(O1208=1,O1208&lt;$J$23*periods_per_year),Q1207,MIN($J$24,IF(MOD(O1208-1,$J$26)=0,MAX($J$25,Q1207+$J$27),Q1207))),Q1207))))</f>
        <v/>
      </c>
      <c r="R1208" s="21" t="str">
        <f>IF(O1208="","",ROUND((((1+Q1208/CP)^(CP/periods_per_year))-1)*U1207,2))</f>
        <v/>
      </c>
      <c r="S1208" s="21" t="str">
        <f>IF(O1208="","",IF(O1208=nper,U1207+R1208,MIN(U1207+R1208,IF(Q1208=Q1207,S1207,ROUND(-PMT(((1+Q1208/CP)^(CP/periods_per_year))-1,nper-O1208+1,U1207),2)))))</f>
        <v/>
      </c>
      <c r="T1208" s="21" t="str">
        <f t="shared" si="188"/>
        <v/>
      </c>
      <c r="U1208" s="21" t="str">
        <f t="shared" si="189"/>
        <v/>
      </c>
    </row>
    <row r="1209" spans="1:21" x14ac:dyDescent="0.2">
      <c r="A1209" s="11" t="str">
        <f t="shared" si="180"/>
        <v/>
      </c>
      <c r="B1209" s="12" t="str">
        <f t="shared" si="181"/>
        <v/>
      </c>
      <c r="C1209" s="16" t="str">
        <f t="shared" si="182"/>
        <v/>
      </c>
      <c r="D1209" s="13" t="str">
        <f>IF(A1209="","",IF(A1209=1,start_rate,IF(variable,IF(OR(A1209=1,A1209&lt;$J$23*periods_per_year),D1208,MIN($J$24,IF(MOD(A1209-1,$J$26)=0,MAX($J$25,D1208+$J$27),D1208))),D1208)))</f>
        <v/>
      </c>
      <c r="E1209" s="14" t="str">
        <f t="shared" si="183"/>
        <v/>
      </c>
      <c r="F1209" s="14" t="str">
        <f>IF(A1209="","",IF(A1209=nper,J1208+E1209,MIN(J1208+E1209,IF(D1209=D1208,F1208,IF($E$13="Acc Bi-Weekly",ROUND((-PMT(((1+D1209/CP)^(CP/12))-1,(nper-A1209+1)*12/26,J1208))/2,2),IF($E$13="Acc Weekly",ROUND((-PMT(((1+D1209/CP)^(CP/12))-1,(nper-A1209+1)*12/52,J1208))/4,2),ROUND(-PMT(((1+D1209/CP)^(CP/periods_per_year))-1,nper-A1209+1,J1208),2)))))))</f>
        <v/>
      </c>
      <c r="G1209" s="14" t="str">
        <f>IF(OR(A1209="",A1209&lt;$E$23),"",IF(J1208&lt;=F1209,0,IF(IF(AND(A1209&gt;=$E$23,MOD(A1209-$E$23,int)=0),$E$24,0)+F1209&gt;=J1208+E1209,J1208+E1209-F1209,IF(AND(A1209&gt;=$E$23,MOD(A1209-$E$23,int)=0),$E$24,0)+IF(IF(AND(A1209&gt;=$E$23,MOD(A1209-$E$23,int)=0),$E$24,0)+IF(MOD(A1209-$E$27,periods_per_year)=0,$E$26,0)+F1209&lt;J1208+E1209,IF(MOD(A1209-$E$27,periods_per_year)=0,$E$26,0),J1208+E1209-IF(AND(A1209&gt;=$E$23,MOD(A1209-$E$23,int)=0),$E$24,0)-F1209))))</f>
        <v/>
      </c>
      <c r="H1209" s="15"/>
      <c r="I1209" s="14" t="str">
        <f t="shared" si="184"/>
        <v/>
      </c>
      <c r="J1209" s="14" t="str">
        <f t="shared" si="185"/>
        <v/>
      </c>
      <c r="K1209" s="14" t="str">
        <f t="shared" si="186"/>
        <v/>
      </c>
      <c r="L1209" s="14" t="str">
        <f>IF(A1209="","",SUM($K$49:K1209))</f>
        <v/>
      </c>
      <c r="O1209" s="18" t="str">
        <f t="shared" si="187"/>
        <v/>
      </c>
      <c r="P1209" s="19" t="str">
        <f>IF(O1209="","",IF(OR(periods_per_year=26,periods_per_year=52),IF(periods_per_year=26,IF(O1209=1,fpdate,P1208+14),IF(periods_per_year=52,IF(O1209=1,fpdate,P1208+7),"n/a")),IF(periods_per_year=24,DATE(YEAR(fpdate),MONTH(fpdate)+(O1209-1)/2+IF(AND(DAY(fpdate)&gt;=15,MOD(O1209,2)=0),1,0),IF(MOD(O1209,2)=0,IF(DAY(fpdate)&gt;=15,DAY(fpdate)-14,DAY(fpdate)+14),DAY(fpdate))),IF(DAY(DATE(YEAR(fpdate),MONTH(fpdate)+O1209-1,DAY(fpdate)))&lt;&gt;DAY(fpdate),DATE(YEAR(fpdate),MONTH(fpdate)+O1209,0),DATE(YEAR(fpdate),MONTH(fpdate)+O1209-1,DAY(fpdate))))))</f>
        <v/>
      </c>
      <c r="Q1209" s="20" t="str">
        <f>IF(O1209="","",IF(D1209&lt;&gt;"",D1209,IF(O1209=1,start_rate,IF(variable,IF(OR(O1209=1,O1209&lt;$J$23*periods_per_year),Q1208,MIN($J$24,IF(MOD(O1209-1,$J$26)=0,MAX($J$25,Q1208+$J$27),Q1208))),Q1208))))</f>
        <v/>
      </c>
      <c r="R1209" s="21" t="str">
        <f>IF(O1209="","",ROUND((((1+Q1209/CP)^(CP/periods_per_year))-1)*U1208,2))</f>
        <v/>
      </c>
      <c r="S1209" s="21" t="str">
        <f>IF(O1209="","",IF(O1209=nper,U1208+R1209,MIN(U1208+R1209,IF(Q1209=Q1208,S1208,ROUND(-PMT(((1+Q1209/CP)^(CP/periods_per_year))-1,nper-O1209+1,U1208),2)))))</f>
        <v/>
      </c>
      <c r="T1209" s="21" t="str">
        <f t="shared" si="188"/>
        <v/>
      </c>
      <c r="U1209" s="21" t="str">
        <f t="shared" si="189"/>
        <v/>
      </c>
    </row>
    <row r="1210" spans="1:21" x14ac:dyDescent="0.2">
      <c r="A1210" s="11" t="str">
        <f t="shared" si="180"/>
        <v/>
      </c>
      <c r="B1210" s="12" t="str">
        <f t="shared" si="181"/>
        <v/>
      </c>
      <c r="C1210" s="16" t="str">
        <f t="shared" si="182"/>
        <v/>
      </c>
      <c r="D1210" s="13" t="str">
        <f>IF(A1210="","",IF(A1210=1,start_rate,IF(variable,IF(OR(A1210=1,A1210&lt;$J$23*periods_per_year),D1209,MIN($J$24,IF(MOD(A1210-1,$J$26)=0,MAX($J$25,D1209+$J$27),D1209))),D1209)))</f>
        <v/>
      </c>
      <c r="E1210" s="14" t="str">
        <f t="shared" si="183"/>
        <v/>
      </c>
      <c r="F1210" s="14" t="str">
        <f>IF(A1210="","",IF(A1210=nper,J1209+E1210,MIN(J1209+E1210,IF(D1210=D1209,F1209,IF($E$13="Acc Bi-Weekly",ROUND((-PMT(((1+D1210/CP)^(CP/12))-1,(nper-A1210+1)*12/26,J1209))/2,2),IF($E$13="Acc Weekly",ROUND((-PMT(((1+D1210/CP)^(CP/12))-1,(nper-A1210+1)*12/52,J1209))/4,2),ROUND(-PMT(((1+D1210/CP)^(CP/periods_per_year))-1,nper-A1210+1,J1209),2)))))))</f>
        <v/>
      </c>
      <c r="G1210" s="14" t="str">
        <f>IF(OR(A1210="",A1210&lt;$E$23),"",IF(J1209&lt;=F1210,0,IF(IF(AND(A1210&gt;=$E$23,MOD(A1210-$E$23,int)=0),$E$24,0)+F1210&gt;=J1209+E1210,J1209+E1210-F1210,IF(AND(A1210&gt;=$E$23,MOD(A1210-$E$23,int)=0),$E$24,0)+IF(IF(AND(A1210&gt;=$E$23,MOD(A1210-$E$23,int)=0),$E$24,0)+IF(MOD(A1210-$E$27,periods_per_year)=0,$E$26,0)+F1210&lt;J1209+E1210,IF(MOD(A1210-$E$27,periods_per_year)=0,$E$26,0),J1209+E1210-IF(AND(A1210&gt;=$E$23,MOD(A1210-$E$23,int)=0),$E$24,0)-F1210))))</f>
        <v/>
      </c>
      <c r="H1210" s="15"/>
      <c r="I1210" s="14" t="str">
        <f t="shared" si="184"/>
        <v/>
      </c>
      <c r="J1210" s="14" t="str">
        <f t="shared" si="185"/>
        <v/>
      </c>
      <c r="K1210" s="14" t="str">
        <f t="shared" si="186"/>
        <v/>
      </c>
      <c r="L1210" s="14" t="str">
        <f>IF(A1210="","",SUM($K$49:K1210))</f>
        <v/>
      </c>
      <c r="O1210" s="18" t="str">
        <f t="shared" si="187"/>
        <v/>
      </c>
      <c r="P1210" s="19" t="str">
        <f>IF(O1210="","",IF(OR(periods_per_year=26,periods_per_year=52),IF(periods_per_year=26,IF(O1210=1,fpdate,P1209+14),IF(periods_per_year=52,IF(O1210=1,fpdate,P1209+7),"n/a")),IF(periods_per_year=24,DATE(YEAR(fpdate),MONTH(fpdate)+(O1210-1)/2+IF(AND(DAY(fpdate)&gt;=15,MOD(O1210,2)=0),1,0),IF(MOD(O1210,2)=0,IF(DAY(fpdate)&gt;=15,DAY(fpdate)-14,DAY(fpdate)+14),DAY(fpdate))),IF(DAY(DATE(YEAR(fpdate),MONTH(fpdate)+O1210-1,DAY(fpdate)))&lt;&gt;DAY(fpdate),DATE(YEAR(fpdate),MONTH(fpdate)+O1210,0),DATE(YEAR(fpdate),MONTH(fpdate)+O1210-1,DAY(fpdate))))))</f>
        <v/>
      </c>
      <c r="Q1210" s="20" t="str">
        <f>IF(O1210="","",IF(D1210&lt;&gt;"",D1210,IF(O1210=1,start_rate,IF(variable,IF(OR(O1210=1,O1210&lt;$J$23*periods_per_year),Q1209,MIN($J$24,IF(MOD(O1210-1,$J$26)=0,MAX($J$25,Q1209+$J$27),Q1209))),Q1209))))</f>
        <v/>
      </c>
      <c r="R1210" s="21" t="str">
        <f>IF(O1210="","",ROUND((((1+Q1210/CP)^(CP/periods_per_year))-1)*U1209,2))</f>
        <v/>
      </c>
      <c r="S1210" s="21" t="str">
        <f>IF(O1210="","",IF(O1210=nper,U1209+R1210,MIN(U1209+R1210,IF(Q1210=Q1209,S1209,ROUND(-PMT(((1+Q1210/CP)^(CP/periods_per_year))-1,nper-O1210+1,U1209),2)))))</f>
        <v/>
      </c>
      <c r="T1210" s="21" t="str">
        <f t="shared" si="188"/>
        <v/>
      </c>
      <c r="U1210" s="21" t="str">
        <f t="shared" si="189"/>
        <v/>
      </c>
    </row>
    <row r="1211" spans="1:21" x14ac:dyDescent="0.2">
      <c r="A1211" s="11" t="str">
        <f t="shared" si="180"/>
        <v/>
      </c>
      <c r="B1211" s="12" t="str">
        <f t="shared" si="181"/>
        <v/>
      </c>
      <c r="C1211" s="16" t="str">
        <f t="shared" si="182"/>
        <v/>
      </c>
      <c r="D1211" s="13" t="str">
        <f>IF(A1211="","",IF(A1211=1,start_rate,IF(variable,IF(OR(A1211=1,A1211&lt;$J$23*periods_per_year),D1210,MIN($J$24,IF(MOD(A1211-1,$J$26)=0,MAX($J$25,D1210+$J$27),D1210))),D1210)))</f>
        <v/>
      </c>
      <c r="E1211" s="14" t="str">
        <f t="shared" si="183"/>
        <v/>
      </c>
      <c r="F1211" s="14" t="str">
        <f>IF(A1211="","",IF(A1211=nper,J1210+E1211,MIN(J1210+E1211,IF(D1211=D1210,F1210,IF($E$13="Acc Bi-Weekly",ROUND((-PMT(((1+D1211/CP)^(CP/12))-1,(nper-A1211+1)*12/26,J1210))/2,2),IF($E$13="Acc Weekly",ROUND((-PMT(((1+D1211/CP)^(CP/12))-1,(nper-A1211+1)*12/52,J1210))/4,2),ROUND(-PMT(((1+D1211/CP)^(CP/periods_per_year))-1,nper-A1211+1,J1210),2)))))))</f>
        <v/>
      </c>
      <c r="G1211" s="14" t="str">
        <f>IF(OR(A1211="",A1211&lt;$E$23),"",IF(J1210&lt;=F1211,0,IF(IF(AND(A1211&gt;=$E$23,MOD(A1211-$E$23,int)=0),$E$24,0)+F1211&gt;=J1210+E1211,J1210+E1211-F1211,IF(AND(A1211&gt;=$E$23,MOD(A1211-$E$23,int)=0),$E$24,0)+IF(IF(AND(A1211&gt;=$E$23,MOD(A1211-$E$23,int)=0),$E$24,0)+IF(MOD(A1211-$E$27,periods_per_year)=0,$E$26,0)+F1211&lt;J1210+E1211,IF(MOD(A1211-$E$27,periods_per_year)=0,$E$26,0),J1210+E1211-IF(AND(A1211&gt;=$E$23,MOD(A1211-$E$23,int)=0),$E$24,0)-F1211))))</f>
        <v/>
      </c>
      <c r="H1211" s="15"/>
      <c r="I1211" s="14" t="str">
        <f t="shared" si="184"/>
        <v/>
      </c>
      <c r="J1211" s="14" t="str">
        <f t="shared" si="185"/>
        <v/>
      </c>
      <c r="K1211" s="14" t="str">
        <f t="shared" si="186"/>
        <v/>
      </c>
      <c r="L1211" s="14" t="str">
        <f>IF(A1211="","",SUM($K$49:K1211))</f>
        <v/>
      </c>
      <c r="O1211" s="18" t="str">
        <f t="shared" si="187"/>
        <v/>
      </c>
      <c r="P1211" s="19" t="str">
        <f>IF(O1211="","",IF(OR(periods_per_year=26,periods_per_year=52),IF(periods_per_year=26,IF(O1211=1,fpdate,P1210+14),IF(periods_per_year=52,IF(O1211=1,fpdate,P1210+7),"n/a")),IF(periods_per_year=24,DATE(YEAR(fpdate),MONTH(fpdate)+(O1211-1)/2+IF(AND(DAY(fpdate)&gt;=15,MOD(O1211,2)=0),1,0),IF(MOD(O1211,2)=0,IF(DAY(fpdate)&gt;=15,DAY(fpdate)-14,DAY(fpdate)+14),DAY(fpdate))),IF(DAY(DATE(YEAR(fpdate),MONTH(fpdate)+O1211-1,DAY(fpdate)))&lt;&gt;DAY(fpdate),DATE(YEAR(fpdate),MONTH(fpdate)+O1211,0),DATE(YEAR(fpdate),MONTH(fpdate)+O1211-1,DAY(fpdate))))))</f>
        <v/>
      </c>
      <c r="Q1211" s="20" t="str">
        <f>IF(O1211="","",IF(D1211&lt;&gt;"",D1211,IF(O1211=1,start_rate,IF(variable,IF(OR(O1211=1,O1211&lt;$J$23*periods_per_year),Q1210,MIN($J$24,IF(MOD(O1211-1,$J$26)=0,MAX($J$25,Q1210+$J$27),Q1210))),Q1210))))</f>
        <v/>
      </c>
      <c r="R1211" s="21" t="str">
        <f>IF(O1211="","",ROUND((((1+Q1211/CP)^(CP/periods_per_year))-1)*U1210,2))</f>
        <v/>
      </c>
      <c r="S1211" s="21" t="str">
        <f>IF(O1211="","",IF(O1211=nper,U1210+R1211,MIN(U1210+R1211,IF(Q1211=Q1210,S1210,ROUND(-PMT(((1+Q1211/CP)^(CP/periods_per_year))-1,nper-O1211+1,U1210),2)))))</f>
        <v/>
      </c>
      <c r="T1211" s="21" t="str">
        <f t="shared" si="188"/>
        <v/>
      </c>
      <c r="U1211" s="21" t="str">
        <f t="shared" si="189"/>
        <v/>
      </c>
    </row>
    <row r="1212" spans="1:21" x14ac:dyDescent="0.2">
      <c r="A1212" s="11" t="str">
        <f t="shared" si="180"/>
        <v/>
      </c>
      <c r="B1212" s="12" t="str">
        <f t="shared" si="181"/>
        <v/>
      </c>
      <c r="C1212" s="16" t="str">
        <f t="shared" si="182"/>
        <v/>
      </c>
      <c r="D1212" s="13" t="str">
        <f>IF(A1212="","",IF(A1212=1,start_rate,IF(variable,IF(OR(A1212=1,A1212&lt;$J$23*periods_per_year),D1211,MIN($J$24,IF(MOD(A1212-1,$J$26)=0,MAX($J$25,D1211+$J$27),D1211))),D1211)))</f>
        <v/>
      </c>
      <c r="E1212" s="14" t="str">
        <f t="shared" si="183"/>
        <v/>
      </c>
      <c r="F1212" s="14" t="str">
        <f>IF(A1212="","",IF(A1212=nper,J1211+E1212,MIN(J1211+E1212,IF(D1212=D1211,F1211,IF($E$13="Acc Bi-Weekly",ROUND((-PMT(((1+D1212/CP)^(CP/12))-1,(nper-A1212+1)*12/26,J1211))/2,2),IF($E$13="Acc Weekly",ROUND((-PMT(((1+D1212/CP)^(CP/12))-1,(nper-A1212+1)*12/52,J1211))/4,2),ROUND(-PMT(((1+D1212/CP)^(CP/periods_per_year))-1,nper-A1212+1,J1211),2)))))))</f>
        <v/>
      </c>
      <c r="G1212" s="14" t="str">
        <f>IF(OR(A1212="",A1212&lt;$E$23),"",IF(J1211&lt;=F1212,0,IF(IF(AND(A1212&gt;=$E$23,MOD(A1212-$E$23,int)=0),$E$24,0)+F1212&gt;=J1211+E1212,J1211+E1212-F1212,IF(AND(A1212&gt;=$E$23,MOD(A1212-$E$23,int)=0),$E$24,0)+IF(IF(AND(A1212&gt;=$E$23,MOD(A1212-$E$23,int)=0),$E$24,0)+IF(MOD(A1212-$E$27,periods_per_year)=0,$E$26,0)+F1212&lt;J1211+E1212,IF(MOD(A1212-$E$27,periods_per_year)=0,$E$26,0),J1211+E1212-IF(AND(A1212&gt;=$E$23,MOD(A1212-$E$23,int)=0),$E$24,0)-F1212))))</f>
        <v/>
      </c>
      <c r="H1212" s="15"/>
      <c r="I1212" s="14" t="str">
        <f t="shared" si="184"/>
        <v/>
      </c>
      <c r="J1212" s="14" t="str">
        <f t="shared" si="185"/>
        <v/>
      </c>
      <c r="K1212" s="14" t="str">
        <f t="shared" si="186"/>
        <v/>
      </c>
      <c r="L1212" s="14" t="str">
        <f>IF(A1212="","",SUM($K$49:K1212))</f>
        <v/>
      </c>
      <c r="O1212" s="18" t="str">
        <f t="shared" si="187"/>
        <v/>
      </c>
      <c r="P1212" s="19" t="str">
        <f>IF(O1212="","",IF(OR(periods_per_year=26,periods_per_year=52),IF(periods_per_year=26,IF(O1212=1,fpdate,P1211+14),IF(periods_per_year=52,IF(O1212=1,fpdate,P1211+7),"n/a")),IF(periods_per_year=24,DATE(YEAR(fpdate),MONTH(fpdate)+(O1212-1)/2+IF(AND(DAY(fpdate)&gt;=15,MOD(O1212,2)=0),1,0),IF(MOD(O1212,2)=0,IF(DAY(fpdate)&gt;=15,DAY(fpdate)-14,DAY(fpdate)+14),DAY(fpdate))),IF(DAY(DATE(YEAR(fpdate),MONTH(fpdate)+O1212-1,DAY(fpdate)))&lt;&gt;DAY(fpdate),DATE(YEAR(fpdate),MONTH(fpdate)+O1212,0),DATE(YEAR(fpdate),MONTH(fpdate)+O1212-1,DAY(fpdate))))))</f>
        <v/>
      </c>
      <c r="Q1212" s="20" t="str">
        <f>IF(O1212="","",IF(D1212&lt;&gt;"",D1212,IF(O1212=1,start_rate,IF(variable,IF(OR(O1212=1,O1212&lt;$J$23*periods_per_year),Q1211,MIN($J$24,IF(MOD(O1212-1,$J$26)=0,MAX($J$25,Q1211+$J$27),Q1211))),Q1211))))</f>
        <v/>
      </c>
      <c r="R1212" s="21" t="str">
        <f>IF(O1212="","",ROUND((((1+Q1212/CP)^(CP/periods_per_year))-1)*U1211,2))</f>
        <v/>
      </c>
      <c r="S1212" s="21" t="str">
        <f>IF(O1212="","",IF(O1212=nper,U1211+R1212,MIN(U1211+R1212,IF(Q1212=Q1211,S1211,ROUND(-PMT(((1+Q1212/CP)^(CP/periods_per_year))-1,nper-O1212+1,U1211),2)))))</f>
        <v/>
      </c>
      <c r="T1212" s="21" t="str">
        <f t="shared" si="188"/>
        <v/>
      </c>
      <c r="U1212" s="21" t="str">
        <f t="shared" si="189"/>
        <v/>
      </c>
    </row>
    <row r="1213" spans="1:21" x14ac:dyDescent="0.2">
      <c r="A1213" s="11" t="str">
        <f t="shared" si="180"/>
        <v/>
      </c>
      <c r="B1213" s="12" t="str">
        <f t="shared" si="181"/>
        <v/>
      </c>
      <c r="C1213" s="16" t="str">
        <f t="shared" si="182"/>
        <v/>
      </c>
      <c r="D1213" s="13" t="str">
        <f>IF(A1213="","",IF(A1213=1,start_rate,IF(variable,IF(OR(A1213=1,A1213&lt;$J$23*periods_per_year),D1212,MIN($J$24,IF(MOD(A1213-1,$J$26)=0,MAX($J$25,D1212+$J$27),D1212))),D1212)))</f>
        <v/>
      </c>
      <c r="E1213" s="14" t="str">
        <f t="shared" si="183"/>
        <v/>
      </c>
      <c r="F1213" s="14" t="str">
        <f>IF(A1213="","",IF(A1213=nper,J1212+E1213,MIN(J1212+E1213,IF(D1213=D1212,F1212,IF($E$13="Acc Bi-Weekly",ROUND((-PMT(((1+D1213/CP)^(CP/12))-1,(nper-A1213+1)*12/26,J1212))/2,2),IF($E$13="Acc Weekly",ROUND((-PMT(((1+D1213/CP)^(CP/12))-1,(nper-A1213+1)*12/52,J1212))/4,2),ROUND(-PMT(((1+D1213/CP)^(CP/periods_per_year))-1,nper-A1213+1,J1212),2)))))))</f>
        <v/>
      </c>
      <c r="G1213" s="14" t="str">
        <f>IF(OR(A1213="",A1213&lt;$E$23),"",IF(J1212&lt;=F1213,0,IF(IF(AND(A1213&gt;=$E$23,MOD(A1213-$E$23,int)=0),$E$24,0)+F1213&gt;=J1212+E1213,J1212+E1213-F1213,IF(AND(A1213&gt;=$E$23,MOD(A1213-$E$23,int)=0),$E$24,0)+IF(IF(AND(A1213&gt;=$E$23,MOD(A1213-$E$23,int)=0),$E$24,0)+IF(MOD(A1213-$E$27,periods_per_year)=0,$E$26,0)+F1213&lt;J1212+E1213,IF(MOD(A1213-$E$27,periods_per_year)=0,$E$26,0),J1212+E1213-IF(AND(A1213&gt;=$E$23,MOD(A1213-$E$23,int)=0),$E$24,0)-F1213))))</f>
        <v/>
      </c>
      <c r="H1213" s="15"/>
      <c r="I1213" s="14" t="str">
        <f t="shared" si="184"/>
        <v/>
      </c>
      <c r="J1213" s="14" t="str">
        <f t="shared" si="185"/>
        <v/>
      </c>
      <c r="K1213" s="14" t="str">
        <f t="shared" si="186"/>
        <v/>
      </c>
      <c r="L1213" s="14" t="str">
        <f>IF(A1213="","",SUM($K$49:K1213))</f>
        <v/>
      </c>
      <c r="O1213" s="18" t="str">
        <f t="shared" si="187"/>
        <v/>
      </c>
      <c r="P1213" s="19" t="str">
        <f>IF(O1213="","",IF(OR(periods_per_year=26,periods_per_year=52),IF(periods_per_year=26,IF(O1213=1,fpdate,P1212+14),IF(periods_per_year=52,IF(O1213=1,fpdate,P1212+7),"n/a")),IF(periods_per_year=24,DATE(YEAR(fpdate),MONTH(fpdate)+(O1213-1)/2+IF(AND(DAY(fpdate)&gt;=15,MOD(O1213,2)=0),1,0),IF(MOD(O1213,2)=0,IF(DAY(fpdate)&gt;=15,DAY(fpdate)-14,DAY(fpdate)+14),DAY(fpdate))),IF(DAY(DATE(YEAR(fpdate),MONTH(fpdate)+O1213-1,DAY(fpdate)))&lt;&gt;DAY(fpdate),DATE(YEAR(fpdate),MONTH(fpdate)+O1213,0),DATE(YEAR(fpdate),MONTH(fpdate)+O1213-1,DAY(fpdate))))))</f>
        <v/>
      </c>
      <c r="Q1213" s="20" t="str">
        <f>IF(O1213="","",IF(D1213&lt;&gt;"",D1213,IF(O1213=1,start_rate,IF(variable,IF(OR(O1213=1,O1213&lt;$J$23*periods_per_year),Q1212,MIN($J$24,IF(MOD(O1213-1,$J$26)=0,MAX($J$25,Q1212+$J$27),Q1212))),Q1212))))</f>
        <v/>
      </c>
      <c r="R1213" s="21" t="str">
        <f>IF(O1213="","",ROUND((((1+Q1213/CP)^(CP/periods_per_year))-1)*U1212,2))</f>
        <v/>
      </c>
      <c r="S1213" s="21" t="str">
        <f>IF(O1213="","",IF(O1213=nper,U1212+R1213,MIN(U1212+R1213,IF(Q1213=Q1212,S1212,ROUND(-PMT(((1+Q1213/CP)^(CP/periods_per_year))-1,nper-O1213+1,U1212),2)))))</f>
        <v/>
      </c>
      <c r="T1213" s="21" t="str">
        <f t="shared" si="188"/>
        <v/>
      </c>
      <c r="U1213" s="21" t="str">
        <f t="shared" si="189"/>
        <v/>
      </c>
    </row>
    <row r="1214" spans="1:21" x14ac:dyDescent="0.2">
      <c r="A1214" s="11" t="str">
        <f t="shared" si="180"/>
        <v/>
      </c>
      <c r="B1214" s="12" t="str">
        <f t="shared" si="181"/>
        <v/>
      </c>
      <c r="C1214" s="16" t="str">
        <f t="shared" si="182"/>
        <v/>
      </c>
      <c r="D1214" s="13" t="str">
        <f>IF(A1214="","",IF(A1214=1,start_rate,IF(variable,IF(OR(A1214=1,A1214&lt;$J$23*periods_per_year),D1213,MIN($J$24,IF(MOD(A1214-1,$J$26)=0,MAX($J$25,D1213+$J$27),D1213))),D1213)))</f>
        <v/>
      </c>
      <c r="E1214" s="14" t="str">
        <f t="shared" si="183"/>
        <v/>
      </c>
      <c r="F1214" s="14" t="str">
        <f>IF(A1214="","",IF(A1214=nper,J1213+E1214,MIN(J1213+E1214,IF(D1214=D1213,F1213,IF($E$13="Acc Bi-Weekly",ROUND((-PMT(((1+D1214/CP)^(CP/12))-1,(nper-A1214+1)*12/26,J1213))/2,2),IF($E$13="Acc Weekly",ROUND((-PMT(((1+D1214/CP)^(CP/12))-1,(nper-A1214+1)*12/52,J1213))/4,2),ROUND(-PMT(((1+D1214/CP)^(CP/periods_per_year))-1,nper-A1214+1,J1213),2)))))))</f>
        <v/>
      </c>
      <c r="G1214" s="14" t="str">
        <f>IF(OR(A1214="",A1214&lt;$E$23),"",IF(J1213&lt;=F1214,0,IF(IF(AND(A1214&gt;=$E$23,MOD(A1214-$E$23,int)=0),$E$24,0)+F1214&gt;=J1213+E1214,J1213+E1214-F1214,IF(AND(A1214&gt;=$E$23,MOD(A1214-$E$23,int)=0),$E$24,0)+IF(IF(AND(A1214&gt;=$E$23,MOD(A1214-$E$23,int)=0),$E$24,0)+IF(MOD(A1214-$E$27,periods_per_year)=0,$E$26,0)+F1214&lt;J1213+E1214,IF(MOD(A1214-$E$27,periods_per_year)=0,$E$26,0),J1213+E1214-IF(AND(A1214&gt;=$E$23,MOD(A1214-$E$23,int)=0),$E$24,0)-F1214))))</f>
        <v/>
      </c>
      <c r="H1214" s="15"/>
      <c r="I1214" s="14" t="str">
        <f t="shared" si="184"/>
        <v/>
      </c>
      <c r="J1214" s="14" t="str">
        <f t="shared" si="185"/>
        <v/>
      </c>
      <c r="K1214" s="14" t="str">
        <f t="shared" si="186"/>
        <v/>
      </c>
      <c r="L1214" s="14" t="str">
        <f>IF(A1214="","",SUM($K$49:K1214))</f>
        <v/>
      </c>
      <c r="O1214" s="18" t="str">
        <f t="shared" si="187"/>
        <v/>
      </c>
      <c r="P1214" s="19" t="str">
        <f>IF(O1214="","",IF(OR(periods_per_year=26,periods_per_year=52),IF(periods_per_year=26,IF(O1214=1,fpdate,P1213+14),IF(periods_per_year=52,IF(O1214=1,fpdate,P1213+7),"n/a")),IF(periods_per_year=24,DATE(YEAR(fpdate),MONTH(fpdate)+(O1214-1)/2+IF(AND(DAY(fpdate)&gt;=15,MOD(O1214,2)=0),1,0),IF(MOD(O1214,2)=0,IF(DAY(fpdate)&gt;=15,DAY(fpdate)-14,DAY(fpdate)+14),DAY(fpdate))),IF(DAY(DATE(YEAR(fpdate),MONTH(fpdate)+O1214-1,DAY(fpdate)))&lt;&gt;DAY(fpdate),DATE(YEAR(fpdate),MONTH(fpdate)+O1214,0),DATE(YEAR(fpdate),MONTH(fpdate)+O1214-1,DAY(fpdate))))))</f>
        <v/>
      </c>
      <c r="Q1214" s="20" t="str">
        <f>IF(O1214="","",IF(D1214&lt;&gt;"",D1214,IF(O1214=1,start_rate,IF(variable,IF(OR(O1214=1,O1214&lt;$J$23*periods_per_year),Q1213,MIN($J$24,IF(MOD(O1214-1,$J$26)=0,MAX($J$25,Q1213+$J$27),Q1213))),Q1213))))</f>
        <v/>
      </c>
      <c r="R1214" s="21" t="str">
        <f>IF(O1214="","",ROUND((((1+Q1214/CP)^(CP/periods_per_year))-1)*U1213,2))</f>
        <v/>
      </c>
      <c r="S1214" s="21" t="str">
        <f>IF(O1214="","",IF(O1214=nper,U1213+R1214,MIN(U1213+R1214,IF(Q1214=Q1213,S1213,ROUND(-PMT(((1+Q1214/CP)^(CP/periods_per_year))-1,nper-O1214+1,U1213),2)))))</f>
        <v/>
      </c>
      <c r="T1214" s="21" t="str">
        <f t="shared" si="188"/>
        <v/>
      </c>
      <c r="U1214" s="21" t="str">
        <f t="shared" si="189"/>
        <v/>
      </c>
    </row>
    <row r="1215" spans="1:21" x14ac:dyDescent="0.2">
      <c r="A1215" s="11" t="str">
        <f t="shared" si="180"/>
        <v/>
      </c>
      <c r="B1215" s="12" t="str">
        <f t="shared" si="181"/>
        <v/>
      </c>
      <c r="C1215" s="16" t="str">
        <f t="shared" si="182"/>
        <v/>
      </c>
      <c r="D1215" s="13" t="str">
        <f>IF(A1215="","",IF(A1215=1,start_rate,IF(variable,IF(OR(A1215=1,A1215&lt;$J$23*periods_per_year),D1214,MIN($J$24,IF(MOD(A1215-1,$J$26)=0,MAX($J$25,D1214+$J$27),D1214))),D1214)))</f>
        <v/>
      </c>
      <c r="E1215" s="14" t="str">
        <f t="shared" si="183"/>
        <v/>
      </c>
      <c r="F1215" s="14" t="str">
        <f>IF(A1215="","",IF(A1215=nper,J1214+E1215,MIN(J1214+E1215,IF(D1215=D1214,F1214,IF($E$13="Acc Bi-Weekly",ROUND((-PMT(((1+D1215/CP)^(CP/12))-1,(nper-A1215+1)*12/26,J1214))/2,2),IF($E$13="Acc Weekly",ROUND((-PMT(((1+D1215/CP)^(CP/12))-1,(nper-A1215+1)*12/52,J1214))/4,2),ROUND(-PMT(((1+D1215/CP)^(CP/periods_per_year))-1,nper-A1215+1,J1214),2)))))))</f>
        <v/>
      </c>
      <c r="G1215" s="14" t="str">
        <f>IF(OR(A1215="",A1215&lt;$E$23),"",IF(J1214&lt;=F1215,0,IF(IF(AND(A1215&gt;=$E$23,MOD(A1215-$E$23,int)=0),$E$24,0)+F1215&gt;=J1214+E1215,J1214+E1215-F1215,IF(AND(A1215&gt;=$E$23,MOD(A1215-$E$23,int)=0),$E$24,0)+IF(IF(AND(A1215&gt;=$E$23,MOD(A1215-$E$23,int)=0),$E$24,0)+IF(MOD(A1215-$E$27,periods_per_year)=0,$E$26,0)+F1215&lt;J1214+E1215,IF(MOD(A1215-$E$27,periods_per_year)=0,$E$26,0),J1214+E1215-IF(AND(A1215&gt;=$E$23,MOD(A1215-$E$23,int)=0),$E$24,0)-F1215))))</f>
        <v/>
      </c>
      <c r="H1215" s="15"/>
      <c r="I1215" s="14" t="str">
        <f t="shared" si="184"/>
        <v/>
      </c>
      <c r="J1215" s="14" t="str">
        <f t="shared" si="185"/>
        <v/>
      </c>
      <c r="K1215" s="14" t="str">
        <f t="shared" si="186"/>
        <v/>
      </c>
      <c r="L1215" s="14" t="str">
        <f>IF(A1215="","",SUM($K$49:K1215))</f>
        <v/>
      </c>
      <c r="O1215" s="18" t="str">
        <f t="shared" si="187"/>
        <v/>
      </c>
      <c r="P1215" s="19" t="str">
        <f>IF(O1215="","",IF(OR(periods_per_year=26,periods_per_year=52),IF(periods_per_year=26,IF(O1215=1,fpdate,P1214+14),IF(periods_per_year=52,IF(O1215=1,fpdate,P1214+7),"n/a")),IF(periods_per_year=24,DATE(YEAR(fpdate),MONTH(fpdate)+(O1215-1)/2+IF(AND(DAY(fpdate)&gt;=15,MOD(O1215,2)=0),1,0),IF(MOD(O1215,2)=0,IF(DAY(fpdate)&gt;=15,DAY(fpdate)-14,DAY(fpdate)+14),DAY(fpdate))),IF(DAY(DATE(YEAR(fpdate),MONTH(fpdate)+O1215-1,DAY(fpdate)))&lt;&gt;DAY(fpdate),DATE(YEAR(fpdate),MONTH(fpdate)+O1215,0),DATE(YEAR(fpdate),MONTH(fpdate)+O1215-1,DAY(fpdate))))))</f>
        <v/>
      </c>
      <c r="Q1215" s="20" t="str">
        <f>IF(O1215="","",IF(D1215&lt;&gt;"",D1215,IF(O1215=1,start_rate,IF(variable,IF(OR(O1215=1,O1215&lt;$J$23*periods_per_year),Q1214,MIN($J$24,IF(MOD(O1215-1,$J$26)=0,MAX($J$25,Q1214+$J$27),Q1214))),Q1214))))</f>
        <v/>
      </c>
      <c r="R1215" s="21" t="str">
        <f>IF(O1215="","",ROUND((((1+Q1215/CP)^(CP/periods_per_year))-1)*U1214,2))</f>
        <v/>
      </c>
      <c r="S1215" s="21" t="str">
        <f>IF(O1215="","",IF(O1215=nper,U1214+R1215,MIN(U1214+R1215,IF(Q1215=Q1214,S1214,ROUND(-PMT(((1+Q1215/CP)^(CP/periods_per_year))-1,nper-O1215+1,U1214),2)))))</f>
        <v/>
      </c>
      <c r="T1215" s="21" t="str">
        <f t="shared" si="188"/>
        <v/>
      </c>
      <c r="U1215" s="21" t="str">
        <f t="shared" si="189"/>
        <v/>
      </c>
    </row>
    <row r="1216" spans="1:21" x14ac:dyDescent="0.2">
      <c r="A1216" s="11" t="str">
        <f t="shared" si="180"/>
        <v/>
      </c>
      <c r="B1216" s="12" t="str">
        <f t="shared" si="181"/>
        <v/>
      </c>
      <c r="C1216" s="16" t="str">
        <f t="shared" si="182"/>
        <v/>
      </c>
      <c r="D1216" s="13" t="str">
        <f>IF(A1216="","",IF(A1216=1,start_rate,IF(variable,IF(OR(A1216=1,A1216&lt;$J$23*periods_per_year),D1215,MIN($J$24,IF(MOD(A1216-1,$J$26)=0,MAX($J$25,D1215+$J$27),D1215))),D1215)))</f>
        <v/>
      </c>
      <c r="E1216" s="14" t="str">
        <f t="shared" si="183"/>
        <v/>
      </c>
      <c r="F1216" s="14" t="str">
        <f>IF(A1216="","",IF(A1216=nper,J1215+E1216,MIN(J1215+E1216,IF(D1216=D1215,F1215,IF($E$13="Acc Bi-Weekly",ROUND((-PMT(((1+D1216/CP)^(CP/12))-1,(nper-A1216+1)*12/26,J1215))/2,2),IF($E$13="Acc Weekly",ROUND((-PMT(((1+D1216/CP)^(CP/12))-1,(nper-A1216+1)*12/52,J1215))/4,2),ROUND(-PMT(((1+D1216/CP)^(CP/periods_per_year))-1,nper-A1216+1,J1215),2)))))))</f>
        <v/>
      </c>
      <c r="G1216" s="14" t="str">
        <f>IF(OR(A1216="",A1216&lt;$E$23),"",IF(J1215&lt;=F1216,0,IF(IF(AND(A1216&gt;=$E$23,MOD(A1216-$E$23,int)=0),$E$24,0)+F1216&gt;=J1215+E1216,J1215+E1216-F1216,IF(AND(A1216&gt;=$E$23,MOD(A1216-$E$23,int)=0),$E$24,0)+IF(IF(AND(A1216&gt;=$E$23,MOD(A1216-$E$23,int)=0),$E$24,0)+IF(MOD(A1216-$E$27,periods_per_year)=0,$E$26,0)+F1216&lt;J1215+E1216,IF(MOD(A1216-$E$27,periods_per_year)=0,$E$26,0),J1215+E1216-IF(AND(A1216&gt;=$E$23,MOD(A1216-$E$23,int)=0),$E$24,0)-F1216))))</f>
        <v/>
      </c>
      <c r="H1216" s="15"/>
      <c r="I1216" s="14" t="str">
        <f t="shared" si="184"/>
        <v/>
      </c>
      <c r="J1216" s="14" t="str">
        <f t="shared" si="185"/>
        <v/>
      </c>
      <c r="K1216" s="14" t="str">
        <f t="shared" si="186"/>
        <v/>
      </c>
      <c r="L1216" s="14" t="str">
        <f>IF(A1216="","",SUM($K$49:K1216))</f>
        <v/>
      </c>
      <c r="O1216" s="18" t="str">
        <f t="shared" si="187"/>
        <v/>
      </c>
      <c r="P1216" s="19" t="str">
        <f>IF(O1216="","",IF(OR(periods_per_year=26,periods_per_year=52),IF(periods_per_year=26,IF(O1216=1,fpdate,P1215+14),IF(periods_per_year=52,IF(O1216=1,fpdate,P1215+7),"n/a")),IF(periods_per_year=24,DATE(YEAR(fpdate),MONTH(fpdate)+(O1216-1)/2+IF(AND(DAY(fpdate)&gt;=15,MOD(O1216,2)=0),1,0),IF(MOD(O1216,2)=0,IF(DAY(fpdate)&gt;=15,DAY(fpdate)-14,DAY(fpdate)+14),DAY(fpdate))),IF(DAY(DATE(YEAR(fpdate),MONTH(fpdate)+O1216-1,DAY(fpdate)))&lt;&gt;DAY(fpdate),DATE(YEAR(fpdate),MONTH(fpdate)+O1216,0),DATE(YEAR(fpdate),MONTH(fpdate)+O1216-1,DAY(fpdate))))))</f>
        <v/>
      </c>
      <c r="Q1216" s="20" t="str">
        <f>IF(O1216="","",IF(D1216&lt;&gt;"",D1216,IF(O1216=1,start_rate,IF(variable,IF(OR(O1216=1,O1216&lt;$J$23*periods_per_year),Q1215,MIN($J$24,IF(MOD(O1216-1,$J$26)=0,MAX($J$25,Q1215+$J$27),Q1215))),Q1215))))</f>
        <v/>
      </c>
      <c r="R1216" s="21" t="str">
        <f>IF(O1216="","",ROUND((((1+Q1216/CP)^(CP/periods_per_year))-1)*U1215,2))</f>
        <v/>
      </c>
      <c r="S1216" s="21" t="str">
        <f>IF(O1216="","",IF(O1216=nper,U1215+R1216,MIN(U1215+R1216,IF(Q1216=Q1215,S1215,ROUND(-PMT(((1+Q1216/CP)^(CP/periods_per_year))-1,nper-O1216+1,U1215),2)))))</f>
        <v/>
      </c>
      <c r="T1216" s="21" t="str">
        <f t="shared" si="188"/>
        <v/>
      </c>
      <c r="U1216" s="21" t="str">
        <f t="shared" si="189"/>
        <v/>
      </c>
    </row>
    <row r="1217" spans="1:21" x14ac:dyDescent="0.2">
      <c r="A1217" s="11" t="str">
        <f t="shared" si="180"/>
        <v/>
      </c>
      <c r="B1217" s="12" t="str">
        <f t="shared" si="181"/>
        <v/>
      </c>
      <c r="C1217" s="16" t="str">
        <f t="shared" si="182"/>
        <v/>
      </c>
      <c r="D1217" s="13" t="str">
        <f>IF(A1217="","",IF(A1217=1,start_rate,IF(variable,IF(OR(A1217=1,A1217&lt;$J$23*periods_per_year),D1216,MIN($J$24,IF(MOD(A1217-1,$J$26)=0,MAX($J$25,D1216+$J$27),D1216))),D1216)))</f>
        <v/>
      </c>
      <c r="E1217" s="14" t="str">
        <f t="shared" si="183"/>
        <v/>
      </c>
      <c r="F1217" s="14" t="str">
        <f>IF(A1217="","",IF(A1217=nper,J1216+E1217,MIN(J1216+E1217,IF(D1217=D1216,F1216,IF($E$13="Acc Bi-Weekly",ROUND((-PMT(((1+D1217/CP)^(CP/12))-1,(nper-A1217+1)*12/26,J1216))/2,2),IF($E$13="Acc Weekly",ROUND((-PMT(((1+D1217/CP)^(CP/12))-1,(nper-A1217+1)*12/52,J1216))/4,2),ROUND(-PMT(((1+D1217/CP)^(CP/periods_per_year))-1,nper-A1217+1,J1216),2)))))))</f>
        <v/>
      </c>
      <c r="G1217" s="14" t="str">
        <f>IF(OR(A1217="",A1217&lt;$E$23),"",IF(J1216&lt;=F1217,0,IF(IF(AND(A1217&gt;=$E$23,MOD(A1217-$E$23,int)=0),$E$24,0)+F1217&gt;=J1216+E1217,J1216+E1217-F1217,IF(AND(A1217&gt;=$E$23,MOD(A1217-$E$23,int)=0),$E$24,0)+IF(IF(AND(A1217&gt;=$E$23,MOD(A1217-$E$23,int)=0),$E$24,0)+IF(MOD(A1217-$E$27,periods_per_year)=0,$E$26,0)+F1217&lt;J1216+E1217,IF(MOD(A1217-$E$27,periods_per_year)=0,$E$26,0),J1216+E1217-IF(AND(A1217&gt;=$E$23,MOD(A1217-$E$23,int)=0),$E$24,0)-F1217))))</f>
        <v/>
      </c>
      <c r="H1217" s="15"/>
      <c r="I1217" s="14" t="str">
        <f t="shared" si="184"/>
        <v/>
      </c>
      <c r="J1217" s="14" t="str">
        <f t="shared" si="185"/>
        <v/>
      </c>
      <c r="K1217" s="14" t="str">
        <f t="shared" si="186"/>
        <v/>
      </c>
      <c r="L1217" s="14" t="str">
        <f>IF(A1217="","",SUM($K$49:K1217))</f>
        <v/>
      </c>
      <c r="O1217" s="18" t="str">
        <f t="shared" si="187"/>
        <v/>
      </c>
      <c r="P1217" s="19" t="str">
        <f>IF(O1217="","",IF(OR(periods_per_year=26,periods_per_year=52),IF(periods_per_year=26,IF(O1217=1,fpdate,P1216+14),IF(periods_per_year=52,IF(O1217=1,fpdate,P1216+7),"n/a")),IF(periods_per_year=24,DATE(YEAR(fpdate),MONTH(fpdate)+(O1217-1)/2+IF(AND(DAY(fpdate)&gt;=15,MOD(O1217,2)=0),1,0),IF(MOD(O1217,2)=0,IF(DAY(fpdate)&gt;=15,DAY(fpdate)-14,DAY(fpdate)+14),DAY(fpdate))),IF(DAY(DATE(YEAR(fpdate),MONTH(fpdate)+O1217-1,DAY(fpdate)))&lt;&gt;DAY(fpdate),DATE(YEAR(fpdate),MONTH(fpdate)+O1217,0),DATE(YEAR(fpdate),MONTH(fpdate)+O1217-1,DAY(fpdate))))))</f>
        <v/>
      </c>
      <c r="Q1217" s="20" t="str">
        <f>IF(O1217="","",IF(D1217&lt;&gt;"",D1217,IF(O1217=1,start_rate,IF(variable,IF(OR(O1217=1,O1217&lt;$J$23*periods_per_year),Q1216,MIN($J$24,IF(MOD(O1217-1,$J$26)=0,MAX($J$25,Q1216+$J$27),Q1216))),Q1216))))</f>
        <v/>
      </c>
      <c r="R1217" s="21" t="str">
        <f>IF(O1217="","",ROUND((((1+Q1217/CP)^(CP/periods_per_year))-1)*U1216,2))</f>
        <v/>
      </c>
      <c r="S1217" s="21" t="str">
        <f>IF(O1217="","",IF(O1217=nper,U1216+R1217,MIN(U1216+R1217,IF(Q1217=Q1216,S1216,ROUND(-PMT(((1+Q1217/CP)^(CP/periods_per_year))-1,nper-O1217+1,U1216),2)))))</f>
        <v/>
      </c>
      <c r="T1217" s="21" t="str">
        <f t="shared" si="188"/>
        <v/>
      </c>
      <c r="U1217" s="21" t="str">
        <f t="shared" si="189"/>
        <v/>
      </c>
    </row>
    <row r="1218" spans="1:21" x14ac:dyDescent="0.2">
      <c r="A1218" s="11" t="str">
        <f t="shared" si="180"/>
        <v/>
      </c>
      <c r="B1218" s="12" t="str">
        <f t="shared" si="181"/>
        <v/>
      </c>
      <c r="C1218" s="16" t="str">
        <f t="shared" si="182"/>
        <v/>
      </c>
      <c r="D1218" s="13" t="str">
        <f>IF(A1218="","",IF(A1218=1,start_rate,IF(variable,IF(OR(A1218=1,A1218&lt;$J$23*periods_per_year),D1217,MIN($J$24,IF(MOD(A1218-1,$J$26)=0,MAX($J$25,D1217+$J$27),D1217))),D1217)))</f>
        <v/>
      </c>
      <c r="E1218" s="14" t="str">
        <f t="shared" si="183"/>
        <v/>
      </c>
      <c r="F1218" s="14" t="str">
        <f>IF(A1218="","",IF(A1218=nper,J1217+E1218,MIN(J1217+E1218,IF(D1218=D1217,F1217,IF($E$13="Acc Bi-Weekly",ROUND((-PMT(((1+D1218/CP)^(CP/12))-1,(nper-A1218+1)*12/26,J1217))/2,2),IF($E$13="Acc Weekly",ROUND((-PMT(((1+D1218/CP)^(CP/12))-1,(nper-A1218+1)*12/52,J1217))/4,2),ROUND(-PMT(((1+D1218/CP)^(CP/periods_per_year))-1,nper-A1218+1,J1217),2)))))))</f>
        <v/>
      </c>
      <c r="G1218" s="14" t="str">
        <f>IF(OR(A1218="",A1218&lt;$E$23),"",IF(J1217&lt;=F1218,0,IF(IF(AND(A1218&gt;=$E$23,MOD(A1218-$E$23,int)=0),$E$24,0)+F1218&gt;=J1217+E1218,J1217+E1218-F1218,IF(AND(A1218&gt;=$E$23,MOD(A1218-$E$23,int)=0),$E$24,0)+IF(IF(AND(A1218&gt;=$E$23,MOD(A1218-$E$23,int)=0),$E$24,0)+IF(MOD(A1218-$E$27,periods_per_year)=0,$E$26,0)+F1218&lt;J1217+E1218,IF(MOD(A1218-$E$27,periods_per_year)=0,$E$26,0),J1217+E1218-IF(AND(A1218&gt;=$E$23,MOD(A1218-$E$23,int)=0),$E$24,0)-F1218))))</f>
        <v/>
      </c>
      <c r="H1218" s="15"/>
      <c r="I1218" s="14" t="str">
        <f t="shared" si="184"/>
        <v/>
      </c>
      <c r="J1218" s="14" t="str">
        <f t="shared" si="185"/>
        <v/>
      </c>
      <c r="K1218" s="14" t="str">
        <f t="shared" si="186"/>
        <v/>
      </c>
      <c r="L1218" s="14" t="str">
        <f>IF(A1218="","",SUM($K$49:K1218))</f>
        <v/>
      </c>
      <c r="O1218" s="18" t="str">
        <f t="shared" si="187"/>
        <v/>
      </c>
      <c r="P1218" s="19" t="str">
        <f>IF(O1218="","",IF(OR(periods_per_year=26,periods_per_year=52),IF(periods_per_year=26,IF(O1218=1,fpdate,P1217+14),IF(periods_per_year=52,IF(O1218=1,fpdate,P1217+7),"n/a")),IF(periods_per_year=24,DATE(YEAR(fpdate),MONTH(fpdate)+(O1218-1)/2+IF(AND(DAY(fpdate)&gt;=15,MOD(O1218,2)=0),1,0),IF(MOD(O1218,2)=0,IF(DAY(fpdate)&gt;=15,DAY(fpdate)-14,DAY(fpdate)+14),DAY(fpdate))),IF(DAY(DATE(YEAR(fpdate),MONTH(fpdate)+O1218-1,DAY(fpdate)))&lt;&gt;DAY(fpdate),DATE(YEAR(fpdate),MONTH(fpdate)+O1218,0),DATE(YEAR(fpdate),MONTH(fpdate)+O1218-1,DAY(fpdate))))))</f>
        <v/>
      </c>
      <c r="Q1218" s="20" t="str">
        <f>IF(O1218="","",IF(D1218&lt;&gt;"",D1218,IF(O1218=1,start_rate,IF(variable,IF(OR(O1218=1,O1218&lt;$J$23*periods_per_year),Q1217,MIN($J$24,IF(MOD(O1218-1,$J$26)=0,MAX($J$25,Q1217+$J$27),Q1217))),Q1217))))</f>
        <v/>
      </c>
      <c r="R1218" s="21" t="str">
        <f>IF(O1218="","",ROUND((((1+Q1218/CP)^(CP/periods_per_year))-1)*U1217,2))</f>
        <v/>
      </c>
      <c r="S1218" s="21" t="str">
        <f>IF(O1218="","",IF(O1218=nper,U1217+R1218,MIN(U1217+R1218,IF(Q1218=Q1217,S1217,ROUND(-PMT(((1+Q1218/CP)^(CP/periods_per_year))-1,nper-O1218+1,U1217),2)))))</f>
        <v/>
      </c>
      <c r="T1218" s="21" t="str">
        <f t="shared" si="188"/>
        <v/>
      </c>
      <c r="U1218" s="21" t="str">
        <f t="shared" si="189"/>
        <v/>
      </c>
    </row>
    <row r="1219" spans="1:21" x14ac:dyDescent="0.2">
      <c r="A1219" s="11" t="str">
        <f t="shared" si="180"/>
        <v/>
      </c>
      <c r="B1219" s="12" t="str">
        <f t="shared" si="181"/>
        <v/>
      </c>
      <c r="C1219" s="16" t="str">
        <f t="shared" si="182"/>
        <v/>
      </c>
      <c r="D1219" s="13" t="str">
        <f>IF(A1219="","",IF(A1219=1,start_rate,IF(variable,IF(OR(A1219=1,A1219&lt;$J$23*periods_per_year),D1218,MIN($J$24,IF(MOD(A1219-1,$J$26)=0,MAX($J$25,D1218+$J$27),D1218))),D1218)))</f>
        <v/>
      </c>
      <c r="E1219" s="14" t="str">
        <f t="shared" si="183"/>
        <v/>
      </c>
      <c r="F1219" s="14" t="str">
        <f>IF(A1219="","",IF(A1219=nper,J1218+E1219,MIN(J1218+E1219,IF(D1219=D1218,F1218,IF($E$13="Acc Bi-Weekly",ROUND((-PMT(((1+D1219/CP)^(CP/12))-1,(nper-A1219+1)*12/26,J1218))/2,2),IF($E$13="Acc Weekly",ROUND((-PMT(((1+D1219/CP)^(CP/12))-1,(nper-A1219+1)*12/52,J1218))/4,2),ROUND(-PMT(((1+D1219/CP)^(CP/periods_per_year))-1,nper-A1219+1,J1218),2)))))))</f>
        <v/>
      </c>
      <c r="G1219" s="14" t="str">
        <f>IF(OR(A1219="",A1219&lt;$E$23),"",IF(J1218&lt;=F1219,0,IF(IF(AND(A1219&gt;=$E$23,MOD(A1219-$E$23,int)=0),$E$24,0)+F1219&gt;=J1218+E1219,J1218+E1219-F1219,IF(AND(A1219&gt;=$E$23,MOD(A1219-$E$23,int)=0),$E$24,0)+IF(IF(AND(A1219&gt;=$E$23,MOD(A1219-$E$23,int)=0),$E$24,0)+IF(MOD(A1219-$E$27,periods_per_year)=0,$E$26,0)+F1219&lt;J1218+E1219,IF(MOD(A1219-$E$27,periods_per_year)=0,$E$26,0),J1218+E1219-IF(AND(A1219&gt;=$E$23,MOD(A1219-$E$23,int)=0),$E$24,0)-F1219))))</f>
        <v/>
      </c>
      <c r="H1219" s="15"/>
      <c r="I1219" s="14" t="str">
        <f t="shared" si="184"/>
        <v/>
      </c>
      <c r="J1219" s="14" t="str">
        <f t="shared" si="185"/>
        <v/>
      </c>
      <c r="K1219" s="14" t="str">
        <f t="shared" si="186"/>
        <v/>
      </c>
      <c r="L1219" s="14" t="str">
        <f>IF(A1219="","",SUM($K$49:K1219))</f>
        <v/>
      </c>
      <c r="O1219" s="18" t="str">
        <f t="shared" si="187"/>
        <v/>
      </c>
      <c r="P1219" s="19" t="str">
        <f>IF(O1219="","",IF(OR(periods_per_year=26,periods_per_year=52),IF(periods_per_year=26,IF(O1219=1,fpdate,P1218+14),IF(periods_per_year=52,IF(O1219=1,fpdate,P1218+7),"n/a")),IF(periods_per_year=24,DATE(YEAR(fpdate),MONTH(fpdate)+(O1219-1)/2+IF(AND(DAY(fpdate)&gt;=15,MOD(O1219,2)=0),1,0),IF(MOD(O1219,2)=0,IF(DAY(fpdate)&gt;=15,DAY(fpdate)-14,DAY(fpdate)+14),DAY(fpdate))),IF(DAY(DATE(YEAR(fpdate),MONTH(fpdate)+O1219-1,DAY(fpdate)))&lt;&gt;DAY(fpdate),DATE(YEAR(fpdate),MONTH(fpdate)+O1219,0),DATE(YEAR(fpdate),MONTH(fpdate)+O1219-1,DAY(fpdate))))))</f>
        <v/>
      </c>
      <c r="Q1219" s="20" t="str">
        <f>IF(O1219="","",IF(D1219&lt;&gt;"",D1219,IF(O1219=1,start_rate,IF(variable,IF(OR(O1219=1,O1219&lt;$J$23*periods_per_year),Q1218,MIN($J$24,IF(MOD(O1219-1,$J$26)=0,MAX($J$25,Q1218+$J$27),Q1218))),Q1218))))</f>
        <v/>
      </c>
      <c r="R1219" s="21" t="str">
        <f>IF(O1219="","",ROUND((((1+Q1219/CP)^(CP/periods_per_year))-1)*U1218,2))</f>
        <v/>
      </c>
      <c r="S1219" s="21" t="str">
        <f>IF(O1219="","",IF(O1219=nper,U1218+R1219,MIN(U1218+R1219,IF(Q1219=Q1218,S1218,ROUND(-PMT(((1+Q1219/CP)^(CP/periods_per_year))-1,nper-O1219+1,U1218),2)))))</f>
        <v/>
      </c>
      <c r="T1219" s="21" t="str">
        <f t="shared" si="188"/>
        <v/>
      </c>
      <c r="U1219" s="21" t="str">
        <f t="shared" si="189"/>
        <v/>
      </c>
    </row>
    <row r="1220" spans="1:21" x14ac:dyDescent="0.2">
      <c r="A1220" s="11" t="str">
        <f t="shared" si="180"/>
        <v/>
      </c>
      <c r="B1220" s="12" t="str">
        <f t="shared" si="181"/>
        <v/>
      </c>
      <c r="C1220" s="16" t="str">
        <f t="shared" si="182"/>
        <v/>
      </c>
      <c r="D1220" s="13" t="str">
        <f>IF(A1220="","",IF(A1220=1,start_rate,IF(variable,IF(OR(A1220=1,A1220&lt;$J$23*periods_per_year),D1219,MIN($J$24,IF(MOD(A1220-1,$J$26)=0,MAX($J$25,D1219+$J$27),D1219))),D1219)))</f>
        <v/>
      </c>
      <c r="E1220" s="14" t="str">
        <f t="shared" si="183"/>
        <v/>
      </c>
      <c r="F1220" s="14" t="str">
        <f>IF(A1220="","",IF(A1220=nper,J1219+E1220,MIN(J1219+E1220,IF(D1220=D1219,F1219,IF($E$13="Acc Bi-Weekly",ROUND((-PMT(((1+D1220/CP)^(CP/12))-1,(nper-A1220+1)*12/26,J1219))/2,2),IF($E$13="Acc Weekly",ROUND((-PMT(((1+D1220/CP)^(CP/12))-1,(nper-A1220+1)*12/52,J1219))/4,2),ROUND(-PMT(((1+D1220/CP)^(CP/periods_per_year))-1,nper-A1220+1,J1219),2)))))))</f>
        <v/>
      </c>
      <c r="G1220" s="14" t="str">
        <f>IF(OR(A1220="",A1220&lt;$E$23),"",IF(J1219&lt;=F1220,0,IF(IF(AND(A1220&gt;=$E$23,MOD(A1220-$E$23,int)=0),$E$24,0)+F1220&gt;=J1219+E1220,J1219+E1220-F1220,IF(AND(A1220&gt;=$E$23,MOD(A1220-$E$23,int)=0),$E$24,0)+IF(IF(AND(A1220&gt;=$E$23,MOD(A1220-$E$23,int)=0),$E$24,0)+IF(MOD(A1220-$E$27,periods_per_year)=0,$E$26,0)+F1220&lt;J1219+E1220,IF(MOD(A1220-$E$27,periods_per_year)=0,$E$26,0),J1219+E1220-IF(AND(A1220&gt;=$E$23,MOD(A1220-$E$23,int)=0),$E$24,0)-F1220))))</f>
        <v/>
      </c>
      <c r="H1220" s="15"/>
      <c r="I1220" s="14" t="str">
        <f t="shared" si="184"/>
        <v/>
      </c>
      <c r="J1220" s="14" t="str">
        <f t="shared" si="185"/>
        <v/>
      </c>
      <c r="K1220" s="14" t="str">
        <f t="shared" si="186"/>
        <v/>
      </c>
      <c r="L1220" s="14" t="str">
        <f>IF(A1220="","",SUM($K$49:K1220))</f>
        <v/>
      </c>
      <c r="O1220" s="18" t="str">
        <f t="shared" si="187"/>
        <v/>
      </c>
      <c r="P1220" s="19" t="str">
        <f>IF(O1220="","",IF(OR(periods_per_year=26,periods_per_year=52),IF(periods_per_year=26,IF(O1220=1,fpdate,P1219+14),IF(periods_per_year=52,IF(O1220=1,fpdate,P1219+7),"n/a")),IF(periods_per_year=24,DATE(YEAR(fpdate),MONTH(fpdate)+(O1220-1)/2+IF(AND(DAY(fpdate)&gt;=15,MOD(O1220,2)=0),1,0),IF(MOD(O1220,2)=0,IF(DAY(fpdate)&gt;=15,DAY(fpdate)-14,DAY(fpdate)+14),DAY(fpdate))),IF(DAY(DATE(YEAR(fpdate),MONTH(fpdate)+O1220-1,DAY(fpdate)))&lt;&gt;DAY(fpdate),DATE(YEAR(fpdate),MONTH(fpdate)+O1220,0),DATE(YEAR(fpdate),MONTH(fpdate)+O1220-1,DAY(fpdate))))))</f>
        <v/>
      </c>
      <c r="Q1220" s="20" t="str">
        <f>IF(O1220="","",IF(D1220&lt;&gt;"",D1220,IF(O1220=1,start_rate,IF(variable,IF(OR(O1220=1,O1220&lt;$J$23*periods_per_year),Q1219,MIN($J$24,IF(MOD(O1220-1,$J$26)=0,MAX($J$25,Q1219+$J$27),Q1219))),Q1219))))</f>
        <v/>
      </c>
      <c r="R1220" s="21" t="str">
        <f>IF(O1220="","",ROUND((((1+Q1220/CP)^(CP/periods_per_year))-1)*U1219,2))</f>
        <v/>
      </c>
      <c r="S1220" s="21" t="str">
        <f>IF(O1220="","",IF(O1220=nper,U1219+R1220,MIN(U1219+R1220,IF(Q1220=Q1219,S1219,ROUND(-PMT(((1+Q1220/CP)^(CP/periods_per_year))-1,nper-O1220+1,U1219),2)))))</f>
        <v/>
      </c>
      <c r="T1220" s="21" t="str">
        <f t="shared" si="188"/>
        <v/>
      </c>
      <c r="U1220" s="21" t="str">
        <f t="shared" si="189"/>
        <v/>
      </c>
    </row>
    <row r="1221" spans="1:21" x14ac:dyDescent="0.2">
      <c r="A1221" s="11" t="str">
        <f t="shared" si="180"/>
        <v/>
      </c>
      <c r="B1221" s="12" t="str">
        <f t="shared" si="181"/>
        <v/>
      </c>
      <c r="C1221" s="16" t="str">
        <f t="shared" si="182"/>
        <v/>
      </c>
      <c r="D1221" s="13" t="str">
        <f>IF(A1221="","",IF(A1221=1,start_rate,IF(variable,IF(OR(A1221=1,A1221&lt;$J$23*periods_per_year),D1220,MIN($J$24,IF(MOD(A1221-1,$J$26)=0,MAX($J$25,D1220+$J$27),D1220))),D1220)))</f>
        <v/>
      </c>
      <c r="E1221" s="14" t="str">
        <f t="shared" si="183"/>
        <v/>
      </c>
      <c r="F1221" s="14" t="str">
        <f>IF(A1221="","",IF(A1221=nper,J1220+E1221,MIN(J1220+E1221,IF(D1221=D1220,F1220,IF($E$13="Acc Bi-Weekly",ROUND((-PMT(((1+D1221/CP)^(CP/12))-1,(nper-A1221+1)*12/26,J1220))/2,2),IF($E$13="Acc Weekly",ROUND((-PMT(((1+D1221/CP)^(CP/12))-1,(nper-A1221+1)*12/52,J1220))/4,2),ROUND(-PMT(((1+D1221/CP)^(CP/periods_per_year))-1,nper-A1221+1,J1220),2)))))))</f>
        <v/>
      </c>
      <c r="G1221" s="14" t="str">
        <f>IF(OR(A1221="",A1221&lt;$E$23),"",IF(J1220&lt;=F1221,0,IF(IF(AND(A1221&gt;=$E$23,MOD(A1221-$E$23,int)=0),$E$24,0)+F1221&gt;=J1220+E1221,J1220+E1221-F1221,IF(AND(A1221&gt;=$E$23,MOD(A1221-$E$23,int)=0),$E$24,0)+IF(IF(AND(A1221&gt;=$E$23,MOD(A1221-$E$23,int)=0),$E$24,0)+IF(MOD(A1221-$E$27,periods_per_year)=0,$E$26,0)+F1221&lt;J1220+E1221,IF(MOD(A1221-$E$27,periods_per_year)=0,$E$26,0),J1220+E1221-IF(AND(A1221&gt;=$E$23,MOD(A1221-$E$23,int)=0),$E$24,0)-F1221))))</f>
        <v/>
      </c>
      <c r="H1221" s="15"/>
      <c r="I1221" s="14" t="str">
        <f t="shared" si="184"/>
        <v/>
      </c>
      <c r="J1221" s="14" t="str">
        <f t="shared" si="185"/>
        <v/>
      </c>
      <c r="K1221" s="14" t="str">
        <f t="shared" si="186"/>
        <v/>
      </c>
      <c r="L1221" s="14" t="str">
        <f>IF(A1221="","",SUM($K$49:K1221))</f>
        <v/>
      </c>
      <c r="O1221" s="18" t="str">
        <f t="shared" si="187"/>
        <v/>
      </c>
      <c r="P1221" s="19" t="str">
        <f>IF(O1221="","",IF(OR(periods_per_year=26,periods_per_year=52),IF(periods_per_year=26,IF(O1221=1,fpdate,P1220+14),IF(periods_per_year=52,IF(O1221=1,fpdate,P1220+7),"n/a")),IF(periods_per_year=24,DATE(YEAR(fpdate),MONTH(fpdate)+(O1221-1)/2+IF(AND(DAY(fpdate)&gt;=15,MOD(O1221,2)=0),1,0),IF(MOD(O1221,2)=0,IF(DAY(fpdate)&gt;=15,DAY(fpdate)-14,DAY(fpdate)+14),DAY(fpdate))),IF(DAY(DATE(YEAR(fpdate),MONTH(fpdate)+O1221-1,DAY(fpdate)))&lt;&gt;DAY(fpdate),DATE(YEAR(fpdate),MONTH(fpdate)+O1221,0),DATE(YEAR(fpdate),MONTH(fpdate)+O1221-1,DAY(fpdate))))))</f>
        <v/>
      </c>
      <c r="Q1221" s="20" t="str">
        <f>IF(O1221="","",IF(D1221&lt;&gt;"",D1221,IF(O1221=1,start_rate,IF(variable,IF(OR(O1221=1,O1221&lt;$J$23*periods_per_year),Q1220,MIN($J$24,IF(MOD(O1221-1,$J$26)=0,MAX($J$25,Q1220+$J$27),Q1220))),Q1220))))</f>
        <v/>
      </c>
      <c r="R1221" s="21" t="str">
        <f>IF(O1221="","",ROUND((((1+Q1221/CP)^(CP/periods_per_year))-1)*U1220,2))</f>
        <v/>
      </c>
      <c r="S1221" s="21" t="str">
        <f>IF(O1221="","",IF(O1221=nper,U1220+R1221,MIN(U1220+R1221,IF(Q1221=Q1220,S1220,ROUND(-PMT(((1+Q1221/CP)^(CP/periods_per_year))-1,nper-O1221+1,U1220),2)))))</f>
        <v/>
      </c>
      <c r="T1221" s="21" t="str">
        <f t="shared" si="188"/>
        <v/>
      </c>
      <c r="U1221" s="21" t="str">
        <f t="shared" si="189"/>
        <v/>
      </c>
    </row>
    <row r="1222" spans="1:21" x14ac:dyDescent="0.2">
      <c r="A1222" s="11" t="str">
        <f t="shared" si="180"/>
        <v/>
      </c>
      <c r="B1222" s="12" t="str">
        <f t="shared" si="181"/>
        <v/>
      </c>
      <c r="C1222" s="16" t="str">
        <f t="shared" si="182"/>
        <v/>
      </c>
      <c r="D1222" s="13" t="str">
        <f>IF(A1222="","",IF(A1222=1,start_rate,IF(variable,IF(OR(A1222=1,A1222&lt;$J$23*periods_per_year),D1221,MIN($J$24,IF(MOD(A1222-1,$J$26)=0,MAX($J$25,D1221+$J$27),D1221))),D1221)))</f>
        <v/>
      </c>
      <c r="E1222" s="14" t="str">
        <f t="shared" si="183"/>
        <v/>
      </c>
      <c r="F1222" s="14" t="str">
        <f>IF(A1222="","",IF(A1222=nper,J1221+E1222,MIN(J1221+E1222,IF(D1222=D1221,F1221,IF($E$13="Acc Bi-Weekly",ROUND((-PMT(((1+D1222/CP)^(CP/12))-1,(nper-A1222+1)*12/26,J1221))/2,2),IF($E$13="Acc Weekly",ROUND((-PMT(((1+D1222/CP)^(CP/12))-1,(nper-A1222+1)*12/52,J1221))/4,2),ROUND(-PMT(((1+D1222/CP)^(CP/periods_per_year))-1,nper-A1222+1,J1221),2)))))))</f>
        <v/>
      </c>
      <c r="G1222" s="14" t="str">
        <f>IF(OR(A1222="",A1222&lt;$E$23),"",IF(J1221&lt;=F1222,0,IF(IF(AND(A1222&gt;=$E$23,MOD(A1222-$E$23,int)=0),$E$24,0)+F1222&gt;=J1221+E1222,J1221+E1222-F1222,IF(AND(A1222&gt;=$E$23,MOD(A1222-$E$23,int)=0),$E$24,0)+IF(IF(AND(A1222&gt;=$E$23,MOD(A1222-$E$23,int)=0),$E$24,0)+IF(MOD(A1222-$E$27,periods_per_year)=0,$E$26,0)+F1222&lt;J1221+E1222,IF(MOD(A1222-$E$27,periods_per_year)=0,$E$26,0),J1221+E1222-IF(AND(A1222&gt;=$E$23,MOD(A1222-$E$23,int)=0),$E$24,0)-F1222))))</f>
        <v/>
      </c>
      <c r="H1222" s="15"/>
      <c r="I1222" s="14" t="str">
        <f t="shared" si="184"/>
        <v/>
      </c>
      <c r="J1222" s="14" t="str">
        <f t="shared" si="185"/>
        <v/>
      </c>
      <c r="K1222" s="14" t="str">
        <f t="shared" si="186"/>
        <v/>
      </c>
      <c r="L1222" s="14" t="str">
        <f>IF(A1222="","",SUM($K$49:K1222))</f>
        <v/>
      </c>
      <c r="O1222" s="18" t="str">
        <f t="shared" si="187"/>
        <v/>
      </c>
      <c r="P1222" s="19" t="str">
        <f>IF(O1222="","",IF(OR(periods_per_year=26,periods_per_year=52),IF(periods_per_year=26,IF(O1222=1,fpdate,P1221+14),IF(periods_per_year=52,IF(O1222=1,fpdate,P1221+7),"n/a")),IF(periods_per_year=24,DATE(YEAR(fpdate),MONTH(fpdate)+(O1222-1)/2+IF(AND(DAY(fpdate)&gt;=15,MOD(O1222,2)=0),1,0),IF(MOD(O1222,2)=0,IF(DAY(fpdate)&gt;=15,DAY(fpdate)-14,DAY(fpdate)+14),DAY(fpdate))),IF(DAY(DATE(YEAR(fpdate),MONTH(fpdate)+O1222-1,DAY(fpdate)))&lt;&gt;DAY(fpdate),DATE(YEAR(fpdate),MONTH(fpdate)+O1222,0),DATE(YEAR(fpdate),MONTH(fpdate)+O1222-1,DAY(fpdate))))))</f>
        <v/>
      </c>
      <c r="Q1222" s="20" t="str">
        <f>IF(O1222="","",IF(D1222&lt;&gt;"",D1222,IF(O1222=1,start_rate,IF(variable,IF(OR(O1222=1,O1222&lt;$J$23*periods_per_year),Q1221,MIN($J$24,IF(MOD(O1222-1,$J$26)=0,MAX($J$25,Q1221+$J$27),Q1221))),Q1221))))</f>
        <v/>
      </c>
      <c r="R1222" s="21" t="str">
        <f>IF(O1222="","",ROUND((((1+Q1222/CP)^(CP/periods_per_year))-1)*U1221,2))</f>
        <v/>
      </c>
      <c r="S1222" s="21" t="str">
        <f>IF(O1222="","",IF(O1222=nper,U1221+R1222,MIN(U1221+R1222,IF(Q1222=Q1221,S1221,ROUND(-PMT(((1+Q1222/CP)^(CP/periods_per_year))-1,nper-O1222+1,U1221),2)))))</f>
        <v/>
      </c>
      <c r="T1222" s="21" t="str">
        <f t="shared" si="188"/>
        <v/>
      </c>
      <c r="U1222" s="21" t="str">
        <f t="shared" si="189"/>
        <v/>
      </c>
    </row>
    <row r="1223" spans="1:21" x14ac:dyDescent="0.2">
      <c r="A1223" s="11" t="str">
        <f t="shared" si="180"/>
        <v/>
      </c>
      <c r="B1223" s="12" t="str">
        <f t="shared" si="181"/>
        <v/>
      </c>
      <c r="C1223" s="16" t="str">
        <f t="shared" si="182"/>
        <v/>
      </c>
      <c r="D1223" s="13" t="str">
        <f>IF(A1223="","",IF(A1223=1,start_rate,IF(variable,IF(OR(A1223=1,A1223&lt;$J$23*periods_per_year),D1222,MIN($J$24,IF(MOD(A1223-1,$J$26)=0,MAX($J$25,D1222+$J$27),D1222))),D1222)))</f>
        <v/>
      </c>
      <c r="E1223" s="14" t="str">
        <f t="shared" si="183"/>
        <v/>
      </c>
      <c r="F1223" s="14" t="str">
        <f>IF(A1223="","",IF(A1223=nper,J1222+E1223,MIN(J1222+E1223,IF(D1223=D1222,F1222,IF($E$13="Acc Bi-Weekly",ROUND((-PMT(((1+D1223/CP)^(CP/12))-1,(nper-A1223+1)*12/26,J1222))/2,2),IF($E$13="Acc Weekly",ROUND((-PMT(((1+D1223/CP)^(CP/12))-1,(nper-A1223+1)*12/52,J1222))/4,2),ROUND(-PMT(((1+D1223/CP)^(CP/periods_per_year))-1,nper-A1223+1,J1222),2)))))))</f>
        <v/>
      </c>
      <c r="G1223" s="14" t="str">
        <f>IF(OR(A1223="",A1223&lt;$E$23),"",IF(J1222&lt;=F1223,0,IF(IF(AND(A1223&gt;=$E$23,MOD(A1223-$E$23,int)=0),$E$24,0)+F1223&gt;=J1222+E1223,J1222+E1223-F1223,IF(AND(A1223&gt;=$E$23,MOD(A1223-$E$23,int)=0),$E$24,0)+IF(IF(AND(A1223&gt;=$E$23,MOD(A1223-$E$23,int)=0),$E$24,0)+IF(MOD(A1223-$E$27,periods_per_year)=0,$E$26,0)+F1223&lt;J1222+E1223,IF(MOD(A1223-$E$27,periods_per_year)=0,$E$26,0),J1222+E1223-IF(AND(A1223&gt;=$E$23,MOD(A1223-$E$23,int)=0),$E$24,0)-F1223))))</f>
        <v/>
      </c>
      <c r="H1223" s="15"/>
      <c r="I1223" s="14" t="str">
        <f t="shared" si="184"/>
        <v/>
      </c>
      <c r="J1223" s="14" t="str">
        <f t="shared" si="185"/>
        <v/>
      </c>
      <c r="K1223" s="14" t="str">
        <f t="shared" si="186"/>
        <v/>
      </c>
      <c r="L1223" s="14" t="str">
        <f>IF(A1223="","",SUM($K$49:K1223))</f>
        <v/>
      </c>
      <c r="O1223" s="18" t="str">
        <f t="shared" si="187"/>
        <v/>
      </c>
      <c r="P1223" s="19" t="str">
        <f>IF(O1223="","",IF(OR(periods_per_year=26,periods_per_year=52),IF(periods_per_year=26,IF(O1223=1,fpdate,P1222+14),IF(periods_per_year=52,IF(O1223=1,fpdate,P1222+7),"n/a")),IF(periods_per_year=24,DATE(YEAR(fpdate),MONTH(fpdate)+(O1223-1)/2+IF(AND(DAY(fpdate)&gt;=15,MOD(O1223,2)=0),1,0),IF(MOD(O1223,2)=0,IF(DAY(fpdate)&gt;=15,DAY(fpdate)-14,DAY(fpdate)+14),DAY(fpdate))),IF(DAY(DATE(YEAR(fpdate),MONTH(fpdate)+O1223-1,DAY(fpdate)))&lt;&gt;DAY(fpdate),DATE(YEAR(fpdate),MONTH(fpdate)+O1223,0),DATE(YEAR(fpdate),MONTH(fpdate)+O1223-1,DAY(fpdate))))))</f>
        <v/>
      </c>
      <c r="Q1223" s="20" t="str">
        <f>IF(O1223="","",IF(D1223&lt;&gt;"",D1223,IF(O1223=1,start_rate,IF(variable,IF(OR(O1223=1,O1223&lt;$J$23*periods_per_year),Q1222,MIN($J$24,IF(MOD(O1223-1,$J$26)=0,MAX($J$25,Q1222+$J$27),Q1222))),Q1222))))</f>
        <v/>
      </c>
      <c r="R1223" s="21" t="str">
        <f>IF(O1223="","",ROUND((((1+Q1223/CP)^(CP/periods_per_year))-1)*U1222,2))</f>
        <v/>
      </c>
      <c r="S1223" s="21" t="str">
        <f>IF(O1223="","",IF(O1223=nper,U1222+R1223,MIN(U1222+R1223,IF(Q1223=Q1222,S1222,ROUND(-PMT(((1+Q1223/CP)^(CP/periods_per_year))-1,nper-O1223+1,U1222),2)))))</f>
        <v/>
      </c>
      <c r="T1223" s="21" t="str">
        <f t="shared" si="188"/>
        <v/>
      </c>
      <c r="U1223" s="21" t="str">
        <f t="shared" si="189"/>
        <v/>
      </c>
    </row>
    <row r="1224" spans="1:21" x14ac:dyDescent="0.2">
      <c r="A1224" s="11" t="str">
        <f t="shared" si="180"/>
        <v/>
      </c>
      <c r="B1224" s="12" t="str">
        <f t="shared" si="181"/>
        <v/>
      </c>
      <c r="C1224" s="16" t="str">
        <f t="shared" si="182"/>
        <v/>
      </c>
      <c r="D1224" s="13" t="str">
        <f>IF(A1224="","",IF(A1224=1,start_rate,IF(variable,IF(OR(A1224=1,A1224&lt;$J$23*periods_per_year),D1223,MIN($J$24,IF(MOD(A1224-1,$J$26)=0,MAX($J$25,D1223+$J$27),D1223))),D1223)))</f>
        <v/>
      </c>
      <c r="E1224" s="14" t="str">
        <f t="shared" si="183"/>
        <v/>
      </c>
      <c r="F1224" s="14" t="str">
        <f>IF(A1224="","",IF(A1224=nper,J1223+E1224,MIN(J1223+E1224,IF(D1224=D1223,F1223,IF($E$13="Acc Bi-Weekly",ROUND((-PMT(((1+D1224/CP)^(CP/12))-1,(nper-A1224+1)*12/26,J1223))/2,2),IF($E$13="Acc Weekly",ROUND((-PMT(((1+D1224/CP)^(CP/12))-1,(nper-A1224+1)*12/52,J1223))/4,2),ROUND(-PMT(((1+D1224/CP)^(CP/periods_per_year))-1,nper-A1224+1,J1223),2)))))))</f>
        <v/>
      </c>
      <c r="G1224" s="14" t="str">
        <f>IF(OR(A1224="",A1224&lt;$E$23),"",IF(J1223&lt;=F1224,0,IF(IF(AND(A1224&gt;=$E$23,MOD(A1224-$E$23,int)=0),$E$24,0)+F1224&gt;=J1223+E1224,J1223+E1224-F1224,IF(AND(A1224&gt;=$E$23,MOD(A1224-$E$23,int)=0),$E$24,0)+IF(IF(AND(A1224&gt;=$E$23,MOD(A1224-$E$23,int)=0),$E$24,0)+IF(MOD(A1224-$E$27,periods_per_year)=0,$E$26,0)+F1224&lt;J1223+E1224,IF(MOD(A1224-$E$27,periods_per_year)=0,$E$26,0),J1223+E1224-IF(AND(A1224&gt;=$E$23,MOD(A1224-$E$23,int)=0),$E$24,0)-F1224))))</f>
        <v/>
      </c>
      <c r="H1224" s="15"/>
      <c r="I1224" s="14" t="str">
        <f t="shared" si="184"/>
        <v/>
      </c>
      <c r="J1224" s="14" t="str">
        <f t="shared" si="185"/>
        <v/>
      </c>
      <c r="K1224" s="14" t="str">
        <f t="shared" si="186"/>
        <v/>
      </c>
      <c r="L1224" s="14" t="str">
        <f>IF(A1224="","",SUM($K$49:K1224))</f>
        <v/>
      </c>
      <c r="O1224" s="18" t="str">
        <f t="shared" si="187"/>
        <v/>
      </c>
      <c r="P1224" s="19" t="str">
        <f>IF(O1224="","",IF(OR(periods_per_year=26,periods_per_year=52),IF(periods_per_year=26,IF(O1224=1,fpdate,P1223+14),IF(periods_per_year=52,IF(O1224=1,fpdate,P1223+7),"n/a")),IF(periods_per_year=24,DATE(YEAR(fpdate),MONTH(fpdate)+(O1224-1)/2+IF(AND(DAY(fpdate)&gt;=15,MOD(O1224,2)=0),1,0),IF(MOD(O1224,2)=0,IF(DAY(fpdate)&gt;=15,DAY(fpdate)-14,DAY(fpdate)+14),DAY(fpdate))),IF(DAY(DATE(YEAR(fpdate),MONTH(fpdate)+O1224-1,DAY(fpdate)))&lt;&gt;DAY(fpdate),DATE(YEAR(fpdate),MONTH(fpdate)+O1224,0),DATE(YEAR(fpdate),MONTH(fpdate)+O1224-1,DAY(fpdate))))))</f>
        <v/>
      </c>
      <c r="Q1224" s="20" t="str">
        <f>IF(O1224="","",IF(D1224&lt;&gt;"",D1224,IF(O1224=1,start_rate,IF(variable,IF(OR(O1224=1,O1224&lt;$J$23*periods_per_year),Q1223,MIN($J$24,IF(MOD(O1224-1,$J$26)=0,MAX($J$25,Q1223+$J$27),Q1223))),Q1223))))</f>
        <v/>
      </c>
      <c r="R1224" s="21" t="str">
        <f>IF(O1224="","",ROUND((((1+Q1224/CP)^(CP/periods_per_year))-1)*U1223,2))</f>
        <v/>
      </c>
      <c r="S1224" s="21" t="str">
        <f>IF(O1224="","",IF(O1224=nper,U1223+R1224,MIN(U1223+R1224,IF(Q1224=Q1223,S1223,ROUND(-PMT(((1+Q1224/CP)^(CP/periods_per_year))-1,nper-O1224+1,U1223),2)))))</f>
        <v/>
      </c>
      <c r="T1224" s="21" t="str">
        <f t="shared" si="188"/>
        <v/>
      </c>
      <c r="U1224" s="21" t="str">
        <f t="shared" si="189"/>
        <v/>
      </c>
    </row>
    <row r="1225" spans="1:21" x14ac:dyDescent="0.2">
      <c r="A1225" s="11" t="str">
        <f t="shared" si="180"/>
        <v/>
      </c>
      <c r="B1225" s="12" t="str">
        <f t="shared" si="181"/>
        <v/>
      </c>
      <c r="C1225" s="16" t="str">
        <f t="shared" si="182"/>
        <v/>
      </c>
      <c r="D1225" s="13" t="str">
        <f>IF(A1225="","",IF(A1225=1,start_rate,IF(variable,IF(OR(A1225=1,A1225&lt;$J$23*periods_per_year),D1224,MIN($J$24,IF(MOD(A1225-1,$J$26)=0,MAX($J$25,D1224+$J$27),D1224))),D1224)))</f>
        <v/>
      </c>
      <c r="E1225" s="14" t="str">
        <f t="shared" si="183"/>
        <v/>
      </c>
      <c r="F1225" s="14" t="str">
        <f>IF(A1225="","",IF(A1225=nper,J1224+E1225,MIN(J1224+E1225,IF(D1225=D1224,F1224,IF($E$13="Acc Bi-Weekly",ROUND((-PMT(((1+D1225/CP)^(CP/12))-1,(nper-A1225+1)*12/26,J1224))/2,2),IF($E$13="Acc Weekly",ROUND((-PMT(((1+D1225/CP)^(CP/12))-1,(nper-A1225+1)*12/52,J1224))/4,2),ROUND(-PMT(((1+D1225/CP)^(CP/periods_per_year))-1,nper-A1225+1,J1224),2)))))))</f>
        <v/>
      </c>
      <c r="G1225" s="14" t="str">
        <f>IF(OR(A1225="",A1225&lt;$E$23),"",IF(J1224&lt;=F1225,0,IF(IF(AND(A1225&gt;=$E$23,MOD(A1225-$E$23,int)=0),$E$24,0)+F1225&gt;=J1224+E1225,J1224+E1225-F1225,IF(AND(A1225&gt;=$E$23,MOD(A1225-$E$23,int)=0),$E$24,0)+IF(IF(AND(A1225&gt;=$E$23,MOD(A1225-$E$23,int)=0),$E$24,0)+IF(MOD(A1225-$E$27,periods_per_year)=0,$E$26,0)+F1225&lt;J1224+E1225,IF(MOD(A1225-$E$27,periods_per_year)=0,$E$26,0),J1224+E1225-IF(AND(A1225&gt;=$E$23,MOD(A1225-$E$23,int)=0),$E$24,0)-F1225))))</f>
        <v/>
      </c>
      <c r="H1225" s="15"/>
      <c r="I1225" s="14" t="str">
        <f t="shared" si="184"/>
        <v/>
      </c>
      <c r="J1225" s="14" t="str">
        <f t="shared" si="185"/>
        <v/>
      </c>
      <c r="K1225" s="14" t="str">
        <f t="shared" si="186"/>
        <v/>
      </c>
      <c r="L1225" s="14" t="str">
        <f>IF(A1225="","",SUM($K$49:K1225))</f>
        <v/>
      </c>
      <c r="O1225" s="18" t="str">
        <f t="shared" si="187"/>
        <v/>
      </c>
      <c r="P1225" s="19" t="str">
        <f>IF(O1225="","",IF(OR(periods_per_year=26,periods_per_year=52),IF(periods_per_year=26,IF(O1225=1,fpdate,P1224+14),IF(periods_per_year=52,IF(O1225=1,fpdate,P1224+7),"n/a")),IF(periods_per_year=24,DATE(YEAR(fpdate),MONTH(fpdate)+(O1225-1)/2+IF(AND(DAY(fpdate)&gt;=15,MOD(O1225,2)=0),1,0),IF(MOD(O1225,2)=0,IF(DAY(fpdate)&gt;=15,DAY(fpdate)-14,DAY(fpdate)+14),DAY(fpdate))),IF(DAY(DATE(YEAR(fpdate),MONTH(fpdate)+O1225-1,DAY(fpdate)))&lt;&gt;DAY(fpdate),DATE(YEAR(fpdate),MONTH(fpdate)+O1225,0),DATE(YEAR(fpdate),MONTH(fpdate)+O1225-1,DAY(fpdate))))))</f>
        <v/>
      </c>
      <c r="Q1225" s="20" t="str">
        <f>IF(O1225="","",IF(D1225&lt;&gt;"",D1225,IF(O1225=1,start_rate,IF(variable,IF(OR(O1225=1,O1225&lt;$J$23*periods_per_year),Q1224,MIN($J$24,IF(MOD(O1225-1,$J$26)=0,MAX($J$25,Q1224+$J$27),Q1224))),Q1224))))</f>
        <v/>
      </c>
      <c r="R1225" s="21" t="str">
        <f>IF(O1225="","",ROUND((((1+Q1225/CP)^(CP/periods_per_year))-1)*U1224,2))</f>
        <v/>
      </c>
      <c r="S1225" s="21" t="str">
        <f>IF(O1225="","",IF(O1225=nper,U1224+R1225,MIN(U1224+R1225,IF(Q1225=Q1224,S1224,ROUND(-PMT(((1+Q1225/CP)^(CP/periods_per_year))-1,nper-O1225+1,U1224),2)))))</f>
        <v/>
      </c>
      <c r="T1225" s="21" t="str">
        <f t="shared" si="188"/>
        <v/>
      </c>
      <c r="U1225" s="21" t="str">
        <f t="shared" si="189"/>
        <v/>
      </c>
    </row>
    <row r="1226" spans="1:21" x14ac:dyDescent="0.2">
      <c r="A1226" s="11" t="str">
        <f t="shared" si="180"/>
        <v/>
      </c>
      <c r="B1226" s="12" t="str">
        <f t="shared" si="181"/>
        <v/>
      </c>
      <c r="C1226" s="16" t="str">
        <f t="shared" si="182"/>
        <v/>
      </c>
      <c r="D1226" s="13" t="str">
        <f>IF(A1226="","",IF(A1226=1,start_rate,IF(variable,IF(OR(A1226=1,A1226&lt;$J$23*periods_per_year),D1225,MIN($J$24,IF(MOD(A1226-1,$J$26)=0,MAX($J$25,D1225+$J$27),D1225))),D1225)))</f>
        <v/>
      </c>
      <c r="E1226" s="14" t="str">
        <f t="shared" si="183"/>
        <v/>
      </c>
      <c r="F1226" s="14" t="str">
        <f>IF(A1226="","",IF(A1226=nper,J1225+E1226,MIN(J1225+E1226,IF(D1226=D1225,F1225,IF($E$13="Acc Bi-Weekly",ROUND((-PMT(((1+D1226/CP)^(CP/12))-1,(nper-A1226+1)*12/26,J1225))/2,2),IF($E$13="Acc Weekly",ROUND((-PMT(((1+D1226/CP)^(CP/12))-1,(nper-A1226+1)*12/52,J1225))/4,2),ROUND(-PMT(((1+D1226/CP)^(CP/periods_per_year))-1,nper-A1226+1,J1225),2)))))))</f>
        <v/>
      </c>
      <c r="G1226" s="14" t="str">
        <f>IF(OR(A1226="",A1226&lt;$E$23),"",IF(J1225&lt;=F1226,0,IF(IF(AND(A1226&gt;=$E$23,MOD(A1226-$E$23,int)=0),$E$24,0)+F1226&gt;=J1225+E1226,J1225+E1226-F1226,IF(AND(A1226&gt;=$E$23,MOD(A1226-$E$23,int)=0),$E$24,0)+IF(IF(AND(A1226&gt;=$E$23,MOD(A1226-$E$23,int)=0),$E$24,0)+IF(MOD(A1226-$E$27,periods_per_year)=0,$E$26,0)+F1226&lt;J1225+E1226,IF(MOD(A1226-$E$27,periods_per_year)=0,$E$26,0),J1225+E1226-IF(AND(A1226&gt;=$E$23,MOD(A1226-$E$23,int)=0),$E$24,0)-F1226))))</f>
        <v/>
      </c>
      <c r="H1226" s="15"/>
      <c r="I1226" s="14" t="str">
        <f t="shared" si="184"/>
        <v/>
      </c>
      <c r="J1226" s="14" t="str">
        <f t="shared" si="185"/>
        <v/>
      </c>
      <c r="K1226" s="14" t="str">
        <f t="shared" si="186"/>
        <v/>
      </c>
      <c r="L1226" s="14" t="str">
        <f>IF(A1226="","",SUM($K$49:K1226))</f>
        <v/>
      </c>
      <c r="O1226" s="18" t="str">
        <f t="shared" si="187"/>
        <v/>
      </c>
      <c r="P1226" s="19" t="str">
        <f>IF(O1226="","",IF(OR(periods_per_year=26,periods_per_year=52),IF(periods_per_year=26,IF(O1226=1,fpdate,P1225+14),IF(periods_per_year=52,IF(O1226=1,fpdate,P1225+7),"n/a")),IF(periods_per_year=24,DATE(YEAR(fpdate),MONTH(fpdate)+(O1226-1)/2+IF(AND(DAY(fpdate)&gt;=15,MOD(O1226,2)=0),1,0),IF(MOD(O1226,2)=0,IF(DAY(fpdate)&gt;=15,DAY(fpdate)-14,DAY(fpdate)+14),DAY(fpdate))),IF(DAY(DATE(YEAR(fpdate),MONTH(fpdate)+O1226-1,DAY(fpdate)))&lt;&gt;DAY(fpdate),DATE(YEAR(fpdate),MONTH(fpdate)+O1226,0),DATE(YEAR(fpdate),MONTH(fpdate)+O1226-1,DAY(fpdate))))))</f>
        <v/>
      </c>
      <c r="Q1226" s="20" t="str">
        <f>IF(O1226="","",IF(D1226&lt;&gt;"",D1226,IF(O1226=1,start_rate,IF(variable,IF(OR(O1226=1,O1226&lt;$J$23*periods_per_year),Q1225,MIN($J$24,IF(MOD(O1226-1,$J$26)=0,MAX($J$25,Q1225+$J$27),Q1225))),Q1225))))</f>
        <v/>
      </c>
      <c r="R1226" s="21" t="str">
        <f>IF(O1226="","",ROUND((((1+Q1226/CP)^(CP/periods_per_year))-1)*U1225,2))</f>
        <v/>
      </c>
      <c r="S1226" s="21" t="str">
        <f>IF(O1226="","",IF(O1226=nper,U1225+R1226,MIN(U1225+R1226,IF(Q1226=Q1225,S1225,ROUND(-PMT(((1+Q1226/CP)^(CP/periods_per_year))-1,nper-O1226+1,U1225),2)))))</f>
        <v/>
      </c>
      <c r="T1226" s="21" t="str">
        <f t="shared" si="188"/>
        <v/>
      </c>
      <c r="U1226" s="21" t="str">
        <f t="shared" si="189"/>
        <v/>
      </c>
    </row>
    <row r="1227" spans="1:21" x14ac:dyDescent="0.2">
      <c r="A1227" s="11" t="str">
        <f t="shared" si="180"/>
        <v/>
      </c>
      <c r="B1227" s="12" t="str">
        <f t="shared" si="181"/>
        <v/>
      </c>
      <c r="C1227" s="16" t="str">
        <f t="shared" si="182"/>
        <v/>
      </c>
      <c r="D1227" s="13" t="str">
        <f>IF(A1227="","",IF(A1227=1,start_rate,IF(variable,IF(OR(A1227=1,A1227&lt;$J$23*periods_per_year),D1226,MIN($J$24,IF(MOD(A1227-1,$J$26)=0,MAX($J$25,D1226+$J$27),D1226))),D1226)))</f>
        <v/>
      </c>
      <c r="E1227" s="14" t="str">
        <f t="shared" si="183"/>
        <v/>
      </c>
      <c r="F1227" s="14" t="str">
        <f>IF(A1227="","",IF(A1227=nper,J1226+E1227,MIN(J1226+E1227,IF(D1227=D1226,F1226,IF($E$13="Acc Bi-Weekly",ROUND((-PMT(((1+D1227/CP)^(CP/12))-1,(nper-A1227+1)*12/26,J1226))/2,2),IF($E$13="Acc Weekly",ROUND((-PMT(((1+D1227/CP)^(CP/12))-1,(nper-A1227+1)*12/52,J1226))/4,2),ROUND(-PMT(((1+D1227/CP)^(CP/periods_per_year))-1,nper-A1227+1,J1226),2)))))))</f>
        <v/>
      </c>
      <c r="G1227" s="14" t="str">
        <f>IF(OR(A1227="",A1227&lt;$E$23),"",IF(J1226&lt;=F1227,0,IF(IF(AND(A1227&gt;=$E$23,MOD(A1227-$E$23,int)=0),$E$24,0)+F1227&gt;=J1226+E1227,J1226+E1227-F1227,IF(AND(A1227&gt;=$E$23,MOD(A1227-$E$23,int)=0),$E$24,0)+IF(IF(AND(A1227&gt;=$E$23,MOD(A1227-$E$23,int)=0),$E$24,0)+IF(MOD(A1227-$E$27,periods_per_year)=0,$E$26,0)+F1227&lt;J1226+E1227,IF(MOD(A1227-$E$27,periods_per_year)=0,$E$26,0),J1226+E1227-IF(AND(A1227&gt;=$E$23,MOD(A1227-$E$23,int)=0),$E$24,0)-F1227))))</f>
        <v/>
      </c>
      <c r="H1227" s="15"/>
      <c r="I1227" s="14" t="str">
        <f t="shared" si="184"/>
        <v/>
      </c>
      <c r="J1227" s="14" t="str">
        <f t="shared" si="185"/>
        <v/>
      </c>
      <c r="K1227" s="14" t="str">
        <f t="shared" si="186"/>
        <v/>
      </c>
      <c r="L1227" s="14" t="str">
        <f>IF(A1227="","",SUM($K$49:K1227))</f>
        <v/>
      </c>
      <c r="O1227" s="18" t="str">
        <f t="shared" si="187"/>
        <v/>
      </c>
      <c r="P1227" s="19" t="str">
        <f>IF(O1227="","",IF(OR(periods_per_year=26,periods_per_year=52),IF(periods_per_year=26,IF(O1227=1,fpdate,P1226+14),IF(periods_per_year=52,IF(O1227=1,fpdate,P1226+7),"n/a")),IF(periods_per_year=24,DATE(YEAR(fpdate),MONTH(fpdate)+(O1227-1)/2+IF(AND(DAY(fpdate)&gt;=15,MOD(O1227,2)=0),1,0),IF(MOD(O1227,2)=0,IF(DAY(fpdate)&gt;=15,DAY(fpdate)-14,DAY(fpdate)+14),DAY(fpdate))),IF(DAY(DATE(YEAR(fpdate),MONTH(fpdate)+O1227-1,DAY(fpdate)))&lt;&gt;DAY(fpdate),DATE(YEAR(fpdate),MONTH(fpdate)+O1227,0),DATE(YEAR(fpdate),MONTH(fpdate)+O1227-1,DAY(fpdate))))))</f>
        <v/>
      </c>
      <c r="Q1227" s="20" t="str">
        <f>IF(O1227="","",IF(D1227&lt;&gt;"",D1227,IF(O1227=1,start_rate,IF(variable,IF(OR(O1227=1,O1227&lt;$J$23*periods_per_year),Q1226,MIN($J$24,IF(MOD(O1227-1,$J$26)=0,MAX($J$25,Q1226+$J$27),Q1226))),Q1226))))</f>
        <v/>
      </c>
      <c r="R1227" s="21" t="str">
        <f>IF(O1227="","",ROUND((((1+Q1227/CP)^(CP/periods_per_year))-1)*U1226,2))</f>
        <v/>
      </c>
      <c r="S1227" s="21" t="str">
        <f>IF(O1227="","",IF(O1227=nper,U1226+R1227,MIN(U1226+R1227,IF(Q1227=Q1226,S1226,ROUND(-PMT(((1+Q1227/CP)^(CP/periods_per_year))-1,nper-O1227+1,U1226),2)))))</f>
        <v/>
      </c>
      <c r="T1227" s="21" t="str">
        <f t="shared" si="188"/>
        <v/>
      </c>
      <c r="U1227" s="21" t="str">
        <f t="shared" si="189"/>
        <v/>
      </c>
    </row>
    <row r="1228" spans="1:21" x14ac:dyDescent="0.2">
      <c r="A1228" s="11" t="str">
        <f t="shared" si="180"/>
        <v/>
      </c>
      <c r="B1228" s="12" t="str">
        <f t="shared" si="181"/>
        <v/>
      </c>
      <c r="C1228" s="16" t="str">
        <f t="shared" si="182"/>
        <v/>
      </c>
      <c r="D1228" s="13" t="str">
        <f>IF(A1228="","",IF(A1228=1,start_rate,IF(variable,IF(OR(A1228=1,A1228&lt;$J$23*periods_per_year),D1227,MIN($J$24,IF(MOD(A1228-1,$J$26)=0,MAX($J$25,D1227+$J$27),D1227))),D1227)))</f>
        <v/>
      </c>
      <c r="E1228" s="14" t="str">
        <f t="shared" si="183"/>
        <v/>
      </c>
      <c r="F1228" s="14" t="str">
        <f>IF(A1228="","",IF(A1228=nper,J1227+E1228,MIN(J1227+E1228,IF(D1228=D1227,F1227,IF($E$13="Acc Bi-Weekly",ROUND((-PMT(((1+D1228/CP)^(CP/12))-1,(nper-A1228+1)*12/26,J1227))/2,2),IF($E$13="Acc Weekly",ROUND((-PMT(((1+D1228/CP)^(CP/12))-1,(nper-A1228+1)*12/52,J1227))/4,2),ROUND(-PMT(((1+D1228/CP)^(CP/periods_per_year))-1,nper-A1228+1,J1227),2)))))))</f>
        <v/>
      </c>
      <c r="G1228" s="14" t="str">
        <f>IF(OR(A1228="",A1228&lt;$E$23),"",IF(J1227&lt;=F1228,0,IF(IF(AND(A1228&gt;=$E$23,MOD(A1228-$E$23,int)=0),$E$24,0)+F1228&gt;=J1227+E1228,J1227+E1228-F1228,IF(AND(A1228&gt;=$E$23,MOD(A1228-$E$23,int)=0),$E$24,0)+IF(IF(AND(A1228&gt;=$E$23,MOD(A1228-$E$23,int)=0),$E$24,0)+IF(MOD(A1228-$E$27,periods_per_year)=0,$E$26,0)+F1228&lt;J1227+E1228,IF(MOD(A1228-$E$27,periods_per_year)=0,$E$26,0),J1227+E1228-IF(AND(A1228&gt;=$E$23,MOD(A1228-$E$23,int)=0),$E$24,0)-F1228))))</f>
        <v/>
      </c>
      <c r="H1228" s="15"/>
      <c r="I1228" s="14" t="str">
        <f t="shared" si="184"/>
        <v/>
      </c>
      <c r="J1228" s="14" t="str">
        <f t="shared" si="185"/>
        <v/>
      </c>
      <c r="K1228" s="14" t="str">
        <f t="shared" si="186"/>
        <v/>
      </c>
      <c r="L1228" s="14" t="str">
        <f>IF(A1228="","",SUM($K$49:K1228))</f>
        <v/>
      </c>
      <c r="O1228" s="18" t="str">
        <f t="shared" si="187"/>
        <v/>
      </c>
      <c r="P1228" s="19" t="str">
        <f>IF(O1228="","",IF(OR(periods_per_year=26,periods_per_year=52),IF(periods_per_year=26,IF(O1228=1,fpdate,P1227+14),IF(periods_per_year=52,IF(O1228=1,fpdate,P1227+7),"n/a")),IF(periods_per_year=24,DATE(YEAR(fpdate),MONTH(fpdate)+(O1228-1)/2+IF(AND(DAY(fpdate)&gt;=15,MOD(O1228,2)=0),1,0),IF(MOD(O1228,2)=0,IF(DAY(fpdate)&gt;=15,DAY(fpdate)-14,DAY(fpdate)+14),DAY(fpdate))),IF(DAY(DATE(YEAR(fpdate),MONTH(fpdate)+O1228-1,DAY(fpdate)))&lt;&gt;DAY(fpdate),DATE(YEAR(fpdate),MONTH(fpdate)+O1228,0),DATE(YEAR(fpdate),MONTH(fpdate)+O1228-1,DAY(fpdate))))))</f>
        <v/>
      </c>
      <c r="Q1228" s="20" t="str">
        <f>IF(O1228="","",IF(D1228&lt;&gt;"",D1228,IF(O1228=1,start_rate,IF(variable,IF(OR(O1228=1,O1228&lt;$J$23*periods_per_year),Q1227,MIN($J$24,IF(MOD(O1228-1,$J$26)=0,MAX($J$25,Q1227+$J$27),Q1227))),Q1227))))</f>
        <v/>
      </c>
      <c r="R1228" s="21" t="str">
        <f>IF(O1228="","",ROUND((((1+Q1228/CP)^(CP/periods_per_year))-1)*U1227,2))</f>
        <v/>
      </c>
      <c r="S1228" s="21" t="str">
        <f>IF(O1228="","",IF(O1228=nper,U1227+R1228,MIN(U1227+R1228,IF(Q1228=Q1227,S1227,ROUND(-PMT(((1+Q1228/CP)^(CP/periods_per_year))-1,nper-O1228+1,U1227),2)))))</f>
        <v/>
      </c>
      <c r="T1228" s="21" t="str">
        <f t="shared" si="188"/>
        <v/>
      </c>
      <c r="U1228" s="21" t="str">
        <f t="shared" si="189"/>
        <v/>
      </c>
    </row>
    <row r="1229" spans="1:21" x14ac:dyDescent="0.2">
      <c r="A1229" s="11" t="str">
        <f t="shared" si="180"/>
        <v/>
      </c>
      <c r="B1229" s="12" t="str">
        <f t="shared" si="181"/>
        <v/>
      </c>
      <c r="C1229" s="16" t="str">
        <f t="shared" si="182"/>
        <v/>
      </c>
      <c r="D1229" s="13" t="str">
        <f>IF(A1229="","",IF(A1229=1,start_rate,IF(variable,IF(OR(A1229=1,A1229&lt;$J$23*periods_per_year),D1228,MIN($J$24,IF(MOD(A1229-1,$J$26)=0,MAX($J$25,D1228+$J$27),D1228))),D1228)))</f>
        <v/>
      </c>
      <c r="E1229" s="14" t="str">
        <f t="shared" si="183"/>
        <v/>
      </c>
      <c r="F1229" s="14" t="str">
        <f>IF(A1229="","",IF(A1229=nper,J1228+E1229,MIN(J1228+E1229,IF(D1229=D1228,F1228,IF($E$13="Acc Bi-Weekly",ROUND((-PMT(((1+D1229/CP)^(CP/12))-1,(nper-A1229+1)*12/26,J1228))/2,2),IF($E$13="Acc Weekly",ROUND((-PMT(((1+D1229/CP)^(CP/12))-1,(nper-A1229+1)*12/52,J1228))/4,2),ROUND(-PMT(((1+D1229/CP)^(CP/periods_per_year))-1,nper-A1229+1,J1228),2)))))))</f>
        <v/>
      </c>
      <c r="G1229" s="14" t="str">
        <f>IF(OR(A1229="",A1229&lt;$E$23),"",IF(J1228&lt;=F1229,0,IF(IF(AND(A1229&gt;=$E$23,MOD(A1229-$E$23,int)=0),$E$24,0)+F1229&gt;=J1228+E1229,J1228+E1229-F1229,IF(AND(A1229&gt;=$E$23,MOD(A1229-$E$23,int)=0),$E$24,0)+IF(IF(AND(A1229&gt;=$E$23,MOD(A1229-$E$23,int)=0),$E$24,0)+IF(MOD(A1229-$E$27,periods_per_year)=0,$E$26,0)+F1229&lt;J1228+E1229,IF(MOD(A1229-$E$27,periods_per_year)=0,$E$26,0),J1228+E1229-IF(AND(A1229&gt;=$E$23,MOD(A1229-$E$23,int)=0),$E$24,0)-F1229))))</f>
        <v/>
      </c>
      <c r="H1229" s="15"/>
      <c r="I1229" s="14" t="str">
        <f t="shared" si="184"/>
        <v/>
      </c>
      <c r="J1229" s="14" t="str">
        <f t="shared" si="185"/>
        <v/>
      </c>
      <c r="K1229" s="14" t="str">
        <f t="shared" si="186"/>
        <v/>
      </c>
      <c r="L1229" s="14" t="str">
        <f>IF(A1229="","",SUM($K$49:K1229))</f>
        <v/>
      </c>
      <c r="O1229" s="18" t="str">
        <f t="shared" si="187"/>
        <v/>
      </c>
      <c r="P1229" s="19" t="str">
        <f>IF(O1229="","",IF(OR(periods_per_year=26,periods_per_year=52),IF(periods_per_year=26,IF(O1229=1,fpdate,P1228+14),IF(periods_per_year=52,IF(O1229=1,fpdate,P1228+7),"n/a")),IF(periods_per_year=24,DATE(YEAR(fpdate),MONTH(fpdate)+(O1229-1)/2+IF(AND(DAY(fpdate)&gt;=15,MOD(O1229,2)=0),1,0),IF(MOD(O1229,2)=0,IF(DAY(fpdate)&gt;=15,DAY(fpdate)-14,DAY(fpdate)+14),DAY(fpdate))),IF(DAY(DATE(YEAR(fpdate),MONTH(fpdate)+O1229-1,DAY(fpdate)))&lt;&gt;DAY(fpdate),DATE(YEAR(fpdate),MONTH(fpdate)+O1229,0),DATE(YEAR(fpdate),MONTH(fpdate)+O1229-1,DAY(fpdate))))))</f>
        <v/>
      </c>
      <c r="Q1229" s="20" t="str">
        <f>IF(O1229="","",IF(D1229&lt;&gt;"",D1229,IF(O1229=1,start_rate,IF(variable,IF(OR(O1229=1,O1229&lt;$J$23*periods_per_year),Q1228,MIN($J$24,IF(MOD(O1229-1,$J$26)=0,MAX($J$25,Q1228+$J$27),Q1228))),Q1228))))</f>
        <v/>
      </c>
      <c r="R1229" s="21" t="str">
        <f>IF(O1229="","",ROUND((((1+Q1229/CP)^(CP/periods_per_year))-1)*U1228,2))</f>
        <v/>
      </c>
      <c r="S1229" s="21" t="str">
        <f>IF(O1229="","",IF(O1229=nper,U1228+R1229,MIN(U1228+R1229,IF(Q1229=Q1228,S1228,ROUND(-PMT(((1+Q1229/CP)^(CP/periods_per_year))-1,nper-O1229+1,U1228),2)))))</f>
        <v/>
      </c>
      <c r="T1229" s="21" t="str">
        <f t="shared" si="188"/>
        <v/>
      </c>
      <c r="U1229" s="21" t="str">
        <f t="shared" si="189"/>
        <v/>
      </c>
    </row>
    <row r="1230" spans="1:21" x14ac:dyDescent="0.2">
      <c r="A1230" s="11" t="str">
        <f t="shared" si="180"/>
        <v/>
      </c>
      <c r="B1230" s="12" t="str">
        <f t="shared" si="181"/>
        <v/>
      </c>
      <c r="C1230" s="16" t="str">
        <f t="shared" si="182"/>
        <v/>
      </c>
      <c r="D1230" s="13" t="str">
        <f>IF(A1230="","",IF(A1230=1,start_rate,IF(variable,IF(OR(A1230=1,A1230&lt;$J$23*periods_per_year),D1229,MIN($J$24,IF(MOD(A1230-1,$J$26)=0,MAX($J$25,D1229+$J$27),D1229))),D1229)))</f>
        <v/>
      </c>
      <c r="E1230" s="14" t="str">
        <f t="shared" si="183"/>
        <v/>
      </c>
      <c r="F1230" s="14" t="str">
        <f>IF(A1230="","",IF(A1230=nper,J1229+E1230,MIN(J1229+E1230,IF(D1230=D1229,F1229,IF($E$13="Acc Bi-Weekly",ROUND((-PMT(((1+D1230/CP)^(CP/12))-1,(nper-A1230+1)*12/26,J1229))/2,2),IF($E$13="Acc Weekly",ROUND((-PMT(((1+D1230/CP)^(CP/12))-1,(nper-A1230+1)*12/52,J1229))/4,2),ROUND(-PMT(((1+D1230/CP)^(CP/periods_per_year))-1,nper-A1230+1,J1229),2)))))))</f>
        <v/>
      </c>
      <c r="G1230" s="14" t="str">
        <f>IF(OR(A1230="",A1230&lt;$E$23),"",IF(J1229&lt;=F1230,0,IF(IF(AND(A1230&gt;=$E$23,MOD(A1230-$E$23,int)=0),$E$24,0)+F1230&gt;=J1229+E1230,J1229+E1230-F1230,IF(AND(A1230&gt;=$E$23,MOD(A1230-$E$23,int)=0),$E$24,0)+IF(IF(AND(A1230&gt;=$E$23,MOD(A1230-$E$23,int)=0),$E$24,0)+IF(MOD(A1230-$E$27,periods_per_year)=0,$E$26,0)+F1230&lt;J1229+E1230,IF(MOD(A1230-$E$27,periods_per_year)=0,$E$26,0),J1229+E1230-IF(AND(A1230&gt;=$E$23,MOD(A1230-$E$23,int)=0),$E$24,0)-F1230))))</f>
        <v/>
      </c>
      <c r="H1230" s="15"/>
      <c r="I1230" s="14" t="str">
        <f t="shared" si="184"/>
        <v/>
      </c>
      <c r="J1230" s="14" t="str">
        <f t="shared" si="185"/>
        <v/>
      </c>
      <c r="K1230" s="14" t="str">
        <f t="shared" si="186"/>
        <v/>
      </c>
      <c r="L1230" s="14" t="str">
        <f>IF(A1230="","",SUM($K$49:K1230))</f>
        <v/>
      </c>
      <c r="O1230" s="18" t="str">
        <f t="shared" si="187"/>
        <v/>
      </c>
      <c r="P1230" s="19" t="str">
        <f>IF(O1230="","",IF(OR(periods_per_year=26,periods_per_year=52),IF(periods_per_year=26,IF(O1230=1,fpdate,P1229+14),IF(periods_per_year=52,IF(O1230=1,fpdate,P1229+7),"n/a")),IF(periods_per_year=24,DATE(YEAR(fpdate),MONTH(fpdate)+(O1230-1)/2+IF(AND(DAY(fpdate)&gt;=15,MOD(O1230,2)=0),1,0),IF(MOD(O1230,2)=0,IF(DAY(fpdate)&gt;=15,DAY(fpdate)-14,DAY(fpdate)+14),DAY(fpdate))),IF(DAY(DATE(YEAR(fpdate),MONTH(fpdate)+O1230-1,DAY(fpdate)))&lt;&gt;DAY(fpdate),DATE(YEAR(fpdate),MONTH(fpdate)+O1230,0),DATE(YEAR(fpdate),MONTH(fpdate)+O1230-1,DAY(fpdate))))))</f>
        <v/>
      </c>
      <c r="Q1230" s="20" t="str">
        <f>IF(O1230="","",IF(D1230&lt;&gt;"",D1230,IF(O1230=1,start_rate,IF(variable,IF(OR(O1230=1,O1230&lt;$J$23*periods_per_year),Q1229,MIN($J$24,IF(MOD(O1230-1,$J$26)=0,MAX($J$25,Q1229+$J$27),Q1229))),Q1229))))</f>
        <v/>
      </c>
      <c r="R1230" s="21" t="str">
        <f>IF(O1230="","",ROUND((((1+Q1230/CP)^(CP/periods_per_year))-1)*U1229,2))</f>
        <v/>
      </c>
      <c r="S1230" s="21" t="str">
        <f>IF(O1230="","",IF(O1230=nper,U1229+R1230,MIN(U1229+R1230,IF(Q1230=Q1229,S1229,ROUND(-PMT(((1+Q1230/CP)^(CP/periods_per_year))-1,nper-O1230+1,U1229),2)))))</f>
        <v/>
      </c>
      <c r="T1230" s="21" t="str">
        <f t="shared" si="188"/>
        <v/>
      </c>
      <c r="U1230" s="21" t="str">
        <f t="shared" si="189"/>
        <v/>
      </c>
    </row>
    <row r="1231" spans="1:21" x14ac:dyDescent="0.2">
      <c r="A1231" s="11" t="str">
        <f t="shared" si="180"/>
        <v/>
      </c>
      <c r="B1231" s="12" t="str">
        <f t="shared" si="181"/>
        <v/>
      </c>
      <c r="C1231" s="16" t="str">
        <f t="shared" si="182"/>
        <v/>
      </c>
      <c r="D1231" s="13" t="str">
        <f>IF(A1231="","",IF(A1231=1,start_rate,IF(variable,IF(OR(A1231=1,A1231&lt;$J$23*periods_per_year),D1230,MIN($J$24,IF(MOD(A1231-1,$J$26)=0,MAX($J$25,D1230+$J$27),D1230))),D1230)))</f>
        <v/>
      </c>
      <c r="E1231" s="14" t="str">
        <f t="shared" si="183"/>
        <v/>
      </c>
      <c r="F1231" s="14" t="str">
        <f>IF(A1231="","",IF(A1231=nper,J1230+E1231,MIN(J1230+E1231,IF(D1231=D1230,F1230,IF($E$13="Acc Bi-Weekly",ROUND((-PMT(((1+D1231/CP)^(CP/12))-1,(nper-A1231+1)*12/26,J1230))/2,2),IF($E$13="Acc Weekly",ROUND((-PMT(((1+D1231/CP)^(CP/12))-1,(nper-A1231+1)*12/52,J1230))/4,2),ROUND(-PMT(((1+D1231/CP)^(CP/periods_per_year))-1,nper-A1231+1,J1230),2)))))))</f>
        <v/>
      </c>
      <c r="G1231" s="14" t="str">
        <f>IF(OR(A1231="",A1231&lt;$E$23),"",IF(J1230&lt;=F1231,0,IF(IF(AND(A1231&gt;=$E$23,MOD(A1231-$E$23,int)=0),$E$24,0)+F1231&gt;=J1230+E1231,J1230+E1231-F1231,IF(AND(A1231&gt;=$E$23,MOD(A1231-$E$23,int)=0),$E$24,0)+IF(IF(AND(A1231&gt;=$E$23,MOD(A1231-$E$23,int)=0),$E$24,0)+IF(MOD(A1231-$E$27,periods_per_year)=0,$E$26,0)+F1231&lt;J1230+E1231,IF(MOD(A1231-$E$27,periods_per_year)=0,$E$26,0),J1230+E1231-IF(AND(A1231&gt;=$E$23,MOD(A1231-$E$23,int)=0),$E$24,0)-F1231))))</f>
        <v/>
      </c>
      <c r="H1231" s="15"/>
      <c r="I1231" s="14" t="str">
        <f t="shared" si="184"/>
        <v/>
      </c>
      <c r="J1231" s="14" t="str">
        <f t="shared" si="185"/>
        <v/>
      </c>
      <c r="K1231" s="14" t="str">
        <f t="shared" si="186"/>
        <v/>
      </c>
      <c r="L1231" s="14" t="str">
        <f>IF(A1231="","",SUM($K$49:K1231))</f>
        <v/>
      </c>
      <c r="O1231" s="18" t="str">
        <f t="shared" si="187"/>
        <v/>
      </c>
      <c r="P1231" s="19" t="str">
        <f>IF(O1231="","",IF(OR(periods_per_year=26,periods_per_year=52),IF(periods_per_year=26,IF(O1231=1,fpdate,P1230+14),IF(periods_per_year=52,IF(O1231=1,fpdate,P1230+7),"n/a")),IF(periods_per_year=24,DATE(YEAR(fpdate),MONTH(fpdate)+(O1231-1)/2+IF(AND(DAY(fpdate)&gt;=15,MOD(O1231,2)=0),1,0),IF(MOD(O1231,2)=0,IF(DAY(fpdate)&gt;=15,DAY(fpdate)-14,DAY(fpdate)+14),DAY(fpdate))),IF(DAY(DATE(YEAR(fpdate),MONTH(fpdate)+O1231-1,DAY(fpdate)))&lt;&gt;DAY(fpdate),DATE(YEAR(fpdate),MONTH(fpdate)+O1231,0),DATE(YEAR(fpdate),MONTH(fpdate)+O1231-1,DAY(fpdate))))))</f>
        <v/>
      </c>
      <c r="Q1231" s="20" t="str">
        <f>IF(O1231="","",IF(D1231&lt;&gt;"",D1231,IF(O1231=1,start_rate,IF(variable,IF(OR(O1231=1,O1231&lt;$J$23*periods_per_year),Q1230,MIN($J$24,IF(MOD(O1231-1,$J$26)=0,MAX($J$25,Q1230+$J$27),Q1230))),Q1230))))</f>
        <v/>
      </c>
      <c r="R1231" s="21" t="str">
        <f>IF(O1231="","",ROUND((((1+Q1231/CP)^(CP/periods_per_year))-1)*U1230,2))</f>
        <v/>
      </c>
      <c r="S1231" s="21" t="str">
        <f>IF(O1231="","",IF(O1231=nper,U1230+R1231,MIN(U1230+R1231,IF(Q1231=Q1230,S1230,ROUND(-PMT(((1+Q1231/CP)^(CP/periods_per_year))-1,nper-O1231+1,U1230),2)))))</f>
        <v/>
      </c>
      <c r="T1231" s="21" t="str">
        <f t="shared" si="188"/>
        <v/>
      </c>
      <c r="U1231" s="21" t="str">
        <f t="shared" si="189"/>
        <v/>
      </c>
    </row>
    <row r="1232" spans="1:21" x14ac:dyDescent="0.2">
      <c r="A1232" s="11" t="str">
        <f t="shared" si="180"/>
        <v/>
      </c>
      <c r="B1232" s="12" t="str">
        <f t="shared" si="181"/>
        <v/>
      </c>
      <c r="C1232" s="16" t="str">
        <f t="shared" si="182"/>
        <v/>
      </c>
      <c r="D1232" s="13" t="str">
        <f>IF(A1232="","",IF(A1232=1,start_rate,IF(variable,IF(OR(A1232=1,A1232&lt;$J$23*periods_per_year),D1231,MIN($J$24,IF(MOD(A1232-1,$J$26)=0,MAX($J$25,D1231+$J$27),D1231))),D1231)))</f>
        <v/>
      </c>
      <c r="E1232" s="14" t="str">
        <f t="shared" si="183"/>
        <v/>
      </c>
      <c r="F1232" s="14" t="str">
        <f>IF(A1232="","",IF(A1232=nper,J1231+E1232,MIN(J1231+E1232,IF(D1232=D1231,F1231,IF($E$13="Acc Bi-Weekly",ROUND((-PMT(((1+D1232/CP)^(CP/12))-1,(nper-A1232+1)*12/26,J1231))/2,2),IF($E$13="Acc Weekly",ROUND((-PMT(((1+D1232/CP)^(CP/12))-1,(nper-A1232+1)*12/52,J1231))/4,2),ROUND(-PMT(((1+D1232/CP)^(CP/periods_per_year))-1,nper-A1232+1,J1231),2)))))))</f>
        <v/>
      </c>
      <c r="G1232" s="14" t="str">
        <f>IF(OR(A1232="",A1232&lt;$E$23),"",IF(J1231&lt;=F1232,0,IF(IF(AND(A1232&gt;=$E$23,MOD(A1232-$E$23,int)=0),$E$24,0)+F1232&gt;=J1231+E1232,J1231+E1232-F1232,IF(AND(A1232&gt;=$E$23,MOD(A1232-$E$23,int)=0),$E$24,0)+IF(IF(AND(A1232&gt;=$E$23,MOD(A1232-$E$23,int)=0),$E$24,0)+IF(MOD(A1232-$E$27,periods_per_year)=0,$E$26,0)+F1232&lt;J1231+E1232,IF(MOD(A1232-$E$27,periods_per_year)=0,$E$26,0),J1231+E1232-IF(AND(A1232&gt;=$E$23,MOD(A1232-$E$23,int)=0),$E$24,0)-F1232))))</f>
        <v/>
      </c>
      <c r="H1232" s="15"/>
      <c r="I1232" s="14" t="str">
        <f t="shared" si="184"/>
        <v/>
      </c>
      <c r="J1232" s="14" t="str">
        <f t="shared" si="185"/>
        <v/>
      </c>
      <c r="K1232" s="14" t="str">
        <f t="shared" si="186"/>
        <v/>
      </c>
      <c r="L1232" s="14" t="str">
        <f>IF(A1232="","",SUM($K$49:K1232))</f>
        <v/>
      </c>
      <c r="O1232" s="18" t="str">
        <f t="shared" si="187"/>
        <v/>
      </c>
      <c r="P1232" s="19" t="str">
        <f>IF(O1232="","",IF(OR(periods_per_year=26,periods_per_year=52),IF(periods_per_year=26,IF(O1232=1,fpdate,P1231+14),IF(periods_per_year=52,IF(O1232=1,fpdate,P1231+7),"n/a")),IF(periods_per_year=24,DATE(YEAR(fpdate),MONTH(fpdate)+(O1232-1)/2+IF(AND(DAY(fpdate)&gt;=15,MOD(O1232,2)=0),1,0),IF(MOD(O1232,2)=0,IF(DAY(fpdate)&gt;=15,DAY(fpdate)-14,DAY(fpdate)+14),DAY(fpdate))),IF(DAY(DATE(YEAR(fpdate),MONTH(fpdate)+O1232-1,DAY(fpdate)))&lt;&gt;DAY(fpdate),DATE(YEAR(fpdate),MONTH(fpdate)+O1232,0),DATE(YEAR(fpdate),MONTH(fpdate)+O1232-1,DAY(fpdate))))))</f>
        <v/>
      </c>
      <c r="Q1232" s="20" t="str">
        <f>IF(O1232="","",IF(D1232&lt;&gt;"",D1232,IF(O1232=1,start_rate,IF(variable,IF(OR(O1232=1,O1232&lt;$J$23*periods_per_year),Q1231,MIN($J$24,IF(MOD(O1232-1,$J$26)=0,MAX($J$25,Q1231+$J$27),Q1231))),Q1231))))</f>
        <v/>
      </c>
      <c r="R1232" s="21" t="str">
        <f>IF(O1232="","",ROUND((((1+Q1232/CP)^(CP/periods_per_year))-1)*U1231,2))</f>
        <v/>
      </c>
      <c r="S1232" s="21" t="str">
        <f>IF(O1232="","",IF(O1232=nper,U1231+R1232,MIN(U1231+R1232,IF(Q1232=Q1231,S1231,ROUND(-PMT(((1+Q1232/CP)^(CP/periods_per_year))-1,nper-O1232+1,U1231),2)))))</f>
        <v/>
      </c>
      <c r="T1232" s="21" t="str">
        <f t="shared" si="188"/>
        <v/>
      </c>
      <c r="U1232" s="21" t="str">
        <f t="shared" si="189"/>
        <v/>
      </c>
    </row>
    <row r="1233" spans="1:21" x14ac:dyDescent="0.2">
      <c r="A1233" s="11" t="str">
        <f t="shared" si="180"/>
        <v/>
      </c>
      <c r="B1233" s="12" t="str">
        <f t="shared" si="181"/>
        <v/>
      </c>
      <c r="C1233" s="16" t="str">
        <f t="shared" si="182"/>
        <v/>
      </c>
      <c r="D1233" s="13" t="str">
        <f>IF(A1233="","",IF(A1233=1,start_rate,IF(variable,IF(OR(A1233=1,A1233&lt;$J$23*periods_per_year),D1232,MIN($J$24,IF(MOD(A1233-1,$J$26)=0,MAX($J$25,D1232+$J$27),D1232))),D1232)))</f>
        <v/>
      </c>
      <c r="E1233" s="14" t="str">
        <f t="shared" si="183"/>
        <v/>
      </c>
      <c r="F1233" s="14" t="str">
        <f>IF(A1233="","",IF(A1233=nper,J1232+E1233,MIN(J1232+E1233,IF(D1233=D1232,F1232,IF($E$13="Acc Bi-Weekly",ROUND((-PMT(((1+D1233/CP)^(CP/12))-1,(nper-A1233+1)*12/26,J1232))/2,2),IF($E$13="Acc Weekly",ROUND((-PMT(((1+D1233/CP)^(CP/12))-1,(nper-A1233+1)*12/52,J1232))/4,2),ROUND(-PMT(((1+D1233/CP)^(CP/periods_per_year))-1,nper-A1233+1,J1232),2)))))))</f>
        <v/>
      </c>
      <c r="G1233" s="14" t="str">
        <f>IF(OR(A1233="",A1233&lt;$E$23),"",IF(J1232&lt;=F1233,0,IF(IF(AND(A1233&gt;=$E$23,MOD(A1233-$E$23,int)=0),$E$24,0)+F1233&gt;=J1232+E1233,J1232+E1233-F1233,IF(AND(A1233&gt;=$E$23,MOD(A1233-$E$23,int)=0),$E$24,0)+IF(IF(AND(A1233&gt;=$E$23,MOD(A1233-$E$23,int)=0),$E$24,0)+IF(MOD(A1233-$E$27,periods_per_year)=0,$E$26,0)+F1233&lt;J1232+E1233,IF(MOD(A1233-$E$27,periods_per_year)=0,$E$26,0),J1232+E1233-IF(AND(A1233&gt;=$E$23,MOD(A1233-$E$23,int)=0),$E$24,0)-F1233))))</f>
        <v/>
      </c>
      <c r="H1233" s="15"/>
      <c r="I1233" s="14" t="str">
        <f t="shared" si="184"/>
        <v/>
      </c>
      <c r="J1233" s="14" t="str">
        <f t="shared" si="185"/>
        <v/>
      </c>
      <c r="K1233" s="14" t="str">
        <f t="shared" si="186"/>
        <v/>
      </c>
      <c r="L1233" s="14" t="str">
        <f>IF(A1233="","",SUM($K$49:K1233))</f>
        <v/>
      </c>
      <c r="O1233" s="18" t="str">
        <f t="shared" si="187"/>
        <v/>
      </c>
      <c r="P1233" s="19" t="str">
        <f>IF(O1233="","",IF(OR(periods_per_year=26,periods_per_year=52),IF(periods_per_year=26,IF(O1233=1,fpdate,P1232+14),IF(periods_per_year=52,IF(O1233=1,fpdate,P1232+7),"n/a")),IF(periods_per_year=24,DATE(YEAR(fpdate),MONTH(fpdate)+(O1233-1)/2+IF(AND(DAY(fpdate)&gt;=15,MOD(O1233,2)=0),1,0),IF(MOD(O1233,2)=0,IF(DAY(fpdate)&gt;=15,DAY(fpdate)-14,DAY(fpdate)+14),DAY(fpdate))),IF(DAY(DATE(YEAR(fpdate),MONTH(fpdate)+O1233-1,DAY(fpdate)))&lt;&gt;DAY(fpdate),DATE(YEAR(fpdate),MONTH(fpdate)+O1233,0),DATE(YEAR(fpdate),MONTH(fpdate)+O1233-1,DAY(fpdate))))))</f>
        <v/>
      </c>
      <c r="Q1233" s="20" t="str">
        <f>IF(O1233="","",IF(D1233&lt;&gt;"",D1233,IF(O1233=1,start_rate,IF(variable,IF(OR(O1233=1,O1233&lt;$J$23*periods_per_year),Q1232,MIN($J$24,IF(MOD(O1233-1,$J$26)=0,MAX($J$25,Q1232+$J$27),Q1232))),Q1232))))</f>
        <v/>
      </c>
      <c r="R1233" s="21" t="str">
        <f>IF(O1233="","",ROUND((((1+Q1233/CP)^(CP/periods_per_year))-1)*U1232,2))</f>
        <v/>
      </c>
      <c r="S1233" s="21" t="str">
        <f>IF(O1233="","",IF(O1233=nper,U1232+R1233,MIN(U1232+R1233,IF(Q1233=Q1232,S1232,ROUND(-PMT(((1+Q1233/CP)^(CP/periods_per_year))-1,nper-O1233+1,U1232),2)))))</f>
        <v/>
      </c>
      <c r="T1233" s="21" t="str">
        <f t="shared" si="188"/>
        <v/>
      </c>
      <c r="U1233" s="21" t="str">
        <f t="shared" si="189"/>
        <v/>
      </c>
    </row>
    <row r="1234" spans="1:21" x14ac:dyDescent="0.2">
      <c r="A1234" s="11" t="str">
        <f t="shared" si="180"/>
        <v/>
      </c>
      <c r="B1234" s="12" t="str">
        <f t="shared" si="181"/>
        <v/>
      </c>
      <c r="C1234" s="16" t="str">
        <f t="shared" si="182"/>
        <v/>
      </c>
      <c r="D1234" s="13" t="str">
        <f>IF(A1234="","",IF(A1234=1,start_rate,IF(variable,IF(OR(A1234=1,A1234&lt;$J$23*periods_per_year),D1233,MIN($J$24,IF(MOD(A1234-1,$J$26)=0,MAX($J$25,D1233+$J$27),D1233))),D1233)))</f>
        <v/>
      </c>
      <c r="E1234" s="14" t="str">
        <f t="shared" si="183"/>
        <v/>
      </c>
      <c r="F1234" s="14" t="str">
        <f>IF(A1234="","",IF(A1234=nper,J1233+E1234,MIN(J1233+E1234,IF(D1234=D1233,F1233,IF($E$13="Acc Bi-Weekly",ROUND((-PMT(((1+D1234/CP)^(CP/12))-1,(nper-A1234+1)*12/26,J1233))/2,2),IF($E$13="Acc Weekly",ROUND((-PMT(((1+D1234/CP)^(CP/12))-1,(nper-A1234+1)*12/52,J1233))/4,2),ROUND(-PMT(((1+D1234/CP)^(CP/periods_per_year))-1,nper-A1234+1,J1233),2)))))))</f>
        <v/>
      </c>
      <c r="G1234" s="14" t="str">
        <f>IF(OR(A1234="",A1234&lt;$E$23),"",IF(J1233&lt;=F1234,0,IF(IF(AND(A1234&gt;=$E$23,MOD(A1234-$E$23,int)=0),$E$24,0)+F1234&gt;=J1233+E1234,J1233+E1234-F1234,IF(AND(A1234&gt;=$E$23,MOD(A1234-$E$23,int)=0),$E$24,0)+IF(IF(AND(A1234&gt;=$E$23,MOD(A1234-$E$23,int)=0),$E$24,0)+IF(MOD(A1234-$E$27,periods_per_year)=0,$E$26,0)+F1234&lt;J1233+E1234,IF(MOD(A1234-$E$27,periods_per_year)=0,$E$26,0),J1233+E1234-IF(AND(A1234&gt;=$E$23,MOD(A1234-$E$23,int)=0),$E$24,0)-F1234))))</f>
        <v/>
      </c>
      <c r="H1234" s="15"/>
      <c r="I1234" s="14" t="str">
        <f t="shared" si="184"/>
        <v/>
      </c>
      <c r="J1234" s="14" t="str">
        <f t="shared" si="185"/>
        <v/>
      </c>
      <c r="K1234" s="14" t="str">
        <f t="shared" si="186"/>
        <v/>
      </c>
      <c r="L1234" s="14" t="str">
        <f>IF(A1234="","",SUM($K$49:K1234))</f>
        <v/>
      </c>
      <c r="O1234" s="18" t="str">
        <f t="shared" si="187"/>
        <v/>
      </c>
      <c r="P1234" s="19" t="str">
        <f>IF(O1234="","",IF(OR(periods_per_year=26,periods_per_year=52),IF(periods_per_year=26,IF(O1234=1,fpdate,P1233+14),IF(periods_per_year=52,IF(O1234=1,fpdate,P1233+7),"n/a")),IF(periods_per_year=24,DATE(YEAR(fpdate),MONTH(fpdate)+(O1234-1)/2+IF(AND(DAY(fpdate)&gt;=15,MOD(O1234,2)=0),1,0),IF(MOD(O1234,2)=0,IF(DAY(fpdate)&gt;=15,DAY(fpdate)-14,DAY(fpdate)+14),DAY(fpdate))),IF(DAY(DATE(YEAR(fpdate),MONTH(fpdate)+O1234-1,DAY(fpdate)))&lt;&gt;DAY(fpdate),DATE(YEAR(fpdate),MONTH(fpdate)+O1234,0),DATE(YEAR(fpdate),MONTH(fpdate)+O1234-1,DAY(fpdate))))))</f>
        <v/>
      </c>
      <c r="Q1234" s="20" t="str">
        <f>IF(O1234="","",IF(D1234&lt;&gt;"",D1234,IF(O1234=1,start_rate,IF(variable,IF(OR(O1234=1,O1234&lt;$J$23*periods_per_year),Q1233,MIN($J$24,IF(MOD(O1234-1,$J$26)=0,MAX($J$25,Q1233+$J$27),Q1233))),Q1233))))</f>
        <v/>
      </c>
      <c r="R1234" s="21" t="str">
        <f>IF(O1234="","",ROUND((((1+Q1234/CP)^(CP/periods_per_year))-1)*U1233,2))</f>
        <v/>
      </c>
      <c r="S1234" s="21" t="str">
        <f>IF(O1234="","",IF(O1234=nper,U1233+R1234,MIN(U1233+R1234,IF(Q1234=Q1233,S1233,ROUND(-PMT(((1+Q1234/CP)^(CP/periods_per_year))-1,nper-O1234+1,U1233),2)))))</f>
        <v/>
      </c>
      <c r="T1234" s="21" t="str">
        <f t="shared" si="188"/>
        <v/>
      </c>
      <c r="U1234" s="21" t="str">
        <f t="shared" si="189"/>
        <v/>
      </c>
    </row>
    <row r="1235" spans="1:21" x14ac:dyDescent="0.2">
      <c r="A1235" s="11" t="str">
        <f t="shared" si="180"/>
        <v/>
      </c>
      <c r="B1235" s="12" t="str">
        <f t="shared" si="181"/>
        <v/>
      </c>
      <c r="C1235" s="16" t="str">
        <f t="shared" si="182"/>
        <v/>
      </c>
      <c r="D1235" s="13" t="str">
        <f>IF(A1235="","",IF(A1235=1,start_rate,IF(variable,IF(OR(A1235=1,A1235&lt;$J$23*periods_per_year),D1234,MIN($J$24,IF(MOD(A1235-1,$J$26)=0,MAX($J$25,D1234+$J$27),D1234))),D1234)))</f>
        <v/>
      </c>
      <c r="E1235" s="14" t="str">
        <f t="shared" si="183"/>
        <v/>
      </c>
      <c r="F1235" s="14" t="str">
        <f>IF(A1235="","",IF(A1235=nper,J1234+E1235,MIN(J1234+E1235,IF(D1235=D1234,F1234,IF($E$13="Acc Bi-Weekly",ROUND((-PMT(((1+D1235/CP)^(CP/12))-1,(nper-A1235+1)*12/26,J1234))/2,2),IF($E$13="Acc Weekly",ROUND((-PMT(((1+D1235/CP)^(CP/12))-1,(nper-A1235+1)*12/52,J1234))/4,2),ROUND(-PMT(((1+D1235/CP)^(CP/periods_per_year))-1,nper-A1235+1,J1234),2)))))))</f>
        <v/>
      </c>
      <c r="G1235" s="14" t="str">
        <f>IF(OR(A1235="",A1235&lt;$E$23),"",IF(J1234&lt;=F1235,0,IF(IF(AND(A1235&gt;=$E$23,MOD(A1235-$E$23,int)=0),$E$24,0)+F1235&gt;=J1234+E1235,J1234+E1235-F1235,IF(AND(A1235&gt;=$E$23,MOD(A1235-$E$23,int)=0),$E$24,0)+IF(IF(AND(A1235&gt;=$E$23,MOD(A1235-$E$23,int)=0),$E$24,0)+IF(MOD(A1235-$E$27,periods_per_year)=0,$E$26,0)+F1235&lt;J1234+E1235,IF(MOD(A1235-$E$27,periods_per_year)=0,$E$26,0),J1234+E1235-IF(AND(A1235&gt;=$E$23,MOD(A1235-$E$23,int)=0),$E$24,0)-F1235))))</f>
        <v/>
      </c>
      <c r="H1235" s="15"/>
      <c r="I1235" s="14" t="str">
        <f t="shared" si="184"/>
        <v/>
      </c>
      <c r="J1235" s="14" t="str">
        <f t="shared" si="185"/>
        <v/>
      </c>
      <c r="K1235" s="14" t="str">
        <f t="shared" si="186"/>
        <v/>
      </c>
      <c r="L1235" s="14" t="str">
        <f>IF(A1235="","",SUM($K$49:K1235))</f>
        <v/>
      </c>
      <c r="O1235" s="18" t="str">
        <f t="shared" si="187"/>
        <v/>
      </c>
      <c r="P1235" s="19" t="str">
        <f>IF(O1235="","",IF(OR(periods_per_year=26,periods_per_year=52),IF(periods_per_year=26,IF(O1235=1,fpdate,P1234+14),IF(periods_per_year=52,IF(O1235=1,fpdate,P1234+7),"n/a")),IF(periods_per_year=24,DATE(YEAR(fpdate),MONTH(fpdate)+(O1235-1)/2+IF(AND(DAY(fpdate)&gt;=15,MOD(O1235,2)=0),1,0),IF(MOD(O1235,2)=0,IF(DAY(fpdate)&gt;=15,DAY(fpdate)-14,DAY(fpdate)+14),DAY(fpdate))),IF(DAY(DATE(YEAR(fpdate),MONTH(fpdate)+O1235-1,DAY(fpdate)))&lt;&gt;DAY(fpdate),DATE(YEAR(fpdate),MONTH(fpdate)+O1235,0),DATE(YEAR(fpdate),MONTH(fpdate)+O1235-1,DAY(fpdate))))))</f>
        <v/>
      </c>
      <c r="Q1235" s="20" t="str">
        <f>IF(O1235="","",IF(D1235&lt;&gt;"",D1235,IF(O1235=1,start_rate,IF(variable,IF(OR(O1235=1,O1235&lt;$J$23*periods_per_year),Q1234,MIN($J$24,IF(MOD(O1235-1,$J$26)=0,MAX($J$25,Q1234+$J$27),Q1234))),Q1234))))</f>
        <v/>
      </c>
      <c r="R1235" s="21" t="str">
        <f>IF(O1235="","",ROUND((((1+Q1235/CP)^(CP/periods_per_year))-1)*U1234,2))</f>
        <v/>
      </c>
      <c r="S1235" s="21" t="str">
        <f>IF(O1235="","",IF(O1235=nper,U1234+R1235,MIN(U1234+R1235,IF(Q1235=Q1234,S1234,ROUND(-PMT(((1+Q1235/CP)^(CP/periods_per_year))-1,nper-O1235+1,U1234),2)))))</f>
        <v/>
      </c>
      <c r="T1235" s="21" t="str">
        <f t="shared" si="188"/>
        <v/>
      </c>
      <c r="U1235" s="21" t="str">
        <f t="shared" si="189"/>
        <v/>
      </c>
    </row>
    <row r="1236" spans="1:21" x14ac:dyDescent="0.2">
      <c r="A1236" s="11" t="str">
        <f t="shared" si="180"/>
        <v/>
      </c>
      <c r="B1236" s="12" t="str">
        <f t="shared" si="181"/>
        <v/>
      </c>
      <c r="C1236" s="16" t="str">
        <f t="shared" si="182"/>
        <v/>
      </c>
      <c r="D1236" s="13" t="str">
        <f>IF(A1236="","",IF(A1236=1,start_rate,IF(variable,IF(OR(A1236=1,A1236&lt;$J$23*periods_per_year),D1235,MIN($J$24,IF(MOD(A1236-1,$J$26)=0,MAX($J$25,D1235+$J$27),D1235))),D1235)))</f>
        <v/>
      </c>
      <c r="E1236" s="14" t="str">
        <f t="shared" si="183"/>
        <v/>
      </c>
      <c r="F1236" s="14" t="str">
        <f>IF(A1236="","",IF(A1236=nper,J1235+E1236,MIN(J1235+E1236,IF(D1236=D1235,F1235,IF($E$13="Acc Bi-Weekly",ROUND((-PMT(((1+D1236/CP)^(CP/12))-1,(nper-A1236+1)*12/26,J1235))/2,2),IF($E$13="Acc Weekly",ROUND((-PMT(((1+D1236/CP)^(CP/12))-1,(nper-A1236+1)*12/52,J1235))/4,2),ROUND(-PMT(((1+D1236/CP)^(CP/periods_per_year))-1,nper-A1236+1,J1235),2)))))))</f>
        <v/>
      </c>
      <c r="G1236" s="14" t="str">
        <f>IF(OR(A1236="",A1236&lt;$E$23),"",IF(J1235&lt;=F1236,0,IF(IF(AND(A1236&gt;=$E$23,MOD(A1236-$E$23,int)=0),$E$24,0)+F1236&gt;=J1235+E1236,J1235+E1236-F1236,IF(AND(A1236&gt;=$E$23,MOD(A1236-$E$23,int)=0),$E$24,0)+IF(IF(AND(A1236&gt;=$E$23,MOD(A1236-$E$23,int)=0),$E$24,0)+IF(MOD(A1236-$E$27,periods_per_year)=0,$E$26,0)+F1236&lt;J1235+E1236,IF(MOD(A1236-$E$27,periods_per_year)=0,$E$26,0),J1235+E1236-IF(AND(A1236&gt;=$E$23,MOD(A1236-$E$23,int)=0),$E$24,0)-F1236))))</f>
        <v/>
      </c>
      <c r="H1236" s="15"/>
      <c r="I1236" s="14" t="str">
        <f t="shared" si="184"/>
        <v/>
      </c>
      <c r="J1236" s="14" t="str">
        <f t="shared" si="185"/>
        <v/>
      </c>
      <c r="K1236" s="14" t="str">
        <f t="shared" si="186"/>
        <v/>
      </c>
      <c r="L1236" s="14" t="str">
        <f>IF(A1236="","",SUM($K$49:K1236))</f>
        <v/>
      </c>
      <c r="O1236" s="18" t="str">
        <f t="shared" si="187"/>
        <v/>
      </c>
      <c r="P1236" s="19" t="str">
        <f>IF(O1236="","",IF(OR(periods_per_year=26,periods_per_year=52),IF(periods_per_year=26,IF(O1236=1,fpdate,P1235+14),IF(periods_per_year=52,IF(O1236=1,fpdate,P1235+7),"n/a")),IF(periods_per_year=24,DATE(YEAR(fpdate),MONTH(fpdate)+(O1236-1)/2+IF(AND(DAY(fpdate)&gt;=15,MOD(O1236,2)=0),1,0),IF(MOD(O1236,2)=0,IF(DAY(fpdate)&gt;=15,DAY(fpdate)-14,DAY(fpdate)+14),DAY(fpdate))),IF(DAY(DATE(YEAR(fpdate),MONTH(fpdate)+O1236-1,DAY(fpdate)))&lt;&gt;DAY(fpdate),DATE(YEAR(fpdate),MONTH(fpdate)+O1236,0),DATE(YEAR(fpdate),MONTH(fpdate)+O1236-1,DAY(fpdate))))))</f>
        <v/>
      </c>
      <c r="Q1236" s="20" t="str">
        <f>IF(O1236="","",IF(D1236&lt;&gt;"",D1236,IF(O1236=1,start_rate,IF(variable,IF(OR(O1236=1,O1236&lt;$J$23*periods_per_year),Q1235,MIN($J$24,IF(MOD(O1236-1,$J$26)=0,MAX($J$25,Q1235+$J$27),Q1235))),Q1235))))</f>
        <v/>
      </c>
      <c r="R1236" s="21" t="str">
        <f>IF(O1236="","",ROUND((((1+Q1236/CP)^(CP/periods_per_year))-1)*U1235,2))</f>
        <v/>
      </c>
      <c r="S1236" s="21" t="str">
        <f>IF(O1236="","",IF(O1236=nper,U1235+R1236,MIN(U1235+R1236,IF(Q1236=Q1235,S1235,ROUND(-PMT(((1+Q1236/CP)^(CP/periods_per_year))-1,nper-O1236+1,U1235),2)))))</f>
        <v/>
      </c>
      <c r="T1236" s="21" t="str">
        <f t="shared" si="188"/>
        <v/>
      </c>
      <c r="U1236" s="21" t="str">
        <f t="shared" si="189"/>
        <v/>
      </c>
    </row>
    <row r="1237" spans="1:21" x14ac:dyDescent="0.2">
      <c r="A1237" s="11" t="str">
        <f t="shared" si="180"/>
        <v/>
      </c>
      <c r="B1237" s="12" t="str">
        <f t="shared" si="181"/>
        <v/>
      </c>
      <c r="C1237" s="16" t="str">
        <f t="shared" si="182"/>
        <v/>
      </c>
      <c r="D1237" s="13" t="str">
        <f>IF(A1237="","",IF(A1237=1,start_rate,IF(variable,IF(OR(A1237=1,A1237&lt;$J$23*periods_per_year),D1236,MIN($J$24,IF(MOD(A1237-1,$J$26)=0,MAX($J$25,D1236+$J$27),D1236))),D1236)))</f>
        <v/>
      </c>
      <c r="E1237" s="14" t="str">
        <f t="shared" si="183"/>
        <v/>
      </c>
      <c r="F1237" s="14" t="str">
        <f>IF(A1237="","",IF(A1237=nper,J1236+E1237,MIN(J1236+E1237,IF(D1237=D1236,F1236,IF($E$13="Acc Bi-Weekly",ROUND((-PMT(((1+D1237/CP)^(CP/12))-1,(nper-A1237+1)*12/26,J1236))/2,2),IF($E$13="Acc Weekly",ROUND((-PMT(((1+D1237/CP)^(CP/12))-1,(nper-A1237+1)*12/52,J1236))/4,2),ROUND(-PMT(((1+D1237/CP)^(CP/periods_per_year))-1,nper-A1237+1,J1236),2)))))))</f>
        <v/>
      </c>
      <c r="G1237" s="14" t="str">
        <f>IF(OR(A1237="",A1237&lt;$E$23),"",IF(J1236&lt;=F1237,0,IF(IF(AND(A1237&gt;=$E$23,MOD(A1237-$E$23,int)=0),$E$24,0)+F1237&gt;=J1236+E1237,J1236+E1237-F1237,IF(AND(A1237&gt;=$E$23,MOD(A1237-$E$23,int)=0),$E$24,0)+IF(IF(AND(A1237&gt;=$E$23,MOD(A1237-$E$23,int)=0),$E$24,0)+IF(MOD(A1237-$E$27,periods_per_year)=0,$E$26,0)+F1237&lt;J1236+E1237,IF(MOD(A1237-$E$27,periods_per_year)=0,$E$26,0),J1236+E1237-IF(AND(A1237&gt;=$E$23,MOD(A1237-$E$23,int)=0),$E$24,0)-F1237))))</f>
        <v/>
      </c>
      <c r="H1237" s="15"/>
      <c r="I1237" s="14" t="str">
        <f t="shared" si="184"/>
        <v/>
      </c>
      <c r="J1237" s="14" t="str">
        <f t="shared" si="185"/>
        <v/>
      </c>
      <c r="K1237" s="14" t="str">
        <f t="shared" si="186"/>
        <v/>
      </c>
      <c r="L1237" s="14" t="str">
        <f>IF(A1237="","",SUM($K$49:K1237))</f>
        <v/>
      </c>
      <c r="O1237" s="18" t="str">
        <f t="shared" si="187"/>
        <v/>
      </c>
      <c r="P1237" s="19" t="str">
        <f>IF(O1237="","",IF(OR(periods_per_year=26,periods_per_year=52),IF(periods_per_year=26,IF(O1237=1,fpdate,P1236+14),IF(periods_per_year=52,IF(O1237=1,fpdate,P1236+7),"n/a")),IF(periods_per_year=24,DATE(YEAR(fpdate),MONTH(fpdate)+(O1237-1)/2+IF(AND(DAY(fpdate)&gt;=15,MOD(O1237,2)=0),1,0),IF(MOD(O1237,2)=0,IF(DAY(fpdate)&gt;=15,DAY(fpdate)-14,DAY(fpdate)+14),DAY(fpdate))),IF(DAY(DATE(YEAR(fpdate),MONTH(fpdate)+O1237-1,DAY(fpdate)))&lt;&gt;DAY(fpdate),DATE(YEAR(fpdate),MONTH(fpdate)+O1237,0),DATE(YEAR(fpdate),MONTH(fpdate)+O1237-1,DAY(fpdate))))))</f>
        <v/>
      </c>
      <c r="Q1237" s="20" t="str">
        <f>IF(O1237="","",IF(D1237&lt;&gt;"",D1237,IF(O1237=1,start_rate,IF(variable,IF(OR(O1237=1,O1237&lt;$J$23*periods_per_year),Q1236,MIN($J$24,IF(MOD(O1237-1,$J$26)=0,MAX($J$25,Q1236+$J$27),Q1236))),Q1236))))</f>
        <v/>
      </c>
      <c r="R1237" s="21" t="str">
        <f>IF(O1237="","",ROUND((((1+Q1237/CP)^(CP/periods_per_year))-1)*U1236,2))</f>
        <v/>
      </c>
      <c r="S1237" s="21" t="str">
        <f>IF(O1237="","",IF(O1237=nper,U1236+R1237,MIN(U1236+R1237,IF(Q1237=Q1236,S1236,ROUND(-PMT(((1+Q1237/CP)^(CP/periods_per_year))-1,nper-O1237+1,U1236),2)))))</f>
        <v/>
      </c>
      <c r="T1237" s="21" t="str">
        <f t="shared" si="188"/>
        <v/>
      </c>
      <c r="U1237" s="21" t="str">
        <f t="shared" si="189"/>
        <v/>
      </c>
    </row>
    <row r="1238" spans="1:21" x14ac:dyDescent="0.2">
      <c r="A1238" s="11" t="str">
        <f t="shared" si="180"/>
        <v/>
      </c>
      <c r="B1238" s="12" t="str">
        <f t="shared" si="181"/>
        <v/>
      </c>
      <c r="C1238" s="16" t="str">
        <f t="shared" si="182"/>
        <v/>
      </c>
      <c r="D1238" s="13" t="str">
        <f>IF(A1238="","",IF(A1238=1,start_rate,IF(variable,IF(OR(A1238=1,A1238&lt;$J$23*periods_per_year),D1237,MIN($J$24,IF(MOD(A1238-1,$J$26)=0,MAX($J$25,D1237+$J$27),D1237))),D1237)))</f>
        <v/>
      </c>
      <c r="E1238" s="14" t="str">
        <f t="shared" si="183"/>
        <v/>
      </c>
      <c r="F1238" s="14" t="str">
        <f>IF(A1238="","",IF(A1238=nper,J1237+E1238,MIN(J1237+E1238,IF(D1238=D1237,F1237,IF($E$13="Acc Bi-Weekly",ROUND((-PMT(((1+D1238/CP)^(CP/12))-1,(nper-A1238+1)*12/26,J1237))/2,2),IF($E$13="Acc Weekly",ROUND((-PMT(((1+D1238/CP)^(CP/12))-1,(nper-A1238+1)*12/52,J1237))/4,2),ROUND(-PMT(((1+D1238/CP)^(CP/periods_per_year))-1,nper-A1238+1,J1237),2)))))))</f>
        <v/>
      </c>
      <c r="G1238" s="14" t="str">
        <f>IF(OR(A1238="",A1238&lt;$E$23),"",IF(J1237&lt;=F1238,0,IF(IF(AND(A1238&gt;=$E$23,MOD(A1238-$E$23,int)=0),$E$24,0)+F1238&gt;=J1237+E1238,J1237+E1238-F1238,IF(AND(A1238&gt;=$E$23,MOD(A1238-$E$23,int)=0),$E$24,0)+IF(IF(AND(A1238&gt;=$E$23,MOD(A1238-$E$23,int)=0),$E$24,0)+IF(MOD(A1238-$E$27,periods_per_year)=0,$E$26,0)+F1238&lt;J1237+E1238,IF(MOD(A1238-$E$27,periods_per_year)=0,$E$26,0),J1237+E1238-IF(AND(A1238&gt;=$E$23,MOD(A1238-$E$23,int)=0),$E$24,0)-F1238))))</f>
        <v/>
      </c>
      <c r="H1238" s="15"/>
      <c r="I1238" s="14" t="str">
        <f t="shared" si="184"/>
        <v/>
      </c>
      <c r="J1238" s="14" t="str">
        <f t="shared" si="185"/>
        <v/>
      </c>
      <c r="K1238" s="14" t="str">
        <f t="shared" si="186"/>
        <v/>
      </c>
      <c r="L1238" s="14" t="str">
        <f>IF(A1238="","",SUM($K$49:K1238))</f>
        <v/>
      </c>
      <c r="O1238" s="18" t="str">
        <f t="shared" si="187"/>
        <v/>
      </c>
      <c r="P1238" s="19" t="str">
        <f>IF(O1238="","",IF(OR(periods_per_year=26,periods_per_year=52),IF(periods_per_year=26,IF(O1238=1,fpdate,P1237+14),IF(periods_per_year=52,IF(O1238=1,fpdate,P1237+7),"n/a")),IF(periods_per_year=24,DATE(YEAR(fpdate),MONTH(fpdate)+(O1238-1)/2+IF(AND(DAY(fpdate)&gt;=15,MOD(O1238,2)=0),1,0),IF(MOD(O1238,2)=0,IF(DAY(fpdate)&gt;=15,DAY(fpdate)-14,DAY(fpdate)+14),DAY(fpdate))),IF(DAY(DATE(YEAR(fpdate),MONTH(fpdate)+O1238-1,DAY(fpdate)))&lt;&gt;DAY(fpdate),DATE(YEAR(fpdate),MONTH(fpdate)+O1238,0),DATE(YEAR(fpdate),MONTH(fpdate)+O1238-1,DAY(fpdate))))))</f>
        <v/>
      </c>
      <c r="Q1238" s="20" t="str">
        <f>IF(O1238="","",IF(D1238&lt;&gt;"",D1238,IF(O1238=1,start_rate,IF(variable,IF(OR(O1238=1,O1238&lt;$J$23*periods_per_year),Q1237,MIN($J$24,IF(MOD(O1238-1,$J$26)=0,MAX($J$25,Q1237+$J$27),Q1237))),Q1237))))</f>
        <v/>
      </c>
      <c r="R1238" s="21" t="str">
        <f>IF(O1238="","",ROUND((((1+Q1238/CP)^(CP/periods_per_year))-1)*U1237,2))</f>
        <v/>
      </c>
      <c r="S1238" s="21" t="str">
        <f>IF(O1238="","",IF(O1238=nper,U1237+R1238,MIN(U1237+R1238,IF(Q1238=Q1237,S1237,ROUND(-PMT(((1+Q1238/CP)^(CP/periods_per_year))-1,nper-O1238+1,U1237),2)))))</f>
        <v/>
      </c>
      <c r="T1238" s="21" t="str">
        <f t="shared" si="188"/>
        <v/>
      </c>
      <c r="U1238" s="21" t="str">
        <f t="shared" si="189"/>
        <v/>
      </c>
    </row>
    <row r="1239" spans="1:21" x14ac:dyDescent="0.2">
      <c r="A1239" s="11" t="str">
        <f t="shared" si="180"/>
        <v/>
      </c>
      <c r="B1239" s="12" t="str">
        <f t="shared" si="181"/>
        <v/>
      </c>
      <c r="C1239" s="16" t="str">
        <f t="shared" si="182"/>
        <v/>
      </c>
      <c r="D1239" s="13" t="str">
        <f>IF(A1239="","",IF(A1239=1,start_rate,IF(variable,IF(OR(A1239=1,A1239&lt;$J$23*periods_per_year),D1238,MIN($J$24,IF(MOD(A1239-1,$J$26)=0,MAX($J$25,D1238+$J$27),D1238))),D1238)))</f>
        <v/>
      </c>
      <c r="E1239" s="14" t="str">
        <f t="shared" si="183"/>
        <v/>
      </c>
      <c r="F1239" s="14" t="str">
        <f>IF(A1239="","",IF(A1239=nper,J1238+E1239,MIN(J1238+E1239,IF(D1239=D1238,F1238,IF($E$13="Acc Bi-Weekly",ROUND((-PMT(((1+D1239/CP)^(CP/12))-1,(nper-A1239+1)*12/26,J1238))/2,2),IF($E$13="Acc Weekly",ROUND((-PMT(((1+D1239/CP)^(CP/12))-1,(nper-A1239+1)*12/52,J1238))/4,2),ROUND(-PMT(((1+D1239/CP)^(CP/periods_per_year))-1,nper-A1239+1,J1238),2)))))))</f>
        <v/>
      </c>
      <c r="G1239" s="14" t="str">
        <f>IF(OR(A1239="",A1239&lt;$E$23),"",IF(J1238&lt;=F1239,0,IF(IF(AND(A1239&gt;=$E$23,MOD(A1239-$E$23,int)=0),$E$24,0)+F1239&gt;=J1238+E1239,J1238+E1239-F1239,IF(AND(A1239&gt;=$E$23,MOD(A1239-$E$23,int)=0),$E$24,0)+IF(IF(AND(A1239&gt;=$E$23,MOD(A1239-$E$23,int)=0),$E$24,0)+IF(MOD(A1239-$E$27,periods_per_year)=0,$E$26,0)+F1239&lt;J1238+E1239,IF(MOD(A1239-$E$27,periods_per_year)=0,$E$26,0),J1238+E1239-IF(AND(A1239&gt;=$E$23,MOD(A1239-$E$23,int)=0),$E$24,0)-F1239))))</f>
        <v/>
      </c>
      <c r="H1239" s="15"/>
      <c r="I1239" s="14" t="str">
        <f t="shared" si="184"/>
        <v/>
      </c>
      <c r="J1239" s="14" t="str">
        <f t="shared" si="185"/>
        <v/>
      </c>
      <c r="K1239" s="14" t="str">
        <f t="shared" si="186"/>
        <v/>
      </c>
      <c r="L1239" s="14" t="str">
        <f>IF(A1239="","",SUM($K$49:K1239))</f>
        <v/>
      </c>
      <c r="O1239" s="18" t="str">
        <f t="shared" si="187"/>
        <v/>
      </c>
      <c r="P1239" s="19" t="str">
        <f>IF(O1239="","",IF(OR(periods_per_year=26,periods_per_year=52),IF(periods_per_year=26,IF(O1239=1,fpdate,P1238+14),IF(periods_per_year=52,IF(O1239=1,fpdate,P1238+7),"n/a")),IF(periods_per_year=24,DATE(YEAR(fpdate),MONTH(fpdate)+(O1239-1)/2+IF(AND(DAY(fpdate)&gt;=15,MOD(O1239,2)=0),1,0),IF(MOD(O1239,2)=0,IF(DAY(fpdate)&gt;=15,DAY(fpdate)-14,DAY(fpdate)+14),DAY(fpdate))),IF(DAY(DATE(YEAR(fpdate),MONTH(fpdate)+O1239-1,DAY(fpdate)))&lt;&gt;DAY(fpdate),DATE(YEAR(fpdate),MONTH(fpdate)+O1239,0),DATE(YEAR(fpdate),MONTH(fpdate)+O1239-1,DAY(fpdate))))))</f>
        <v/>
      </c>
      <c r="Q1239" s="20" t="str">
        <f>IF(O1239="","",IF(D1239&lt;&gt;"",D1239,IF(O1239=1,start_rate,IF(variable,IF(OR(O1239=1,O1239&lt;$J$23*periods_per_year),Q1238,MIN($J$24,IF(MOD(O1239-1,$J$26)=0,MAX($J$25,Q1238+$J$27),Q1238))),Q1238))))</f>
        <v/>
      </c>
      <c r="R1239" s="21" t="str">
        <f>IF(O1239="","",ROUND((((1+Q1239/CP)^(CP/periods_per_year))-1)*U1238,2))</f>
        <v/>
      </c>
      <c r="S1239" s="21" t="str">
        <f>IF(O1239="","",IF(O1239=nper,U1238+R1239,MIN(U1238+R1239,IF(Q1239=Q1238,S1238,ROUND(-PMT(((1+Q1239/CP)^(CP/periods_per_year))-1,nper-O1239+1,U1238),2)))))</f>
        <v/>
      </c>
      <c r="T1239" s="21" t="str">
        <f t="shared" si="188"/>
        <v/>
      </c>
      <c r="U1239" s="21" t="str">
        <f t="shared" si="189"/>
        <v/>
      </c>
    </row>
    <row r="1240" spans="1:21" x14ac:dyDescent="0.2">
      <c r="A1240" s="11" t="str">
        <f t="shared" si="180"/>
        <v/>
      </c>
      <c r="B1240" s="12" t="str">
        <f t="shared" si="181"/>
        <v/>
      </c>
      <c r="C1240" s="16" t="str">
        <f t="shared" si="182"/>
        <v/>
      </c>
      <c r="D1240" s="13" t="str">
        <f>IF(A1240="","",IF(A1240=1,start_rate,IF(variable,IF(OR(A1240=1,A1240&lt;$J$23*periods_per_year),D1239,MIN($J$24,IF(MOD(A1240-1,$J$26)=0,MAX($J$25,D1239+$J$27),D1239))),D1239)))</f>
        <v/>
      </c>
      <c r="E1240" s="14" t="str">
        <f t="shared" si="183"/>
        <v/>
      </c>
      <c r="F1240" s="14" t="str">
        <f>IF(A1240="","",IF(A1240=nper,J1239+E1240,MIN(J1239+E1240,IF(D1240=D1239,F1239,IF($E$13="Acc Bi-Weekly",ROUND((-PMT(((1+D1240/CP)^(CP/12))-1,(nper-A1240+1)*12/26,J1239))/2,2),IF($E$13="Acc Weekly",ROUND((-PMT(((1+D1240/CP)^(CP/12))-1,(nper-A1240+1)*12/52,J1239))/4,2),ROUND(-PMT(((1+D1240/CP)^(CP/periods_per_year))-1,nper-A1240+1,J1239),2)))))))</f>
        <v/>
      </c>
      <c r="G1240" s="14" t="str">
        <f>IF(OR(A1240="",A1240&lt;$E$23),"",IF(J1239&lt;=F1240,0,IF(IF(AND(A1240&gt;=$E$23,MOD(A1240-$E$23,int)=0),$E$24,0)+F1240&gt;=J1239+E1240,J1239+E1240-F1240,IF(AND(A1240&gt;=$E$23,MOD(A1240-$E$23,int)=0),$E$24,0)+IF(IF(AND(A1240&gt;=$E$23,MOD(A1240-$E$23,int)=0),$E$24,0)+IF(MOD(A1240-$E$27,periods_per_year)=0,$E$26,0)+F1240&lt;J1239+E1240,IF(MOD(A1240-$E$27,periods_per_year)=0,$E$26,0),J1239+E1240-IF(AND(A1240&gt;=$E$23,MOD(A1240-$E$23,int)=0),$E$24,0)-F1240))))</f>
        <v/>
      </c>
      <c r="H1240" s="15"/>
      <c r="I1240" s="14" t="str">
        <f t="shared" si="184"/>
        <v/>
      </c>
      <c r="J1240" s="14" t="str">
        <f t="shared" si="185"/>
        <v/>
      </c>
      <c r="K1240" s="14" t="str">
        <f t="shared" si="186"/>
        <v/>
      </c>
      <c r="L1240" s="14" t="str">
        <f>IF(A1240="","",SUM($K$49:K1240))</f>
        <v/>
      </c>
      <c r="O1240" s="18" t="str">
        <f t="shared" si="187"/>
        <v/>
      </c>
      <c r="P1240" s="19" t="str">
        <f>IF(O1240="","",IF(OR(periods_per_year=26,periods_per_year=52),IF(periods_per_year=26,IF(O1240=1,fpdate,P1239+14),IF(periods_per_year=52,IF(O1240=1,fpdate,P1239+7),"n/a")),IF(periods_per_year=24,DATE(YEAR(fpdate),MONTH(fpdate)+(O1240-1)/2+IF(AND(DAY(fpdate)&gt;=15,MOD(O1240,2)=0),1,0),IF(MOD(O1240,2)=0,IF(DAY(fpdate)&gt;=15,DAY(fpdate)-14,DAY(fpdate)+14),DAY(fpdate))),IF(DAY(DATE(YEAR(fpdate),MONTH(fpdate)+O1240-1,DAY(fpdate)))&lt;&gt;DAY(fpdate),DATE(YEAR(fpdate),MONTH(fpdate)+O1240,0),DATE(YEAR(fpdate),MONTH(fpdate)+O1240-1,DAY(fpdate))))))</f>
        <v/>
      </c>
      <c r="Q1240" s="20" t="str">
        <f>IF(O1240="","",IF(D1240&lt;&gt;"",D1240,IF(O1240=1,start_rate,IF(variable,IF(OR(O1240=1,O1240&lt;$J$23*periods_per_year),Q1239,MIN($J$24,IF(MOD(O1240-1,$J$26)=0,MAX($J$25,Q1239+$J$27),Q1239))),Q1239))))</f>
        <v/>
      </c>
      <c r="R1240" s="21" t="str">
        <f>IF(O1240="","",ROUND((((1+Q1240/CP)^(CP/periods_per_year))-1)*U1239,2))</f>
        <v/>
      </c>
      <c r="S1240" s="21" t="str">
        <f>IF(O1240="","",IF(O1240=nper,U1239+R1240,MIN(U1239+R1240,IF(Q1240=Q1239,S1239,ROUND(-PMT(((1+Q1240/CP)^(CP/periods_per_year))-1,nper-O1240+1,U1239),2)))))</f>
        <v/>
      </c>
      <c r="T1240" s="21" t="str">
        <f t="shared" si="188"/>
        <v/>
      </c>
      <c r="U1240" s="21" t="str">
        <f t="shared" si="189"/>
        <v/>
      </c>
    </row>
    <row r="1241" spans="1:21" x14ac:dyDescent="0.2">
      <c r="A1241" s="11" t="str">
        <f t="shared" si="180"/>
        <v/>
      </c>
      <c r="B1241" s="12" t="str">
        <f t="shared" si="181"/>
        <v/>
      </c>
      <c r="C1241" s="16" t="str">
        <f t="shared" si="182"/>
        <v/>
      </c>
      <c r="D1241" s="13" t="str">
        <f>IF(A1241="","",IF(A1241=1,start_rate,IF(variable,IF(OR(A1241=1,A1241&lt;$J$23*periods_per_year),D1240,MIN($J$24,IF(MOD(A1241-1,$J$26)=0,MAX($J$25,D1240+$J$27),D1240))),D1240)))</f>
        <v/>
      </c>
      <c r="E1241" s="14" t="str">
        <f t="shared" si="183"/>
        <v/>
      </c>
      <c r="F1241" s="14" t="str">
        <f>IF(A1241="","",IF(A1241=nper,J1240+E1241,MIN(J1240+E1241,IF(D1241=D1240,F1240,IF($E$13="Acc Bi-Weekly",ROUND((-PMT(((1+D1241/CP)^(CP/12))-1,(nper-A1241+1)*12/26,J1240))/2,2),IF($E$13="Acc Weekly",ROUND((-PMT(((1+D1241/CP)^(CP/12))-1,(nper-A1241+1)*12/52,J1240))/4,2),ROUND(-PMT(((1+D1241/CP)^(CP/periods_per_year))-1,nper-A1241+1,J1240),2)))))))</f>
        <v/>
      </c>
      <c r="G1241" s="14" t="str">
        <f>IF(OR(A1241="",A1241&lt;$E$23),"",IF(J1240&lt;=F1241,0,IF(IF(AND(A1241&gt;=$E$23,MOD(A1241-$E$23,int)=0),$E$24,0)+F1241&gt;=J1240+E1241,J1240+E1241-F1241,IF(AND(A1241&gt;=$E$23,MOD(A1241-$E$23,int)=0),$E$24,0)+IF(IF(AND(A1241&gt;=$E$23,MOD(A1241-$E$23,int)=0),$E$24,0)+IF(MOD(A1241-$E$27,periods_per_year)=0,$E$26,0)+F1241&lt;J1240+E1241,IF(MOD(A1241-$E$27,periods_per_year)=0,$E$26,0),J1240+E1241-IF(AND(A1241&gt;=$E$23,MOD(A1241-$E$23,int)=0),$E$24,0)-F1241))))</f>
        <v/>
      </c>
      <c r="H1241" s="15"/>
      <c r="I1241" s="14" t="str">
        <f t="shared" si="184"/>
        <v/>
      </c>
      <c r="J1241" s="14" t="str">
        <f t="shared" si="185"/>
        <v/>
      </c>
      <c r="K1241" s="14" t="str">
        <f t="shared" si="186"/>
        <v/>
      </c>
      <c r="L1241" s="14" t="str">
        <f>IF(A1241="","",SUM($K$49:K1241))</f>
        <v/>
      </c>
      <c r="O1241" s="18" t="str">
        <f t="shared" si="187"/>
        <v/>
      </c>
      <c r="P1241" s="19" t="str">
        <f>IF(O1241="","",IF(OR(periods_per_year=26,periods_per_year=52),IF(periods_per_year=26,IF(O1241=1,fpdate,P1240+14),IF(periods_per_year=52,IF(O1241=1,fpdate,P1240+7),"n/a")),IF(periods_per_year=24,DATE(YEAR(fpdate),MONTH(fpdate)+(O1241-1)/2+IF(AND(DAY(fpdate)&gt;=15,MOD(O1241,2)=0),1,0),IF(MOD(O1241,2)=0,IF(DAY(fpdate)&gt;=15,DAY(fpdate)-14,DAY(fpdate)+14),DAY(fpdate))),IF(DAY(DATE(YEAR(fpdate),MONTH(fpdate)+O1241-1,DAY(fpdate)))&lt;&gt;DAY(fpdate),DATE(YEAR(fpdate),MONTH(fpdate)+O1241,0),DATE(YEAR(fpdate),MONTH(fpdate)+O1241-1,DAY(fpdate))))))</f>
        <v/>
      </c>
      <c r="Q1241" s="20" t="str">
        <f>IF(O1241="","",IF(D1241&lt;&gt;"",D1241,IF(O1241=1,start_rate,IF(variable,IF(OR(O1241=1,O1241&lt;$J$23*periods_per_year),Q1240,MIN($J$24,IF(MOD(O1241-1,$J$26)=0,MAX($J$25,Q1240+$J$27),Q1240))),Q1240))))</f>
        <v/>
      </c>
      <c r="R1241" s="21" t="str">
        <f>IF(O1241="","",ROUND((((1+Q1241/CP)^(CP/periods_per_year))-1)*U1240,2))</f>
        <v/>
      </c>
      <c r="S1241" s="21" t="str">
        <f>IF(O1241="","",IF(O1241=nper,U1240+R1241,MIN(U1240+R1241,IF(Q1241=Q1240,S1240,ROUND(-PMT(((1+Q1241/CP)^(CP/periods_per_year))-1,nper-O1241+1,U1240),2)))))</f>
        <v/>
      </c>
      <c r="T1241" s="21" t="str">
        <f t="shared" si="188"/>
        <v/>
      </c>
      <c r="U1241" s="21" t="str">
        <f t="shared" si="189"/>
        <v/>
      </c>
    </row>
    <row r="1242" spans="1:21" x14ac:dyDescent="0.2">
      <c r="A1242" s="11" t="str">
        <f t="shared" si="180"/>
        <v/>
      </c>
      <c r="B1242" s="12" t="str">
        <f t="shared" si="181"/>
        <v/>
      </c>
      <c r="C1242" s="16" t="str">
        <f t="shared" si="182"/>
        <v/>
      </c>
      <c r="D1242" s="13" t="str">
        <f>IF(A1242="","",IF(A1242=1,start_rate,IF(variable,IF(OR(A1242=1,A1242&lt;$J$23*periods_per_year),D1241,MIN($J$24,IF(MOD(A1242-1,$J$26)=0,MAX($J$25,D1241+$J$27),D1241))),D1241)))</f>
        <v/>
      </c>
      <c r="E1242" s="14" t="str">
        <f t="shared" si="183"/>
        <v/>
      </c>
      <c r="F1242" s="14" t="str">
        <f>IF(A1242="","",IF(A1242=nper,J1241+E1242,MIN(J1241+E1242,IF(D1242=D1241,F1241,IF($E$13="Acc Bi-Weekly",ROUND((-PMT(((1+D1242/CP)^(CP/12))-1,(nper-A1242+1)*12/26,J1241))/2,2),IF($E$13="Acc Weekly",ROUND((-PMT(((1+D1242/CP)^(CP/12))-1,(nper-A1242+1)*12/52,J1241))/4,2),ROUND(-PMT(((1+D1242/CP)^(CP/periods_per_year))-1,nper-A1242+1,J1241),2)))))))</f>
        <v/>
      </c>
      <c r="G1242" s="14" t="str">
        <f>IF(OR(A1242="",A1242&lt;$E$23),"",IF(J1241&lt;=F1242,0,IF(IF(AND(A1242&gt;=$E$23,MOD(A1242-$E$23,int)=0),$E$24,0)+F1242&gt;=J1241+E1242,J1241+E1242-F1242,IF(AND(A1242&gt;=$E$23,MOD(A1242-$E$23,int)=0),$E$24,0)+IF(IF(AND(A1242&gt;=$E$23,MOD(A1242-$E$23,int)=0),$E$24,0)+IF(MOD(A1242-$E$27,periods_per_year)=0,$E$26,0)+F1242&lt;J1241+E1242,IF(MOD(A1242-$E$27,periods_per_year)=0,$E$26,0),J1241+E1242-IF(AND(A1242&gt;=$E$23,MOD(A1242-$E$23,int)=0),$E$24,0)-F1242))))</f>
        <v/>
      </c>
      <c r="H1242" s="15"/>
      <c r="I1242" s="14" t="str">
        <f t="shared" si="184"/>
        <v/>
      </c>
      <c r="J1242" s="14" t="str">
        <f t="shared" si="185"/>
        <v/>
      </c>
      <c r="K1242" s="14" t="str">
        <f t="shared" si="186"/>
        <v/>
      </c>
      <c r="L1242" s="14" t="str">
        <f>IF(A1242="","",SUM($K$49:K1242))</f>
        <v/>
      </c>
      <c r="O1242" s="18" t="str">
        <f t="shared" si="187"/>
        <v/>
      </c>
      <c r="P1242" s="19" t="str">
        <f>IF(O1242="","",IF(OR(periods_per_year=26,periods_per_year=52),IF(periods_per_year=26,IF(O1242=1,fpdate,P1241+14),IF(periods_per_year=52,IF(O1242=1,fpdate,P1241+7),"n/a")),IF(periods_per_year=24,DATE(YEAR(fpdate),MONTH(fpdate)+(O1242-1)/2+IF(AND(DAY(fpdate)&gt;=15,MOD(O1242,2)=0),1,0),IF(MOD(O1242,2)=0,IF(DAY(fpdate)&gt;=15,DAY(fpdate)-14,DAY(fpdate)+14),DAY(fpdate))),IF(DAY(DATE(YEAR(fpdate),MONTH(fpdate)+O1242-1,DAY(fpdate)))&lt;&gt;DAY(fpdate),DATE(YEAR(fpdate),MONTH(fpdate)+O1242,0),DATE(YEAR(fpdate),MONTH(fpdate)+O1242-1,DAY(fpdate))))))</f>
        <v/>
      </c>
      <c r="Q1242" s="20" t="str">
        <f>IF(O1242="","",IF(D1242&lt;&gt;"",D1242,IF(O1242=1,start_rate,IF(variable,IF(OR(O1242=1,O1242&lt;$J$23*periods_per_year),Q1241,MIN($J$24,IF(MOD(O1242-1,$J$26)=0,MAX($J$25,Q1241+$J$27),Q1241))),Q1241))))</f>
        <v/>
      </c>
      <c r="R1242" s="21" t="str">
        <f>IF(O1242="","",ROUND((((1+Q1242/CP)^(CP/periods_per_year))-1)*U1241,2))</f>
        <v/>
      </c>
      <c r="S1242" s="21" t="str">
        <f>IF(O1242="","",IF(O1242=nper,U1241+R1242,MIN(U1241+R1242,IF(Q1242=Q1241,S1241,ROUND(-PMT(((1+Q1242/CP)^(CP/periods_per_year))-1,nper-O1242+1,U1241),2)))))</f>
        <v/>
      </c>
      <c r="T1242" s="21" t="str">
        <f t="shared" si="188"/>
        <v/>
      </c>
      <c r="U1242" s="21" t="str">
        <f t="shared" si="189"/>
        <v/>
      </c>
    </row>
    <row r="1243" spans="1:21" x14ac:dyDescent="0.2">
      <c r="A1243" s="11" t="str">
        <f t="shared" si="180"/>
        <v/>
      </c>
      <c r="B1243" s="12" t="str">
        <f t="shared" si="181"/>
        <v/>
      </c>
      <c r="C1243" s="16" t="str">
        <f t="shared" si="182"/>
        <v/>
      </c>
      <c r="D1243" s="13" t="str">
        <f>IF(A1243="","",IF(A1243=1,start_rate,IF(variable,IF(OR(A1243=1,A1243&lt;$J$23*periods_per_year),D1242,MIN($J$24,IF(MOD(A1243-1,$J$26)=0,MAX($J$25,D1242+$J$27),D1242))),D1242)))</f>
        <v/>
      </c>
      <c r="E1243" s="14" t="str">
        <f t="shared" si="183"/>
        <v/>
      </c>
      <c r="F1243" s="14" t="str">
        <f>IF(A1243="","",IF(A1243=nper,J1242+E1243,MIN(J1242+E1243,IF(D1243=D1242,F1242,IF($E$13="Acc Bi-Weekly",ROUND((-PMT(((1+D1243/CP)^(CP/12))-1,(nper-A1243+1)*12/26,J1242))/2,2),IF($E$13="Acc Weekly",ROUND((-PMT(((1+D1243/CP)^(CP/12))-1,(nper-A1243+1)*12/52,J1242))/4,2),ROUND(-PMT(((1+D1243/CP)^(CP/periods_per_year))-1,nper-A1243+1,J1242),2)))))))</f>
        <v/>
      </c>
      <c r="G1243" s="14" t="str">
        <f>IF(OR(A1243="",A1243&lt;$E$23),"",IF(J1242&lt;=F1243,0,IF(IF(AND(A1243&gt;=$E$23,MOD(A1243-$E$23,int)=0),$E$24,0)+F1243&gt;=J1242+E1243,J1242+E1243-F1243,IF(AND(A1243&gt;=$E$23,MOD(A1243-$E$23,int)=0),$E$24,0)+IF(IF(AND(A1243&gt;=$E$23,MOD(A1243-$E$23,int)=0),$E$24,0)+IF(MOD(A1243-$E$27,periods_per_year)=0,$E$26,0)+F1243&lt;J1242+E1243,IF(MOD(A1243-$E$27,periods_per_year)=0,$E$26,0),J1242+E1243-IF(AND(A1243&gt;=$E$23,MOD(A1243-$E$23,int)=0),$E$24,0)-F1243))))</f>
        <v/>
      </c>
      <c r="H1243" s="15"/>
      <c r="I1243" s="14" t="str">
        <f t="shared" si="184"/>
        <v/>
      </c>
      <c r="J1243" s="14" t="str">
        <f t="shared" si="185"/>
        <v/>
      </c>
      <c r="K1243" s="14" t="str">
        <f t="shared" si="186"/>
        <v/>
      </c>
      <c r="L1243" s="14" t="str">
        <f>IF(A1243="","",SUM($K$49:K1243))</f>
        <v/>
      </c>
      <c r="O1243" s="18" t="str">
        <f t="shared" si="187"/>
        <v/>
      </c>
      <c r="P1243" s="19" t="str">
        <f>IF(O1243="","",IF(OR(periods_per_year=26,periods_per_year=52),IF(periods_per_year=26,IF(O1243=1,fpdate,P1242+14),IF(periods_per_year=52,IF(O1243=1,fpdate,P1242+7),"n/a")),IF(periods_per_year=24,DATE(YEAR(fpdate),MONTH(fpdate)+(O1243-1)/2+IF(AND(DAY(fpdate)&gt;=15,MOD(O1243,2)=0),1,0),IF(MOD(O1243,2)=0,IF(DAY(fpdate)&gt;=15,DAY(fpdate)-14,DAY(fpdate)+14),DAY(fpdate))),IF(DAY(DATE(YEAR(fpdate),MONTH(fpdate)+O1243-1,DAY(fpdate)))&lt;&gt;DAY(fpdate),DATE(YEAR(fpdate),MONTH(fpdate)+O1243,0),DATE(YEAR(fpdate),MONTH(fpdate)+O1243-1,DAY(fpdate))))))</f>
        <v/>
      </c>
      <c r="Q1243" s="20" t="str">
        <f>IF(O1243="","",IF(D1243&lt;&gt;"",D1243,IF(O1243=1,start_rate,IF(variable,IF(OR(O1243=1,O1243&lt;$J$23*periods_per_year),Q1242,MIN($J$24,IF(MOD(O1243-1,$J$26)=0,MAX($J$25,Q1242+$J$27),Q1242))),Q1242))))</f>
        <v/>
      </c>
      <c r="R1243" s="21" t="str">
        <f>IF(O1243="","",ROUND((((1+Q1243/CP)^(CP/periods_per_year))-1)*U1242,2))</f>
        <v/>
      </c>
      <c r="S1243" s="21" t="str">
        <f>IF(O1243="","",IF(O1243=nper,U1242+R1243,MIN(U1242+R1243,IF(Q1243=Q1242,S1242,ROUND(-PMT(((1+Q1243/CP)^(CP/periods_per_year))-1,nper-O1243+1,U1242),2)))))</f>
        <v/>
      </c>
      <c r="T1243" s="21" t="str">
        <f t="shared" si="188"/>
        <v/>
      </c>
      <c r="U1243" s="21" t="str">
        <f t="shared" si="189"/>
        <v/>
      </c>
    </row>
    <row r="1244" spans="1:21" x14ac:dyDescent="0.2">
      <c r="A1244" s="11" t="str">
        <f t="shared" si="180"/>
        <v/>
      </c>
      <c r="B1244" s="12" t="str">
        <f t="shared" si="181"/>
        <v/>
      </c>
      <c r="C1244" s="16" t="str">
        <f t="shared" si="182"/>
        <v/>
      </c>
      <c r="D1244" s="13" t="str">
        <f>IF(A1244="","",IF(A1244=1,start_rate,IF(variable,IF(OR(A1244=1,A1244&lt;$J$23*periods_per_year),D1243,MIN($J$24,IF(MOD(A1244-1,$J$26)=0,MAX($J$25,D1243+$J$27),D1243))),D1243)))</f>
        <v/>
      </c>
      <c r="E1244" s="14" t="str">
        <f t="shared" si="183"/>
        <v/>
      </c>
      <c r="F1244" s="14" t="str">
        <f>IF(A1244="","",IF(A1244=nper,J1243+E1244,MIN(J1243+E1244,IF(D1244=D1243,F1243,IF($E$13="Acc Bi-Weekly",ROUND((-PMT(((1+D1244/CP)^(CP/12))-1,(nper-A1244+1)*12/26,J1243))/2,2),IF($E$13="Acc Weekly",ROUND((-PMT(((1+D1244/CP)^(CP/12))-1,(nper-A1244+1)*12/52,J1243))/4,2),ROUND(-PMT(((1+D1244/CP)^(CP/periods_per_year))-1,nper-A1244+1,J1243),2)))))))</f>
        <v/>
      </c>
      <c r="G1244" s="14" t="str">
        <f>IF(OR(A1244="",A1244&lt;$E$23),"",IF(J1243&lt;=F1244,0,IF(IF(AND(A1244&gt;=$E$23,MOD(A1244-$E$23,int)=0),$E$24,0)+F1244&gt;=J1243+E1244,J1243+E1244-F1244,IF(AND(A1244&gt;=$E$23,MOD(A1244-$E$23,int)=0),$E$24,0)+IF(IF(AND(A1244&gt;=$E$23,MOD(A1244-$E$23,int)=0),$E$24,0)+IF(MOD(A1244-$E$27,periods_per_year)=0,$E$26,0)+F1244&lt;J1243+E1244,IF(MOD(A1244-$E$27,periods_per_year)=0,$E$26,0),J1243+E1244-IF(AND(A1244&gt;=$E$23,MOD(A1244-$E$23,int)=0),$E$24,0)-F1244))))</f>
        <v/>
      </c>
      <c r="H1244" s="15"/>
      <c r="I1244" s="14" t="str">
        <f t="shared" si="184"/>
        <v/>
      </c>
      <c r="J1244" s="14" t="str">
        <f t="shared" si="185"/>
        <v/>
      </c>
      <c r="K1244" s="14" t="str">
        <f t="shared" si="186"/>
        <v/>
      </c>
      <c r="L1244" s="14" t="str">
        <f>IF(A1244="","",SUM($K$49:K1244))</f>
        <v/>
      </c>
      <c r="O1244" s="18" t="str">
        <f t="shared" si="187"/>
        <v/>
      </c>
      <c r="P1244" s="19" t="str">
        <f>IF(O1244="","",IF(OR(periods_per_year=26,periods_per_year=52),IF(periods_per_year=26,IF(O1244=1,fpdate,P1243+14),IF(periods_per_year=52,IF(O1244=1,fpdate,P1243+7),"n/a")),IF(periods_per_year=24,DATE(YEAR(fpdate),MONTH(fpdate)+(O1244-1)/2+IF(AND(DAY(fpdate)&gt;=15,MOD(O1244,2)=0),1,0),IF(MOD(O1244,2)=0,IF(DAY(fpdate)&gt;=15,DAY(fpdate)-14,DAY(fpdate)+14),DAY(fpdate))),IF(DAY(DATE(YEAR(fpdate),MONTH(fpdate)+O1244-1,DAY(fpdate)))&lt;&gt;DAY(fpdate),DATE(YEAR(fpdate),MONTH(fpdate)+O1244,0),DATE(YEAR(fpdate),MONTH(fpdate)+O1244-1,DAY(fpdate))))))</f>
        <v/>
      </c>
      <c r="Q1244" s="20" t="str">
        <f>IF(O1244="","",IF(D1244&lt;&gt;"",D1244,IF(O1244=1,start_rate,IF(variable,IF(OR(O1244=1,O1244&lt;$J$23*periods_per_year),Q1243,MIN($J$24,IF(MOD(O1244-1,$J$26)=0,MAX($J$25,Q1243+$J$27),Q1243))),Q1243))))</f>
        <v/>
      </c>
      <c r="R1244" s="21" t="str">
        <f>IF(O1244="","",ROUND((((1+Q1244/CP)^(CP/periods_per_year))-1)*U1243,2))</f>
        <v/>
      </c>
      <c r="S1244" s="21" t="str">
        <f>IF(O1244="","",IF(O1244=nper,U1243+R1244,MIN(U1243+R1244,IF(Q1244=Q1243,S1243,ROUND(-PMT(((1+Q1244/CP)^(CP/periods_per_year))-1,nper-O1244+1,U1243),2)))))</f>
        <v/>
      </c>
      <c r="T1244" s="21" t="str">
        <f t="shared" si="188"/>
        <v/>
      </c>
      <c r="U1244" s="21" t="str">
        <f t="shared" si="189"/>
        <v/>
      </c>
    </row>
    <row r="1245" spans="1:21" x14ac:dyDescent="0.2">
      <c r="A1245" s="11" t="str">
        <f t="shared" si="180"/>
        <v/>
      </c>
      <c r="B1245" s="12" t="str">
        <f t="shared" si="181"/>
        <v/>
      </c>
      <c r="C1245" s="16" t="str">
        <f t="shared" si="182"/>
        <v/>
      </c>
      <c r="D1245" s="13" t="str">
        <f>IF(A1245="","",IF(A1245=1,start_rate,IF(variable,IF(OR(A1245=1,A1245&lt;$J$23*periods_per_year),D1244,MIN($J$24,IF(MOD(A1245-1,$J$26)=0,MAX($J$25,D1244+$J$27),D1244))),D1244)))</f>
        <v/>
      </c>
      <c r="E1245" s="14" t="str">
        <f t="shared" si="183"/>
        <v/>
      </c>
      <c r="F1245" s="14" t="str">
        <f>IF(A1245="","",IF(A1245=nper,J1244+E1245,MIN(J1244+E1245,IF(D1245=D1244,F1244,IF($E$13="Acc Bi-Weekly",ROUND((-PMT(((1+D1245/CP)^(CP/12))-1,(nper-A1245+1)*12/26,J1244))/2,2),IF($E$13="Acc Weekly",ROUND((-PMT(((1+D1245/CP)^(CP/12))-1,(nper-A1245+1)*12/52,J1244))/4,2),ROUND(-PMT(((1+D1245/CP)^(CP/periods_per_year))-1,nper-A1245+1,J1244),2)))))))</f>
        <v/>
      </c>
      <c r="G1245" s="14" t="str">
        <f>IF(OR(A1245="",A1245&lt;$E$23),"",IF(J1244&lt;=F1245,0,IF(IF(AND(A1245&gt;=$E$23,MOD(A1245-$E$23,int)=0),$E$24,0)+F1245&gt;=J1244+E1245,J1244+E1245-F1245,IF(AND(A1245&gt;=$E$23,MOD(A1245-$E$23,int)=0),$E$24,0)+IF(IF(AND(A1245&gt;=$E$23,MOD(A1245-$E$23,int)=0),$E$24,0)+IF(MOD(A1245-$E$27,periods_per_year)=0,$E$26,0)+F1245&lt;J1244+E1245,IF(MOD(A1245-$E$27,periods_per_year)=0,$E$26,0),J1244+E1245-IF(AND(A1245&gt;=$E$23,MOD(A1245-$E$23,int)=0),$E$24,0)-F1245))))</f>
        <v/>
      </c>
      <c r="H1245" s="15"/>
      <c r="I1245" s="14" t="str">
        <f t="shared" si="184"/>
        <v/>
      </c>
      <c r="J1245" s="14" t="str">
        <f t="shared" si="185"/>
        <v/>
      </c>
      <c r="K1245" s="14" t="str">
        <f t="shared" si="186"/>
        <v/>
      </c>
      <c r="L1245" s="14" t="str">
        <f>IF(A1245="","",SUM($K$49:K1245))</f>
        <v/>
      </c>
      <c r="O1245" s="18" t="str">
        <f t="shared" si="187"/>
        <v/>
      </c>
      <c r="P1245" s="19" t="str">
        <f>IF(O1245="","",IF(OR(periods_per_year=26,periods_per_year=52),IF(periods_per_year=26,IF(O1245=1,fpdate,P1244+14),IF(periods_per_year=52,IF(O1245=1,fpdate,P1244+7),"n/a")),IF(periods_per_year=24,DATE(YEAR(fpdate),MONTH(fpdate)+(O1245-1)/2+IF(AND(DAY(fpdate)&gt;=15,MOD(O1245,2)=0),1,0),IF(MOD(O1245,2)=0,IF(DAY(fpdate)&gt;=15,DAY(fpdate)-14,DAY(fpdate)+14),DAY(fpdate))),IF(DAY(DATE(YEAR(fpdate),MONTH(fpdate)+O1245-1,DAY(fpdate)))&lt;&gt;DAY(fpdate),DATE(YEAR(fpdate),MONTH(fpdate)+O1245,0),DATE(YEAR(fpdate),MONTH(fpdate)+O1245-1,DAY(fpdate))))))</f>
        <v/>
      </c>
      <c r="Q1245" s="20" t="str">
        <f>IF(O1245="","",IF(D1245&lt;&gt;"",D1245,IF(O1245=1,start_rate,IF(variable,IF(OR(O1245=1,O1245&lt;$J$23*periods_per_year),Q1244,MIN($J$24,IF(MOD(O1245-1,$J$26)=0,MAX($J$25,Q1244+$J$27),Q1244))),Q1244))))</f>
        <v/>
      </c>
      <c r="R1245" s="21" t="str">
        <f>IF(O1245="","",ROUND((((1+Q1245/CP)^(CP/periods_per_year))-1)*U1244,2))</f>
        <v/>
      </c>
      <c r="S1245" s="21" t="str">
        <f>IF(O1245="","",IF(O1245=nper,U1244+R1245,MIN(U1244+R1245,IF(Q1245=Q1244,S1244,ROUND(-PMT(((1+Q1245/CP)^(CP/periods_per_year))-1,nper-O1245+1,U1244),2)))))</f>
        <v/>
      </c>
      <c r="T1245" s="21" t="str">
        <f t="shared" si="188"/>
        <v/>
      </c>
      <c r="U1245" s="21" t="str">
        <f t="shared" si="189"/>
        <v/>
      </c>
    </row>
    <row r="1246" spans="1:21" x14ac:dyDescent="0.2">
      <c r="A1246" s="11" t="str">
        <f t="shared" si="180"/>
        <v/>
      </c>
      <c r="B1246" s="12" t="str">
        <f t="shared" si="181"/>
        <v/>
      </c>
      <c r="C1246" s="16" t="str">
        <f t="shared" si="182"/>
        <v/>
      </c>
      <c r="D1246" s="13" t="str">
        <f>IF(A1246="","",IF(A1246=1,start_rate,IF(variable,IF(OR(A1246=1,A1246&lt;$J$23*periods_per_year),D1245,MIN($J$24,IF(MOD(A1246-1,$J$26)=0,MAX($J$25,D1245+$J$27),D1245))),D1245)))</f>
        <v/>
      </c>
      <c r="E1246" s="14" t="str">
        <f t="shared" si="183"/>
        <v/>
      </c>
      <c r="F1246" s="14" t="str">
        <f>IF(A1246="","",IF(A1246=nper,J1245+E1246,MIN(J1245+E1246,IF(D1246=D1245,F1245,IF($E$13="Acc Bi-Weekly",ROUND((-PMT(((1+D1246/CP)^(CP/12))-1,(nper-A1246+1)*12/26,J1245))/2,2),IF($E$13="Acc Weekly",ROUND((-PMT(((1+D1246/CP)^(CP/12))-1,(nper-A1246+1)*12/52,J1245))/4,2),ROUND(-PMT(((1+D1246/CP)^(CP/periods_per_year))-1,nper-A1246+1,J1245),2)))))))</f>
        <v/>
      </c>
      <c r="G1246" s="14" t="str">
        <f>IF(OR(A1246="",A1246&lt;$E$23),"",IF(J1245&lt;=F1246,0,IF(IF(AND(A1246&gt;=$E$23,MOD(A1246-$E$23,int)=0),$E$24,0)+F1246&gt;=J1245+E1246,J1245+E1246-F1246,IF(AND(A1246&gt;=$E$23,MOD(A1246-$E$23,int)=0),$E$24,0)+IF(IF(AND(A1246&gt;=$E$23,MOD(A1246-$E$23,int)=0),$E$24,0)+IF(MOD(A1246-$E$27,periods_per_year)=0,$E$26,0)+F1246&lt;J1245+E1246,IF(MOD(A1246-$E$27,periods_per_year)=0,$E$26,0),J1245+E1246-IF(AND(A1246&gt;=$E$23,MOD(A1246-$E$23,int)=0),$E$24,0)-F1246))))</f>
        <v/>
      </c>
      <c r="H1246" s="15"/>
      <c r="I1246" s="14" t="str">
        <f t="shared" si="184"/>
        <v/>
      </c>
      <c r="J1246" s="14" t="str">
        <f t="shared" si="185"/>
        <v/>
      </c>
      <c r="K1246" s="14" t="str">
        <f t="shared" si="186"/>
        <v/>
      </c>
      <c r="L1246" s="14" t="str">
        <f>IF(A1246="","",SUM($K$49:K1246))</f>
        <v/>
      </c>
      <c r="O1246" s="18" t="str">
        <f t="shared" si="187"/>
        <v/>
      </c>
      <c r="P1246" s="19" t="str">
        <f>IF(O1246="","",IF(OR(periods_per_year=26,periods_per_year=52),IF(periods_per_year=26,IF(O1246=1,fpdate,P1245+14),IF(periods_per_year=52,IF(O1246=1,fpdate,P1245+7),"n/a")),IF(periods_per_year=24,DATE(YEAR(fpdate),MONTH(fpdate)+(O1246-1)/2+IF(AND(DAY(fpdate)&gt;=15,MOD(O1246,2)=0),1,0),IF(MOD(O1246,2)=0,IF(DAY(fpdate)&gt;=15,DAY(fpdate)-14,DAY(fpdate)+14),DAY(fpdate))),IF(DAY(DATE(YEAR(fpdate),MONTH(fpdate)+O1246-1,DAY(fpdate)))&lt;&gt;DAY(fpdate),DATE(YEAR(fpdate),MONTH(fpdate)+O1246,0),DATE(YEAR(fpdate),MONTH(fpdate)+O1246-1,DAY(fpdate))))))</f>
        <v/>
      </c>
      <c r="Q1246" s="20" t="str">
        <f>IF(O1246="","",IF(D1246&lt;&gt;"",D1246,IF(O1246=1,start_rate,IF(variable,IF(OR(O1246=1,O1246&lt;$J$23*periods_per_year),Q1245,MIN($J$24,IF(MOD(O1246-1,$J$26)=0,MAX($J$25,Q1245+$J$27),Q1245))),Q1245))))</f>
        <v/>
      </c>
      <c r="R1246" s="21" t="str">
        <f>IF(O1246="","",ROUND((((1+Q1246/CP)^(CP/periods_per_year))-1)*U1245,2))</f>
        <v/>
      </c>
      <c r="S1246" s="21" t="str">
        <f>IF(O1246="","",IF(O1246=nper,U1245+R1246,MIN(U1245+R1246,IF(Q1246=Q1245,S1245,ROUND(-PMT(((1+Q1246/CP)^(CP/periods_per_year))-1,nper-O1246+1,U1245),2)))))</f>
        <v/>
      </c>
      <c r="T1246" s="21" t="str">
        <f t="shared" si="188"/>
        <v/>
      </c>
      <c r="U1246" s="21" t="str">
        <f t="shared" si="189"/>
        <v/>
      </c>
    </row>
    <row r="1247" spans="1:21" x14ac:dyDescent="0.2">
      <c r="A1247" s="11" t="str">
        <f t="shared" si="180"/>
        <v/>
      </c>
      <c r="B1247" s="12" t="str">
        <f t="shared" si="181"/>
        <v/>
      </c>
      <c r="C1247" s="16" t="str">
        <f t="shared" si="182"/>
        <v/>
      </c>
      <c r="D1247" s="13" t="str">
        <f>IF(A1247="","",IF(A1247=1,start_rate,IF(variable,IF(OR(A1247=1,A1247&lt;$J$23*periods_per_year),D1246,MIN($J$24,IF(MOD(A1247-1,$J$26)=0,MAX($J$25,D1246+$J$27),D1246))),D1246)))</f>
        <v/>
      </c>
      <c r="E1247" s="14" t="str">
        <f t="shared" si="183"/>
        <v/>
      </c>
      <c r="F1247" s="14" t="str">
        <f>IF(A1247="","",IF(A1247=nper,J1246+E1247,MIN(J1246+E1247,IF(D1247=D1246,F1246,IF($E$13="Acc Bi-Weekly",ROUND((-PMT(((1+D1247/CP)^(CP/12))-1,(nper-A1247+1)*12/26,J1246))/2,2),IF($E$13="Acc Weekly",ROUND((-PMT(((1+D1247/CP)^(CP/12))-1,(nper-A1247+1)*12/52,J1246))/4,2),ROUND(-PMT(((1+D1247/CP)^(CP/periods_per_year))-1,nper-A1247+1,J1246),2)))))))</f>
        <v/>
      </c>
      <c r="G1247" s="14" t="str">
        <f>IF(OR(A1247="",A1247&lt;$E$23),"",IF(J1246&lt;=F1247,0,IF(IF(AND(A1247&gt;=$E$23,MOD(A1247-$E$23,int)=0),$E$24,0)+F1247&gt;=J1246+E1247,J1246+E1247-F1247,IF(AND(A1247&gt;=$E$23,MOD(A1247-$E$23,int)=0),$E$24,0)+IF(IF(AND(A1247&gt;=$E$23,MOD(A1247-$E$23,int)=0),$E$24,0)+IF(MOD(A1247-$E$27,periods_per_year)=0,$E$26,0)+F1247&lt;J1246+E1247,IF(MOD(A1247-$E$27,periods_per_year)=0,$E$26,0),J1246+E1247-IF(AND(A1247&gt;=$E$23,MOD(A1247-$E$23,int)=0),$E$24,0)-F1247))))</f>
        <v/>
      </c>
      <c r="H1247" s="15"/>
      <c r="I1247" s="14" t="str">
        <f t="shared" si="184"/>
        <v/>
      </c>
      <c r="J1247" s="14" t="str">
        <f t="shared" si="185"/>
        <v/>
      </c>
      <c r="K1247" s="14" t="str">
        <f t="shared" si="186"/>
        <v/>
      </c>
      <c r="L1247" s="14" t="str">
        <f>IF(A1247="","",SUM($K$49:K1247))</f>
        <v/>
      </c>
      <c r="O1247" s="18" t="str">
        <f t="shared" si="187"/>
        <v/>
      </c>
      <c r="P1247" s="19" t="str">
        <f>IF(O1247="","",IF(OR(periods_per_year=26,periods_per_year=52),IF(periods_per_year=26,IF(O1247=1,fpdate,P1246+14),IF(periods_per_year=52,IF(O1247=1,fpdate,P1246+7),"n/a")),IF(periods_per_year=24,DATE(YEAR(fpdate),MONTH(fpdate)+(O1247-1)/2+IF(AND(DAY(fpdate)&gt;=15,MOD(O1247,2)=0),1,0),IF(MOD(O1247,2)=0,IF(DAY(fpdate)&gt;=15,DAY(fpdate)-14,DAY(fpdate)+14),DAY(fpdate))),IF(DAY(DATE(YEAR(fpdate),MONTH(fpdate)+O1247-1,DAY(fpdate)))&lt;&gt;DAY(fpdate),DATE(YEAR(fpdate),MONTH(fpdate)+O1247,0),DATE(YEAR(fpdate),MONTH(fpdate)+O1247-1,DAY(fpdate))))))</f>
        <v/>
      </c>
      <c r="Q1247" s="20" t="str">
        <f>IF(O1247="","",IF(D1247&lt;&gt;"",D1247,IF(O1247=1,start_rate,IF(variable,IF(OR(O1247=1,O1247&lt;$J$23*periods_per_year),Q1246,MIN($J$24,IF(MOD(O1247-1,$J$26)=0,MAX($J$25,Q1246+$J$27),Q1246))),Q1246))))</f>
        <v/>
      </c>
      <c r="R1247" s="21" t="str">
        <f>IF(O1247="","",ROUND((((1+Q1247/CP)^(CP/periods_per_year))-1)*U1246,2))</f>
        <v/>
      </c>
      <c r="S1247" s="21" t="str">
        <f>IF(O1247="","",IF(O1247=nper,U1246+R1247,MIN(U1246+R1247,IF(Q1247=Q1246,S1246,ROUND(-PMT(((1+Q1247/CP)^(CP/periods_per_year))-1,nper-O1247+1,U1246),2)))))</f>
        <v/>
      </c>
      <c r="T1247" s="21" t="str">
        <f t="shared" si="188"/>
        <v/>
      </c>
      <c r="U1247" s="21" t="str">
        <f t="shared" si="189"/>
        <v/>
      </c>
    </row>
    <row r="1248" spans="1:21" x14ac:dyDescent="0.2">
      <c r="A1248" s="11" t="str">
        <f t="shared" si="180"/>
        <v/>
      </c>
      <c r="B1248" s="12" t="str">
        <f t="shared" si="181"/>
        <v/>
      </c>
      <c r="C1248" s="16" t="str">
        <f t="shared" si="182"/>
        <v/>
      </c>
      <c r="D1248" s="13" t="str">
        <f>IF(A1248="","",IF(A1248=1,start_rate,IF(variable,IF(OR(A1248=1,A1248&lt;$J$23*periods_per_year),D1247,MIN($J$24,IF(MOD(A1248-1,$J$26)=0,MAX($J$25,D1247+$J$27),D1247))),D1247)))</f>
        <v/>
      </c>
      <c r="E1248" s="14" t="str">
        <f t="shared" si="183"/>
        <v/>
      </c>
      <c r="F1248" s="14" t="str">
        <f>IF(A1248="","",IF(A1248=nper,J1247+E1248,MIN(J1247+E1248,IF(D1248=D1247,F1247,IF($E$13="Acc Bi-Weekly",ROUND((-PMT(((1+D1248/CP)^(CP/12))-1,(nper-A1248+1)*12/26,J1247))/2,2),IF($E$13="Acc Weekly",ROUND((-PMT(((1+D1248/CP)^(CP/12))-1,(nper-A1248+1)*12/52,J1247))/4,2),ROUND(-PMT(((1+D1248/CP)^(CP/periods_per_year))-1,nper-A1248+1,J1247),2)))))))</f>
        <v/>
      </c>
      <c r="G1248" s="14" t="str">
        <f>IF(OR(A1248="",A1248&lt;$E$23),"",IF(J1247&lt;=F1248,0,IF(IF(AND(A1248&gt;=$E$23,MOD(A1248-$E$23,int)=0),$E$24,0)+F1248&gt;=J1247+E1248,J1247+E1248-F1248,IF(AND(A1248&gt;=$E$23,MOD(A1248-$E$23,int)=0),$E$24,0)+IF(IF(AND(A1248&gt;=$E$23,MOD(A1248-$E$23,int)=0),$E$24,0)+IF(MOD(A1248-$E$27,periods_per_year)=0,$E$26,0)+F1248&lt;J1247+E1248,IF(MOD(A1248-$E$27,periods_per_year)=0,$E$26,0),J1247+E1248-IF(AND(A1248&gt;=$E$23,MOD(A1248-$E$23,int)=0),$E$24,0)-F1248))))</f>
        <v/>
      </c>
      <c r="H1248" s="15"/>
      <c r="I1248" s="14" t="str">
        <f t="shared" si="184"/>
        <v/>
      </c>
      <c r="J1248" s="14" t="str">
        <f t="shared" si="185"/>
        <v/>
      </c>
      <c r="K1248" s="14" t="str">
        <f t="shared" si="186"/>
        <v/>
      </c>
      <c r="L1248" s="14" t="str">
        <f>IF(A1248="","",SUM($K$49:K1248))</f>
        <v/>
      </c>
      <c r="O1248" s="18" t="str">
        <f t="shared" si="187"/>
        <v/>
      </c>
      <c r="P1248" s="19" t="str">
        <f>IF(O1248="","",IF(OR(periods_per_year=26,periods_per_year=52),IF(periods_per_year=26,IF(O1248=1,fpdate,P1247+14),IF(periods_per_year=52,IF(O1248=1,fpdate,P1247+7),"n/a")),IF(periods_per_year=24,DATE(YEAR(fpdate),MONTH(fpdate)+(O1248-1)/2+IF(AND(DAY(fpdate)&gt;=15,MOD(O1248,2)=0),1,0),IF(MOD(O1248,2)=0,IF(DAY(fpdate)&gt;=15,DAY(fpdate)-14,DAY(fpdate)+14),DAY(fpdate))),IF(DAY(DATE(YEAR(fpdate),MONTH(fpdate)+O1248-1,DAY(fpdate)))&lt;&gt;DAY(fpdate),DATE(YEAR(fpdate),MONTH(fpdate)+O1248,0),DATE(YEAR(fpdate),MONTH(fpdate)+O1248-1,DAY(fpdate))))))</f>
        <v/>
      </c>
      <c r="Q1248" s="20" t="str">
        <f>IF(O1248="","",IF(D1248&lt;&gt;"",D1248,IF(O1248=1,start_rate,IF(variable,IF(OR(O1248=1,O1248&lt;$J$23*periods_per_year),Q1247,MIN($J$24,IF(MOD(O1248-1,$J$26)=0,MAX($J$25,Q1247+$J$27),Q1247))),Q1247))))</f>
        <v/>
      </c>
      <c r="R1248" s="21" t="str">
        <f>IF(O1248="","",ROUND((((1+Q1248/CP)^(CP/periods_per_year))-1)*U1247,2))</f>
        <v/>
      </c>
      <c r="S1248" s="21" t="str">
        <f>IF(O1248="","",IF(O1248=nper,U1247+R1248,MIN(U1247+R1248,IF(Q1248=Q1247,S1247,ROUND(-PMT(((1+Q1248/CP)^(CP/periods_per_year))-1,nper-O1248+1,U1247),2)))))</f>
        <v/>
      </c>
      <c r="T1248" s="21" t="str">
        <f t="shared" si="188"/>
        <v/>
      </c>
      <c r="U1248" s="21" t="str">
        <f t="shared" si="189"/>
        <v/>
      </c>
    </row>
    <row r="1249" spans="1:21" x14ac:dyDescent="0.2">
      <c r="A1249" s="11" t="str">
        <f t="shared" si="180"/>
        <v/>
      </c>
      <c r="B1249" s="12" t="str">
        <f t="shared" si="181"/>
        <v/>
      </c>
      <c r="C1249" s="16" t="str">
        <f t="shared" si="182"/>
        <v/>
      </c>
      <c r="D1249" s="13" t="str">
        <f>IF(A1249="","",IF(A1249=1,start_rate,IF(variable,IF(OR(A1249=1,A1249&lt;$J$23*periods_per_year),D1248,MIN($J$24,IF(MOD(A1249-1,$J$26)=0,MAX($J$25,D1248+$J$27),D1248))),D1248)))</f>
        <v/>
      </c>
      <c r="E1249" s="14" t="str">
        <f t="shared" si="183"/>
        <v/>
      </c>
      <c r="F1249" s="14" t="str">
        <f>IF(A1249="","",IF(A1249=nper,J1248+E1249,MIN(J1248+E1249,IF(D1249=D1248,F1248,IF($E$13="Acc Bi-Weekly",ROUND((-PMT(((1+D1249/CP)^(CP/12))-1,(nper-A1249+1)*12/26,J1248))/2,2),IF($E$13="Acc Weekly",ROUND((-PMT(((1+D1249/CP)^(CP/12))-1,(nper-A1249+1)*12/52,J1248))/4,2),ROUND(-PMT(((1+D1249/CP)^(CP/periods_per_year))-1,nper-A1249+1,J1248),2)))))))</f>
        <v/>
      </c>
      <c r="G1249" s="14" t="str">
        <f>IF(OR(A1249="",A1249&lt;$E$23),"",IF(J1248&lt;=F1249,0,IF(IF(AND(A1249&gt;=$E$23,MOD(A1249-$E$23,int)=0),$E$24,0)+F1249&gt;=J1248+E1249,J1248+E1249-F1249,IF(AND(A1249&gt;=$E$23,MOD(A1249-$E$23,int)=0),$E$24,0)+IF(IF(AND(A1249&gt;=$E$23,MOD(A1249-$E$23,int)=0),$E$24,0)+IF(MOD(A1249-$E$27,periods_per_year)=0,$E$26,0)+F1249&lt;J1248+E1249,IF(MOD(A1249-$E$27,periods_per_year)=0,$E$26,0),J1248+E1249-IF(AND(A1249&gt;=$E$23,MOD(A1249-$E$23,int)=0),$E$24,0)-F1249))))</f>
        <v/>
      </c>
      <c r="H1249" s="15"/>
      <c r="I1249" s="14" t="str">
        <f t="shared" si="184"/>
        <v/>
      </c>
      <c r="J1249" s="14" t="str">
        <f t="shared" si="185"/>
        <v/>
      </c>
      <c r="K1249" s="14" t="str">
        <f t="shared" si="186"/>
        <v/>
      </c>
      <c r="L1249" s="14" t="str">
        <f>IF(A1249="","",SUM($K$49:K1249))</f>
        <v/>
      </c>
      <c r="O1249" s="18" t="str">
        <f t="shared" si="187"/>
        <v/>
      </c>
      <c r="P1249" s="19" t="str">
        <f>IF(O1249="","",IF(OR(periods_per_year=26,periods_per_year=52),IF(periods_per_year=26,IF(O1249=1,fpdate,P1248+14),IF(periods_per_year=52,IF(O1249=1,fpdate,P1248+7),"n/a")),IF(periods_per_year=24,DATE(YEAR(fpdate),MONTH(fpdate)+(O1249-1)/2+IF(AND(DAY(fpdate)&gt;=15,MOD(O1249,2)=0),1,0),IF(MOD(O1249,2)=0,IF(DAY(fpdate)&gt;=15,DAY(fpdate)-14,DAY(fpdate)+14),DAY(fpdate))),IF(DAY(DATE(YEAR(fpdate),MONTH(fpdate)+O1249-1,DAY(fpdate)))&lt;&gt;DAY(fpdate),DATE(YEAR(fpdate),MONTH(fpdate)+O1249,0),DATE(YEAR(fpdate),MONTH(fpdate)+O1249-1,DAY(fpdate))))))</f>
        <v/>
      </c>
      <c r="Q1249" s="20" t="str">
        <f>IF(O1249="","",IF(D1249&lt;&gt;"",D1249,IF(O1249=1,start_rate,IF(variable,IF(OR(O1249=1,O1249&lt;$J$23*periods_per_year),Q1248,MIN($J$24,IF(MOD(O1249-1,$J$26)=0,MAX($J$25,Q1248+$J$27),Q1248))),Q1248))))</f>
        <v/>
      </c>
      <c r="R1249" s="21" t="str">
        <f>IF(O1249="","",ROUND((((1+Q1249/CP)^(CP/periods_per_year))-1)*U1248,2))</f>
        <v/>
      </c>
      <c r="S1249" s="21" t="str">
        <f>IF(O1249="","",IF(O1249=nper,U1248+R1249,MIN(U1248+R1249,IF(Q1249=Q1248,S1248,ROUND(-PMT(((1+Q1249/CP)^(CP/periods_per_year))-1,nper-O1249+1,U1248),2)))))</f>
        <v/>
      </c>
      <c r="T1249" s="21" t="str">
        <f t="shared" si="188"/>
        <v/>
      </c>
      <c r="U1249" s="21" t="str">
        <f t="shared" si="189"/>
        <v/>
      </c>
    </row>
    <row r="1250" spans="1:21" x14ac:dyDescent="0.2">
      <c r="A1250" s="11" t="str">
        <f t="shared" si="180"/>
        <v/>
      </c>
      <c r="B1250" s="12" t="str">
        <f t="shared" si="181"/>
        <v/>
      </c>
      <c r="C1250" s="16" t="str">
        <f t="shared" si="182"/>
        <v/>
      </c>
      <c r="D1250" s="13" t="str">
        <f>IF(A1250="","",IF(A1250=1,start_rate,IF(variable,IF(OR(A1250=1,A1250&lt;$J$23*periods_per_year),D1249,MIN($J$24,IF(MOD(A1250-1,$J$26)=0,MAX($J$25,D1249+$J$27),D1249))),D1249)))</f>
        <v/>
      </c>
      <c r="E1250" s="14" t="str">
        <f t="shared" si="183"/>
        <v/>
      </c>
      <c r="F1250" s="14" t="str">
        <f>IF(A1250="","",IF(A1250=nper,J1249+E1250,MIN(J1249+E1250,IF(D1250=D1249,F1249,IF($E$13="Acc Bi-Weekly",ROUND((-PMT(((1+D1250/CP)^(CP/12))-1,(nper-A1250+1)*12/26,J1249))/2,2),IF($E$13="Acc Weekly",ROUND((-PMT(((1+D1250/CP)^(CP/12))-1,(nper-A1250+1)*12/52,J1249))/4,2),ROUND(-PMT(((1+D1250/CP)^(CP/periods_per_year))-1,nper-A1250+1,J1249),2)))))))</f>
        <v/>
      </c>
      <c r="G1250" s="14" t="str">
        <f>IF(OR(A1250="",A1250&lt;$E$23),"",IF(J1249&lt;=F1250,0,IF(IF(AND(A1250&gt;=$E$23,MOD(A1250-$E$23,int)=0),$E$24,0)+F1250&gt;=J1249+E1250,J1249+E1250-F1250,IF(AND(A1250&gt;=$E$23,MOD(A1250-$E$23,int)=0),$E$24,0)+IF(IF(AND(A1250&gt;=$E$23,MOD(A1250-$E$23,int)=0),$E$24,0)+IF(MOD(A1250-$E$27,periods_per_year)=0,$E$26,0)+F1250&lt;J1249+E1250,IF(MOD(A1250-$E$27,periods_per_year)=0,$E$26,0),J1249+E1250-IF(AND(A1250&gt;=$E$23,MOD(A1250-$E$23,int)=0),$E$24,0)-F1250))))</f>
        <v/>
      </c>
      <c r="H1250" s="15"/>
      <c r="I1250" s="14" t="str">
        <f t="shared" si="184"/>
        <v/>
      </c>
      <c r="J1250" s="14" t="str">
        <f t="shared" si="185"/>
        <v/>
      </c>
      <c r="K1250" s="14" t="str">
        <f t="shared" si="186"/>
        <v/>
      </c>
      <c r="L1250" s="14" t="str">
        <f>IF(A1250="","",SUM($K$49:K1250))</f>
        <v/>
      </c>
      <c r="O1250" s="18" t="str">
        <f t="shared" si="187"/>
        <v/>
      </c>
      <c r="P1250" s="19" t="str">
        <f>IF(O1250="","",IF(OR(periods_per_year=26,periods_per_year=52),IF(periods_per_year=26,IF(O1250=1,fpdate,P1249+14),IF(periods_per_year=52,IF(O1250=1,fpdate,P1249+7),"n/a")),IF(periods_per_year=24,DATE(YEAR(fpdate),MONTH(fpdate)+(O1250-1)/2+IF(AND(DAY(fpdate)&gt;=15,MOD(O1250,2)=0),1,0),IF(MOD(O1250,2)=0,IF(DAY(fpdate)&gt;=15,DAY(fpdate)-14,DAY(fpdate)+14),DAY(fpdate))),IF(DAY(DATE(YEAR(fpdate),MONTH(fpdate)+O1250-1,DAY(fpdate)))&lt;&gt;DAY(fpdate),DATE(YEAR(fpdate),MONTH(fpdate)+O1250,0),DATE(YEAR(fpdate),MONTH(fpdate)+O1250-1,DAY(fpdate))))))</f>
        <v/>
      </c>
      <c r="Q1250" s="20" t="str">
        <f>IF(O1250="","",IF(D1250&lt;&gt;"",D1250,IF(O1250=1,start_rate,IF(variable,IF(OR(O1250=1,O1250&lt;$J$23*periods_per_year),Q1249,MIN($J$24,IF(MOD(O1250-1,$J$26)=0,MAX($J$25,Q1249+$J$27),Q1249))),Q1249))))</f>
        <v/>
      </c>
      <c r="R1250" s="21" t="str">
        <f>IF(O1250="","",ROUND((((1+Q1250/CP)^(CP/periods_per_year))-1)*U1249,2))</f>
        <v/>
      </c>
      <c r="S1250" s="21" t="str">
        <f>IF(O1250="","",IF(O1250=nper,U1249+R1250,MIN(U1249+R1250,IF(Q1250=Q1249,S1249,ROUND(-PMT(((1+Q1250/CP)^(CP/periods_per_year))-1,nper-O1250+1,U1249),2)))))</f>
        <v/>
      </c>
      <c r="T1250" s="21" t="str">
        <f t="shared" si="188"/>
        <v/>
      </c>
      <c r="U1250" s="21" t="str">
        <f t="shared" si="189"/>
        <v/>
      </c>
    </row>
    <row r="1251" spans="1:21" x14ac:dyDescent="0.2">
      <c r="A1251" s="11" t="str">
        <f t="shared" si="180"/>
        <v/>
      </c>
      <c r="B1251" s="12" t="str">
        <f t="shared" si="181"/>
        <v/>
      </c>
      <c r="C1251" s="16" t="str">
        <f t="shared" si="182"/>
        <v/>
      </c>
      <c r="D1251" s="13" t="str">
        <f>IF(A1251="","",IF(A1251=1,start_rate,IF(variable,IF(OR(A1251=1,A1251&lt;$J$23*periods_per_year),D1250,MIN($J$24,IF(MOD(A1251-1,$J$26)=0,MAX($J$25,D1250+$J$27),D1250))),D1250)))</f>
        <v/>
      </c>
      <c r="E1251" s="14" t="str">
        <f t="shared" si="183"/>
        <v/>
      </c>
      <c r="F1251" s="14" t="str">
        <f>IF(A1251="","",IF(A1251=nper,J1250+E1251,MIN(J1250+E1251,IF(D1251=D1250,F1250,IF($E$13="Acc Bi-Weekly",ROUND((-PMT(((1+D1251/CP)^(CP/12))-1,(nper-A1251+1)*12/26,J1250))/2,2),IF($E$13="Acc Weekly",ROUND((-PMT(((1+D1251/CP)^(CP/12))-1,(nper-A1251+1)*12/52,J1250))/4,2),ROUND(-PMT(((1+D1251/CP)^(CP/periods_per_year))-1,nper-A1251+1,J1250),2)))))))</f>
        <v/>
      </c>
      <c r="G1251" s="14" t="str">
        <f>IF(OR(A1251="",A1251&lt;$E$23),"",IF(J1250&lt;=F1251,0,IF(IF(AND(A1251&gt;=$E$23,MOD(A1251-$E$23,int)=0),$E$24,0)+F1251&gt;=J1250+E1251,J1250+E1251-F1251,IF(AND(A1251&gt;=$E$23,MOD(A1251-$E$23,int)=0),$E$24,0)+IF(IF(AND(A1251&gt;=$E$23,MOD(A1251-$E$23,int)=0),$E$24,0)+IF(MOD(A1251-$E$27,periods_per_year)=0,$E$26,0)+F1251&lt;J1250+E1251,IF(MOD(A1251-$E$27,periods_per_year)=0,$E$26,0),J1250+E1251-IF(AND(A1251&gt;=$E$23,MOD(A1251-$E$23,int)=0),$E$24,0)-F1251))))</f>
        <v/>
      </c>
      <c r="H1251" s="15"/>
      <c r="I1251" s="14" t="str">
        <f t="shared" si="184"/>
        <v/>
      </c>
      <c r="J1251" s="14" t="str">
        <f t="shared" si="185"/>
        <v/>
      </c>
      <c r="K1251" s="14" t="str">
        <f t="shared" si="186"/>
        <v/>
      </c>
      <c r="L1251" s="14" t="str">
        <f>IF(A1251="","",SUM($K$49:K1251))</f>
        <v/>
      </c>
      <c r="O1251" s="18" t="str">
        <f t="shared" si="187"/>
        <v/>
      </c>
      <c r="P1251" s="19" t="str">
        <f>IF(O1251="","",IF(OR(periods_per_year=26,periods_per_year=52),IF(periods_per_year=26,IF(O1251=1,fpdate,P1250+14),IF(periods_per_year=52,IF(O1251=1,fpdate,P1250+7),"n/a")),IF(periods_per_year=24,DATE(YEAR(fpdate),MONTH(fpdate)+(O1251-1)/2+IF(AND(DAY(fpdate)&gt;=15,MOD(O1251,2)=0),1,0),IF(MOD(O1251,2)=0,IF(DAY(fpdate)&gt;=15,DAY(fpdate)-14,DAY(fpdate)+14),DAY(fpdate))),IF(DAY(DATE(YEAR(fpdate),MONTH(fpdate)+O1251-1,DAY(fpdate)))&lt;&gt;DAY(fpdate),DATE(YEAR(fpdate),MONTH(fpdate)+O1251,0),DATE(YEAR(fpdate),MONTH(fpdate)+O1251-1,DAY(fpdate))))))</f>
        <v/>
      </c>
      <c r="Q1251" s="20" t="str">
        <f>IF(O1251="","",IF(D1251&lt;&gt;"",D1251,IF(O1251=1,start_rate,IF(variable,IF(OR(O1251=1,O1251&lt;$J$23*periods_per_year),Q1250,MIN($J$24,IF(MOD(O1251-1,$J$26)=0,MAX($J$25,Q1250+$J$27),Q1250))),Q1250))))</f>
        <v/>
      </c>
      <c r="R1251" s="21" t="str">
        <f>IF(O1251="","",ROUND((((1+Q1251/CP)^(CP/periods_per_year))-1)*U1250,2))</f>
        <v/>
      </c>
      <c r="S1251" s="21" t="str">
        <f>IF(O1251="","",IF(O1251=nper,U1250+R1251,MIN(U1250+R1251,IF(Q1251=Q1250,S1250,ROUND(-PMT(((1+Q1251/CP)^(CP/periods_per_year))-1,nper-O1251+1,U1250),2)))))</f>
        <v/>
      </c>
      <c r="T1251" s="21" t="str">
        <f t="shared" si="188"/>
        <v/>
      </c>
      <c r="U1251" s="21" t="str">
        <f t="shared" si="189"/>
        <v/>
      </c>
    </row>
    <row r="1252" spans="1:21" x14ac:dyDescent="0.2">
      <c r="A1252" s="11" t="str">
        <f t="shared" si="180"/>
        <v/>
      </c>
      <c r="B1252" s="12" t="str">
        <f t="shared" si="181"/>
        <v/>
      </c>
      <c r="C1252" s="16" t="str">
        <f t="shared" si="182"/>
        <v/>
      </c>
      <c r="D1252" s="13" t="str">
        <f>IF(A1252="","",IF(A1252=1,start_rate,IF(variable,IF(OR(A1252=1,A1252&lt;$J$23*periods_per_year),D1251,MIN($J$24,IF(MOD(A1252-1,$J$26)=0,MAX($J$25,D1251+$J$27),D1251))),D1251)))</f>
        <v/>
      </c>
      <c r="E1252" s="14" t="str">
        <f t="shared" si="183"/>
        <v/>
      </c>
      <c r="F1252" s="14" t="str">
        <f>IF(A1252="","",IF(A1252=nper,J1251+E1252,MIN(J1251+E1252,IF(D1252=D1251,F1251,IF($E$13="Acc Bi-Weekly",ROUND((-PMT(((1+D1252/CP)^(CP/12))-1,(nper-A1252+1)*12/26,J1251))/2,2),IF($E$13="Acc Weekly",ROUND((-PMT(((1+D1252/CP)^(CP/12))-1,(nper-A1252+1)*12/52,J1251))/4,2),ROUND(-PMT(((1+D1252/CP)^(CP/periods_per_year))-1,nper-A1252+1,J1251),2)))))))</f>
        <v/>
      </c>
      <c r="G1252" s="14" t="str">
        <f>IF(OR(A1252="",A1252&lt;$E$23),"",IF(J1251&lt;=F1252,0,IF(IF(AND(A1252&gt;=$E$23,MOD(A1252-$E$23,int)=0),$E$24,0)+F1252&gt;=J1251+E1252,J1251+E1252-F1252,IF(AND(A1252&gt;=$E$23,MOD(A1252-$E$23,int)=0),$E$24,0)+IF(IF(AND(A1252&gt;=$E$23,MOD(A1252-$E$23,int)=0),$E$24,0)+IF(MOD(A1252-$E$27,periods_per_year)=0,$E$26,0)+F1252&lt;J1251+E1252,IF(MOD(A1252-$E$27,periods_per_year)=0,$E$26,0),J1251+E1252-IF(AND(A1252&gt;=$E$23,MOD(A1252-$E$23,int)=0),$E$24,0)-F1252))))</f>
        <v/>
      </c>
      <c r="H1252" s="15"/>
      <c r="I1252" s="14" t="str">
        <f t="shared" si="184"/>
        <v/>
      </c>
      <c r="J1252" s="14" t="str">
        <f t="shared" si="185"/>
        <v/>
      </c>
      <c r="K1252" s="14" t="str">
        <f t="shared" si="186"/>
        <v/>
      </c>
      <c r="L1252" s="14" t="str">
        <f>IF(A1252="","",SUM($K$49:K1252))</f>
        <v/>
      </c>
      <c r="O1252" s="18" t="str">
        <f t="shared" si="187"/>
        <v/>
      </c>
      <c r="P1252" s="19" t="str">
        <f>IF(O1252="","",IF(OR(periods_per_year=26,periods_per_year=52),IF(periods_per_year=26,IF(O1252=1,fpdate,P1251+14),IF(periods_per_year=52,IF(O1252=1,fpdate,P1251+7),"n/a")),IF(periods_per_year=24,DATE(YEAR(fpdate),MONTH(fpdate)+(O1252-1)/2+IF(AND(DAY(fpdate)&gt;=15,MOD(O1252,2)=0),1,0),IF(MOD(O1252,2)=0,IF(DAY(fpdate)&gt;=15,DAY(fpdate)-14,DAY(fpdate)+14),DAY(fpdate))),IF(DAY(DATE(YEAR(fpdate),MONTH(fpdate)+O1252-1,DAY(fpdate)))&lt;&gt;DAY(fpdate),DATE(YEAR(fpdate),MONTH(fpdate)+O1252,0),DATE(YEAR(fpdate),MONTH(fpdate)+O1252-1,DAY(fpdate))))))</f>
        <v/>
      </c>
      <c r="Q1252" s="20" t="str">
        <f>IF(O1252="","",IF(D1252&lt;&gt;"",D1252,IF(O1252=1,start_rate,IF(variable,IF(OR(O1252=1,O1252&lt;$J$23*periods_per_year),Q1251,MIN($J$24,IF(MOD(O1252-1,$J$26)=0,MAX($J$25,Q1251+$J$27),Q1251))),Q1251))))</f>
        <v/>
      </c>
      <c r="R1252" s="21" t="str">
        <f>IF(O1252="","",ROUND((((1+Q1252/CP)^(CP/periods_per_year))-1)*U1251,2))</f>
        <v/>
      </c>
      <c r="S1252" s="21" t="str">
        <f>IF(O1252="","",IF(O1252=nper,U1251+R1252,MIN(U1251+R1252,IF(Q1252=Q1251,S1251,ROUND(-PMT(((1+Q1252/CP)^(CP/periods_per_year))-1,nper-O1252+1,U1251),2)))))</f>
        <v/>
      </c>
      <c r="T1252" s="21" t="str">
        <f t="shared" si="188"/>
        <v/>
      </c>
      <c r="U1252" s="21" t="str">
        <f t="shared" si="189"/>
        <v/>
      </c>
    </row>
    <row r="1253" spans="1:21" x14ac:dyDescent="0.2">
      <c r="A1253" s="11" t="str">
        <f t="shared" si="180"/>
        <v/>
      </c>
      <c r="B1253" s="12" t="str">
        <f t="shared" si="181"/>
        <v/>
      </c>
      <c r="C1253" s="16" t="str">
        <f t="shared" si="182"/>
        <v/>
      </c>
      <c r="D1253" s="13" t="str">
        <f>IF(A1253="","",IF(A1253=1,start_rate,IF(variable,IF(OR(A1253=1,A1253&lt;$J$23*periods_per_year),D1252,MIN($J$24,IF(MOD(A1253-1,$J$26)=0,MAX($J$25,D1252+$J$27),D1252))),D1252)))</f>
        <v/>
      </c>
      <c r="E1253" s="14" t="str">
        <f t="shared" si="183"/>
        <v/>
      </c>
      <c r="F1253" s="14" t="str">
        <f>IF(A1253="","",IF(A1253=nper,J1252+E1253,MIN(J1252+E1253,IF(D1253=D1252,F1252,IF($E$13="Acc Bi-Weekly",ROUND((-PMT(((1+D1253/CP)^(CP/12))-1,(nper-A1253+1)*12/26,J1252))/2,2),IF($E$13="Acc Weekly",ROUND((-PMT(((1+D1253/CP)^(CP/12))-1,(nper-A1253+1)*12/52,J1252))/4,2),ROUND(-PMT(((1+D1253/CP)^(CP/periods_per_year))-1,nper-A1253+1,J1252),2)))))))</f>
        <v/>
      </c>
      <c r="G1253" s="14" t="str">
        <f>IF(OR(A1253="",A1253&lt;$E$23),"",IF(J1252&lt;=F1253,0,IF(IF(AND(A1253&gt;=$E$23,MOD(A1253-$E$23,int)=0),$E$24,0)+F1253&gt;=J1252+E1253,J1252+E1253-F1253,IF(AND(A1253&gt;=$E$23,MOD(A1253-$E$23,int)=0),$E$24,0)+IF(IF(AND(A1253&gt;=$E$23,MOD(A1253-$E$23,int)=0),$E$24,0)+IF(MOD(A1253-$E$27,periods_per_year)=0,$E$26,0)+F1253&lt;J1252+E1253,IF(MOD(A1253-$E$27,periods_per_year)=0,$E$26,0),J1252+E1253-IF(AND(A1253&gt;=$E$23,MOD(A1253-$E$23,int)=0),$E$24,0)-F1253))))</f>
        <v/>
      </c>
      <c r="H1253" s="15"/>
      <c r="I1253" s="14" t="str">
        <f t="shared" si="184"/>
        <v/>
      </c>
      <c r="J1253" s="14" t="str">
        <f t="shared" si="185"/>
        <v/>
      </c>
      <c r="K1253" s="14" t="str">
        <f t="shared" si="186"/>
        <v/>
      </c>
      <c r="L1253" s="14" t="str">
        <f>IF(A1253="","",SUM($K$49:K1253))</f>
        <v/>
      </c>
      <c r="O1253" s="18" t="str">
        <f t="shared" si="187"/>
        <v/>
      </c>
      <c r="P1253" s="19" t="str">
        <f>IF(O1253="","",IF(OR(periods_per_year=26,periods_per_year=52),IF(periods_per_year=26,IF(O1253=1,fpdate,P1252+14),IF(periods_per_year=52,IF(O1253=1,fpdate,P1252+7),"n/a")),IF(periods_per_year=24,DATE(YEAR(fpdate),MONTH(fpdate)+(O1253-1)/2+IF(AND(DAY(fpdate)&gt;=15,MOD(O1253,2)=0),1,0),IF(MOD(O1253,2)=0,IF(DAY(fpdate)&gt;=15,DAY(fpdate)-14,DAY(fpdate)+14),DAY(fpdate))),IF(DAY(DATE(YEAR(fpdate),MONTH(fpdate)+O1253-1,DAY(fpdate)))&lt;&gt;DAY(fpdate),DATE(YEAR(fpdate),MONTH(fpdate)+O1253,0),DATE(YEAR(fpdate),MONTH(fpdate)+O1253-1,DAY(fpdate))))))</f>
        <v/>
      </c>
      <c r="Q1253" s="20" t="str">
        <f>IF(O1253="","",IF(D1253&lt;&gt;"",D1253,IF(O1253=1,start_rate,IF(variable,IF(OR(O1253=1,O1253&lt;$J$23*periods_per_year),Q1252,MIN($J$24,IF(MOD(O1253-1,$J$26)=0,MAX($J$25,Q1252+$J$27),Q1252))),Q1252))))</f>
        <v/>
      </c>
      <c r="R1253" s="21" t="str">
        <f>IF(O1253="","",ROUND((((1+Q1253/CP)^(CP/periods_per_year))-1)*U1252,2))</f>
        <v/>
      </c>
      <c r="S1253" s="21" t="str">
        <f>IF(O1253="","",IF(O1253=nper,U1252+R1253,MIN(U1252+R1253,IF(Q1253=Q1252,S1252,ROUND(-PMT(((1+Q1253/CP)^(CP/periods_per_year))-1,nper-O1253+1,U1252),2)))))</f>
        <v/>
      </c>
      <c r="T1253" s="21" t="str">
        <f t="shared" si="188"/>
        <v/>
      </c>
      <c r="U1253" s="21" t="str">
        <f t="shared" si="189"/>
        <v/>
      </c>
    </row>
    <row r="1254" spans="1:21" x14ac:dyDescent="0.2">
      <c r="A1254" s="11" t="str">
        <f t="shared" si="180"/>
        <v/>
      </c>
      <c r="B1254" s="12" t="str">
        <f t="shared" si="181"/>
        <v/>
      </c>
      <c r="C1254" s="16" t="str">
        <f t="shared" si="182"/>
        <v/>
      </c>
      <c r="D1254" s="13" t="str">
        <f>IF(A1254="","",IF(A1254=1,start_rate,IF(variable,IF(OR(A1254=1,A1254&lt;$J$23*periods_per_year),D1253,MIN($J$24,IF(MOD(A1254-1,$J$26)=0,MAX($J$25,D1253+$J$27),D1253))),D1253)))</f>
        <v/>
      </c>
      <c r="E1254" s="14" t="str">
        <f t="shared" si="183"/>
        <v/>
      </c>
      <c r="F1254" s="14" t="str">
        <f>IF(A1254="","",IF(A1254=nper,J1253+E1254,MIN(J1253+E1254,IF(D1254=D1253,F1253,IF($E$13="Acc Bi-Weekly",ROUND((-PMT(((1+D1254/CP)^(CP/12))-1,(nper-A1254+1)*12/26,J1253))/2,2),IF($E$13="Acc Weekly",ROUND((-PMT(((1+D1254/CP)^(CP/12))-1,(nper-A1254+1)*12/52,J1253))/4,2),ROUND(-PMT(((1+D1254/CP)^(CP/periods_per_year))-1,nper-A1254+1,J1253),2)))))))</f>
        <v/>
      </c>
      <c r="G1254" s="14" t="str">
        <f>IF(OR(A1254="",A1254&lt;$E$23),"",IF(J1253&lt;=F1254,0,IF(IF(AND(A1254&gt;=$E$23,MOD(A1254-$E$23,int)=0),$E$24,0)+F1254&gt;=J1253+E1254,J1253+E1254-F1254,IF(AND(A1254&gt;=$E$23,MOD(A1254-$E$23,int)=0),$E$24,0)+IF(IF(AND(A1254&gt;=$E$23,MOD(A1254-$E$23,int)=0),$E$24,0)+IF(MOD(A1254-$E$27,periods_per_year)=0,$E$26,0)+F1254&lt;J1253+E1254,IF(MOD(A1254-$E$27,periods_per_year)=0,$E$26,0),J1253+E1254-IF(AND(A1254&gt;=$E$23,MOD(A1254-$E$23,int)=0),$E$24,0)-F1254))))</f>
        <v/>
      </c>
      <c r="H1254" s="15"/>
      <c r="I1254" s="14" t="str">
        <f t="shared" si="184"/>
        <v/>
      </c>
      <c r="J1254" s="14" t="str">
        <f t="shared" si="185"/>
        <v/>
      </c>
      <c r="K1254" s="14" t="str">
        <f t="shared" si="186"/>
        <v/>
      </c>
      <c r="L1254" s="14" t="str">
        <f>IF(A1254="","",SUM($K$49:K1254))</f>
        <v/>
      </c>
      <c r="O1254" s="18" t="str">
        <f t="shared" si="187"/>
        <v/>
      </c>
      <c r="P1254" s="19" t="str">
        <f>IF(O1254="","",IF(OR(periods_per_year=26,periods_per_year=52),IF(periods_per_year=26,IF(O1254=1,fpdate,P1253+14),IF(periods_per_year=52,IF(O1254=1,fpdate,P1253+7),"n/a")),IF(periods_per_year=24,DATE(YEAR(fpdate),MONTH(fpdate)+(O1254-1)/2+IF(AND(DAY(fpdate)&gt;=15,MOD(O1254,2)=0),1,0),IF(MOD(O1254,2)=0,IF(DAY(fpdate)&gt;=15,DAY(fpdate)-14,DAY(fpdate)+14),DAY(fpdate))),IF(DAY(DATE(YEAR(fpdate),MONTH(fpdate)+O1254-1,DAY(fpdate)))&lt;&gt;DAY(fpdate),DATE(YEAR(fpdate),MONTH(fpdate)+O1254,0),DATE(YEAR(fpdate),MONTH(fpdate)+O1254-1,DAY(fpdate))))))</f>
        <v/>
      </c>
      <c r="Q1254" s="20" t="str">
        <f>IF(O1254="","",IF(D1254&lt;&gt;"",D1254,IF(O1254=1,start_rate,IF(variable,IF(OR(O1254=1,O1254&lt;$J$23*periods_per_year),Q1253,MIN($J$24,IF(MOD(O1254-1,$J$26)=0,MAX($J$25,Q1253+$J$27),Q1253))),Q1253))))</f>
        <v/>
      </c>
      <c r="R1254" s="21" t="str">
        <f>IF(O1254="","",ROUND((((1+Q1254/CP)^(CP/periods_per_year))-1)*U1253,2))</f>
        <v/>
      </c>
      <c r="S1254" s="21" t="str">
        <f>IF(O1254="","",IF(O1254=nper,U1253+R1254,MIN(U1253+R1254,IF(Q1254=Q1253,S1253,ROUND(-PMT(((1+Q1254/CP)^(CP/periods_per_year))-1,nper-O1254+1,U1253),2)))))</f>
        <v/>
      </c>
      <c r="T1254" s="21" t="str">
        <f t="shared" si="188"/>
        <v/>
      </c>
      <c r="U1254" s="21" t="str">
        <f t="shared" si="189"/>
        <v/>
      </c>
    </row>
    <row r="1255" spans="1:21" x14ac:dyDescent="0.2">
      <c r="A1255" s="11" t="str">
        <f t="shared" si="180"/>
        <v/>
      </c>
      <c r="B1255" s="12" t="str">
        <f t="shared" si="181"/>
        <v/>
      </c>
      <c r="C1255" s="16" t="str">
        <f t="shared" si="182"/>
        <v/>
      </c>
      <c r="D1255" s="13" t="str">
        <f>IF(A1255="","",IF(A1255=1,start_rate,IF(variable,IF(OR(A1255=1,A1255&lt;$J$23*periods_per_year),D1254,MIN($J$24,IF(MOD(A1255-1,$J$26)=0,MAX($J$25,D1254+$J$27),D1254))),D1254)))</f>
        <v/>
      </c>
      <c r="E1255" s="14" t="str">
        <f t="shared" si="183"/>
        <v/>
      </c>
      <c r="F1255" s="14" t="str">
        <f>IF(A1255="","",IF(A1255=nper,J1254+E1255,MIN(J1254+E1255,IF(D1255=D1254,F1254,IF($E$13="Acc Bi-Weekly",ROUND((-PMT(((1+D1255/CP)^(CP/12))-1,(nper-A1255+1)*12/26,J1254))/2,2),IF($E$13="Acc Weekly",ROUND((-PMT(((1+D1255/CP)^(CP/12))-1,(nper-A1255+1)*12/52,J1254))/4,2),ROUND(-PMT(((1+D1255/CP)^(CP/periods_per_year))-1,nper-A1255+1,J1254),2)))))))</f>
        <v/>
      </c>
      <c r="G1255" s="14" t="str">
        <f>IF(OR(A1255="",A1255&lt;$E$23),"",IF(J1254&lt;=F1255,0,IF(IF(AND(A1255&gt;=$E$23,MOD(A1255-$E$23,int)=0),$E$24,0)+F1255&gt;=J1254+E1255,J1254+E1255-F1255,IF(AND(A1255&gt;=$E$23,MOD(A1255-$E$23,int)=0),$E$24,0)+IF(IF(AND(A1255&gt;=$E$23,MOD(A1255-$E$23,int)=0),$E$24,0)+IF(MOD(A1255-$E$27,periods_per_year)=0,$E$26,0)+F1255&lt;J1254+E1255,IF(MOD(A1255-$E$27,periods_per_year)=0,$E$26,0),J1254+E1255-IF(AND(A1255&gt;=$E$23,MOD(A1255-$E$23,int)=0),$E$24,0)-F1255))))</f>
        <v/>
      </c>
      <c r="H1255" s="15"/>
      <c r="I1255" s="14" t="str">
        <f t="shared" si="184"/>
        <v/>
      </c>
      <c r="J1255" s="14" t="str">
        <f t="shared" si="185"/>
        <v/>
      </c>
      <c r="K1255" s="14" t="str">
        <f t="shared" si="186"/>
        <v/>
      </c>
      <c r="L1255" s="14" t="str">
        <f>IF(A1255="","",SUM($K$49:K1255))</f>
        <v/>
      </c>
      <c r="O1255" s="18" t="str">
        <f t="shared" si="187"/>
        <v/>
      </c>
      <c r="P1255" s="19" t="str">
        <f>IF(O1255="","",IF(OR(periods_per_year=26,periods_per_year=52),IF(periods_per_year=26,IF(O1255=1,fpdate,P1254+14),IF(periods_per_year=52,IF(O1255=1,fpdate,P1254+7),"n/a")),IF(periods_per_year=24,DATE(YEAR(fpdate),MONTH(fpdate)+(O1255-1)/2+IF(AND(DAY(fpdate)&gt;=15,MOD(O1255,2)=0),1,0),IF(MOD(O1255,2)=0,IF(DAY(fpdate)&gt;=15,DAY(fpdate)-14,DAY(fpdate)+14),DAY(fpdate))),IF(DAY(DATE(YEAR(fpdate),MONTH(fpdate)+O1255-1,DAY(fpdate)))&lt;&gt;DAY(fpdate),DATE(YEAR(fpdate),MONTH(fpdate)+O1255,0),DATE(YEAR(fpdate),MONTH(fpdate)+O1255-1,DAY(fpdate))))))</f>
        <v/>
      </c>
      <c r="Q1255" s="20" t="str">
        <f>IF(O1255="","",IF(D1255&lt;&gt;"",D1255,IF(O1255=1,start_rate,IF(variable,IF(OR(O1255=1,O1255&lt;$J$23*periods_per_year),Q1254,MIN($J$24,IF(MOD(O1255-1,$J$26)=0,MAX($J$25,Q1254+$J$27),Q1254))),Q1254))))</f>
        <v/>
      </c>
      <c r="R1255" s="21" t="str">
        <f>IF(O1255="","",ROUND((((1+Q1255/CP)^(CP/periods_per_year))-1)*U1254,2))</f>
        <v/>
      </c>
      <c r="S1255" s="21" t="str">
        <f>IF(O1255="","",IF(O1255=nper,U1254+R1255,MIN(U1254+R1255,IF(Q1255=Q1254,S1254,ROUND(-PMT(((1+Q1255/CP)^(CP/periods_per_year))-1,nper-O1255+1,U1254),2)))))</f>
        <v/>
      </c>
      <c r="T1255" s="21" t="str">
        <f t="shared" si="188"/>
        <v/>
      </c>
      <c r="U1255" s="21" t="str">
        <f t="shared" si="189"/>
        <v/>
      </c>
    </row>
    <row r="1256" spans="1:21" x14ac:dyDescent="0.2">
      <c r="A1256" s="11" t="str">
        <f t="shared" si="180"/>
        <v/>
      </c>
      <c r="B1256" s="12" t="str">
        <f t="shared" si="181"/>
        <v/>
      </c>
      <c r="C1256" s="16" t="str">
        <f t="shared" si="182"/>
        <v/>
      </c>
      <c r="D1256" s="13" t="str">
        <f>IF(A1256="","",IF(A1256=1,start_rate,IF(variable,IF(OR(A1256=1,A1256&lt;$J$23*periods_per_year),D1255,MIN($J$24,IF(MOD(A1256-1,$J$26)=0,MAX($J$25,D1255+$J$27),D1255))),D1255)))</f>
        <v/>
      </c>
      <c r="E1256" s="14" t="str">
        <f t="shared" si="183"/>
        <v/>
      </c>
      <c r="F1256" s="14" t="str">
        <f>IF(A1256="","",IF(A1256=nper,J1255+E1256,MIN(J1255+E1256,IF(D1256=D1255,F1255,IF($E$13="Acc Bi-Weekly",ROUND((-PMT(((1+D1256/CP)^(CP/12))-1,(nper-A1256+1)*12/26,J1255))/2,2),IF($E$13="Acc Weekly",ROUND((-PMT(((1+D1256/CP)^(CP/12))-1,(nper-A1256+1)*12/52,J1255))/4,2),ROUND(-PMT(((1+D1256/CP)^(CP/periods_per_year))-1,nper-A1256+1,J1255),2)))))))</f>
        <v/>
      </c>
      <c r="G1256" s="14" t="str">
        <f>IF(OR(A1256="",A1256&lt;$E$23),"",IF(J1255&lt;=F1256,0,IF(IF(AND(A1256&gt;=$E$23,MOD(A1256-$E$23,int)=0),$E$24,0)+F1256&gt;=J1255+E1256,J1255+E1256-F1256,IF(AND(A1256&gt;=$E$23,MOD(A1256-$E$23,int)=0),$E$24,0)+IF(IF(AND(A1256&gt;=$E$23,MOD(A1256-$E$23,int)=0),$E$24,0)+IF(MOD(A1256-$E$27,periods_per_year)=0,$E$26,0)+F1256&lt;J1255+E1256,IF(MOD(A1256-$E$27,periods_per_year)=0,$E$26,0),J1255+E1256-IF(AND(A1256&gt;=$E$23,MOD(A1256-$E$23,int)=0),$E$24,0)-F1256))))</f>
        <v/>
      </c>
      <c r="H1256" s="15"/>
      <c r="I1256" s="14" t="str">
        <f t="shared" si="184"/>
        <v/>
      </c>
      <c r="J1256" s="14" t="str">
        <f t="shared" si="185"/>
        <v/>
      </c>
      <c r="K1256" s="14" t="str">
        <f t="shared" si="186"/>
        <v/>
      </c>
      <c r="L1256" s="14" t="str">
        <f>IF(A1256="","",SUM($K$49:K1256))</f>
        <v/>
      </c>
      <c r="O1256" s="18" t="str">
        <f t="shared" si="187"/>
        <v/>
      </c>
      <c r="P1256" s="19" t="str">
        <f>IF(O1256="","",IF(OR(periods_per_year=26,periods_per_year=52),IF(periods_per_year=26,IF(O1256=1,fpdate,P1255+14),IF(periods_per_year=52,IF(O1256=1,fpdate,P1255+7),"n/a")),IF(periods_per_year=24,DATE(YEAR(fpdate),MONTH(fpdate)+(O1256-1)/2+IF(AND(DAY(fpdate)&gt;=15,MOD(O1256,2)=0),1,0),IF(MOD(O1256,2)=0,IF(DAY(fpdate)&gt;=15,DAY(fpdate)-14,DAY(fpdate)+14),DAY(fpdate))),IF(DAY(DATE(YEAR(fpdate),MONTH(fpdate)+O1256-1,DAY(fpdate)))&lt;&gt;DAY(fpdate),DATE(YEAR(fpdate),MONTH(fpdate)+O1256,0),DATE(YEAR(fpdate),MONTH(fpdate)+O1256-1,DAY(fpdate))))))</f>
        <v/>
      </c>
      <c r="Q1256" s="20" t="str">
        <f>IF(O1256="","",IF(D1256&lt;&gt;"",D1256,IF(O1256=1,start_rate,IF(variable,IF(OR(O1256=1,O1256&lt;$J$23*periods_per_year),Q1255,MIN($J$24,IF(MOD(O1256-1,$J$26)=0,MAX($J$25,Q1255+$J$27),Q1255))),Q1255))))</f>
        <v/>
      </c>
      <c r="R1256" s="21" t="str">
        <f>IF(O1256="","",ROUND((((1+Q1256/CP)^(CP/periods_per_year))-1)*U1255,2))</f>
        <v/>
      </c>
      <c r="S1256" s="21" t="str">
        <f>IF(O1256="","",IF(O1256=nper,U1255+R1256,MIN(U1255+R1256,IF(Q1256=Q1255,S1255,ROUND(-PMT(((1+Q1256/CP)^(CP/periods_per_year))-1,nper-O1256+1,U1255),2)))))</f>
        <v/>
      </c>
      <c r="T1256" s="21" t="str">
        <f t="shared" si="188"/>
        <v/>
      </c>
      <c r="U1256" s="21" t="str">
        <f t="shared" si="189"/>
        <v/>
      </c>
    </row>
    <row r="1257" spans="1:21" x14ac:dyDescent="0.2">
      <c r="A1257" s="11" t="str">
        <f t="shared" si="180"/>
        <v/>
      </c>
      <c r="B1257" s="12" t="str">
        <f t="shared" si="181"/>
        <v/>
      </c>
      <c r="C1257" s="16" t="str">
        <f t="shared" si="182"/>
        <v/>
      </c>
      <c r="D1257" s="13" t="str">
        <f>IF(A1257="","",IF(A1257=1,start_rate,IF(variable,IF(OR(A1257=1,A1257&lt;$J$23*periods_per_year),D1256,MIN($J$24,IF(MOD(A1257-1,$J$26)=0,MAX($J$25,D1256+$J$27),D1256))),D1256)))</f>
        <v/>
      </c>
      <c r="E1257" s="14" t="str">
        <f t="shared" si="183"/>
        <v/>
      </c>
      <c r="F1257" s="14" t="str">
        <f>IF(A1257="","",IF(A1257=nper,J1256+E1257,MIN(J1256+E1257,IF(D1257=D1256,F1256,IF($E$13="Acc Bi-Weekly",ROUND((-PMT(((1+D1257/CP)^(CP/12))-1,(nper-A1257+1)*12/26,J1256))/2,2),IF($E$13="Acc Weekly",ROUND((-PMT(((1+D1257/CP)^(CP/12))-1,(nper-A1257+1)*12/52,J1256))/4,2),ROUND(-PMT(((1+D1257/CP)^(CP/periods_per_year))-1,nper-A1257+1,J1256),2)))))))</f>
        <v/>
      </c>
      <c r="G1257" s="14" t="str">
        <f>IF(OR(A1257="",A1257&lt;$E$23),"",IF(J1256&lt;=F1257,0,IF(IF(AND(A1257&gt;=$E$23,MOD(A1257-$E$23,int)=0),$E$24,0)+F1257&gt;=J1256+E1257,J1256+E1257-F1257,IF(AND(A1257&gt;=$E$23,MOD(A1257-$E$23,int)=0),$E$24,0)+IF(IF(AND(A1257&gt;=$E$23,MOD(A1257-$E$23,int)=0),$E$24,0)+IF(MOD(A1257-$E$27,periods_per_year)=0,$E$26,0)+F1257&lt;J1256+E1257,IF(MOD(A1257-$E$27,periods_per_year)=0,$E$26,0),J1256+E1257-IF(AND(A1257&gt;=$E$23,MOD(A1257-$E$23,int)=0),$E$24,0)-F1257))))</f>
        <v/>
      </c>
      <c r="H1257" s="15"/>
      <c r="I1257" s="14" t="str">
        <f t="shared" si="184"/>
        <v/>
      </c>
      <c r="J1257" s="14" t="str">
        <f t="shared" si="185"/>
        <v/>
      </c>
      <c r="K1257" s="14" t="str">
        <f t="shared" si="186"/>
        <v/>
      </c>
      <c r="L1257" s="14" t="str">
        <f>IF(A1257="","",SUM($K$49:K1257))</f>
        <v/>
      </c>
      <c r="O1257" s="18" t="str">
        <f t="shared" si="187"/>
        <v/>
      </c>
      <c r="P1257" s="19" t="str">
        <f>IF(O1257="","",IF(OR(periods_per_year=26,periods_per_year=52),IF(periods_per_year=26,IF(O1257=1,fpdate,P1256+14),IF(periods_per_year=52,IF(O1257=1,fpdate,P1256+7),"n/a")),IF(periods_per_year=24,DATE(YEAR(fpdate),MONTH(fpdate)+(O1257-1)/2+IF(AND(DAY(fpdate)&gt;=15,MOD(O1257,2)=0),1,0),IF(MOD(O1257,2)=0,IF(DAY(fpdate)&gt;=15,DAY(fpdate)-14,DAY(fpdate)+14),DAY(fpdate))),IF(DAY(DATE(YEAR(fpdate),MONTH(fpdate)+O1257-1,DAY(fpdate)))&lt;&gt;DAY(fpdate),DATE(YEAR(fpdate),MONTH(fpdate)+O1257,0),DATE(YEAR(fpdate),MONTH(fpdate)+O1257-1,DAY(fpdate))))))</f>
        <v/>
      </c>
      <c r="Q1257" s="20" t="str">
        <f>IF(O1257="","",IF(D1257&lt;&gt;"",D1257,IF(O1257=1,start_rate,IF(variable,IF(OR(O1257=1,O1257&lt;$J$23*periods_per_year),Q1256,MIN($J$24,IF(MOD(O1257-1,$J$26)=0,MAX($J$25,Q1256+$J$27),Q1256))),Q1256))))</f>
        <v/>
      </c>
      <c r="R1257" s="21" t="str">
        <f>IF(O1257="","",ROUND((((1+Q1257/CP)^(CP/periods_per_year))-1)*U1256,2))</f>
        <v/>
      </c>
      <c r="S1257" s="21" t="str">
        <f>IF(O1257="","",IF(O1257=nper,U1256+R1257,MIN(U1256+R1257,IF(Q1257=Q1256,S1256,ROUND(-PMT(((1+Q1257/CP)^(CP/periods_per_year))-1,nper-O1257+1,U1256),2)))))</f>
        <v/>
      </c>
      <c r="T1257" s="21" t="str">
        <f t="shared" si="188"/>
        <v/>
      </c>
      <c r="U1257" s="21" t="str">
        <f t="shared" si="189"/>
        <v/>
      </c>
    </row>
    <row r="1258" spans="1:21" x14ac:dyDescent="0.2">
      <c r="A1258" s="11" t="str">
        <f t="shared" si="180"/>
        <v/>
      </c>
      <c r="B1258" s="12" t="str">
        <f t="shared" si="181"/>
        <v/>
      </c>
      <c r="C1258" s="16" t="str">
        <f t="shared" si="182"/>
        <v/>
      </c>
      <c r="D1258" s="13" t="str">
        <f>IF(A1258="","",IF(A1258=1,start_rate,IF(variable,IF(OR(A1258=1,A1258&lt;$J$23*periods_per_year),D1257,MIN($J$24,IF(MOD(A1258-1,$J$26)=0,MAX($J$25,D1257+$J$27),D1257))),D1257)))</f>
        <v/>
      </c>
      <c r="E1258" s="14" t="str">
        <f t="shared" si="183"/>
        <v/>
      </c>
      <c r="F1258" s="14" t="str">
        <f>IF(A1258="","",IF(A1258=nper,J1257+E1258,MIN(J1257+E1258,IF(D1258=D1257,F1257,IF($E$13="Acc Bi-Weekly",ROUND((-PMT(((1+D1258/CP)^(CP/12))-1,(nper-A1258+1)*12/26,J1257))/2,2),IF($E$13="Acc Weekly",ROUND((-PMT(((1+D1258/CP)^(CP/12))-1,(nper-A1258+1)*12/52,J1257))/4,2),ROUND(-PMT(((1+D1258/CP)^(CP/periods_per_year))-1,nper-A1258+1,J1257),2)))))))</f>
        <v/>
      </c>
      <c r="G1258" s="14" t="str">
        <f>IF(OR(A1258="",A1258&lt;$E$23),"",IF(J1257&lt;=F1258,0,IF(IF(AND(A1258&gt;=$E$23,MOD(A1258-$E$23,int)=0),$E$24,0)+F1258&gt;=J1257+E1258,J1257+E1258-F1258,IF(AND(A1258&gt;=$E$23,MOD(A1258-$E$23,int)=0),$E$24,0)+IF(IF(AND(A1258&gt;=$E$23,MOD(A1258-$E$23,int)=0),$E$24,0)+IF(MOD(A1258-$E$27,periods_per_year)=0,$E$26,0)+F1258&lt;J1257+E1258,IF(MOD(A1258-$E$27,periods_per_year)=0,$E$26,0),J1257+E1258-IF(AND(A1258&gt;=$E$23,MOD(A1258-$E$23,int)=0),$E$24,0)-F1258))))</f>
        <v/>
      </c>
      <c r="H1258" s="15"/>
      <c r="I1258" s="14" t="str">
        <f t="shared" si="184"/>
        <v/>
      </c>
      <c r="J1258" s="14" t="str">
        <f t="shared" si="185"/>
        <v/>
      </c>
      <c r="K1258" s="14" t="str">
        <f t="shared" si="186"/>
        <v/>
      </c>
      <c r="L1258" s="14" t="str">
        <f>IF(A1258="","",SUM($K$49:K1258))</f>
        <v/>
      </c>
      <c r="O1258" s="18" t="str">
        <f t="shared" si="187"/>
        <v/>
      </c>
      <c r="P1258" s="19" t="str">
        <f>IF(O1258="","",IF(OR(periods_per_year=26,periods_per_year=52),IF(periods_per_year=26,IF(O1258=1,fpdate,P1257+14),IF(periods_per_year=52,IF(O1258=1,fpdate,P1257+7),"n/a")),IF(periods_per_year=24,DATE(YEAR(fpdate),MONTH(fpdate)+(O1258-1)/2+IF(AND(DAY(fpdate)&gt;=15,MOD(O1258,2)=0),1,0),IF(MOD(O1258,2)=0,IF(DAY(fpdate)&gt;=15,DAY(fpdate)-14,DAY(fpdate)+14),DAY(fpdate))),IF(DAY(DATE(YEAR(fpdate),MONTH(fpdate)+O1258-1,DAY(fpdate)))&lt;&gt;DAY(fpdate),DATE(YEAR(fpdate),MONTH(fpdate)+O1258,0),DATE(YEAR(fpdate),MONTH(fpdate)+O1258-1,DAY(fpdate))))))</f>
        <v/>
      </c>
      <c r="Q1258" s="20" t="str">
        <f>IF(O1258="","",IF(D1258&lt;&gt;"",D1258,IF(O1258=1,start_rate,IF(variable,IF(OR(O1258=1,O1258&lt;$J$23*periods_per_year),Q1257,MIN($J$24,IF(MOD(O1258-1,$J$26)=0,MAX($J$25,Q1257+$J$27),Q1257))),Q1257))))</f>
        <v/>
      </c>
      <c r="R1258" s="21" t="str">
        <f>IF(O1258="","",ROUND((((1+Q1258/CP)^(CP/periods_per_year))-1)*U1257,2))</f>
        <v/>
      </c>
      <c r="S1258" s="21" t="str">
        <f>IF(O1258="","",IF(O1258=nper,U1257+R1258,MIN(U1257+R1258,IF(Q1258=Q1257,S1257,ROUND(-PMT(((1+Q1258/CP)^(CP/periods_per_year))-1,nper-O1258+1,U1257),2)))))</f>
        <v/>
      </c>
      <c r="T1258" s="21" t="str">
        <f t="shared" si="188"/>
        <v/>
      </c>
      <c r="U1258" s="21" t="str">
        <f t="shared" si="189"/>
        <v/>
      </c>
    </row>
    <row r="1259" spans="1:21" x14ac:dyDescent="0.2">
      <c r="A1259" s="11" t="str">
        <f t="shared" si="180"/>
        <v/>
      </c>
      <c r="B1259" s="12" t="str">
        <f t="shared" si="181"/>
        <v/>
      </c>
      <c r="C1259" s="16" t="str">
        <f t="shared" si="182"/>
        <v/>
      </c>
      <c r="D1259" s="13" t="str">
        <f>IF(A1259="","",IF(A1259=1,start_rate,IF(variable,IF(OR(A1259=1,A1259&lt;$J$23*periods_per_year),D1258,MIN($J$24,IF(MOD(A1259-1,$J$26)=0,MAX($J$25,D1258+$J$27),D1258))),D1258)))</f>
        <v/>
      </c>
      <c r="E1259" s="14" t="str">
        <f t="shared" si="183"/>
        <v/>
      </c>
      <c r="F1259" s="14" t="str">
        <f>IF(A1259="","",IF(A1259=nper,J1258+E1259,MIN(J1258+E1259,IF(D1259=D1258,F1258,IF($E$13="Acc Bi-Weekly",ROUND((-PMT(((1+D1259/CP)^(CP/12))-1,(nper-A1259+1)*12/26,J1258))/2,2),IF($E$13="Acc Weekly",ROUND((-PMT(((1+D1259/CP)^(CP/12))-1,(nper-A1259+1)*12/52,J1258))/4,2),ROUND(-PMT(((1+D1259/CP)^(CP/periods_per_year))-1,nper-A1259+1,J1258),2)))))))</f>
        <v/>
      </c>
      <c r="G1259" s="14" t="str">
        <f>IF(OR(A1259="",A1259&lt;$E$23),"",IF(J1258&lt;=F1259,0,IF(IF(AND(A1259&gt;=$E$23,MOD(A1259-$E$23,int)=0),$E$24,0)+F1259&gt;=J1258+E1259,J1258+E1259-F1259,IF(AND(A1259&gt;=$E$23,MOD(A1259-$E$23,int)=0),$E$24,0)+IF(IF(AND(A1259&gt;=$E$23,MOD(A1259-$E$23,int)=0),$E$24,0)+IF(MOD(A1259-$E$27,periods_per_year)=0,$E$26,0)+F1259&lt;J1258+E1259,IF(MOD(A1259-$E$27,periods_per_year)=0,$E$26,0),J1258+E1259-IF(AND(A1259&gt;=$E$23,MOD(A1259-$E$23,int)=0),$E$24,0)-F1259))))</f>
        <v/>
      </c>
      <c r="H1259" s="15"/>
      <c r="I1259" s="14" t="str">
        <f t="shared" si="184"/>
        <v/>
      </c>
      <c r="J1259" s="14" t="str">
        <f t="shared" si="185"/>
        <v/>
      </c>
      <c r="K1259" s="14" t="str">
        <f t="shared" si="186"/>
        <v/>
      </c>
      <c r="L1259" s="14" t="str">
        <f>IF(A1259="","",SUM($K$49:K1259))</f>
        <v/>
      </c>
      <c r="O1259" s="18" t="str">
        <f t="shared" si="187"/>
        <v/>
      </c>
      <c r="P1259" s="19" t="str">
        <f>IF(O1259="","",IF(OR(periods_per_year=26,periods_per_year=52),IF(periods_per_year=26,IF(O1259=1,fpdate,P1258+14),IF(periods_per_year=52,IF(O1259=1,fpdate,P1258+7),"n/a")),IF(periods_per_year=24,DATE(YEAR(fpdate),MONTH(fpdate)+(O1259-1)/2+IF(AND(DAY(fpdate)&gt;=15,MOD(O1259,2)=0),1,0),IF(MOD(O1259,2)=0,IF(DAY(fpdate)&gt;=15,DAY(fpdate)-14,DAY(fpdate)+14),DAY(fpdate))),IF(DAY(DATE(YEAR(fpdate),MONTH(fpdate)+O1259-1,DAY(fpdate)))&lt;&gt;DAY(fpdate),DATE(YEAR(fpdate),MONTH(fpdate)+O1259,0),DATE(YEAR(fpdate),MONTH(fpdate)+O1259-1,DAY(fpdate))))))</f>
        <v/>
      </c>
      <c r="Q1259" s="20" t="str">
        <f>IF(O1259="","",IF(D1259&lt;&gt;"",D1259,IF(O1259=1,start_rate,IF(variable,IF(OR(O1259=1,O1259&lt;$J$23*periods_per_year),Q1258,MIN($J$24,IF(MOD(O1259-1,$J$26)=0,MAX($J$25,Q1258+$J$27),Q1258))),Q1258))))</f>
        <v/>
      </c>
      <c r="R1259" s="21" t="str">
        <f>IF(O1259="","",ROUND((((1+Q1259/CP)^(CP/periods_per_year))-1)*U1258,2))</f>
        <v/>
      </c>
      <c r="S1259" s="21" t="str">
        <f>IF(O1259="","",IF(O1259=nper,U1258+R1259,MIN(U1258+R1259,IF(Q1259=Q1258,S1258,ROUND(-PMT(((1+Q1259/CP)^(CP/periods_per_year))-1,nper-O1259+1,U1258),2)))))</f>
        <v/>
      </c>
      <c r="T1259" s="21" t="str">
        <f t="shared" si="188"/>
        <v/>
      </c>
      <c r="U1259" s="21" t="str">
        <f t="shared" si="189"/>
        <v/>
      </c>
    </row>
    <row r="1260" spans="1:21" x14ac:dyDescent="0.2">
      <c r="A1260" s="11" t="str">
        <f t="shared" si="180"/>
        <v/>
      </c>
      <c r="B1260" s="12" t="str">
        <f t="shared" si="181"/>
        <v/>
      </c>
      <c r="C1260" s="16" t="str">
        <f t="shared" si="182"/>
        <v/>
      </c>
      <c r="D1260" s="13" t="str">
        <f>IF(A1260="","",IF(A1260=1,start_rate,IF(variable,IF(OR(A1260=1,A1260&lt;$J$23*periods_per_year),D1259,MIN($J$24,IF(MOD(A1260-1,$J$26)=0,MAX($J$25,D1259+$J$27),D1259))),D1259)))</f>
        <v/>
      </c>
      <c r="E1260" s="14" t="str">
        <f t="shared" si="183"/>
        <v/>
      </c>
      <c r="F1260" s="14" t="str">
        <f>IF(A1260="","",IF(A1260=nper,J1259+E1260,MIN(J1259+E1260,IF(D1260=D1259,F1259,IF($E$13="Acc Bi-Weekly",ROUND((-PMT(((1+D1260/CP)^(CP/12))-1,(nper-A1260+1)*12/26,J1259))/2,2),IF($E$13="Acc Weekly",ROUND((-PMT(((1+D1260/CP)^(CP/12))-1,(nper-A1260+1)*12/52,J1259))/4,2),ROUND(-PMT(((1+D1260/CP)^(CP/periods_per_year))-1,nper-A1260+1,J1259),2)))))))</f>
        <v/>
      </c>
      <c r="G1260" s="14" t="str">
        <f>IF(OR(A1260="",A1260&lt;$E$23),"",IF(J1259&lt;=F1260,0,IF(IF(AND(A1260&gt;=$E$23,MOD(A1260-$E$23,int)=0),$E$24,0)+F1260&gt;=J1259+E1260,J1259+E1260-F1260,IF(AND(A1260&gt;=$E$23,MOD(A1260-$E$23,int)=0),$E$24,0)+IF(IF(AND(A1260&gt;=$E$23,MOD(A1260-$E$23,int)=0),$E$24,0)+IF(MOD(A1260-$E$27,periods_per_year)=0,$E$26,0)+F1260&lt;J1259+E1260,IF(MOD(A1260-$E$27,periods_per_year)=0,$E$26,0),J1259+E1260-IF(AND(A1260&gt;=$E$23,MOD(A1260-$E$23,int)=0),$E$24,0)-F1260))))</f>
        <v/>
      </c>
      <c r="H1260" s="15"/>
      <c r="I1260" s="14" t="str">
        <f t="shared" si="184"/>
        <v/>
      </c>
      <c r="J1260" s="14" t="str">
        <f t="shared" si="185"/>
        <v/>
      </c>
      <c r="K1260" s="14" t="str">
        <f t="shared" si="186"/>
        <v/>
      </c>
      <c r="L1260" s="14" t="str">
        <f>IF(A1260="","",SUM($K$49:K1260))</f>
        <v/>
      </c>
      <c r="O1260" s="18" t="str">
        <f t="shared" si="187"/>
        <v/>
      </c>
      <c r="P1260" s="19" t="str">
        <f>IF(O1260="","",IF(OR(periods_per_year=26,periods_per_year=52),IF(periods_per_year=26,IF(O1260=1,fpdate,P1259+14),IF(periods_per_year=52,IF(O1260=1,fpdate,P1259+7),"n/a")),IF(periods_per_year=24,DATE(YEAR(fpdate),MONTH(fpdate)+(O1260-1)/2+IF(AND(DAY(fpdate)&gt;=15,MOD(O1260,2)=0),1,0),IF(MOD(O1260,2)=0,IF(DAY(fpdate)&gt;=15,DAY(fpdate)-14,DAY(fpdate)+14),DAY(fpdate))),IF(DAY(DATE(YEAR(fpdate),MONTH(fpdate)+O1260-1,DAY(fpdate)))&lt;&gt;DAY(fpdate),DATE(YEAR(fpdate),MONTH(fpdate)+O1260,0),DATE(YEAR(fpdate),MONTH(fpdate)+O1260-1,DAY(fpdate))))))</f>
        <v/>
      </c>
      <c r="Q1260" s="20" t="str">
        <f>IF(O1260="","",IF(D1260&lt;&gt;"",D1260,IF(O1260=1,start_rate,IF(variable,IF(OR(O1260=1,O1260&lt;$J$23*periods_per_year),Q1259,MIN($J$24,IF(MOD(O1260-1,$J$26)=0,MAX($J$25,Q1259+$J$27),Q1259))),Q1259))))</f>
        <v/>
      </c>
      <c r="R1260" s="21" t="str">
        <f>IF(O1260="","",ROUND((((1+Q1260/CP)^(CP/periods_per_year))-1)*U1259,2))</f>
        <v/>
      </c>
      <c r="S1260" s="21" t="str">
        <f>IF(O1260="","",IF(O1260=nper,U1259+R1260,MIN(U1259+R1260,IF(Q1260=Q1259,S1259,ROUND(-PMT(((1+Q1260/CP)^(CP/periods_per_year))-1,nper-O1260+1,U1259),2)))))</f>
        <v/>
      </c>
      <c r="T1260" s="21" t="str">
        <f t="shared" si="188"/>
        <v/>
      </c>
      <c r="U1260" s="21" t="str">
        <f t="shared" si="189"/>
        <v/>
      </c>
    </row>
    <row r="1261" spans="1:21" x14ac:dyDescent="0.2">
      <c r="A1261" s="11" t="str">
        <f t="shared" si="180"/>
        <v/>
      </c>
      <c r="B1261" s="12" t="str">
        <f t="shared" si="181"/>
        <v/>
      </c>
      <c r="C1261" s="16" t="str">
        <f t="shared" si="182"/>
        <v/>
      </c>
      <c r="D1261" s="13" t="str">
        <f>IF(A1261="","",IF(A1261=1,start_rate,IF(variable,IF(OR(A1261=1,A1261&lt;$J$23*periods_per_year),D1260,MIN($J$24,IF(MOD(A1261-1,$J$26)=0,MAX($J$25,D1260+$J$27),D1260))),D1260)))</f>
        <v/>
      </c>
      <c r="E1261" s="14" t="str">
        <f t="shared" si="183"/>
        <v/>
      </c>
      <c r="F1261" s="14" t="str">
        <f>IF(A1261="","",IF(A1261=nper,J1260+E1261,MIN(J1260+E1261,IF(D1261=D1260,F1260,IF($E$13="Acc Bi-Weekly",ROUND((-PMT(((1+D1261/CP)^(CP/12))-1,(nper-A1261+1)*12/26,J1260))/2,2),IF($E$13="Acc Weekly",ROUND((-PMT(((1+D1261/CP)^(CP/12))-1,(nper-A1261+1)*12/52,J1260))/4,2),ROUND(-PMT(((1+D1261/CP)^(CP/periods_per_year))-1,nper-A1261+1,J1260),2)))))))</f>
        <v/>
      </c>
      <c r="G1261" s="14" t="str">
        <f>IF(OR(A1261="",A1261&lt;$E$23),"",IF(J1260&lt;=F1261,0,IF(IF(AND(A1261&gt;=$E$23,MOD(A1261-$E$23,int)=0),$E$24,0)+F1261&gt;=J1260+E1261,J1260+E1261-F1261,IF(AND(A1261&gt;=$E$23,MOD(A1261-$E$23,int)=0),$E$24,0)+IF(IF(AND(A1261&gt;=$E$23,MOD(A1261-$E$23,int)=0),$E$24,0)+IF(MOD(A1261-$E$27,periods_per_year)=0,$E$26,0)+F1261&lt;J1260+E1261,IF(MOD(A1261-$E$27,periods_per_year)=0,$E$26,0),J1260+E1261-IF(AND(A1261&gt;=$E$23,MOD(A1261-$E$23,int)=0),$E$24,0)-F1261))))</f>
        <v/>
      </c>
      <c r="H1261" s="15"/>
      <c r="I1261" s="14" t="str">
        <f t="shared" si="184"/>
        <v/>
      </c>
      <c r="J1261" s="14" t="str">
        <f t="shared" si="185"/>
        <v/>
      </c>
      <c r="K1261" s="14" t="str">
        <f t="shared" si="186"/>
        <v/>
      </c>
      <c r="L1261" s="14" t="str">
        <f>IF(A1261="","",SUM($K$49:K1261))</f>
        <v/>
      </c>
      <c r="O1261" s="18" t="str">
        <f t="shared" si="187"/>
        <v/>
      </c>
      <c r="P1261" s="19" t="str">
        <f>IF(O1261="","",IF(OR(periods_per_year=26,periods_per_year=52),IF(periods_per_year=26,IF(O1261=1,fpdate,P1260+14),IF(periods_per_year=52,IF(O1261=1,fpdate,P1260+7),"n/a")),IF(periods_per_year=24,DATE(YEAR(fpdate),MONTH(fpdate)+(O1261-1)/2+IF(AND(DAY(fpdate)&gt;=15,MOD(O1261,2)=0),1,0),IF(MOD(O1261,2)=0,IF(DAY(fpdate)&gt;=15,DAY(fpdate)-14,DAY(fpdate)+14),DAY(fpdate))),IF(DAY(DATE(YEAR(fpdate),MONTH(fpdate)+O1261-1,DAY(fpdate)))&lt;&gt;DAY(fpdate),DATE(YEAR(fpdate),MONTH(fpdate)+O1261,0),DATE(YEAR(fpdate),MONTH(fpdate)+O1261-1,DAY(fpdate))))))</f>
        <v/>
      </c>
      <c r="Q1261" s="20" t="str">
        <f>IF(O1261="","",IF(D1261&lt;&gt;"",D1261,IF(O1261=1,start_rate,IF(variable,IF(OR(O1261=1,O1261&lt;$J$23*periods_per_year),Q1260,MIN($J$24,IF(MOD(O1261-1,$J$26)=0,MAX($J$25,Q1260+$J$27),Q1260))),Q1260))))</f>
        <v/>
      </c>
      <c r="R1261" s="21" t="str">
        <f>IF(O1261="","",ROUND((((1+Q1261/CP)^(CP/periods_per_year))-1)*U1260,2))</f>
        <v/>
      </c>
      <c r="S1261" s="21" t="str">
        <f>IF(O1261="","",IF(O1261=nper,U1260+R1261,MIN(U1260+R1261,IF(Q1261=Q1260,S1260,ROUND(-PMT(((1+Q1261/CP)^(CP/periods_per_year))-1,nper-O1261+1,U1260),2)))))</f>
        <v/>
      </c>
      <c r="T1261" s="21" t="str">
        <f t="shared" si="188"/>
        <v/>
      </c>
      <c r="U1261" s="21" t="str">
        <f t="shared" si="189"/>
        <v/>
      </c>
    </row>
    <row r="1262" spans="1:21" x14ac:dyDescent="0.2">
      <c r="A1262" s="11" t="str">
        <f t="shared" si="180"/>
        <v/>
      </c>
      <c r="B1262" s="12" t="str">
        <f t="shared" si="181"/>
        <v/>
      </c>
      <c r="C1262" s="16" t="str">
        <f t="shared" si="182"/>
        <v/>
      </c>
      <c r="D1262" s="13" t="str">
        <f>IF(A1262="","",IF(A1262=1,start_rate,IF(variable,IF(OR(A1262=1,A1262&lt;$J$23*periods_per_year),D1261,MIN($J$24,IF(MOD(A1262-1,$J$26)=0,MAX($J$25,D1261+$J$27),D1261))),D1261)))</f>
        <v/>
      </c>
      <c r="E1262" s="14" t="str">
        <f t="shared" si="183"/>
        <v/>
      </c>
      <c r="F1262" s="14" t="str">
        <f>IF(A1262="","",IF(A1262=nper,J1261+E1262,MIN(J1261+E1262,IF(D1262=D1261,F1261,IF($E$13="Acc Bi-Weekly",ROUND((-PMT(((1+D1262/CP)^(CP/12))-1,(nper-A1262+1)*12/26,J1261))/2,2),IF($E$13="Acc Weekly",ROUND((-PMT(((1+D1262/CP)^(CP/12))-1,(nper-A1262+1)*12/52,J1261))/4,2),ROUND(-PMT(((1+D1262/CP)^(CP/periods_per_year))-1,nper-A1262+1,J1261),2)))))))</f>
        <v/>
      </c>
      <c r="G1262" s="14" t="str">
        <f>IF(OR(A1262="",A1262&lt;$E$23),"",IF(J1261&lt;=F1262,0,IF(IF(AND(A1262&gt;=$E$23,MOD(A1262-$E$23,int)=0),$E$24,0)+F1262&gt;=J1261+E1262,J1261+E1262-F1262,IF(AND(A1262&gt;=$E$23,MOD(A1262-$E$23,int)=0),$E$24,0)+IF(IF(AND(A1262&gt;=$E$23,MOD(A1262-$E$23,int)=0),$E$24,0)+IF(MOD(A1262-$E$27,periods_per_year)=0,$E$26,0)+F1262&lt;J1261+E1262,IF(MOD(A1262-$E$27,periods_per_year)=0,$E$26,0),J1261+E1262-IF(AND(A1262&gt;=$E$23,MOD(A1262-$E$23,int)=0),$E$24,0)-F1262))))</f>
        <v/>
      </c>
      <c r="H1262" s="15"/>
      <c r="I1262" s="14" t="str">
        <f t="shared" si="184"/>
        <v/>
      </c>
      <c r="J1262" s="14" t="str">
        <f t="shared" si="185"/>
        <v/>
      </c>
      <c r="K1262" s="14" t="str">
        <f t="shared" si="186"/>
        <v/>
      </c>
      <c r="L1262" s="14" t="str">
        <f>IF(A1262="","",SUM($K$49:K1262))</f>
        <v/>
      </c>
      <c r="O1262" s="18" t="str">
        <f t="shared" si="187"/>
        <v/>
      </c>
      <c r="P1262" s="19" t="str">
        <f>IF(O1262="","",IF(OR(periods_per_year=26,periods_per_year=52),IF(periods_per_year=26,IF(O1262=1,fpdate,P1261+14),IF(periods_per_year=52,IF(O1262=1,fpdate,P1261+7),"n/a")),IF(periods_per_year=24,DATE(YEAR(fpdate),MONTH(fpdate)+(O1262-1)/2+IF(AND(DAY(fpdate)&gt;=15,MOD(O1262,2)=0),1,0),IF(MOD(O1262,2)=0,IF(DAY(fpdate)&gt;=15,DAY(fpdate)-14,DAY(fpdate)+14),DAY(fpdate))),IF(DAY(DATE(YEAR(fpdate),MONTH(fpdate)+O1262-1,DAY(fpdate)))&lt;&gt;DAY(fpdate),DATE(YEAR(fpdate),MONTH(fpdate)+O1262,0),DATE(YEAR(fpdate),MONTH(fpdate)+O1262-1,DAY(fpdate))))))</f>
        <v/>
      </c>
      <c r="Q1262" s="20" t="str">
        <f>IF(O1262="","",IF(D1262&lt;&gt;"",D1262,IF(O1262=1,start_rate,IF(variable,IF(OR(O1262=1,O1262&lt;$J$23*periods_per_year),Q1261,MIN($J$24,IF(MOD(O1262-1,$J$26)=0,MAX($J$25,Q1261+$J$27),Q1261))),Q1261))))</f>
        <v/>
      </c>
      <c r="R1262" s="21" t="str">
        <f>IF(O1262="","",ROUND((((1+Q1262/CP)^(CP/periods_per_year))-1)*U1261,2))</f>
        <v/>
      </c>
      <c r="S1262" s="21" t="str">
        <f>IF(O1262="","",IF(O1262=nper,U1261+R1262,MIN(U1261+R1262,IF(Q1262=Q1261,S1261,ROUND(-PMT(((1+Q1262/CP)^(CP/periods_per_year))-1,nper-O1262+1,U1261),2)))))</f>
        <v/>
      </c>
      <c r="T1262" s="21" t="str">
        <f t="shared" si="188"/>
        <v/>
      </c>
      <c r="U1262" s="21" t="str">
        <f t="shared" si="189"/>
        <v/>
      </c>
    </row>
    <row r="1263" spans="1:21" x14ac:dyDescent="0.2">
      <c r="A1263" s="11" t="str">
        <f t="shared" si="180"/>
        <v/>
      </c>
      <c r="B1263" s="12" t="str">
        <f t="shared" si="181"/>
        <v/>
      </c>
      <c r="C1263" s="16" t="str">
        <f t="shared" si="182"/>
        <v/>
      </c>
      <c r="D1263" s="13" t="str">
        <f>IF(A1263="","",IF(A1263=1,start_rate,IF(variable,IF(OR(A1263=1,A1263&lt;$J$23*periods_per_year),D1262,MIN($J$24,IF(MOD(A1263-1,$J$26)=0,MAX($J$25,D1262+$J$27),D1262))),D1262)))</f>
        <v/>
      </c>
      <c r="E1263" s="14" t="str">
        <f t="shared" si="183"/>
        <v/>
      </c>
      <c r="F1263" s="14" t="str">
        <f>IF(A1263="","",IF(A1263=nper,J1262+E1263,MIN(J1262+E1263,IF(D1263=D1262,F1262,IF($E$13="Acc Bi-Weekly",ROUND((-PMT(((1+D1263/CP)^(CP/12))-1,(nper-A1263+1)*12/26,J1262))/2,2),IF($E$13="Acc Weekly",ROUND((-PMT(((1+D1263/CP)^(CP/12))-1,(nper-A1263+1)*12/52,J1262))/4,2),ROUND(-PMT(((1+D1263/CP)^(CP/periods_per_year))-1,nper-A1263+1,J1262),2)))))))</f>
        <v/>
      </c>
      <c r="G1263" s="14" t="str">
        <f>IF(OR(A1263="",A1263&lt;$E$23),"",IF(J1262&lt;=F1263,0,IF(IF(AND(A1263&gt;=$E$23,MOD(A1263-$E$23,int)=0),$E$24,0)+F1263&gt;=J1262+E1263,J1262+E1263-F1263,IF(AND(A1263&gt;=$E$23,MOD(A1263-$E$23,int)=0),$E$24,0)+IF(IF(AND(A1263&gt;=$E$23,MOD(A1263-$E$23,int)=0),$E$24,0)+IF(MOD(A1263-$E$27,periods_per_year)=0,$E$26,0)+F1263&lt;J1262+E1263,IF(MOD(A1263-$E$27,periods_per_year)=0,$E$26,0),J1262+E1263-IF(AND(A1263&gt;=$E$23,MOD(A1263-$E$23,int)=0),$E$24,0)-F1263))))</f>
        <v/>
      </c>
      <c r="H1263" s="15"/>
      <c r="I1263" s="14" t="str">
        <f t="shared" si="184"/>
        <v/>
      </c>
      <c r="J1263" s="14" t="str">
        <f t="shared" si="185"/>
        <v/>
      </c>
      <c r="K1263" s="14" t="str">
        <f t="shared" si="186"/>
        <v/>
      </c>
      <c r="L1263" s="14" t="str">
        <f>IF(A1263="","",SUM($K$49:K1263))</f>
        <v/>
      </c>
      <c r="O1263" s="18" t="str">
        <f t="shared" si="187"/>
        <v/>
      </c>
      <c r="P1263" s="19" t="str">
        <f>IF(O1263="","",IF(OR(periods_per_year=26,periods_per_year=52),IF(periods_per_year=26,IF(O1263=1,fpdate,P1262+14),IF(periods_per_year=52,IF(O1263=1,fpdate,P1262+7),"n/a")),IF(periods_per_year=24,DATE(YEAR(fpdate),MONTH(fpdate)+(O1263-1)/2+IF(AND(DAY(fpdate)&gt;=15,MOD(O1263,2)=0),1,0),IF(MOD(O1263,2)=0,IF(DAY(fpdate)&gt;=15,DAY(fpdate)-14,DAY(fpdate)+14),DAY(fpdate))),IF(DAY(DATE(YEAR(fpdate),MONTH(fpdate)+O1263-1,DAY(fpdate)))&lt;&gt;DAY(fpdate),DATE(YEAR(fpdate),MONTH(fpdate)+O1263,0),DATE(YEAR(fpdate),MONTH(fpdate)+O1263-1,DAY(fpdate))))))</f>
        <v/>
      </c>
      <c r="Q1263" s="20" t="str">
        <f>IF(O1263="","",IF(D1263&lt;&gt;"",D1263,IF(O1263=1,start_rate,IF(variable,IF(OR(O1263=1,O1263&lt;$J$23*periods_per_year),Q1262,MIN($J$24,IF(MOD(O1263-1,$J$26)=0,MAX($J$25,Q1262+$J$27),Q1262))),Q1262))))</f>
        <v/>
      </c>
      <c r="R1263" s="21" t="str">
        <f>IF(O1263="","",ROUND((((1+Q1263/CP)^(CP/periods_per_year))-1)*U1262,2))</f>
        <v/>
      </c>
      <c r="S1263" s="21" t="str">
        <f>IF(O1263="","",IF(O1263=nper,U1262+R1263,MIN(U1262+R1263,IF(Q1263=Q1262,S1262,ROUND(-PMT(((1+Q1263/CP)^(CP/periods_per_year))-1,nper-O1263+1,U1262),2)))))</f>
        <v/>
      </c>
      <c r="T1263" s="21" t="str">
        <f t="shared" si="188"/>
        <v/>
      </c>
      <c r="U1263" s="21" t="str">
        <f t="shared" si="189"/>
        <v/>
      </c>
    </row>
    <row r="1264" spans="1:21" x14ac:dyDescent="0.2">
      <c r="A1264" s="11" t="str">
        <f t="shared" si="180"/>
        <v/>
      </c>
      <c r="B1264" s="12" t="str">
        <f t="shared" si="181"/>
        <v/>
      </c>
      <c r="C1264" s="16" t="str">
        <f t="shared" si="182"/>
        <v/>
      </c>
      <c r="D1264" s="13" t="str">
        <f>IF(A1264="","",IF(A1264=1,start_rate,IF(variable,IF(OR(A1264=1,A1264&lt;$J$23*periods_per_year),D1263,MIN($J$24,IF(MOD(A1264-1,$J$26)=0,MAX($J$25,D1263+$J$27),D1263))),D1263)))</f>
        <v/>
      </c>
      <c r="E1264" s="14" t="str">
        <f t="shared" si="183"/>
        <v/>
      </c>
      <c r="F1264" s="14" t="str">
        <f>IF(A1264="","",IF(A1264=nper,J1263+E1264,MIN(J1263+E1264,IF(D1264=D1263,F1263,IF($E$13="Acc Bi-Weekly",ROUND((-PMT(((1+D1264/CP)^(CP/12))-1,(nper-A1264+1)*12/26,J1263))/2,2),IF($E$13="Acc Weekly",ROUND((-PMT(((1+D1264/CP)^(CP/12))-1,(nper-A1264+1)*12/52,J1263))/4,2),ROUND(-PMT(((1+D1264/CP)^(CP/periods_per_year))-1,nper-A1264+1,J1263),2)))))))</f>
        <v/>
      </c>
      <c r="G1264" s="14" t="str">
        <f>IF(OR(A1264="",A1264&lt;$E$23),"",IF(J1263&lt;=F1264,0,IF(IF(AND(A1264&gt;=$E$23,MOD(A1264-$E$23,int)=0),$E$24,0)+F1264&gt;=J1263+E1264,J1263+E1264-F1264,IF(AND(A1264&gt;=$E$23,MOD(A1264-$E$23,int)=0),$E$24,0)+IF(IF(AND(A1264&gt;=$E$23,MOD(A1264-$E$23,int)=0),$E$24,0)+IF(MOD(A1264-$E$27,periods_per_year)=0,$E$26,0)+F1264&lt;J1263+E1264,IF(MOD(A1264-$E$27,periods_per_year)=0,$E$26,0),J1263+E1264-IF(AND(A1264&gt;=$E$23,MOD(A1264-$E$23,int)=0),$E$24,0)-F1264))))</f>
        <v/>
      </c>
      <c r="H1264" s="15"/>
      <c r="I1264" s="14" t="str">
        <f t="shared" si="184"/>
        <v/>
      </c>
      <c r="J1264" s="14" t="str">
        <f t="shared" si="185"/>
        <v/>
      </c>
      <c r="K1264" s="14" t="str">
        <f t="shared" si="186"/>
        <v/>
      </c>
      <c r="L1264" s="14" t="str">
        <f>IF(A1264="","",SUM($K$49:K1264))</f>
        <v/>
      </c>
      <c r="O1264" s="18" t="str">
        <f t="shared" si="187"/>
        <v/>
      </c>
      <c r="P1264" s="19" t="str">
        <f>IF(O1264="","",IF(OR(periods_per_year=26,periods_per_year=52),IF(periods_per_year=26,IF(O1264=1,fpdate,P1263+14),IF(periods_per_year=52,IF(O1264=1,fpdate,P1263+7),"n/a")),IF(periods_per_year=24,DATE(YEAR(fpdate),MONTH(fpdate)+(O1264-1)/2+IF(AND(DAY(fpdate)&gt;=15,MOD(O1264,2)=0),1,0),IF(MOD(O1264,2)=0,IF(DAY(fpdate)&gt;=15,DAY(fpdate)-14,DAY(fpdate)+14),DAY(fpdate))),IF(DAY(DATE(YEAR(fpdate),MONTH(fpdate)+O1264-1,DAY(fpdate)))&lt;&gt;DAY(fpdate),DATE(YEAR(fpdate),MONTH(fpdate)+O1264,0),DATE(YEAR(fpdate),MONTH(fpdate)+O1264-1,DAY(fpdate))))))</f>
        <v/>
      </c>
      <c r="Q1264" s="20" t="str">
        <f>IF(O1264="","",IF(D1264&lt;&gt;"",D1264,IF(O1264=1,start_rate,IF(variable,IF(OR(O1264=1,O1264&lt;$J$23*periods_per_year),Q1263,MIN($J$24,IF(MOD(O1264-1,$J$26)=0,MAX($J$25,Q1263+$J$27),Q1263))),Q1263))))</f>
        <v/>
      </c>
      <c r="R1264" s="21" t="str">
        <f>IF(O1264="","",ROUND((((1+Q1264/CP)^(CP/periods_per_year))-1)*U1263,2))</f>
        <v/>
      </c>
      <c r="S1264" s="21" t="str">
        <f>IF(O1264="","",IF(O1264=nper,U1263+R1264,MIN(U1263+R1264,IF(Q1264=Q1263,S1263,ROUND(-PMT(((1+Q1264/CP)^(CP/periods_per_year))-1,nper-O1264+1,U1263),2)))))</f>
        <v/>
      </c>
      <c r="T1264" s="21" t="str">
        <f t="shared" si="188"/>
        <v/>
      </c>
      <c r="U1264" s="21" t="str">
        <f t="shared" si="189"/>
        <v/>
      </c>
    </row>
    <row r="1265" spans="1:21" x14ac:dyDescent="0.2">
      <c r="A1265" s="11" t="str">
        <f t="shared" ref="A1265:A1328" si="190">IF(J1264="","",IF(OR(A1264&gt;=nper,ROUND(J1264,2)&lt;=0),"",A1264+1))</f>
        <v/>
      </c>
      <c r="B1265" s="12" t="str">
        <f t="shared" ref="B1265:B1328" si="191">IF(A1265="","",IF(OR(periods_per_year=26,periods_per_year=52),IF(periods_per_year=26,IF(A1265=1,fpdate,B1264+14),IF(periods_per_year=52,IF(A1265=1,fpdate,B1264+7),"n/a")),IF(periods_per_year=24,DATE(YEAR(fpdate),MONTH(fpdate)+(A1265-1)/2+IF(AND(DAY(fpdate)&gt;=15,MOD(A1265,2)=0),1,0),IF(MOD(A1265,2)=0,IF(DAY(fpdate)&gt;=15,DAY(fpdate)-14,DAY(fpdate)+14),DAY(fpdate))),IF(DAY(DATE(YEAR(fpdate),MONTH(fpdate)+A1265-1,DAY(fpdate)))&lt;&gt;DAY(fpdate),DATE(YEAR(fpdate),MONTH(fpdate)+A1265,0),DATE(YEAR(fpdate),MONTH(fpdate)+A1265-1,DAY(fpdate))))))</f>
        <v/>
      </c>
      <c r="C1265" s="16" t="str">
        <f t="shared" ref="C1265:C1328" si="192">IF(A1265="","",IF(MOD(A1265,periods_per_year)=0,A1265/periods_per_year,""))</f>
        <v/>
      </c>
      <c r="D1265" s="13" t="str">
        <f>IF(A1265="","",IF(A1265=1,start_rate,IF(variable,IF(OR(A1265=1,A1265&lt;$J$23*periods_per_year),D1264,MIN($J$24,IF(MOD(A1265-1,$J$26)=0,MAX($J$25,D1264+$J$27),D1264))),D1264)))</f>
        <v/>
      </c>
      <c r="E1265" s="14" t="str">
        <f t="shared" ref="E1265:E1328" si="193">IF(A1265="","",ROUND((((1+D1265/CP)^(CP/periods_per_year))-1)*J1264,2))</f>
        <v/>
      </c>
      <c r="F1265" s="14" t="str">
        <f>IF(A1265="","",IF(A1265=nper,J1264+E1265,MIN(J1264+E1265,IF(D1265=D1264,F1264,IF($E$13="Acc Bi-Weekly",ROUND((-PMT(((1+D1265/CP)^(CP/12))-1,(nper-A1265+1)*12/26,J1264))/2,2),IF($E$13="Acc Weekly",ROUND((-PMT(((1+D1265/CP)^(CP/12))-1,(nper-A1265+1)*12/52,J1264))/4,2),ROUND(-PMT(((1+D1265/CP)^(CP/periods_per_year))-1,nper-A1265+1,J1264),2)))))))</f>
        <v/>
      </c>
      <c r="G1265" s="14" t="str">
        <f>IF(OR(A1265="",A1265&lt;$E$23),"",IF(J1264&lt;=F1265,0,IF(IF(AND(A1265&gt;=$E$23,MOD(A1265-$E$23,int)=0),$E$24,0)+F1265&gt;=J1264+E1265,J1264+E1265-F1265,IF(AND(A1265&gt;=$E$23,MOD(A1265-$E$23,int)=0),$E$24,0)+IF(IF(AND(A1265&gt;=$E$23,MOD(A1265-$E$23,int)=0),$E$24,0)+IF(MOD(A1265-$E$27,periods_per_year)=0,$E$26,0)+F1265&lt;J1264+E1265,IF(MOD(A1265-$E$27,periods_per_year)=0,$E$26,0),J1264+E1265-IF(AND(A1265&gt;=$E$23,MOD(A1265-$E$23,int)=0),$E$24,0)-F1265))))</f>
        <v/>
      </c>
      <c r="H1265" s="15"/>
      <c r="I1265" s="14" t="str">
        <f t="shared" ref="I1265:I1328" si="194">IF(A1265="","",F1265-E1265+H1265+IF(G1265="",0,G1265))</f>
        <v/>
      </c>
      <c r="J1265" s="14" t="str">
        <f t="shared" ref="J1265:J1328" si="195">IF(A1265="","",J1264-I1265)</f>
        <v/>
      </c>
      <c r="K1265" s="14" t="str">
        <f t="shared" ref="K1265:K1328" si="196">IF(A1265="","",$L$42*E1265)</f>
        <v/>
      </c>
      <c r="L1265" s="14" t="str">
        <f>IF(A1265="","",SUM($K$49:K1265))</f>
        <v/>
      </c>
      <c r="O1265" s="18" t="str">
        <f t="shared" ref="O1265:O1328" si="197">IF(U1264="","",IF(OR(O1264&gt;=nper,ROUND(U1264,2)&lt;=0),"",O1264+1))</f>
        <v/>
      </c>
      <c r="P1265" s="19" t="str">
        <f>IF(O1265="","",IF(OR(periods_per_year=26,periods_per_year=52),IF(periods_per_year=26,IF(O1265=1,fpdate,P1264+14),IF(periods_per_year=52,IF(O1265=1,fpdate,P1264+7),"n/a")),IF(periods_per_year=24,DATE(YEAR(fpdate),MONTH(fpdate)+(O1265-1)/2+IF(AND(DAY(fpdate)&gt;=15,MOD(O1265,2)=0),1,0),IF(MOD(O1265,2)=0,IF(DAY(fpdate)&gt;=15,DAY(fpdate)-14,DAY(fpdate)+14),DAY(fpdate))),IF(DAY(DATE(YEAR(fpdate),MONTH(fpdate)+O1265-1,DAY(fpdate)))&lt;&gt;DAY(fpdate),DATE(YEAR(fpdate),MONTH(fpdate)+O1265,0),DATE(YEAR(fpdate),MONTH(fpdate)+O1265-1,DAY(fpdate))))))</f>
        <v/>
      </c>
      <c r="Q1265" s="20" t="str">
        <f>IF(O1265="","",IF(D1265&lt;&gt;"",D1265,IF(O1265=1,start_rate,IF(variable,IF(OR(O1265=1,O1265&lt;$J$23*periods_per_year),Q1264,MIN($J$24,IF(MOD(O1265-1,$J$26)=0,MAX($J$25,Q1264+$J$27),Q1264))),Q1264))))</f>
        <v/>
      </c>
      <c r="R1265" s="21" t="str">
        <f>IF(O1265="","",ROUND((((1+Q1265/CP)^(CP/periods_per_year))-1)*U1264,2))</f>
        <v/>
      </c>
      <c r="S1265" s="21" t="str">
        <f>IF(O1265="","",IF(O1265=nper,U1264+R1265,MIN(U1264+R1265,IF(Q1265=Q1264,S1264,ROUND(-PMT(((1+Q1265/CP)^(CP/periods_per_year))-1,nper-O1265+1,U1264),2)))))</f>
        <v/>
      </c>
      <c r="T1265" s="21" t="str">
        <f t="shared" ref="T1265:T1328" si="198">IF(O1265="","",S1265-R1265)</f>
        <v/>
      </c>
      <c r="U1265" s="21" t="str">
        <f t="shared" ref="U1265:U1328" si="199">IF(O1265="","",U1264-T1265)</f>
        <v/>
      </c>
    </row>
    <row r="1266" spans="1:21" x14ac:dyDescent="0.2">
      <c r="A1266" s="11" t="str">
        <f t="shared" si="190"/>
        <v/>
      </c>
      <c r="B1266" s="12" t="str">
        <f t="shared" si="191"/>
        <v/>
      </c>
      <c r="C1266" s="16" t="str">
        <f t="shared" si="192"/>
        <v/>
      </c>
      <c r="D1266" s="13" t="str">
        <f>IF(A1266="","",IF(A1266=1,start_rate,IF(variable,IF(OR(A1266=1,A1266&lt;$J$23*periods_per_year),D1265,MIN($J$24,IF(MOD(A1266-1,$J$26)=0,MAX($J$25,D1265+$J$27),D1265))),D1265)))</f>
        <v/>
      </c>
      <c r="E1266" s="14" t="str">
        <f t="shared" si="193"/>
        <v/>
      </c>
      <c r="F1266" s="14" t="str">
        <f>IF(A1266="","",IF(A1266=nper,J1265+E1266,MIN(J1265+E1266,IF(D1266=D1265,F1265,IF($E$13="Acc Bi-Weekly",ROUND((-PMT(((1+D1266/CP)^(CP/12))-1,(nper-A1266+1)*12/26,J1265))/2,2),IF($E$13="Acc Weekly",ROUND((-PMT(((1+D1266/CP)^(CP/12))-1,(nper-A1266+1)*12/52,J1265))/4,2),ROUND(-PMT(((1+D1266/CP)^(CP/periods_per_year))-1,nper-A1266+1,J1265),2)))))))</f>
        <v/>
      </c>
      <c r="G1266" s="14" t="str">
        <f>IF(OR(A1266="",A1266&lt;$E$23),"",IF(J1265&lt;=F1266,0,IF(IF(AND(A1266&gt;=$E$23,MOD(A1266-$E$23,int)=0),$E$24,0)+F1266&gt;=J1265+E1266,J1265+E1266-F1266,IF(AND(A1266&gt;=$E$23,MOD(A1266-$E$23,int)=0),$E$24,0)+IF(IF(AND(A1266&gt;=$E$23,MOD(A1266-$E$23,int)=0),$E$24,0)+IF(MOD(A1266-$E$27,periods_per_year)=0,$E$26,0)+F1266&lt;J1265+E1266,IF(MOD(A1266-$E$27,periods_per_year)=0,$E$26,0),J1265+E1266-IF(AND(A1266&gt;=$E$23,MOD(A1266-$E$23,int)=0),$E$24,0)-F1266))))</f>
        <v/>
      </c>
      <c r="H1266" s="15"/>
      <c r="I1266" s="14" t="str">
        <f t="shared" si="194"/>
        <v/>
      </c>
      <c r="J1266" s="14" t="str">
        <f t="shared" si="195"/>
        <v/>
      </c>
      <c r="K1266" s="14" t="str">
        <f t="shared" si="196"/>
        <v/>
      </c>
      <c r="L1266" s="14" t="str">
        <f>IF(A1266="","",SUM($K$49:K1266))</f>
        <v/>
      </c>
      <c r="O1266" s="18" t="str">
        <f t="shared" si="197"/>
        <v/>
      </c>
      <c r="P1266" s="19" t="str">
        <f>IF(O1266="","",IF(OR(periods_per_year=26,periods_per_year=52),IF(periods_per_year=26,IF(O1266=1,fpdate,P1265+14),IF(periods_per_year=52,IF(O1266=1,fpdate,P1265+7),"n/a")),IF(periods_per_year=24,DATE(YEAR(fpdate),MONTH(fpdate)+(O1266-1)/2+IF(AND(DAY(fpdate)&gt;=15,MOD(O1266,2)=0),1,0),IF(MOD(O1266,2)=0,IF(DAY(fpdate)&gt;=15,DAY(fpdate)-14,DAY(fpdate)+14),DAY(fpdate))),IF(DAY(DATE(YEAR(fpdate),MONTH(fpdate)+O1266-1,DAY(fpdate)))&lt;&gt;DAY(fpdate),DATE(YEAR(fpdate),MONTH(fpdate)+O1266,0),DATE(YEAR(fpdate),MONTH(fpdate)+O1266-1,DAY(fpdate))))))</f>
        <v/>
      </c>
      <c r="Q1266" s="20" t="str">
        <f>IF(O1266="","",IF(D1266&lt;&gt;"",D1266,IF(O1266=1,start_rate,IF(variable,IF(OR(O1266=1,O1266&lt;$J$23*periods_per_year),Q1265,MIN($J$24,IF(MOD(O1266-1,$J$26)=0,MAX($J$25,Q1265+$J$27),Q1265))),Q1265))))</f>
        <v/>
      </c>
      <c r="R1266" s="21" t="str">
        <f>IF(O1266="","",ROUND((((1+Q1266/CP)^(CP/periods_per_year))-1)*U1265,2))</f>
        <v/>
      </c>
      <c r="S1266" s="21" t="str">
        <f>IF(O1266="","",IF(O1266=nper,U1265+R1266,MIN(U1265+R1266,IF(Q1266=Q1265,S1265,ROUND(-PMT(((1+Q1266/CP)^(CP/periods_per_year))-1,nper-O1266+1,U1265),2)))))</f>
        <v/>
      </c>
      <c r="T1266" s="21" t="str">
        <f t="shared" si="198"/>
        <v/>
      </c>
      <c r="U1266" s="21" t="str">
        <f t="shared" si="199"/>
        <v/>
      </c>
    </row>
    <row r="1267" spans="1:21" x14ac:dyDescent="0.2">
      <c r="A1267" s="11" t="str">
        <f t="shared" si="190"/>
        <v/>
      </c>
      <c r="B1267" s="12" t="str">
        <f t="shared" si="191"/>
        <v/>
      </c>
      <c r="C1267" s="16" t="str">
        <f t="shared" si="192"/>
        <v/>
      </c>
      <c r="D1267" s="13" t="str">
        <f>IF(A1267="","",IF(A1267=1,start_rate,IF(variable,IF(OR(A1267=1,A1267&lt;$J$23*periods_per_year),D1266,MIN($J$24,IF(MOD(A1267-1,$J$26)=0,MAX($J$25,D1266+$J$27),D1266))),D1266)))</f>
        <v/>
      </c>
      <c r="E1267" s="14" t="str">
        <f t="shared" si="193"/>
        <v/>
      </c>
      <c r="F1267" s="14" t="str">
        <f>IF(A1267="","",IF(A1267=nper,J1266+E1267,MIN(J1266+E1267,IF(D1267=D1266,F1266,IF($E$13="Acc Bi-Weekly",ROUND((-PMT(((1+D1267/CP)^(CP/12))-1,(nper-A1267+1)*12/26,J1266))/2,2),IF($E$13="Acc Weekly",ROUND((-PMT(((1+D1267/CP)^(CP/12))-1,(nper-A1267+1)*12/52,J1266))/4,2),ROUND(-PMT(((1+D1267/CP)^(CP/periods_per_year))-1,nper-A1267+1,J1266),2)))))))</f>
        <v/>
      </c>
      <c r="G1267" s="14" t="str">
        <f>IF(OR(A1267="",A1267&lt;$E$23),"",IF(J1266&lt;=F1267,0,IF(IF(AND(A1267&gt;=$E$23,MOD(A1267-$E$23,int)=0),$E$24,0)+F1267&gt;=J1266+E1267,J1266+E1267-F1267,IF(AND(A1267&gt;=$E$23,MOD(A1267-$E$23,int)=0),$E$24,0)+IF(IF(AND(A1267&gt;=$E$23,MOD(A1267-$E$23,int)=0),$E$24,0)+IF(MOD(A1267-$E$27,periods_per_year)=0,$E$26,0)+F1267&lt;J1266+E1267,IF(MOD(A1267-$E$27,periods_per_year)=0,$E$26,0),J1266+E1267-IF(AND(A1267&gt;=$E$23,MOD(A1267-$E$23,int)=0),$E$24,0)-F1267))))</f>
        <v/>
      </c>
      <c r="H1267" s="15"/>
      <c r="I1267" s="14" t="str">
        <f t="shared" si="194"/>
        <v/>
      </c>
      <c r="J1267" s="14" t="str">
        <f t="shared" si="195"/>
        <v/>
      </c>
      <c r="K1267" s="14" t="str">
        <f t="shared" si="196"/>
        <v/>
      </c>
      <c r="L1267" s="14" t="str">
        <f>IF(A1267="","",SUM($K$49:K1267))</f>
        <v/>
      </c>
      <c r="O1267" s="18" t="str">
        <f t="shared" si="197"/>
        <v/>
      </c>
      <c r="P1267" s="19" t="str">
        <f>IF(O1267="","",IF(OR(periods_per_year=26,periods_per_year=52),IF(periods_per_year=26,IF(O1267=1,fpdate,P1266+14),IF(periods_per_year=52,IF(O1267=1,fpdate,P1266+7),"n/a")),IF(periods_per_year=24,DATE(YEAR(fpdate),MONTH(fpdate)+(O1267-1)/2+IF(AND(DAY(fpdate)&gt;=15,MOD(O1267,2)=0),1,0),IF(MOD(O1267,2)=0,IF(DAY(fpdate)&gt;=15,DAY(fpdate)-14,DAY(fpdate)+14),DAY(fpdate))),IF(DAY(DATE(YEAR(fpdate),MONTH(fpdate)+O1267-1,DAY(fpdate)))&lt;&gt;DAY(fpdate),DATE(YEAR(fpdate),MONTH(fpdate)+O1267,0),DATE(YEAR(fpdate),MONTH(fpdate)+O1267-1,DAY(fpdate))))))</f>
        <v/>
      </c>
      <c r="Q1267" s="20" t="str">
        <f>IF(O1267="","",IF(D1267&lt;&gt;"",D1267,IF(O1267=1,start_rate,IF(variable,IF(OR(O1267=1,O1267&lt;$J$23*periods_per_year),Q1266,MIN($J$24,IF(MOD(O1267-1,$J$26)=0,MAX($J$25,Q1266+$J$27),Q1266))),Q1266))))</f>
        <v/>
      </c>
      <c r="R1267" s="21" t="str">
        <f>IF(O1267="","",ROUND((((1+Q1267/CP)^(CP/periods_per_year))-1)*U1266,2))</f>
        <v/>
      </c>
      <c r="S1267" s="21" t="str">
        <f>IF(O1267="","",IF(O1267=nper,U1266+R1267,MIN(U1266+R1267,IF(Q1267=Q1266,S1266,ROUND(-PMT(((1+Q1267/CP)^(CP/periods_per_year))-1,nper-O1267+1,U1266),2)))))</f>
        <v/>
      </c>
      <c r="T1267" s="21" t="str">
        <f t="shared" si="198"/>
        <v/>
      </c>
      <c r="U1267" s="21" t="str">
        <f t="shared" si="199"/>
        <v/>
      </c>
    </row>
    <row r="1268" spans="1:21" x14ac:dyDescent="0.2">
      <c r="A1268" s="11" t="str">
        <f t="shared" si="190"/>
        <v/>
      </c>
      <c r="B1268" s="12" t="str">
        <f t="shared" si="191"/>
        <v/>
      </c>
      <c r="C1268" s="16" t="str">
        <f t="shared" si="192"/>
        <v/>
      </c>
      <c r="D1268" s="13" t="str">
        <f>IF(A1268="","",IF(A1268=1,start_rate,IF(variable,IF(OR(A1268=1,A1268&lt;$J$23*periods_per_year),D1267,MIN($J$24,IF(MOD(A1268-1,$J$26)=0,MAX($J$25,D1267+$J$27),D1267))),D1267)))</f>
        <v/>
      </c>
      <c r="E1268" s="14" t="str">
        <f t="shared" si="193"/>
        <v/>
      </c>
      <c r="F1268" s="14" t="str">
        <f>IF(A1268="","",IF(A1268=nper,J1267+E1268,MIN(J1267+E1268,IF(D1268=D1267,F1267,IF($E$13="Acc Bi-Weekly",ROUND((-PMT(((1+D1268/CP)^(CP/12))-1,(nper-A1268+1)*12/26,J1267))/2,2),IF($E$13="Acc Weekly",ROUND((-PMT(((1+D1268/CP)^(CP/12))-1,(nper-A1268+1)*12/52,J1267))/4,2),ROUND(-PMT(((1+D1268/CP)^(CP/periods_per_year))-1,nper-A1268+1,J1267),2)))))))</f>
        <v/>
      </c>
      <c r="G1268" s="14" t="str">
        <f>IF(OR(A1268="",A1268&lt;$E$23),"",IF(J1267&lt;=F1268,0,IF(IF(AND(A1268&gt;=$E$23,MOD(A1268-$E$23,int)=0),$E$24,0)+F1268&gt;=J1267+E1268,J1267+E1268-F1268,IF(AND(A1268&gt;=$E$23,MOD(A1268-$E$23,int)=0),$E$24,0)+IF(IF(AND(A1268&gt;=$E$23,MOD(A1268-$E$23,int)=0),$E$24,0)+IF(MOD(A1268-$E$27,periods_per_year)=0,$E$26,0)+F1268&lt;J1267+E1268,IF(MOD(A1268-$E$27,periods_per_year)=0,$E$26,0),J1267+E1268-IF(AND(A1268&gt;=$E$23,MOD(A1268-$E$23,int)=0),$E$24,0)-F1268))))</f>
        <v/>
      </c>
      <c r="H1268" s="15"/>
      <c r="I1268" s="14" t="str">
        <f t="shared" si="194"/>
        <v/>
      </c>
      <c r="J1268" s="14" t="str">
        <f t="shared" si="195"/>
        <v/>
      </c>
      <c r="K1268" s="14" t="str">
        <f t="shared" si="196"/>
        <v/>
      </c>
      <c r="L1268" s="14" t="str">
        <f>IF(A1268="","",SUM($K$49:K1268))</f>
        <v/>
      </c>
      <c r="O1268" s="18" t="str">
        <f t="shared" si="197"/>
        <v/>
      </c>
      <c r="P1268" s="19" t="str">
        <f>IF(O1268="","",IF(OR(periods_per_year=26,periods_per_year=52),IF(periods_per_year=26,IF(O1268=1,fpdate,P1267+14),IF(periods_per_year=52,IF(O1268=1,fpdate,P1267+7),"n/a")),IF(periods_per_year=24,DATE(YEAR(fpdate),MONTH(fpdate)+(O1268-1)/2+IF(AND(DAY(fpdate)&gt;=15,MOD(O1268,2)=0),1,0),IF(MOD(O1268,2)=0,IF(DAY(fpdate)&gt;=15,DAY(fpdate)-14,DAY(fpdate)+14),DAY(fpdate))),IF(DAY(DATE(YEAR(fpdate),MONTH(fpdate)+O1268-1,DAY(fpdate)))&lt;&gt;DAY(fpdate),DATE(YEAR(fpdate),MONTH(fpdate)+O1268,0),DATE(YEAR(fpdate),MONTH(fpdate)+O1268-1,DAY(fpdate))))))</f>
        <v/>
      </c>
      <c r="Q1268" s="20" t="str">
        <f>IF(O1268="","",IF(D1268&lt;&gt;"",D1268,IF(O1268=1,start_rate,IF(variable,IF(OR(O1268=1,O1268&lt;$J$23*periods_per_year),Q1267,MIN($J$24,IF(MOD(O1268-1,$J$26)=0,MAX($J$25,Q1267+$J$27),Q1267))),Q1267))))</f>
        <v/>
      </c>
      <c r="R1268" s="21" t="str">
        <f>IF(O1268="","",ROUND((((1+Q1268/CP)^(CP/periods_per_year))-1)*U1267,2))</f>
        <v/>
      </c>
      <c r="S1268" s="21" t="str">
        <f>IF(O1268="","",IF(O1268=nper,U1267+R1268,MIN(U1267+R1268,IF(Q1268=Q1267,S1267,ROUND(-PMT(((1+Q1268/CP)^(CP/periods_per_year))-1,nper-O1268+1,U1267),2)))))</f>
        <v/>
      </c>
      <c r="T1268" s="21" t="str">
        <f t="shared" si="198"/>
        <v/>
      </c>
      <c r="U1268" s="21" t="str">
        <f t="shared" si="199"/>
        <v/>
      </c>
    </row>
    <row r="1269" spans="1:21" x14ac:dyDescent="0.2">
      <c r="A1269" s="11" t="str">
        <f t="shared" si="190"/>
        <v/>
      </c>
      <c r="B1269" s="12" t="str">
        <f t="shared" si="191"/>
        <v/>
      </c>
      <c r="C1269" s="16" t="str">
        <f t="shared" si="192"/>
        <v/>
      </c>
      <c r="D1269" s="13" t="str">
        <f>IF(A1269="","",IF(A1269=1,start_rate,IF(variable,IF(OR(A1269=1,A1269&lt;$J$23*periods_per_year),D1268,MIN($J$24,IF(MOD(A1269-1,$J$26)=0,MAX($J$25,D1268+$J$27),D1268))),D1268)))</f>
        <v/>
      </c>
      <c r="E1269" s="14" t="str">
        <f t="shared" si="193"/>
        <v/>
      </c>
      <c r="F1269" s="14" t="str">
        <f>IF(A1269="","",IF(A1269=nper,J1268+E1269,MIN(J1268+E1269,IF(D1269=D1268,F1268,IF($E$13="Acc Bi-Weekly",ROUND((-PMT(((1+D1269/CP)^(CP/12))-1,(nper-A1269+1)*12/26,J1268))/2,2),IF($E$13="Acc Weekly",ROUND((-PMT(((1+D1269/CP)^(CP/12))-1,(nper-A1269+1)*12/52,J1268))/4,2),ROUND(-PMT(((1+D1269/CP)^(CP/periods_per_year))-1,nper-A1269+1,J1268),2)))))))</f>
        <v/>
      </c>
      <c r="G1269" s="14" t="str">
        <f>IF(OR(A1269="",A1269&lt;$E$23),"",IF(J1268&lt;=F1269,0,IF(IF(AND(A1269&gt;=$E$23,MOD(A1269-$E$23,int)=0),$E$24,0)+F1269&gt;=J1268+E1269,J1268+E1269-F1269,IF(AND(A1269&gt;=$E$23,MOD(A1269-$E$23,int)=0),$E$24,0)+IF(IF(AND(A1269&gt;=$E$23,MOD(A1269-$E$23,int)=0),$E$24,0)+IF(MOD(A1269-$E$27,periods_per_year)=0,$E$26,0)+F1269&lt;J1268+E1269,IF(MOD(A1269-$E$27,periods_per_year)=0,$E$26,0),J1268+E1269-IF(AND(A1269&gt;=$E$23,MOD(A1269-$E$23,int)=0),$E$24,0)-F1269))))</f>
        <v/>
      </c>
      <c r="H1269" s="15"/>
      <c r="I1269" s="14" t="str">
        <f t="shared" si="194"/>
        <v/>
      </c>
      <c r="J1269" s="14" t="str">
        <f t="shared" si="195"/>
        <v/>
      </c>
      <c r="K1269" s="14" t="str">
        <f t="shared" si="196"/>
        <v/>
      </c>
      <c r="L1269" s="14" t="str">
        <f>IF(A1269="","",SUM($K$49:K1269))</f>
        <v/>
      </c>
      <c r="O1269" s="18" t="str">
        <f t="shared" si="197"/>
        <v/>
      </c>
      <c r="P1269" s="19" t="str">
        <f>IF(O1269="","",IF(OR(periods_per_year=26,periods_per_year=52),IF(periods_per_year=26,IF(O1269=1,fpdate,P1268+14),IF(periods_per_year=52,IF(O1269=1,fpdate,P1268+7),"n/a")),IF(periods_per_year=24,DATE(YEAR(fpdate),MONTH(fpdate)+(O1269-1)/2+IF(AND(DAY(fpdate)&gt;=15,MOD(O1269,2)=0),1,0),IF(MOD(O1269,2)=0,IF(DAY(fpdate)&gt;=15,DAY(fpdate)-14,DAY(fpdate)+14),DAY(fpdate))),IF(DAY(DATE(YEAR(fpdate),MONTH(fpdate)+O1269-1,DAY(fpdate)))&lt;&gt;DAY(fpdate),DATE(YEAR(fpdate),MONTH(fpdate)+O1269,0),DATE(YEAR(fpdate),MONTH(fpdate)+O1269-1,DAY(fpdate))))))</f>
        <v/>
      </c>
      <c r="Q1269" s="20" t="str">
        <f>IF(O1269="","",IF(D1269&lt;&gt;"",D1269,IF(O1269=1,start_rate,IF(variable,IF(OR(O1269=1,O1269&lt;$J$23*periods_per_year),Q1268,MIN($J$24,IF(MOD(O1269-1,$J$26)=0,MAX($J$25,Q1268+$J$27),Q1268))),Q1268))))</f>
        <v/>
      </c>
      <c r="R1269" s="21" t="str">
        <f>IF(O1269="","",ROUND((((1+Q1269/CP)^(CP/periods_per_year))-1)*U1268,2))</f>
        <v/>
      </c>
      <c r="S1269" s="21" t="str">
        <f>IF(O1269="","",IF(O1269=nper,U1268+R1269,MIN(U1268+R1269,IF(Q1269=Q1268,S1268,ROUND(-PMT(((1+Q1269/CP)^(CP/periods_per_year))-1,nper-O1269+1,U1268),2)))))</f>
        <v/>
      </c>
      <c r="T1269" s="21" t="str">
        <f t="shared" si="198"/>
        <v/>
      </c>
      <c r="U1269" s="21" t="str">
        <f t="shared" si="199"/>
        <v/>
      </c>
    </row>
    <row r="1270" spans="1:21" x14ac:dyDescent="0.2">
      <c r="A1270" s="11" t="str">
        <f t="shared" si="190"/>
        <v/>
      </c>
      <c r="B1270" s="12" t="str">
        <f t="shared" si="191"/>
        <v/>
      </c>
      <c r="C1270" s="16" t="str">
        <f t="shared" si="192"/>
        <v/>
      </c>
      <c r="D1270" s="13" t="str">
        <f>IF(A1270="","",IF(A1270=1,start_rate,IF(variable,IF(OR(A1270=1,A1270&lt;$J$23*periods_per_year),D1269,MIN($J$24,IF(MOD(A1270-1,$J$26)=0,MAX($J$25,D1269+$J$27),D1269))),D1269)))</f>
        <v/>
      </c>
      <c r="E1270" s="14" t="str">
        <f t="shared" si="193"/>
        <v/>
      </c>
      <c r="F1270" s="14" t="str">
        <f>IF(A1270="","",IF(A1270=nper,J1269+E1270,MIN(J1269+E1270,IF(D1270=D1269,F1269,IF($E$13="Acc Bi-Weekly",ROUND((-PMT(((1+D1270/CP)^(CP/12))-1,(nper-A1270+1)*12/26,J1269))/2,2),IF($E$13="Acc Weekly",ROUND((-PMT(((1+D1270/CP)^(CP/12))-1,(nper-A1270+1)*12/52,J1269))/4,2),ROUND(-PMT(((1+D1270/CP)^(CP/periods_per_year))-1,nper-A1270+1,J1269),2)))))))</f>
        <v/>
      </c>
      <c r="G1270" s="14" t="str">
        <f>IF(OR(A1270="",A1270&lt;$E$23),"",IF(J1269&lt;=F1270,0,IF(IF(AND(A1270&gt;=$E$23,MOD(A1270-$E$23,int)=0),$E$24,0)+F1270&gt;=J1269+E1270,J1269+E1270-F1270,IF(AND(A1270&gt;=$E$23,MOD(A1270-$E$23,int)=0),$E$24,0)+IF(IF(AND(A1270&gt;=$E$23,MOD(A1270-$E$23,int)=0),$E$24,0)+IF(MOD(A1270-$E$27,periods_per_year)=0,$E$26,0)+F1270&lt;J1269+E1270,IF(MOD(A1270-$E$27,periods_per_year)=0,$E$26,0),J1269+E1270-IF(AND(A1270&gt;=$E$23,MOD(A1270-$E$23,int)=0),$E$24,0)-F1270))))</f>
        <v/>
      </c>
      <c r="H1270" s="15"/>
      <c r="I1270" s="14" t="str">
        <f t="shared" si="194"/>
        <v/>
      </c>
      <c r="J1270" s="14" t="str">
        <f t="shared" si="195"/>
        <v/>
      </c>
      <c r="K1270" s="14" t="str">
        <f t="shared" si="196"/>
        <v/>
      </c>
      <c r="L1270" s="14" t="str">
        <f>IF(A1270="","",SUM($K$49:K1270))</f>
        <v/>
      </c>
      <c r="O1270" s="18" t="str">
        <f t="shared" si="197"/>
        <v/>
      </c>
      <c r="P1270" s="19" t="str">
        <f>IF(O1270="","",IF(OR(periods_per_year=26,periods_per_year=52),IF(periods_per_year=26,IF(O1270=1,fpdate,P1269+14),IF(periods_per_year=52,IF(O1270=1,fpdate,P1269+7),"n/a")),IF(periods_per_year=24,DATE(YEAR(fpdate),MONTH(fpdate)+(O1270-1)/2+IF(AND(DAY(fpdate)&gt;=15,MOD(O1270,2)=0),1,0),IF(MOD(O1270,2)=0,IF(DAY(fpdate)&gt;=15,DAY(fpdate)-14,DAY(fpdate)+14),DAY(fpdate))),IF(DAY(DATE(YEAR(fpdate),MONTH(fpdate)+O1270-1,DAY(fpdate)))&lt;&gt;DAY(fpdate),DATE(YEAR(fpdate),MONTH(fpdate)+O1270,0),DATE(YEAR(fpdate),MONTH(fpdate)+O1270-1,DAY(fpdate))))))</f>
        <v/>
      </c>
      <c r="Q1270" s="20" t="str">
        <f>IF(O1270="","",IF(D1270&lt;&gt;"",D1270,IF(O1270=1,start_rate,IF(variable,IF(OR(O1270=1,O1270&lt;$J$23*periods_per_year),Q1269,MIN($J$24,IF(MOD(O1270-1,$J$26)=0,MAX($J$25,Q1269+$J$27),Q1269))),Q1269))))</f>
        <v/>
      </c>
      <c r="R1270" s="21" t="str">
        <f>IF(O1270="","",ROUND((((1+Q1270/CP)^(CP/periods_per_year))-1)*U1269,2))</f>
        <v/>
      </c>
      <c r="S1270" s="21" t="str">
        <f>IF(O1270="","",IF(O1270=nper,U1269+R1270,MIN(U1269+R1270,IF(Q1270=Q1269,S1269,ROUND(-PMT(((1+Q1270/CP)^(CP/periods_per_year))-1,nper-O1270+1,U1269),2)))))</f>
        <v/>
      </c>
      <c r="T1270" s="21" t="str">
        <f t="shared" si="198"/>
        <v/>
      </c>
      <c r="U1270" s="21" t="str">
        <f t="shared" si="199"/>
        <v/>
      </c>
    </row>
    <row r="1271" spans="1:21" x14ac:dyDescent="0.2">
      <c r="A1271" s="11" t="str">
        <f t="shared" si="190"/>
        <v/>
      </c>
      <c r="B1271" s="12" t="str">
        <f t="shared" si="191"/>
        <v/>
      </c>
      <c r="C1271" s="16" t="str">
        <f t="shared" si="192"/>
        <v/>
      </c>
      <c r="D1271" s="13" t="str">
        <f>IF(A1271="","",IF(A1271=1,start_rate,IF(variable,IF(OR(A1271=1,A1271&lt;$J$23*periods_per_year),D1270,MIN($J$24,IF(MOD(A1271-1,$J$26)=0,MAX($J$25,D1270+$J$27),D1270))),D1270)))</f>
        <v/>
      </c>
      <c r="E1271" s="14" t="str">
        <f t="shared" si="193"/>
        <v/>
      </c>
      <c r="F1271" s="14" t="str">
        <f>IF(A1271="","",IF(A1271=nper,J1270+E1271,MIN(J1270+E1271,IF(D1271=D1270,F1270,IF($E$13="Acc Bi-Weekly",ROUND((-PMT(((1+D1271/CP)^(CP/12))-1,(nper-A1271+1)*12/26,J1270))/2,2),IF($E$13="Acc Weekly",ROUND((-PMT(((1+D1271/CP)^(CP/12))-1,(nper-A1271+1)*12/52,J1270))/4,2),ROUND(-PMT(((1+D1271/CP)^(CP/periods_per_year))-1,nper-A1271+1,J1270),2)))))))</f>
        <v/>
      </c>
      <c r="G1271" s="14" t="str">
        <f>IF(OR(A1271="",A1271&lt;$E$23),"",IF(J1270&lt;=F1271,0,IF(IF(AND(A1271&gt;=$E$23,MOD(A1271-$E$23,int)=0),$E$24,0)+F1271&gt;=J1270+E1271,J1270+E1271-F1271,IF(AND(A1271&gt;=$E$23,MOD(A1271-$E$23,int)=0),$E$24,0)+IF(IF(AND(A1271&gt;=$E$23,MOD(A1271-$E$23,int)=0),$E$24,0)+IF(MOD(A1271-$E$27,periods_per_year)=0,$E$26,0)+F1271&lt;J1270+E1271,IF(MOD(A1271-$E$27,periods_per_year)=0,$E$26,0),J1270+E1271-IF(AND(A1271&gt;=$E$23,MOD(A1271-$E$23,int)=0),$E$24,0)-F1271))))</f>
        <v/>
      </c>
      <c r="H1271" s="15"/>
      <c r="I1271" s="14" t="str">
        <f t="shared" si="194"/>
        <v/>
      </c>
      <c r="J1271" s="14" t="str">
        <f t="shared" si="195"/>
        <v/>
      </c>
      <c r="K1271" s="14" t="str">
        <f t="shared" si="196"/>
        <v/>
      </c>
      <c r="L1271" s="14" t="str">
        <f>IF(A1271="","",SUM($K$49:K1271))</f>
        <v/>
      </c>
      <c r="O1271" s="18" t="str">
        <f t="shared" si="197"/>
        <v/>
      </c>
      <c r="P1271" s="19" t="str">
        <f>IF(O1271="","",IF(OR(periods_per_year=26,periods_per_year=52),IF(periods_per_year=26,IF(O1271=1,fpdate,P1270+14),IF(periods_per_year=52,IF(O1271=1,fpdate,P1270+7),"n/a")),IF(periods_per_year=24,DATE(YEAR(fpdate),MONTH(fpdate)+(O1271-1)/2+IF(AND(DAY(fpdate)&gt;=15,MOD(O1271,2)=0),1,0),IF(MOD(O1271,2)=0,IF(DAY(fpdate)&gt;=15,DAY(fpdate)-14,DAY(fpdate)+14),DAY(fpdate))),IF(DAY(DATE(YEAR(fpdate),MONTH(fpdate)+O1271-1,DAY(fpdate)))&lt;&gt;DAY(fpdate),DATE(YEAR(fpdate),MONTH(fpdate)+O1271,0),DATE(YEAR(fpdate),MONTH(fpdate)+O1271-1,DAY(fpdate))))))</f>
        <v/>
      </c>
      <c r="Q1271" s="20" t="str">
        <f>IF(O1271="","",IF(D1271&lt;&gt;"",D1271,IF(O1271=1,start_rate,IF(variable,IF(OR(O1271=1,O1271&lt;$J$23*periods_per_year),Q1270,MIN($J$24,IF(MOD(O1271-1,$J$26)=0,MAX($J$25,Q1270+$J$27),Q1270))),Q1270))))</f>
        <v/>
      </c>
      <c r="R1271" s="21" t="str">
        <f>IF(O1271="","",ROUND((((1+Q1271/CP)^(CP/periods_per_year))-1)*U1270,2))</f>
        <v/>
      </c>
      <c r="S1271" s="21" t="str">
        <f>IF(O1271="","",IF(O1271=nper,U1270+R1271,MIN(U1270+R1271,IF(Q1271=Q1270,S1270,ROUND(-PMT(((1+Q1271/CP)^(CP/periods_per_year))-1,nper-O1271+1,U1270),2)))))</f>
        <v/>
      </c>
      <c r="T1271" s="21" t="str">
        <f t="shared" si="198"/>
        <v/>
      </c>
      <c r="U1271" s="21" t="str">
        <f t="shared" si="199"/>
        <v/>
      </c>
    </row>
    <row r="1272" spans="1:21" x14ac:dyDescent="0.2">
      <c r="A1272" s="11" t="str">
        <f t="shared" si="190"/>
        <v/>
      </c>
      <c r="B1272" s="12" t="str">
        <f t="shared" si="191"/>
        <v/>
      </c>
      <c r="C1272" s="16" t="str">
        <f t="shared" si="192"/>
        <v/>
      </c>
      <c r="D1272" s="13" t="str">
        <f>IF(A1272="","",IF(A1272=1,start_rate,IF(variable,IF(OR(A1272=1,A1272&lt;$J$23*periods_per_year),D1271,MIN($J$24,IF(MOD(A1272-1,$J$26)=0,MAX($J$25,D1271+$J$27),D1271))),D1271)))</f>
        <v/>
      </c>
      <c r="E1272" s="14" t="str">
        <f t="shared" si="193"/>
        <v/>
      </c>
      <c r="F1272" s="14" t="str">
        <f>IF(A1272="","",IF(A1272=nper,J1271+E1272,MIN(J1271+E1272,IF(D1272=D1271,F1271,IF($E$13="Acc Bi-Weekly",ROUND((-PMT(((1+D1272/CP)^(CP/12))-1,(nper-A1272+1)*12/26,J1271))/2,2),IF($E$13="Acc Weekly",ROUND((-PMT(((1+D1272/CP)^(CP/12))-1,(nper-A1272+1)*12/52,J1271))/4,2),ROUND(-PMT(((1+D1272/CP)^(CP/periods_per_year))-1,nper-A1272+1,J1271),2)))))))</f>
        <v/>
      </c>
      <c r="G1272" s="14" t="str">
        <f>IF(OR(A1272="",A1272&lt;$E$23),"",IF(J1271&lt;=F1272,0,IF(IF(AND(A1272&gt;=$E$23,MOD(A1272-$E$23,int)=0),$E$24,0)+F1272&gt;=J1271+E1272,J1271+E1272-F1272,IF(AND(A1272&gt;=$E$23,MOD(A1272-$E$23,int)=0),$E$24,0)+IF(IF(AND(A1272&gt;=$E$23,MOD(A1272-$E$23,int)=0),$E$24,0)+IF(MOD(A1272-$E$27,periods_per_year)=0,$E$26,0)+F1272&lt;J1271+E1272,IF(MOD(A1272-$E$27,periods_per_year)=0,$E$26,0),J1271+E1272-IF(AND(A1272&gt;=$E$23,MOD(A1272-$E$23,int)=0),$E$24,0)-F1272))))</f>
        <v/>
      </c>
      <c r="H1272" s="15"/>
      <c r="I1272" s="14" t="str">
        <f t="shared" si="194"/>
        <v/>
      </c>
      <c r="J1272" s="14" t="str">
        <f t="shared" si="195"/>
        <v/>
      </c>
      <c r="K1272" s="14" t="str">
        <f t="shared" si="196"/>
        <v/>
      </c>
      <c r="L1272" s="14" t="str">
        <f>IF(A1272="","",SUM($K$49:K1272))</f>
        <v/>
      </c>
      <c r="O1272" s="18" t="str">
        <f t="shared" si="197"/>
        <v/>
      </c>
      <c r="P1272" s="19" t="str">
        <f>IF(O1272="","",IF(OR(periods_per_year=26,periods_per_year=52),IF(periods_per_year=26,IF(O1272=1,fpdate,P1271+14),IF(periods_per_year=52,IF(O1272=1,fpdate,P1271+7),"n/a")),IF(periods_per_year=24,DATE(YEAR(fpdate),MONTH(fpdate)+(O1272-1)/2+IF(AND(DAY(fpdate)&gt;=15,MOD(O1272,2)=0),1,0),IF(MOD(O1272,2)=0,IF(DAY(fpdate)&gt;=15,DAY(fpdate)-14,DAY(fpdate)+14),DAY(fpdate))),IF(DAY(DATE(YEAR(fpdate),MONTH(fpdate)+O1272-1,DAY(fpdate)))&lt;&gt;DAY(fpdate),DATE(YEAR(fpdate),MONTH(fpdate)+O1272,0),DATE(YEAR(fpdate),MONTH(fpdate)+O1272-1,DAY(fpdate))))))</f>
        <v/>
      </c>
      <c r="Q1272" s="20" t="str">
        <f>IF(O1272="","",IF(D1272&lt;&gt;"",D1272,IF(O1272=1,start_rate,IF(variable,IF(OR(O1272=1,O1272&lt;$J$23*periods_per_year),Q1271,MIN($J$24,IF(MOD(O1272-1,$J$26)=0,MAX($J$25,Q1271+$J$27),Q1271))),Q1271))))</f>
        <v/>
      </c>
      <c r="R1272" s="21" t="str">
        <f>IF(O1272="","",ROUND((((1+Q1272/CP)^(CP/periods_per_year))-1)*U1271,2))</f>
        <v/>
      </c>
      <c r="S1272" s="21" t="str">
        <f>IF(O1272="","",IF(O1272=nper,U1271+R1272,MIN(U1271+R1272,IF(Q1272=Q1271,S1271,ROUND(-PMT(((1+Q1272/CP)^(CP/periods_per_year))-1,nper-O1272+1,U1271),2)))))</f>
        <v/>
      </c>
      <c r="T1272" s="21" t="str">
        <f t="shared" si="198"/>
        <v/>
      </c>
      <c r="U1272" s="21" t="str">
        <f t="shared" si="199"/>
        <v/>
      </c>
    </row>
    <row r="1273" spans="1:21" x14ac:dyDescent="0.2">
      <c r="A1273" s="11" t="str">
        <f t="shared" si="190"/>
        <v/>
      </c>
      <c r="B1273" s="12" t="str">
        <f t="shared" si="191"/>
        <v/>
      </c>
      <c r="C1273" s="16" t="str">
        <f t="shared" si="192"/>
        <v/>
      </c>
      <c r="D1273" s="13" t="str">
        <f>IF(A1273="","",IF(A1273=1,start_rate,IF(variable,IF(OR(A1273=1,A1273&lt;$J$23*periods_per_year),D1272,MIN($J$24,IF(MOD(A1273-1,$J$26)=0,MAX($J$25,D1272+$J$27),D1272))),D1272)))</f>
        <v/>
      </c>
      <c r="E1273" s="14" t="str">
        <f t="shared" si="193"/>
        <v/>
      </c>
      <c r="F1273" s="14" t="str">
        <f>IF(A1273="","",IF(A1273=nper,J1272+E1273,MIN(J1272+E1273,IF(D1273=D1272,F1272,IF($E$13="Acc Bi-Weekly",ROUND((-PMT(((1+D1273/CP)^(CP/12))-1,(nper-A1273+1)*12/26,J1272))/2,2),IF($E$13="Acc Weekly",ROUND((-PMT(((1+D1273/CP)^(CP/12))-1,(nper-A1273+1)*12/52,J1272))/4,2),ROUND(-PMT(((1+D1273/CP)^(CP/periods_per_year))-1,nper-A1273+1,J1272),2)))))))</f>
        <v/>
      </c>
      <c r="G1273" s="14" t="str">
        <f>IF(OR(A1273="",A1273&lt;$E$23),"",IF(J1272&lt;=F1273,0,IF(IF(AND(A1273&gt;=$E$23,MOD(A1273-$E$23,int)=0),$E$24,0)+F1273&gt;=J1272+E1273,J1272+E1273-F1273,IF(AND(A1273&gt;=$E$23,MOD(A1273-$E$23,int)=0),$E$24,0)+IF(IF(AND(A1273&gt;=$E$23,MOD(A1273-$E$23,int)=0),$E$24,0)+IF(MOD(A1273-$E$27,periods_per_year)=0,$E$26,0)+F1273&lt;J1272+E1273,IF(MOD(A1273-$E$27,periods_per_year)=0,$E$26,0),J1272+E1273-IF(AND(A1273&gt;=$E$23,MOD(A1273-$E$23,int)=0),$E$24,0)-F1273))))</f>
        <v/>
      </c>
      <c r="H1273" s="15"/>
      <c r="I1273" s="14" t="str">
        <f t="shared" si="194"/>
        <v/>
      </c>
      <c r="J1273" s="14" t="str">
        <f t="shared" si="195"/>
        <v/>
      </c>
      <c r="K1273" s="14" t="str">
        <f t="shared" si="196"/>
        <v/>
      </c>
      <c r="L1273" s="14" t="str">
        <f>IF(A1273="","",SUM($K$49:K1273))</f>
        <v/>
      </c>
      <c r="O1273" s="18" t="str">
        <f t="shared" si="197"/>
        <v/>
      </c>
      <c r="P1273" s="19" t="str">
        <f>IF(O1273="","",IF(OR(periods_per_year=26,periods_per_year=52),IF(periods_per_year=26,IF(O1273=1,fpdate,P1272+14),IF(periods_per_year=52,IF(O1273=1,fpdate,P1272+7),"n/a")),IF(periods_per_year=24,DATE(YEAR(fpdate),MONTH(fpdate)+(O1273-1)/2+IF(AND(DAY(fpdate)&gt;=15,MOD(O1273,2)=0),1,0),IF(MOD(O1273,2)=0,IF(DAY(fpdate)&gt;=15,DAY(fpdate)-14,DAY(fpdate)+14),DAY(fpdate))),IF(DAY(DATE(YEAR(fpdate),MONTH(fpdate)+O1273-1,DAY(fpdate)))&lt;&gt;DAY(fpdate),DATE(YEAR(fpdate),MONTH(fpdate)+O1273,0),DATE(YEAR(fpdate),MONTH(fpdate)+O1273-1,DAY(fpdate))))))</f>
        <v/>
      </c>
      <c r="Q1273" s="20" t="str">
        <f>IF(O1273="","",IF(D1273&lt;&gt;"",D1273,IF(O1273=1,start_rate,IF(variable,IF(OR(O1273=1,O1273&lt;$J$23*periods_per_year),Q1272,MIN($J$24,IF(MOD(O1273-1,$J$26)=0,MAX($J$25,Q1272+$J$27),Q1272))),Q1272))))</f>
        <v/>
      </c>
      <c r="R1273" s="21" t="str">
        <f>IF(O1273="","",ROUND((((1+Q1273/CP)^(CP/periods_per_year))-1)*U1272,2))</f>
        <v/>
      </c>
      <c r="S1273" s="21" t="str">
        <f>IF(O1273="","",IF(O1273=nper,U1272+R1273,MIN(U1272+R1273,IF(Q1273=Q1272,S1272,ROUND(-PMT(((1+Q1273/CP)^(CP/periods_per_year))-1,nper-O1273+1,U1272),2)))))</f>
        <v/>
      </c>
      <c r="T1273" s="21" t="str">
        <f t="shared" si="198"/>
        <v/>
      </c>
      <c r="U1273" s="21" t="str">
        <f t="shared" si="199"/>
        <v/>
      </c>
    </row>
    <row r="1274" spans="1:21" x14ac:dyDescent="0.2">
      <c r="A1274" s="11" t="str">
        <f t="shared" si="190"/>
        <v/>
      </c>
      <c r="B1274" s="12" t="str">
        <f t="shared" si="191"/>
        <v/>
      </c>
      <c r="C1274" s="16" t="str">
        <f t="shared" si="192"/>
        <v/>
      </c>
      <c r="D1274" s="13" t="str">
        <f>IF(A1274="","",IF(A1274=1,start_rate,IF(variable,IF(OR(A1274=1,A1274&lt;$J$23*periods_per_year),D1273,MIN($J$24,IF(MOD(A1274-1,$J$26)=0,MAX($J$25,D1273+$J$27),D1273))),D1273)))</f>
        <v/>
      </c>
      <c r="E1274" s="14" t="str">
        <f t="shared" si="193"/>
        <v/>
      </c>
      <c r="F1274" s="14" t="str">
        <f>IF(A1274="","",IF(A1274=nper,J1273+E1274,MIN(J1273+E1274,IF(D1274=D1273,F1273,IF($E$13="Acc Bi-Weekly",ROUND((-PMT(((1+D1274/CP)^(CP/12))-1,(nper-A1274+1)*12/26,J1273))/2,2),IF($E$13="Acc Weekly",ROUND((-PMT(((1+D1274/CP)^(CP/12))-1,(nper-A1274+1)*12/52,J1273))/4,2),ROUND(-PMT(((1+D1274/CP)^(CP/periods_per_year))-1,nper-A1274+1,J1273),2)))))))</f>
        <v/>
      </c>
      <c r="G1274" s="14" t="str">
        <f>IF(OR(A1274="",A1274&lt;$E$23),"",IF(J1273&lt;=F1274,0,IF(IF(AND(A1274&gt;=$E$23,MOD(A1274-$E$23,int)=0),$E$24,0)+F1274&gt;=J1273+E1274,J1273+E1274-F1274,IF(AND(A1274&gt;=$E$23,MOD(A1274-$E$23,int)=0),$E$24,0)+IF(IF(AND(A1274&gt;=$E$23,MOD(A1274-$E$23,int)=0),$E$24,0)+IF(MOD(A1274-$E$27,periods_per_year)=0,$E$26,0)+F1274&lt;J1273+E1274,IF(MOD(A1274-$E$27,periods_per_year)=0,$E$26,0),J1273+E1274-IF(AND(A1274&gt;=$E$23,MOD(A1274-$E$23,int)=0),$E$24,0)-F1274))))</f>
        <v/>
      </c>
      <c r="H1274" s="15"/>
      <c r="I1274" s="14" t="str">
        <f t="shared" si="194"/>
        <v/>
      </c>
      <c r="J1274" s="14" t="str">
        <f t="shared" si="195"/>
        <v/>
      </c>
      <c r="K1274" s="14" t="str">
        <f t="shared" si="196"/>
        <v/>
      </c>
      <c r="L1274" s="14" t="str">
        <f>IF(A1274="","",SUM($K$49:K1274))</f>
        <v/>
      </c>
      <c r="O1274" s="18" t="str">
        <f t="shared" si="197"/>
        <v/>
      </c>
      <c r="P1274" s="19" t="str">
        <f>IF(O1274="","",IF(OR(periods_per_year=26,periods_per_year=52),IF(periods_per_year=26,IF(O1274=1,fpdate,P1273+14),IF(periods_per_year=52,IF(O1274=1,fpdate,P1273+7),"n/a")),IF(periods_per_year=24,DATE(YEAR(fpdate),MONTH(fpdate)+(O1274-1)/2+IF(AND(DAY(fpdate)&gt;=15,MOD(O1274,2)=0),1,0),IF(MOD(O1274,2)=0,IF(DAY(fpdate)&gt;=15,DAY(fpdate)-14,DAY(fpdate)+14),DAY(fpdate))),IF(DAY(DATE(YEAR(fpdate),MONTH(fpdate)+O1274-1,DAY(fpdate)))&lt;&gt;DAY(fpdate),DATE(YEAR(fpdate),MONTH(fpdate)+O1274,0),DATE(YEAR(fpdate),MONTH(fpdate)+O1274-1,DAY(fpdate))))))</f>
        <v/>
      </c>
      <c r="Q1274" s="20" t="str">
        <f>IF(O1274="","",IF(D1274&lt;&gt;"",D1274,IF(O1274=1,start_rate,IF(variable,IF(OR(O1274=1,O1274&lt;$J$23*periods_per_year),Q1273,MIN($J$24,IF(MOD(O1274-1,$J$26)=0,MAX($J$25,Q1273+$J$27),Q1273))),Q1273))))</f>
        <v/>
      </c>
      <c r="R1274" s="21" t="str">
        <f>IF(O1274="","",ROUND((((1+Q1274/CP)^(CP/periods_per_year))-1)*U1273,2))</f>
        <v/>
      </c>
      <c r="S1274" s="21" t="str">
        <f>IF(O1274="","",IF(O1274=nper,U1273+R1274,MIN(U1273+R1274,IF(Q1274=Q1273,S1273,ROUND(-PMT(((1+Q1274/CP)^(CP/periods_per_year))-1,nper-O1274+1,U1273),2)))))</f>
        <v/>
      </c>
      <c r="T1274" s="21" t="str">
        <f t="shared" si="198"/>
        <v/>
      </c>
      <c r="U1274" s="21" t="str">
        <f t="shared" si="199"/>
        <v/>
      </c>
    </row>
    <row r="1275" spans="1:21" x14ac:dyDescent="0.2">
      <c r="A1275" s="11" t="str">
        <f t="shared" si="190"/>
        <v/>
      </c>
      <c r="B1275" s="12" t="str">
        <f t="shared" si="191"/>
        <v/>
      </c>
      <c r="C1275" s="16" t="str">
        <f t="shared" si="192"/>
        <v/>
      </c>
      <c r="D1275" s="13" t="str">
        <f>IF(A1275="","",IF(A1275=1,start_rate,IF(variable,IF(OR(A1275=1,A1275&lt;$J$23*periods_per_year),D1274,MIN($J$24,IF(MOD(A1275-1,$J$26)=0,MAX($J$25,D1274+$J$27),D1274))),D1274)))</f>
        <v/>
      </c>
      <c r="E1275" s="14" t="str">
        <f t="shared" si="193"/>
        <v/>
      </c>
      <c r="F1275" s="14" t="str">
        <f>IF(A1275="","",IF(A1275=nper,J1274+E1275,MIN(J1274+E1275,IF(D1275=D1274,F1274,IF($E$13="Acc Bi-Weekly",ROUND((-PMT(((1+D1275/CP)^(CP/12))-1,(nper-A1275+1)*12/26,J1274))/2,2),IF($E$13="Acc Weekly",ROUND((-PMT(((1+D1275/CP)^(CP/12))-1,(nper-A1275+1)*12/52,J1274))/4,2),ROUND(-PMT(((1+D1275/CP)^(CP/periods_per_year))-1,nper-A1275+1,J1274),2)))))))</f>
        <v/>
      </c>
      <c r="G1275" s="14" t="str">
        <f>IF(OR(A1275="",A1275&lt;$E$23),"",IF(J1274&lt;=F1275,0,IF(IF(AND(A1275&gt;=$E$23,MOD(A1275-$E$23,int)=0),$E$24,0)+F1275&gt;=J1274+E1275,J1274+E1275-F1275,IF(AND(A1275&gt;=$E$23,MOD(A1275-$E$23,int)=0),$E$24,0)+IF(IF(AND(A1275&gt;=$E$23,MOD(A1275-$E$23,int)=0),$E$24,0)+IF(MOD(A1275-$E$27,periods_per_year)=0,$E$26,0)+F1275&lt;J1274+E1275,IF(MOD(A1275-$E$27,periods_per_year)=0,$E$26,0),J1274+E1275-IF(AND(A1275&gt;=$E$23,MOD(A1275-$E$23,int)=0),$E$24,0)-F1275))))</f>
        <v/>
      </c>
      <c r="H1275" s="15"/>
      <c r="I1275" s="14" t="str">
        <f t="shared" si="194"/>
        <v/>
      </c>
      <c r="J1275" s="14" t="str">
        <f t="shared" si="195"/>
        <v/>
      </c>
      <c r="K1275" s="14" t="str">
        <f t="shared" si="196"/>
        <v/>
      </c>
      <c r="L1275" s="14" t="str">
        <f>IF(A1275="","",SUM($K$49:K1275))</f>
        <v/>
      </c>
      <c r="O1275" s="18" t="str">
        <f t="shared" si="197"/>
        <v/>
      </c>
      <c r="P1275" s="19" t="str">
        <f>IF(O1275="","",IF(OR(periods_per_year=26,periods_per_year=52),IF(periods_per_year=26,IF(O1275=1,fpdate,P1274+14),IF(periods_per_year=52,IF(O1275=1,fpdate,P1274+7),"n/a")),IF(periods_per_year=24,DATE(YEAR(fpdate),MONTH(fpdate)+(O1275-1)/2+IF(AND(DAY(fpdate)&gt;=15,MOD(O1275,2)=0),1,0),IF(MOD(O1275,2)=0,IF(DAY(fpdate)&gt;=15,DAY(fpdate)-14,DAY(fpdate)+14),DAY(fpdate))),IF(DAY(DATE(YEAR(fpdate),MONTH(fpdate)+O1275-1,DAY(fpdate)))&lt;&gt;DAY(fpdate),DATE(YEAR(fpdate),MONTH(fpdate)+O1275,0),DATE(YEAR(fpdate),MONTH(fpdate)+O1275-1,DAY(fpdate))))))</f>
        <v/>
      </c>
      <c r="Q1275" s="20" t="str">
        <f>IF(O1275="","",IF(D1275&lt;&gt;"",D1275,IF(O1275=1,start_rate,IF(variable,IF(OR(O1275=1,O1275&lt;$J$23*periods_per_year),Q1274,MIN($J$24,IF(MOD(O1275-1,$J$26)=0,MAX($J$25,Q1274+$J$27),Q1274))),Q1274))))</f>
        <v/>
      </c>
      <c r="R1275" s="21" t="str">
        <f>IF(O1275="","",ROUND((((1+Q1275/CP)^(CP/periods_per_year))-1)*U1274,2))</f>
        <v/>
      </c>
      <c r="S1275" s="21" t="str">
        <f>IF(O1275="","",IF(O1275=nper,U1274+R1275,MIN(U1274+R1275,IF(Q1275=Q1274,S1274,ROUND(-PMT(((1+Q1275/CP)^(CP/periods_per_year))-1,nper-O1275+1,U1274),2)))))</f>
        <v/>
      </c>
      <c r="T1275" s="21" t="str">
        <f t="shared" si="198"/>
        <v/>
      </c>
      <c r="U1275" s="21" t="str">
        <f t="shared" si="199"/>
        <v/>
      </c>
    </row>
    <row r="1276" spans="1:21" x14ac:dyDescent="0.2">
      <c r="A1276" s="11" t="str">
        <f t="shared" si="190"/>
        <v/>
      </c>
      <c r="B1276" s="12" t="str">
        <f t="shared" si="191"/>
        <v/>
      </c>
      <c r="C1276" s="16" t="str">
        <f t="shared" si="192"/>
        <v/>
      </c>
      <c r="D1276" s="13" t="str">
        <f>IF(A1276="","",IF(A1276=1,start_rate,IF(variable,IF(OR(A1276=1,A1276&lt;$J$23*periods_per_year),D1275,MIN($J$24,IF(MOD(A1276-1,$J$26)=0,MAX($J$25,D1275+$J$27),D1275))),D1275)))</f>
        <v/>
      </c>
      <c r="E1276" s="14" t="str">
        <f t="shared" si="193"/>
        <v/>
      </c>
      <c r="F1276" s="14" t="str">
        <f>IF(A1276="","",IF(A1276=nper,J1275+E1276,MIN(J1275+E1276,IF(D1276=D1275,F1275,IF($E$13="Acc Bi-Weekly",ROUND((-PMT(((1+D1276/CP)^(CP/12))-1,(nper-A1276+1)*12/26,J1275))/2,2),IF($E$13="Acc Weekly",ROUND((-PMT(((1+D1276/CP)^(CP/12))-1,(nper-A1276+1)*12/52,J1275))/4,2),ROUND(-PMT(((1+D1276/CP)^(CP/periods_per_year))-1,nper-A1276+1,J1275),2)))))))</f>
        <v/>
      </c>
      <c r="G1276" s="14" t="str">
        <f>IF(OR(A1276="",A1276&lt;$E$23),"",IF(J1275&lt;=F1276,0,IF(IF(AND(A1276&gt;=$E$23,MOD(A1276-$E$23,int)=0),$E$24,0)+F1276&gt;=J1275+E1276,J1275+E1276-F1276,IF(AND(A1276&gt;=$E$23,MOD(A1276-$E$23,int)=0),$E$24,0)+IF(IF(AND(A1276&gt;=$E$23,MOD(A1276-$E$23,int)=0),$E$24,0)+IF(MOD(A1276-$E$27,periods_per_year)=0,$E$26,0)+F1276&lt;J1275+E1276,IF(MOD(A1276-$E$27,periods_per_year)=0,$E$26,0),J1275+E1276-IF(AND(A1276&gt;=$E$23,MOD(A1276-$E$23,int)=0),$E$24,0)-F1276))))</f>
        <v/>
      </c>
      <c r="H1276" s="15"/>
      <c r="I1276" s="14" t="str">
        <f t="shared" si="194"/>
        <v/>
      </c>
      <c r="J1276" s="14" t="str">
        <f t="shared" si="195"/>
        <v/>
      </c>
      <c r="K1276" s="14" t="str">
        <f t="shared" si="196"/>
        <v/>
      </c>
      <c r="L1276" s="14" t="str">
        <f>IF(A1276="","",SUM($K$49:K1276))</f>
        <v/>
      </c>
      <c r="O1276" s="18" t="str">
        <f t="shared" si="197"/>
        <v/>
      </c>
      <c r="P1276" s="19" t="str">
        <f>IF(O1276="","",IF(OR(periods_per_year=26,periods_per_year=52),IF(periods_per_year=26,IF(O1276=1,fpdate,P1275+14),IF(periods_per_year=52,IF(O1276=1,fpdate,P1275+7),"n/a")),IF(periods_per_year=24,DATE(YEAR(fpdate),MONTH(fpdate)+(O1276-1)/2+IF(AND(DAY(fpdate)&gt;=15,MOD(O1276,2)=0),1,0),IF(MOD(O1276,2)=0,IF(DAY(fpdate)&gt;=15,DAY(fpdate)-14,DAY(fpdate)+14),DAY(fpdate))),IF(DAY(DATE(YEAR(fpdate),MONTH(fpdate)+O1276-1,DAY(fpdate)))&lt;&gt;DAY(fpdate),DATE(YEAR(fpdate),MONTH(fpdate)+O1276,0),DATE(YEAR(fpdate),MONTH(fpdate)+O1276-1,DAY(fpdate))))))</f>
        <v/>
      </c>
      <c r="Q1276" s="20" t="str">
        <f>IF(O1276="","",IF(D1276&lt;&gt;"",D1276,IF(O1276=1,start_rate,IF(variable,IF(OR(O1276=1,O1276&lt;$J$23*periods_per_year),Q1275,MIN($J$24,IF(MOD(O1276-1,$J$26)=0,MAX($J$25,Q1275+$J$27),Q1275))),Q1275))))</f>
        <v/>
      </c>
      <c r="R1276" s="21" t="str">
        <f>IF(O1276="","",ROUND((((1+Q1276/CP)^(CP/periods_per_year))-1)*U1275,2))</f>
        <v/>
      </c>
      <c r="S1276" s="21" t="str">
        <f>IF(O1276="","",IF(O1276=nper,U1275+R1276,MIN(U1275+R1276,IF(Q1276=Q1275,S1275,ROUND(-PMT(((1+Q1276/CP)^(CP/periods_per_year))-1,nper-O1276+1,U1275),2)))))</f>
        <v/>
      </c>
      <c r="T1276" s="21" t="str">
        <f t="shared" si="198"/>
        <v/>
      </c>
      <c r="U1276" s="21" t="str">
        <f t="shared" si="199"/>
        <v/>
      </c>
    </row>
    <row r="1277" spans="1:21" x14ac:dyDescent="0.2">
      <c r="A1277" s="11" t="str">
        <f t="shared" si="190"/>
        <v/>
      </c>
      <c r="B1277" s="12" t="str">
        <f t="shared" si="191"/>
        <v/>
      </c>
      <c r="C1277" s="16" t="str">
        <f t="shared" si="192"/>
        <v/>
      </c>
      <c r="D1277" s="13" t="str">
        <f>IF(A1277="","",IF(A1277=1,start_rate,IF(variable,IF(OR(A1277=1,A1277&lt;$J$23*periods_per_year),D1276,MIN($J$24,IF(MOD(A1277-1,$J$26)=0,MAX($J$25,D1276+$J$27),D1276))),D1276)))</f>
        <v/>
      </c>
      <c r="E1277" s="14" t="str">
        <f t="shared" si="193"/>
        <v/>
      </c>
      <c r="F1277" s="14" t="str">
        <f>IF(A1277="","",IF(A1277=nper,J1276+E1277,MIN(J1276+E1277,IF(D1277=D1276,F1276,IF($E$13="Acc Bi-Weekly",ROUND((-PMT(((1+D1277/CP)^(CP/12))-1,(nper-A1277+1)*12/26,J1276))/2,2),IF($E$13="Acc Weekly",ROUND((-PMT(((1+D1277/CP)^(CP/12))-1,(nper-A1277+1)*12/52,J1276))/4,2),ROUND(-PMT(((1+D1277/CP)^(CP/periods_per_year))-1,nper-A1277+1,J1276),2)))))))</f>
        <v/>
      </c>
      <c r="G1277" s="14" t="str">
        <f>IF(OR(A1277="",A1277&lt;$E$23),"",IF(J1276&lt;=F1277,0,IF(IF(AND(A1277&gt;=$E$23,MOD(A1277-$E$23,int)=0),$E$24,0)+F1277&gt;=J1276+E1277,J1276+E1277-F1277,IF(AND(A1277&gt;=$E$23,MOD(A1277-$E$23,int)=0),$E$24,0)+IF(IF(AND(A1277&gt;=$E$23,MOD(A1277-$E$23,int)=0),$E$24,0)+IF(MOD(A1277-$E$27,periods_per_year)=0,$E$26,0)+F1277&lt;J1276+E1277,IF(MOD(A1277-$E$27,periods_per_year)=0,$E$26,0),J1276+E1277-IF(AND(A1277&gt;=$E$23,MOD(A1277-$E$23,int)=0),$E$24,0)-F1277))))</f>
        <v/>
      </c>
      <c r="H1277" s="15"/>
      <c r="I1277" s="14" t="str">
        <f t="shared" si="194"/>
        <v/>
      </c>
      <c r="J1277" s="14" t="str">
        <f t="shared" si="195"/>
        <v/>
      </c>
      <c r="K1277" s="14" t="str">
        <f t="shared" si="196"/>
        <v/>
      </c>
      <c r="L1277" s="14" t="str">
        <f>IF(A1277="","",SUM($K$49:K1277))</f>
        <v/>
      </c>
      <c r="O1277" s="18" t="str">
        <f t="shared" si="197"/>
        <v/>
      </c>
      <c r="P1277" s="19" t="str">
        <f>IF(O1277="","",IF(OR(periods_per_year=26,periods_per_year=52),IF(periods_per_year=26,IF(O1277=1,fpdate,P1276+14),IF(periods_per_year=52,IF(O1277=1,fpdate,P1276+7),"n/a")),IF(periods_per_year=24,DATE(YEAR(fpdate),MONTH(fpdate)+(O1277-1)/2+IF(AND(DAY(fpdate)&gt;=15,MOD(O1277,2)=0),1,0),IF(MOD(O1277,2)=0,IF(DAY(fpdate)&gt;=15,DAY(fpdate)-14,DAY(fpdate)+14),DAY(fpdate))),IF(DAY(DATE(YEAR(fpdate),MONTH(fpdate)+O1277-1,DAY(fpdate)))&lt;&gt;DAY(fpdate),DATE(YEAR(fpdate),MONTH(fpdate)+O1277,0),DATE(YEAR(fpdate),MONTH(fpdate)+O1277-1,DAY(fpdate))))))</f>
        <v/>
      </c>
      <c r="Q1277" s="20" t="str">
        <f>IF(O1277="","",IF(D1277&lt;&gt;"",D1277,IF(O1277=1,start_rate,IF(variable,IF(OR(O1277=1,O1277&lt;$J$23*periods_per_year),Q1276,MIN($J$24,IF(MOD(O1277-1,$J$26)=0,MAX($J$25,Q1276+$J$27),Q1276))),Q1276))))</f>
        <v/>
      </c>
      <c r="R1277" s="21" t="str">
        <f>IF(O1277="","",ROUND((((1+Q1277/CP)^(CP/periods_per_year))-1)*U1276,2))</f>
        <v/>
      </c>
      <c r="S1277" s="21" t="str">
        <f>IF(O1277="","",IF(O1277=nper,U1276+R1277,MIN(U1276+R1277,IF(Q1277=Q1276,S1276,ROUND(-PMT(((1+Q1277/CP)^(CP/periods_per_year))-1,nper-O1277+1,U1276),2)))))</f>
        <v/>
      </c>
      <c r="T1277" s="21" t="str">
        <f t="shared" si="198"/>
        <v/>
      </c>
      <c r="U1277" s="21" t="str">
        <f t="shared" si="199"/>
        <v/>
      </c>
    </row>
    <row r="1278" spans="1:21" x14ac:dyDescent="0.2">
      <c r="A1278" s="11" t="str">
        <f t="shared" si="190"/>
        <v/>
      </c>
      <c r="B1278" s="12" t="str">
        <f t="shared" si="191"/>
        <v/>
      </c>
      <c r="C1278" s="16" t="str">
        <f t="shared" si="192"/>
        <v/>
      </c>
      <c r="D1278" s="13" t="str">
        <f>IF(A1278="","",IF(A1278=1,start_rate,IF(variable,IF(OR(A1278=1,A1278&lt;$J$23*periods_per_year),D1277,MIN($J$24,IF(MOD(A1278-1,$J$26)=0,MAX($J$25,D1277+$J$27),D1277))),D1277)))</f>
        <v/>
      </c>
      <c r="E1278" s="14" t="str">
        <f t="shared" si="193"/>
        <v/>
      </c>
      <c r="F1278" s="14" t="str">
        <f>IF(A1278="","",IF(A1278=nper,J1277+E1278,MIN(J1277+E1278,IF(D1278=D1277,F1277,IF($E$13="Acc Bi-Weekly",ROUND((-PMT(((1+D1278/CP)^(CP/12))-1,(nper-A1278+1)*12/26,J1277))/2,2),IF($E$13="Acc Weekly",ROUND((-PMT(((1+D1278/CP)^(CP/12))-1,(nper-A1278+1)*12/52,J1277))/4,2),ROUND(-PMT(((1+D1278/CP)^(CP/periods_per_year))-1,nper-A1278+1,J1277),2)))))))</f>
        <v/>
      </c>
      <c r="G1278" s="14" t="str">
        <f>IF(OR(A1278="",A1278&lt;$E$23),"",IF(J1277&lt;=F1278,0,IF(IF(AND(A1278&gt;=$E$23,MOD(A1278-$E$23,int)=0),$E$24,0)+F1278&gt;=J1277+E1278,J1277+E1278-F1278,IF(AND(A1278&gt;=$E$23,MOD(A1278-$E$23,int)=0),$E$24,0)+IF(IF(AND(A1278&gt;=$E$23,MOD(A1278-$E$23,int)=0),$E$24,0)+IF(MOD(A1278-$E$27,periods_per_year)=0,$E$26,0)+F1278&lt;J1277+E1278,IF(MOD(A1278-$E$27,periods_per_year)=0,$E$26,0),J1277+E1278-IF(AND(A1278&gt;=$E$23,MOD(A1278-$E$23,int)=0),$E$24,0)-F1278))))</f>
        <v/>
      </c>
      <c r="H1278" s="15"/>
      <c r="I1278" s="14" t="str">
        <f t="shared" si="194"/>
        <v/>
      </c>
      <c r="J1278" s="14" t="str">
        <f t="shared" si="195"/>
        <v/>
      </c>
      <c r="K1278" s="14" t="str">
        <f t="shared" si="196"/>
        <v/>
      </c>
      <c r="L1278" s="14" t="str">
        <f>IF(A1278="","",SUM($K$49:K1278))</f>
        <v/>
      </c>
      <c r="O1278" s="18" t="str">
        <f t="shared" si="197"/>
        <v/>
      </c>
      <c r="P1278" s="19" t="str">
        <f>IF(O1278="","",IF(OR(periods_per_year=26,periods_per_year=52),IF(periods_per_year=26,IF(O1278=1,fpdate,P1277+14),IF(periods_per_year=52,IF(O1278=1,fpdate,P1277+7),"n/a")),IF(periods_per_year=24,DATE(YEAR(fpdate),MONTH(fpdate)+(O1278-1)/2+IF(AND(DAY(fpdate)&gt;=15,MOD(O1278,2)=0),1,0),IF(MOD(O1278,2)=0,IF(DAY(fpdate)&gt;=15,DAY(fpdate)-14,DAY(fpdate)+14),DAY(fpdate))),IF(DAY(DATE(YEAR(fpdate),MONTH(fpdate)+O1278-1,DAY(fpdate)))&lt;&gt;DAY(fpdate),DATE(YEAR(fpdate),MONTH(fpdate)+O1278,0),DATE(YEAR(fpdate),MONTH(fpdate)+O1278-1,DAY(fpdate))))))</f>
        <v/>
      </c>
      <c r="Q1278" s="20" t="str">
        <f>IF(O1278="","",IF(D1278&lt;&gt;"",D1278,IF(O1278=1,start_rate,IF(variable,IF(OR(O1278=1,O1278&lt;$J$23*periods_per_year),Q1277,MIN($J$24,IF(MOD(O1278-1,$J$26)=0,MAX($J$25,Q1277+$J$27),Q1277))),Q1277))))</f>
        <v/>
      </c>
      <c r="R1278" s="21" t="str">
        <f>IF(O1278="","",ROUND((((1+Q1278/CP)^(CP/periods_per_year))-1)*U1277,2))</f>
        <v/>
      </c>
      <c r="S1278" s="21" t="str">
        <f>IF(O1278="","",IF(O1278=nper,U1277+R1278,MIN(U1277+R1278,IF(Q1278=Q1277,S1277,ROUND(-PMT(((1+Q1278/CP)^(CP/periods_per_year))-1,nper-O1278+1,U1277),2)))))</f>
        <v/>
      </c>
      <c r="T1278" s="21" t="str">
        <f t="shared" si="198"/>
        <v/>
      </c>
      <c r="U1278" s="21" t="str">
        <f t="shared" si="199"/>
        <v/>
      </c>
    </row>
    <row r="1279" spans="1:21" x14ac:dyDescent="0.2">
      <c r="A1279" s="11" t="str">
        <f t="shared" si="190"/>
        <v/>
      </c>
      <c r="B1279" s="12" t="str">
        <f t="shared" si="191"/>
        <v/>
      </c>
      <c r="C1279" s="16" t="str">
        <f t="shared" si="192"/>
        <v/>
      </c>
      <c r="D1279" s="13" t="str">
        <f>IF(A1279="","",IF(A1279=1,start_rate,IF(variable,IF(OR(A1279=1,A1279&lt;$J$23*periods_per_year),D1278,MIN($J$24,IF(MOD(A1279-1,$J$26)=0,MAX($J$25,D1278+$J$27),D1278))),D1278)))</f>
        <v/>
      </c>
      <c r="E1279" s="14" t="str">
        <f t="shared" si="193"/>
        <v/>
      </c>
      <c r="F1279" s="14" t="str">
        <f>IF(A1279="","",IF(A1279=nper,J1278+E1279,MIN(J1278+E1279,IF(D1279=D1278,F1278,IF($E$13="Acc Bi-Weekly",ROUND((-PMT(((1+D1279/CP)^(CP/12))-1,(nper-A1279+1)*12/26,J1278))/2,2),IF($E$13="Acc Weekly",ROUND((-PMT(((1+D1279/CP)^(CP/12))-1,(nper-A1279+1)*12/52,J1278))/4,2),ROUND(-PMT(((1+D1279/CP)^(CP/periods_per_year))-1,nper-A1279+1,J1278),2)))))))</f>
        <v/>
      </c>
      <c r="G1279" s="14" t="str">
        <f>IF(OR(A1279="",A1279&lt;$E$23),"",IF(J1278&lt;=F1279,0,IF(IF(AND(A1279&gt;=$E$23,MOD(A1279-$E$23,int)=0),$E$24,0)+F1279&gt;=J1278+E1279,J1278+E1279-F1279,IF(AND(A1279&gt;=$E$23,MOD(A1279-$E$23,int)=0),$E$24,0)+IF(IF(AND(A1279&gt;=$E$23,MOD(A1279-$E$23,int)=0),$E$24,0)+IF(MOD(A1279-$E$27,periods_per_year)=0,$E$26,0)+F1279&lt;J1278+E1279,IF(MOD(A1279-$E$27,periods_per_year)=0,$E$26,0),J1278+E1279-IF(AND(A1279&gt;=$E$23,MOD(A1279-$E$23,int)=0),$E$24,0)-F1279))))</f>
        <v/>
      </c>
      <c r="H1279" s="15"/>
      <c r="I1279" s="14" t="str">
        <f t="shared" si="194"/>
        <v/>
      </c>
      <c r="J1279" s="14" t="str">
        <f t="shared" si="195"/>
        <v/>
      </c>
      <c r="K1279" s="14" t="str">
        <f t="shared" si="196"/>
        <v/>
      </c>
      <c r="L1279" s="14" t="str">
        <f>IF(A1279="","",SUM($K$49:K1279))</f>
        <v/>
      </c>
      <c r="O1279" s="18" t="str">
        <f t="shared" si="197"/>
        <v/>
      </c>
      <c r="P1279" s="19" t="str">
        <f>IF(O1279="","",IF(OR(periods_per_year=26,periods_per_year=52),IF(periods_per_year=26,IF(O1279=1,fpdate,P1278+14),IF(periods_per_year=52,IF(O1279=1,fpdate,P1278+7),"n/a")),IF(periods_per_year=24,DATE(YEAR(fpdate),MONTH(fpdate)+(O1279-1)/2+IF(AND(DAY(fpdate)&gt;=15,MOD(O1279,2)=0),1,0),IF(MOD(O1279,2)=0,IF(DAY(fpdate)&gt;=15,DAY(fpdate)-14,DAY(fpdate)+14),DAY(fpdate))),IF(DAY(DATE(YEAR(fpdate),MONTH(fpdate)+O1279-1,DAY(fpdate)))&lt;&gt;DAY(fpdate),DATE(YEAR(fpdate),MONTH(fpdate)+O1279,0),DATE(YEAR(fpdate),MONTH(fpdate)+O1279-1,DAY(fpdate))))))</f>
        <v/>
      </c>
      <c r="Q1279" s="20" t="str">
        <f>IF(O1279="","",IF(D1279&lt;&gt;"",D1279,IF(O1279=1,start_rate,IF(variable,IF(OR(O1279=1,O1279&lt;$J$23*periods_per_year),Q1278,MIN($J$24,IF(MOD(O1279-1,$J$26)=0,MAX($J$25,Q1278+$J$27),Q1278))),Q1278))))</f>
        <v/>
      </c>
      <c r="R1279" s="21" t="str">
        <f>IF(O1279="","",ROUND((((1+Q1279/CP)^(CP/periods_per_year))-1)*U1278,2))</f>
        <v/>
      </c>
      <c r="S1279" s="21" t="str">
        <f>IF(O1279="","",IF(O1279=nper,U1278+R1279,MIN(U1278+R1279,IF(Q1279=Q1278,S1278,ROUND(-PMT(((1+Q1279/CP)^(CP/periods_per_year))-1,nper-O1279+1,U1278),2)))))</f>
        <v/>
      </c>
      <c r="T1279" s="21" t="str">
        <f t="shared" si="198"/>
        <v/>
      </c>
      <c r="U1279" s="21" t="str">
        <f t="shared" si="199"/>
        <v/>
      </c>
    </row>
    <row r="1280" spans="1:21" x14ac:dyDescent="0.2">
      <c r="A1280" s="11" t="str">
        <f t="shared" si="190"/>
        <v/>
      </c>
      <c r="B1280" s="12" t="str">
        <f t="shared" si="191"/>
        <v/>
      </c>
      <c r="C1280" s="16" t="str">
        <f t="shared" si="192"/>
        <v/>
      </c>
      <c r="D1280" s="13" t="str">
        <f>IF(A1280="","",IF(A1280=1,start_rate,IF(variable,IF(OR(A1280=1,A1280&lt;$J$23*periods_per_year),D1279,MIN($J$24,IF(MOD(A1280-1,$J$26)=0,MAX($J$25,D1279+$J$27),D1279))),D1279)))</f>
        <v/>
      </c>
      <c r="E1280" s="14" t="str">
        <f t="shared" si="193"/>
        <v/>
      </c>
      <c r="F1280" s="14" t="str">
        <f>IF(A1280="","",IF(A1280=nper,J1279+E1280,MIN(J1279+E1280,IF(D1280=D1279,F1279,IF($E$13="Acc Bi-Weekly",ROUND((-PMT(((1+D1280/CP)^(CP/12))-1,(nper-A1280+1)*12/26,J1279))/2,2),IF($E$13="Acc Weekly",ROUND((-PMT(((1+D1280/CP)^(CP/12))-1,(nper-A1280+1)*12/52,J1279))/4,2),ROUND(-PMT(((1+D1280/CP)^(CP/periods_per_year))-1,nper-A1280+1,J1279),2)))))))</f>
        <v/>
      </c>
      <c r="G1280" s="14" t="str">
        <f>IF(OR(A1280="",A1280&lt;$E$23),"",IF(J1279&lt;=F1280,0,IF(IF(AND(A1280&gt;=$E$23,MOD(A1280-$E$23,int)=0),$E$24,0)+F1280&gt;=J1279+E1280,J1279+E1280-F1280,IF(AND(A1280&gt;=$E$23,MOD(A1280-$E$23,int)=0),$E$24,0)+IF(IF(AND(A1280&gt;=$E$23,MOD(A1280-$E$23,int)=0),$E$24,0)+IF(MOD(A1280-$E$27,periods_per_year)=0,$E$26,0)+F1280&lt;J1279+E1280,IF(MOD(A1280-$E$27,periods_per_year)=0,$E$26,0),J1279+E1280-IF(AND(A1280&gt;=$E$23,MOD(A1280-$E$23,int)=0),$E$24,0)-F1280))))</f>
        <v/>
      </c>
      <c r="H1280" s="15"/>
      <c r="I1280" s="14" t="str">
        <f t="shared" si="194"/>
        <v/>
      </c>
      <c r="J1280" s="14" t="str">
        <f t="shared" si="195"/>
        <v/>
      </c>
      <c r="K1280" s="14" t="str">
        <f t="shared" si="196"/>
        <v/>
      </c>
      <c r="L1280" s="14" t="str">
        <f>IF(A1280="","",SUM($K$49:K1280))</f>
        <v/>
      </c>
      <c r="O1280" s="18" t="str">
        <f t="shared" si="197"/>
        <v/>
      </c>
      <c r="P1280" s="19" t="str">
        <f>IF(O1280="","",IF(OR(periods_per_year=26,periods_per_year=52),IF(periods_per_year=26,IF(O1280=1,fpdate,P1279+14),IF(periods_per_year=52,IF(O1280=1,fpdate,P1279+7),"n/a")),IF(periods_per_year=24,DATE(YEAR(fpdate),MONTH(fpdate)+(O1280-1)/2+IF(AND(DAY(fpdate)&gt;=15,MOD(O1280,2)=0),1,0),IF(MOD(O1280,2)=0,IF(DAY(fpdate)&gt;=15,DAY(fpdate)-14,DAY(fpdate)+14),DAY(fpdate))),IF(DAY(DATE(YEAR(fpdate),MONTH(fpdate)+O1280-1,DAY(fpdate)))&lt;&gt;DAY(fpdate),DATE(YEAR(fpdate),MONTH(fpdate)+O1280,0),DATE(YEAR(fpdate),MONTH(fpdate)+O1280-1,DAY(fpdate))))))</f>
        <v/>
      </c>
      <c r="Q1280" s="20" t="str">
        <f>IF(O1280="","",IF(D1280&lt;&gt;"",D1280,IF(O1280=1,start_rate,IF(variable,IF(OR(O1280=1,O1280&lt;$J$23*periods_per_year),Q1279,MIN($J$24,IF(MOD(O1280-1,$J$26)=0,MAX($J$25,Q1279+$J$27),Q1279))),Q1279))))</f>
        <v/>
      </c>
      <c r="R1280" s="21" t="str">
        <f>IF(O1280="","",ROUND((((1+Q1280/CP)^(CP/periods_per_year))-1)*U1279,2))</f>
        <v/>
      </c>
      <c r="S1280" s="21" t="str">
        <f>IF(O1280="","",IF(O1280=nper,U1279+R1280,MIN(U1279+R1280,IF(Q1280=Q1279,S1279,ROUND(-PMT(((1+Q1280/CP)^(CP/periods_per_year))-1,nper-O1280+1,U1279),2)))))</f>
        <v/>
      </c>
      <c r="T1280" s="21" t="str">
        <f t="shared" si="198"/>
        <v/>
      </c>
      <c r="U1280" s="21" t="str">
        <f t="shared" si="199"/>
        <v/>
      </c>
    </row>
    <row r="1281" spans="1:21" x14ac:dyDescent="0.2">
      <c r="A1281" s="11" t="str">
        <f t="shared" si="190"/>
        <v/>
      </c>
      <c r="B1281" s="12" t="str">
        <f t="shared" si="191"/>
        <v/>
      </c>
      <c r="C1281" s="16" t="str">
        <f t="shared" si="192"/>
        <v/>
      </c>
      <c r="D1281" s="13" t="str">
        <f>IF(A1281="","",IF(A1281=1,start_rate,IF(variable,IF(OR(A1281=1,A1281&lt;$J$23*periods_per_year),D1280,MIN($J$24,IF(MOD(A1281-1,$J$26)=0,MAX($J$25,D1280+$J$27),D1280))),D1280)))</f>
        <v/>
      </c>
      <c r="E1281" s="14" t="str">
        <f t="shared" si="193"/>
        <v/>
      </c>
      <c r="F1281" s="14" t="str">
        <f>IF(A1281="","",IF(A1281=nper,J1280+E1281,MIN(J1280+E1281,IF(D1281=D1280,F1280,IF($E$13="Acc Bi-Weekly",ROUND((-PMT(((1+D1281/CP)^(CP/12))-1,(nper-A1281+1)*12/26,J1280))/2,2),IF($E$13="Acc Weekly",ROUND((-PMT(((1+D1281/CP)^(CP/12))-1,(nper-A1281+1)*12/52,J1280))/4,2),ROUND(-PMT(((1+D1281/CP)^(CP/periods_per_year))-1,nper-A1281+1,J1280),2)))))))</f>
        <v/>
      </c>
      <c r="G1281" s="14" t="str">
        <f>IF(OR(A1281="",A1281&lt;$E$23),"",IF(J1280&lt;=F1281,0,IF(IF(AND(A1281&gt;=$E$23,MOD(A1281-$E$23,int)=0),$E$24,0)+F1281&gt;=J1280+E1281,J1280+E1281-F1281,IF(AND(A1281&gt;=$E$23,MOD(A1281-$E$23,int)=0),$E$24,0)+IF(IF(AND(A1281&gt;=$E$23,MOD(A1281-$E$23,int)=0),$E$24,0)+IF(MOD(A1281-$E$27,periods_per_year)=0,$E$26,0)+F1281&lt;J1280+E1281,IF(MOD(A1281-$E$27,periods_per_year)=0,$E$26,0),J1280+E1281-IF(AND(A1281&gt;=$E$23,MOD(A1281-$E$23,int)=0),$E$24,0)-F1281))))</f>
        <v/>
      </c>
      <c r="H1281" s="15"/>
      <c r="I1281" s="14" t="str">
        <f t="shared" si="194"/>
        <v/>
      </c>
      <c r="J1281" s="14" t="str">
        <f t="shared" si="195"/>
        <v/>
      </c>
      <c r="K1281" s="14" t="str">
        <f t="shared" si="196"/>
        <v/>
      </c>
      <c r="L1281" s="14" t="str">
        <f>IF(A1281="","",SUM($K$49:K1281))</f>
        <v/>
      </c>
      <c r="O1281" s="18" t="str">
        <f t="shared" si="197"/>
        <v/>
      </c>
      <c r="P1281" s="19" t="str">
        <f>IF(O1281="","",IF(OR(periods_per_year=26,periods_per_year=52),IF(periods_per_year=26,IF(O1281=1,fpdate,P1280+14),IF(periods_per_year=52,IF(O1281=1,fpdate,P1280+7),"n/a")),IF(periods_per_year=24,DATE(YEAR(fpdate),MONTH(fpdate)+(O1281-1)/2+IF(AND(DAY(fpdate)&gt;=15,MOD(O1281,2)=0),1,0),IF(MOD(O1281,2)=0,IF(DAY(fpdate)&gt;=15,DAY(fpdate)-14,DAY(fpdate)+14),DAY(fpdate))),IF(DAY(DATE(YEAR(fpdate),MONTH(fpdate)+O1281-1,DAY(fpdate)))&lt;&gt;DAY(fpdate),DATE(YEAR(fpdate),MONTH(fpdate)+O1281,0),DATE(YEAR(fpdate),MONTH(fpdate)+O1281-1,DAY(fpdate))))))</f>
        <v/>
      </c>
      <c r="Q1281" s="20" t="str">
        <f>IF(O1281="","",IF(D1281&lt;&gt;"",D1281,IF(O1281=1,start_rate,IF(variable,IF(OR(O1281=1,O1281&lt;$J$23*periods_per_year),Q1280,MIN($J$24,IF(MOD(O1281-1,$J$26)=0,MAX($J$25,Q1280+$J$27),Q1280))),Q1280))))</f>
        <v/>
      </c>
      <c r="R1281" s="21" t="str">
        <f>IF(O1281="","",ROUND((((1+Q1281/CP)^(CP/periods_per_year))-1)*U1280,2))</f>
        <v/>
      </c>
      <c r="S1281" s="21" t="str">
        <f>IF(O1281="","",IF(O1281=nper,U1280+R1281,MIN(U1280+R1281,IF(Q1281=Q1280,S1280,ROUND(-PMT(((1+Q1281/CP)^(CP/periods_per_year))-1,nper-O1281+1,U1280),2)))))</f>
        <v/>
      </c>
      <c r="T1281" s="21" t="str">
        <f t="shared" si="198"/>
        <v/>
      </c>
      <c r="U1281" s="21" t="str">
        <f t="shared" si="199"/>
        <v/>
      </c>
    </row>
    <row r="1282" spans="1:21" x14ac:dyDescent="0.2">
      <c r="A1282" s="11" t="str">
        <f t="shared" si="190"/>
        <v/>
      </c>
      <c r="B1282" s="12" t="str">
        <f t="shared" si="191"/>
        <v/>
      </c>
      <c r="C1282" s="16" t="str">
        <f t="shared" si="192"/>
        <v/>
      </c>
      <c r="D1282" s="13" t="str">
        <f>IF(A1282="","",IF(A1282=1,start_rate,IF(variable,IF(OR(A1282=1,A1282&lt;$J$23*periods_per_year),D1281,MIN($J$24,IF(MOD(A1282-1,$J$26)=0,MAX($J$25,D1281+$J$27),D1281))),D1281)))</f>
        <v/>
      </c>
      <c r="E1282" s="14" t="str">
        <f t="shared" si="193"/>
        <v/>
      </c>
      <c r="F1282" s="14" t="str">
        <f>IF(A1282="","",IF(A1282=nper,J1281+E1282,MIN(J1281+E1282,IF(D1282=D1281,F1281,IF($E$13="Acc Bi-Weekly",ROUND((-PMT(((1+D1282/CP)^(CP/12))-1,(nper-A1282+1)*12/26,J1281))/2,2),IF($E$13="Acc Weekly",ROUND((-PMT(((1+D1282/CP)^(CP/12))-1,(nper-A1282+1)*12/52,J1281))/4,2),ROUND(-PMT(((1+D1282/CP)^(CP/periods_per_year))-1,nper-A1282+1,J1281),2)))))))</f>
        <v/>
      </c>
      <c r="G1282" s="14" t="str">
        <f>IF(OR(A1282="",A1282&lt;$E$23),"",IF(J1281&lt;=F1282,0,IF(IF(AND(A1282&gt;=$E$23,MOD(A1282-$E$23,int)=0),$E$24,0)+F1282&gt;=J1281+E1282,J1281+E1282-F1282,IF(AND(A1282&gt;=$E$23,MOD(A1282-$E$23,int)=0),$E$24,0)+IF(IF(AND(A1282&gt;=$E$23,MOD(A1282-$E$23,int)=0),$E$24,0)+IF(MOD(A1282-$E$27,periods_per_year)=0,$E$26,0)+F1282&lt;J1281+E1282,IF(MOD(A1282-$E$27,periods_per_year)=0,$E$26,0),J1281+E1282-IF(AND(A1282&gt;=$E$23,MOD(A1282-$E$23,int)=0),$E$24,0)-F1282))))</f>
        <v/>
      </c>
      <c r="H1282" s="15"/>
      <c r="I1282" s="14" t="str">
        <f t="shared" si="194"/>
        <v/>
      </c>
      <c r="J1282" s="14" t="str">
        <f t="shared" si="195"/>
        <v/>
      </c>
      <c r="K1282" s="14" t="str">
        <f t="shared" si="196"/>
        <v/>
      </c>
      <c r="L1282" s="14" t="str">
        <f>IF(A1282="","",SUM($K$49:K1282))</f>
        <v/>
      </c>
      <c r="O1282" s="18" t="str">
        <f t="shared" si="197"/>
        <v/>
      </c>
      <c r="P1282" s="19" t="str">
        <f>IF(O1282="","",IF(OR(periods_per_year=26,periods_per_year=52),IF(periods_per_year=26,IF(O1282=1,fpdate,P1281+14),IF(periods_per_year=52,IF(O1282=1,fpdate,P1281+7),"n/a")),IF(periods_per_year=24,DATE(YEAR(fpdate),MONTH(fpdate)+(O1282-1)/2+IF(AND(DAY(fpdate)&gt;=15,MOD(O1282,2)=0),1,0),IF(MOD(O1282,2)=0,IF(DAY(fpdate)&gt;=15,DAY(fpdate)-14,DAY(fpdate)+14),DAY(fpdate))),IF(DAY(DATE(YEAR(fpdate),MONTH(fpdate)+O1282-1,DAY(fpdate)))&lt;&gt;DAY(fpdate),DATE(YEAR(fpdate),MONTH(fpdate)+O1282,0),DATE(YEAR(fpdate),MONTH(fpdate)+O1282-1,DAY(fpdate))))))</f>
        <v/>
      </c>
      <c r="Q1282" s="20" t="str">
        <f>IF(O1282="","",IF(D1282&lt;&gt;"",D1282,IF(O1282=1,start_rate,IF(variable,IF(OR(O1282=1,O1282&lt;$J$23*periods_per_year),Q1281,MIN($J$24,IF(MOD(O1282-1,$J$26)=0,MAX($J$25,Q1281+$J$27),Q1281))),Q1281))))</f>
        <v/>
      </c>
      <c r="R1282" s="21" t="str">
        <f>IF(O1282="","",ROUND((((1+Q1282/CP)^(CP/periods_per_year))-1)*U1281,2))</f>
        <v/>
      </c>
      <c r="S1282" s="21" t="str">
        <f>IF(O1282="","",IF(O1282=nper,U1281+R1282,MIN(U1281+R1282,IF(Q1282=Q1281,S1281,ROUND(-PMT(((1+Q1282/CP)^(CP/periods_per_year))-1,nper-O1282+1,U1281),2)))))</f>
        <v/>
      </c>
      <c r="T1282" s="21" t="str">
        <f t="shared" si="198"/>
        <v/>
      </c>
      <c r="U1282" s="21" t="str">
        <f t="shared" si="199"/>
        <v/>
      </c>
    </row>
    <row r="1283" spans="1:21" x14ac:dyDescent="0.2">
      <c r="A1283" s="11" t="str">
        <f t="shared" si="190"/>
        <v/>
      </c>
      <c r="B1283" s="12" t="str">
        <f t="shared" si="191"/>
        <v/>
      </c>
      <c r="C1283" s="16" t="str">
        <f t="shared" si="192"/>
        <v/>
      </c>
      <c r="D1283" s="13" t="str">
        <f>IF(A1283="","",IF(A1283=1,start_rate,IF(variable,IF(OR(A1283=1,A1283&lt;$J$23*periods_per_year),D1282,MIN($J$24,IF(MOD(A1283-1,$J$26)=0,MAX($J$25,D1282+$J$27),D1282))),D1282)))</f>
        <v/>
      </c>
      <c r="E1283" s="14" t="str">
        <f t="shared" si="193"/>
        <v/>
      </c>
      <c r="F1283" s="14" t="str">
        <f>IF(A1283="","",IF(A1283=nper,J1282+E1283,MIN(J1282+E1283,IF(D1283=D1282,F1282,IF($E$13="Acc Bi-Weekly",ROUND((-PMT(((1+D1283/CP)^(CP/12))-1,(nper-A1283+1)*12/26,J1282))/2,2),IF($E$13="Acc Weekly",ROUND((-PMT(((1+D1283/CP)^(CP/12))-1,(nper-A1283+1)*12/52,J1282))/4,2),ROUND(-PMT(((1+D1283/CP)^(CP/periods_per_year))-1,nper-A1283+1,J1282),2)))))))</f>
        <v/>
      </c>
      <c r="G1283" s="14" t="str">
        <f>IF(OR(A1283="",A1283&lt;$E$23),"",IF(J1282&lt;=F1283,0,IF(IF(AND(A1283&gt;=$E$23,MOD(A1283-$E$23,int)=0),$E$24,0)+F1283&gt;=J1282+E1283,J1282+E1283-F1283,IF(AND(A1283&gt;=$E$23,MOD(A1283-$E$23,int)=0),$E$24,0)+IF(IF(AND(A1283&gt;=$E$23,MOD(A1283-$E$23,int)=0),$E$24,0)+IF(MOD(A1283-$E$27,periods_per_year)=0,$E$26,0)+F1283&lt;J1282+E1283,IF(MOD(A1283-$E$27,periods_per_year)=0,$E$26,0),J1282+E1283-IF(AND(A1283&gt;=$E$23,MOD(A1283-$E$23,int)=0),$E$24,0)-F1283))))</f>
        <v/>
      </c>
      <c r="H1283" s="15"/>
      <c r="I1283" s="14" t="str">
        <f t="shared" si="194"/>
        <v/>
      </c>
      <c r="J1283" s="14" t="str">
        <f t="shared" si="195"/>
        <v/>
      </c>
      <c r="K1283" s="14" t="str">
        <f t="shared" si="196"/>
        <v/>
      </c>
      <c r="L1283" s="14" t="str">
        <f>IF(A1283="","",SUM($K$49:K1283))</f>
        <v/>
      </c>
      <c r="O1283" s="18" t="str">
        <f t="shared" si="197"/>
        <v/>
      </c>
      <c r="P1283" s="19" t="str">
        <f>IF(O1283="","",IF(OR(periods_per_year=26,periods_per_year=52),IF(periods_per_year=26,IF(O1283=1,fpdate,P1282+14),IF(periods_per_year=52,IF(O1283=1,fpdate,P1282+7),"n/a")),IF(periods_per_year=24,DATE(YEAR(fpdate),MONTH(fpdate)+(O1283-1)/2+IF(AND(DAY(fpdate)&gt;=15,MOD(O1283,2)=0),1,0),IF(MOD(O1283,2)=0,IF(DAY(fpdate)&gt;=15,DAY(fpdate)-14,DAY(fpdate)+14),DAY(fpdate))),IF(DAY(DATE(YEAR(fpdate),MONTH(fpdate)+O1283-1,DAY(fpdate)))&lt;&gt;DAY(fpdate),DATE(YEAR(fpdate),MONTH(fpdate)+O1283,0),DATE(YEAR(fpdate),MONTH(fpdate)+O1283-1,DAY(fpdate))))))</f>
        <v/>
      </c>
      <c r="Q1283" s="20" t="str">
        <f>IF(O1283="","",IF(D1283&lt;&gt;"",D1283,IF(O1283=1,start_rate,IF(variable,IF(OR(O1283=1,O1283&lt;$J$23*periods_per_year),Q1282,MIN($J$24,IF(MOD(O1283-1,$J$26)=0,MAX($J$25,Q1282+$J$27),Q1282))),Q1282))))</f>
        <v/>
      </c>
      <c r="R1283" s="21" t="str">
        <f>IF(O1283="","",ROUND((((1+Q1283/CP)^(CP/periods_per_year))-1)*U1282,2))</f>
        <v/>
      </c>
      <c r="S1283" s="21" t="str">
        <f>IF(O1283="","",IF(O1283=nper,U1282+R1283,MIN(U1282+R1283,IF(Q1283=Q1282,S1282,ROUND(-PMT(((1+Q1283/CP)^(CP/periods_per_year))-1,nper-O1283+1,U1282),2)))))</f>
        <v/>
      </c>
      <c r="T1283" s="21" t="str">
        <f t="shared" si="198"/>
        <v/>
      </c>
      <c r="U1283" s="21" t="str">
        <f t="shared" si="199"/>
        <v/>
      </c>
    </row>
    <row r="1284" spans="1:21" x14ac:dyDescent="0.2">
      <c r="A1284" s="11" t="str">
        <f t="shared" si="190"/>
        <v/>
      </c>
      <c r="B1284" s="12" t="str">
        <f t="shared" si="191"/>
        <v/>
      </c>
      <c r="C1284" s="16" t="str">
        <f t="shared" si="192"/>
        <v/>
      </c>
      <c r="D1284" s="13" t="str">
        <f>IF(A1284="","",IF(A1284=1,start_rate,IF(variable,IF(OR(A1284=1,A1284&lt;$J$23*periods_per_year),D1283,MIN($J$24,IF(MOD(A1284-1,$J$26)=0,MAX($J$25,D1283+$J$27),D1283))),D1283)))</f>
        <v/>
      </c>
      <c r="E1284" s="14" t="str">
        <f t="shared" si="193"/>
        <v/>
      </c>
      <c r="F1284" s="14" t="str">
        <f>IF(A1284="","",IF(A1284=nper,J1283+E1284,MIN(J1283+E1284,IF(D1284=D1283,F1283,IF($E$13="Acc Bi-Weekly",ROUND((-PMT(((1+D1284/CP)^(CP/12))-1,(nper-A1284+1)*12/26,J1283))/2,2),IF($E$13="Acc Weekly",ROUND((-PMT(((1+D1284/CP)^(CP/12))-1,(nper-A1284+1)*12/52,J1283))/4,2),ROUND(-PMT(((1+D1284/CP)^(CP/periods_per_year))-1,nper-A1284+1,J1283),2)))))))</f>
        <v/>
      </c>
      <c r="G1284" s="14" t="str">
        <f>IF(OR(A1284="",A1284&lt;$E$23),"",IF(J1283&lt;=F1284,0,IF(IF(AND(A1284&gt;=$E$23,MOD(A1284-$E$23,int)=0),$E$24,0)+F1284&gt;=J1283+E1284,J1283+E1284-F1284,IF(AND(A1284&gt;=$E$23,MOD(A1284-$E$23,int)=0),$E$24,0)+IF(IF(AND(A1284&gt;=$E$23,MOD(A1284-$E$23,int)=0),$E$24,0)+IF(MOD(A1284-$E$27,periods_per_year)=0,$E$26,0)+F1284&lt;J1283+E1284,IF(MOD(A1284-$E$27,periods_per_year)=0,$E$26,0),J1283+E1284-IF(AND(A1284&gt;=$E$23,MOD(A1284-$E$23,int)=0),$E$24,0)-F1284))))</f>
        <v/>
      </c>
      <c r="H1284" s="15"/>
      <c r="I1284" s="14" t="str">
        <f t="shared" si="194"/>
        <v/>
      </c>
      <c r="J1284" s="14" t="str">
        <f t="shared" si="195"/>
        <v/>
      </c>
      <c r="K1284" s="14" t="str">
        <f t="shared" si="196"/>
        <v/>
      </c>
      <c r="L1284" s="14" t="str">
        <f>IF(A1284="","",SUM($K$49:K1284))</f>
        <v/>
      </c>
      <c r="O1284" s="18" t="str">
        <f t="shared" si="197"/>
        <v/>
      </c>
      <c r="P1284" s="19" t="str">
        <f>IF(O1284="","",IF(OR(periods_per_year=26,periods_per_year=52),IF(periods_per_year=26,IF(O1284=1,fpdate,P1283+14),IF(periods_per_year=52,IF(O1284=1,fpdate,P1283+7),"n/a")),IF(periods_per_year=24,DATE(YEAR(fpdate),MONTH(fpdate)+(O1284-1)/2+IF(AND(DAY(fpdate)&gt;=15,MOD(O1284,2)=0),1,0),IF(MOD(O1284,2)=0,IF(DAY(fpdate)&gt;=15,DAY(fpdate)-14,DAY(fpdate)+14),DAY(fpdate))),IF(DAY(DATE(YEAR(fpdate),MONTH(fpdate)+O1284-1,DAY(fpdate)))&lt;&gt;DAY(fpdate),DATE(YEAR(fpdate),MONTH(fpdate)+O1284,0),DATE(YEAR(fpdate),MONTH(fpdate)+O1284-1,DAY(fpdate))))))</f>
        <v/>
      </c>
      <c r="Q1284" s="20" t="str">
        <f>IF(O1284="","",IF(D1284&lt;&gt;"",D1284,IF(O1284=1,start_rate,IF(variable,IF(OR(O1284=1,O1284&lt;$J$23*periods_per_year),Q1283,MIN($J$24,IF(MOD(O1284-1,$J$26)=0,MAX($J$25,Q1283+$J$27),Q1283))),Q1283))))</f>
        <v/>
      </c>
      <c r="R1284" s="21" t="str">
        <f>IF(O1284="","",ROUND((((1+Q1284/CP)^(CP/periods_per_year))-1)*U1283,2))</f>
        <v/>
      </c>
      <c r="S1284" s="21" t="str">
        <f>IF(O1284="","",IF(O1284=nper,U1283+R1284,MIN(U1283+R1284,IF(Q1284=Q1283,S1283,ROUND(-PMT(((1+Q1284/CP)^(CP/periods_per_year))-1,nper-O1284+1,U1283),2)))))</f>
        <v/>
      </c>
      <c r="T1284" s="21" t="str">
        <f t="shared" si="198"/>
        <v/>
      </c>
      <c r="U1284" s="21" t="str">
        <f t="shared" si="199"/>
        <v/>
      </c>
    </row>
    <row r="1285" spans="1:21" x14ac:dyDescent="0.2">
      <c r="A1285" s="11" t="str">
        <f t="shared" si="190"/>
        <v/>
      </c>
      <c r="B1285" s="12" t="str">
        <f t="shared" si="191"/>
        <v/>
      </c>
      <c r="C1285" s="16" t="str">
        <f t="shared" si="192"/>
        <v/>
      </c>
      <c r="D1285" s="13" t="str">
        <f>IF(A1285="","",IF(A1285=1,start_rate,IF(variable,IF(OR(A1285=1,A1285&lt;$J$23*periods_per_year),D1284,MIN($J$24,IF(MOD(A1285-1,$J$26)=0,MAX($J$25,D1284+$J$27),D1284))),D1284)))</f>
        <v/>
      </c>
      <c r="E1285" s="14" t="str">
        <f t="shared" si="193"/>
        <v/>
      </c>
      <c r="F1285" s="14" t="str">
        <f>IF(A1285="","",IF(A1285=nper,J1284+E1285,MIN(J1284+E1285,IF(D1285=D1284,F1284,IF($E$13="Acc Bi-Weekly",ROUND((-PMT(((1+D1285/CP)^(CP/12))-1,(nper-A1285+1)*12/26,J1284))/2,2),IF($E$13="Acc Weekly",ROUND((-PMT(((1+D1285/CP)^(CP/12))-1,(nper-A1285+1)*12/52,J1284))/4,2),ROUND(-PMT(((1+D1285/CP)^(CP/periods_per_year))-1,nper-A1285+1,J1284),2)))))))</f>
        <v/>
      </c>
      <c r="G1285" s="14" t="str">
        <f>IF(OR(A1285="",A1285&lt;$E$23),"",IF(J1284&lt;=F1285,0,IF(IF(AND(A1285&gt;=$E$23,MOD(A1285-$E$23,int)=0),$E$24,0)+F1285&gt;=J1284+E1285,J1284+E1285-F1285,IF(AND(A1285&gt;=$E$23,MOD(A1285-$E$23,int)=0),$E$24,0)+IF(IF(AND(A1285&gt;=$E$23,MOD(A1285-$E$23,int)=0),$E$24,0)+IF(MOD(A1285-$E$27,periods_per_year)=0,$E$26,0)+F1285&lt;J1284+E1285,IF(MOD(A1285-$E$27,periods_per_year)=0,$E$26,0),J1284+E1285-IF(AND(A1285&gt;=$E$23,MOD(A1285-$E$23,int)=0),$E$24,0)-F1285))))</f>
        <v/>
      </c>
      <c r="H1285" s="15"/>
      <c r="I1285" s="14" t="str">
        <f t="shared" si="194"/>
        <v/>
      </c>
      <c r="J1285" s="14" t="str">
        <f t="shared" si="195"/>
        <v/>
      </c>
      <c r="K1285" s="14" t="str">
        <f t="shared" si="196"/>
        <v/>
      </c>
      <c r="L1285" s="14" t="str">
        <f>IF(A1285="","",SUM($K$49:K1285))</f>
        <v/>
      </c>
      <c r="O1285" s="18" t="str">
        <f t="shared" si="197"/>
        <v/>
      </c>
      <c r="P1285" s="19" t="str">
        <f>IF(O1285="","",IF(OR(periods_per_year=26,periods_per_year=52),IF(periods_per_year=26,IF(O1285=1,fpdate,P1284+14),IF(periods_per_year=52,IF(O1285=1,fpdate,P1284+7),"n/a")),IF(periods_per_year=24,DATE(YEAR(fpdate),MONTH(fpdate)+(O1285-1)/2+IF(AND(DAY(fpdate)&gt;=15,MOD(O1285,2)=0),1,0),IF(MOD(O1285,2)=0,IF(DAY(fpdate)&gt;=15,DAY(fpdate)-14,DAY(fpdate)+14),DAY(fpdate))),IF(DAY(DATE(YEAR(fpdate),MONTH(fpdate)+O1285-1,DAY(fpdate)))&lt;&gt;DAY(fpdate),DATE(YEAR(fpdate),MONTH(fpdate)+O1285,0),DATE(YEAR(fpdate),MONTH(fpdate)+O1285-1,DAY(fpdate))))))</f>
        <v/>
      </c>
      <c r="Q1285" s="20" t="str">
        <f>IF(O1285="","",IF(D1285&lt;&gt;"",D1285,IF(O1285=1,start_rate,IF(variable,IF(OR(O1285=1,O1285&lt;$J$23*periods_per_year),Q1284,MIN($J$24,IF(MOD(O1285-1,$J$26)=0,MAX($J$25,Q1284+$J$27),Q1284))),Q1284))))</f>
        <v/>
      </c>
      <c r="R1285" s="21" t="str">
        <f>IF(O1285="","",ROUND((((1+Q1285/CP)^(CP/periods_per_year))-1)*U1284,2))</f>
        <v/>
      </c>
      <c r="S1285" s="21" t="str">
        <f>IF(O1285="","",IF(O1285=nper,U1284+R1285,MIN(U1284+R1285,IF(Q1285=Q1284,S1284,ROUND(-PMT(((1+Q1285/CP)^(CP/periods_per_year))-1,nper-O1285+1,U1284),2)))))</f>
        <v/>
      </c>
      <c r="T1285" s="21" t="str">
        <f t="shared" si="198"/>
        <v/>
      </c>
      <c r="U1285" s="21" t="str">
        <f t="shared" si="199"/>
        <v/>
      </c>
    </row>
    <row r="1286" spans="1:21" x14ac:dyDescent="0.2">
      <c r="A1286" s="11" t="str">
        <f t="shared" si="190"/>
        <v/>
      </c>
      <c r="B1286" s="12" t="str">
        <f t="shared" si="191"/>
        <v/>
      </c>
      <c r="C1286" s="16" t="str">
        <f t="shared" si="192"/>
        <v/>
      </c>
      <c r="D1286" s="13" t="str">
        <f>IF(A1286="","",IF(A1286=1,start_rate,IF(variable,IF(OR(A1286=1,A1286&lt;$J$23*periods_per_year),D1285,MIN($J$24,IF(MOD(A1286-1,$J$26)=0,MAX($J$25,D1285+$J$27),D1285))),D1285)))</f>
        <v/>
      </c>
      <c r="E1286" s="14" t="str">
        <f t="shared" si="193"/>
        <v/>
      </c>
      <c r="F1286" s="14" t="str">
        <f>IF(A1286="","",IF(A1286=nper,J1285+E1286,MIN(J1285+E1286,IF(D1286=D1285,F1285,IF($E$13="Acc Bi-Weekly",ROUND((-PMT(((1+D1286/CP)^(CP/12))-1,(nper-A1286+1)*12/26,J1285))/2,2),IF($E$13="Acc Weekly",ROUND((-PMT(((1+D1286/CP)^(CP/12))-1,(nper-A1286+1)*12/52,J1285))/4,2),ROUND(-PMT(((1+D1286/CP)^(CP/periods_per_year))-1,nper-A1286+1,J1285),2)))))))</f>
        <v/>
      </c>
      <c r="G1286" s="14" t="str">
        <f>IF(OR(A1286="",A1286&lt;$E$23),"",IF(J1285&lt;=F1286,0,IF(IF(AND(A1286&gt;=$E$23,MOD(A1286-$E$23,int)=0),$E$24,0)+F1286&gt;=J1285+E1286,J1285+E1286-F1286,IF(AND(A1286&gt;=$E$23,MOD(A1286-$E$23,int)=0),$E$24,0)+IF(IF(AND(A1286&gt;=$E$23,MOD(A1286-$E$23,int)=0),$E$24,0)+IF(MOD(A1286-$E$27,periods_per_year)=0,$E$26,0)+F1286&lt;J1285+E1286,IF(MOD(A1286-$E$27,periods_per_year)=0,$E$26,0),J1285+E1286-IF(AND(A1286&gt;=$E$23,MOD(A1286-$E$23,int)=0),$E$24,0)-F1286))))</f>
        <v/>
      </c>
      <c r="H1286" s="15"/>
      <c r="I1286" s="14" t="str">
        <f t="shared" si="194"/>
        <v/>
      </c>
      <c r="J1286" s="14" t="str">
        <f t="shared" si="195"/>
        <v/>
      </c>
      <c r="K1286" s="14" t="str">
        <f t="shared" si="196"/>
        <v/>
      </c>
      <c r="L1286" s="14" t="str">
        <f>IF(A1286="","",SUM($K$49:K1286))</f>
        <v/>
      </c>
      <c r="O1286" s="18" t="str">
        <f t="shared" si="197"/>
        <v/>
      </c>
      <c r="P1286" s="19" t="str">
        <f>IF(O1286="","",IF(OR(periods_per_year=26,periods_per_year=52),IF(periods_per_year=26,IF(O1286=1,fpdate,P1285+14),IF(periods_per_year=52,IF(O1286=1,fpdate,P1285+7),"n/a")),IF(periods_per_year=24,DATE(YEAR(fpdate),MONTH(fpdate)+(O1286-1)/2+IF(AND(DAY(fpdate)&gt;=15,MOD(O1286,2)=0),1,0),IF(MOD(O1286,2)=0,IF(DAY(fpdate)&gt;=15,DAY(fpdate)-14,DAY(fpdate)+14),DAY(fpdate))),IF(DAY(DATE(YEAR(fpdate),MONTH(fpdate)+O1286-1,DAY(fpdate)))&lt;&gt;DAY(fpdate),DATE(YEAR(fpdate),MONTH(fpdate)+O1286,0),DATE(YEAR(fpdate),MONTH(fpdate)+O1286-1,DAY(fpdate))))))</f>
        <v/>
      </c>
      <c r="Q1286" s="20" t="str">
        <f>IF(O1286="","",IF(D1286&lt;&gt;"",D1286,IF(O1286=1,start_rate,IF(variable,IF(OR(O1286=1,O1286&lt;$J$23*periods_per_year),Q1285,MIN($J$24,IF(MOD(O1286-1,$J$26)=0,MAX($J$25,Q1285+$J$27),Q1285))),Q1285))))</f>
        <v/>
      </c>
      <c r="R1286" s="21" t="str">
        <f>IF(O1286="","",ROUND((((1+Q1286/CP)^(CP/periods_per_year))-1)*U1285,2))</f>
        <v/>
      </c>
      <c r="S1286" s="21" t="str">
        <f>IF(O1286="","",IF(O1286=nper,U1285+R1286,MIN(U1285+R1286,IF(Q1286=Q1285,S1285,ROUND(-PMT(((1+Q1286/CP)^(CP/periods_per_year))-1,nper-O1286+1,U1285),2)))))</f>
        <v/>
      </c>
      <c r="T1286" s="21" t="str">
        <f t="shared" si="198"/>
        <v/>
      </c>
      <c r="U1286" s="21" t="str">
        <f t="shared" si="199"/>
        <v/>
      </c>
    </row>
    <row r="1287" spans="1:21" x14ac:dyDescent="0.2">
      <c r="A1287" s="11" t="str">
        <f t="shared" si="190"/>
        <v/>
      </c>
      <c r="B1287" s="12" t="str">
        <f t="shared" si="191"/>
        <v/>
      </c>
      <c r="C1287" s="16" t="str">
        <f t="shared" si="192"/>
        <v/>
      </c>
      <c r="D1287" s="13" t="str">
        <f>IF(A1287="","",IF(A1287=1,start_rate,IF(variable,IF(OR(A1287=1,A1287&lt;$J$23*periods_per_year),D1286,MIN($J$24,IF(MOD(A1287-1,$J$26)=0,MAX($J$25,D1286+$J$27),D1286))),D1286)))</f>
        <v/>
      </c>
      <c r="E1287" s="14" t="str">
        <f t="shared" si="193"/>
        <v/>
      </c>
      <c r="F1287" s="14" t="str">
        <f>IF(A1287="","",IF(A1287=nper,J1286+E1287,MIN(J1286+E1287,IF(D1287=D1286,F1286,IF($E$13="Acc Bi-Weekly",ROUND((-PMT(((1+D1287/CP)^(CP/12))-1,(nper-A1287+1)*12/26,J1286))/2,2),IF($E$13="Acc Weekly",ROUND((-PMT(((1+D1287/CP)^(CP/12))-1,(nper-A1287+1)*12/52,J1286))/4,2),ROUND(-PMT(((1+D1287/CP)^(CP/periods_per_year))-1,nper-A1287+1,J1286),2)))))))</f>
        <v/>
      </c>
      <c r="G1287" s="14" t="str">
        <f>IF(OR(A1287="",A1287&lt;$E$23),"",IF(J1286&lt;=F1287,0,IF(IF(AND(A1287&gt;=$E$23,MOD(A1287-$E$23,int)=0),$E$24,0)+F1287&gt;=J1286+E1287,J1286+E1287-F1287,IF(AND(A1287&gt;=$E$23,MOD(A1287-$E$23,int)=0),$E$24,0)+IF(IF(AND(A1287&gt;=$E$23,MOD(A1287-$E$23,int)=0),$E$24,0)+IF(MOD(A1287-$E$27,periods_per_year)=0,$E$26,0)+F1287&lt;J1286+E1287,IF(MOD(A1287-$E$27,periods_per_year)=0,$E$26,0),J1286+E1287-IF(AND(A1287&gt;=$E$23,MOD(A1287-$E$23,int)=0),$E$24,0)-F1287))))</f>
        <v/>
      </c>
      <c r="H1287" s="15"/>
      <c r="I1287" s="14" t="str">
        <f t="shared" si="194"/>
        <v/>
      </c>
      <c r="J1287" s="14" t="str">
        <f t="shared" si="195"/>
        <v/>
      </c>
      <c r="K1287" s="14" t="str">
        <f t="shared" si="196"/>
        <v/>
      </c>
      <c r="L1287" s="14" t="str">
        <f>IF(A1287="","",SUM($K$49:K1287))</f>
        <v/>
      </c>
      <c r="O1287" s="18" t="str">
        <f t="shared" si="197"/>
        <v/>
      </c>
      <c r="P1287" s="19" t="str">
        <f>IF(O1287="","",IF(OR(periods_per_year=26,periods_per_year=52),IF(periods_per_year=26,IF(O1287=1,fpdate,P1286+14),IF(periods_per_year=52,IF(O1287=1,fpdate,P1286+7),"n/a")),IF(periods_per_year=24,DATE(YEAR(fpdate),MONTH(fpdate)+(O1287-1)/2+IF(AND(DAY(fpdate)&gt;=15,MOD(O1287,2)=0),1,0),IF(MOD(O1287,2)=0,IF(DAY(fpdate)&gt;=15,DAY(fpdate)-14,DAY(fpdate)+14),DAY(fpdate))),IF(DAY(DATE(YEAR(fpdate),MONTH(fpdate)+O1287-1,DAY(fpdate)))&lt;&gt;DAY(fpdate),DATE(YEAR(fpdate),MONTH(fpdate)+O1287,0),DATE(YEAR(fpdate),MONTH(fpdate)+O1287-1,DAY(fpdate))))))</f>
        <v/>
      </c>
      <c r="Q1287" s="20" t="str">
        <f>IF(O1287="","",IF(D1287&lt;&gt;"",D1287,IF(O1287=1,start_rate,IF(variable,IF(OR(O1287=1,O1287&lt;$J$23*periods_per_year),Q1286,MIN($J$24,IF(MOD(O1287-1,$J$26)=0,MAX($J$25,Q1286+$J$27),Q1286))),Q1286))))</f>
        <v/>
      </c>
      <c r="R1287" s="21" t="str">
        <f>IF(O1287="","",ROUND((((1+Q1287/CP)^(CP/periods_per_year))-1)*U1286,2))</f>
        <v/>
      </c>
      <c r="S1287" s="21" t="str">
        <f>IF(O1287="","",IF(O1287=nper,U1286+R1287,MIN(U1286+R1287,IF(Q1287=Q1286,S1286,ROUND(-PMT(((1+Q1287/CP)^(CP/periods_per_year))-1,nper-O1287+1,U1286),2)))))</f>
        <v/>
      </c>
      <c r="T1287" s="21" t="str">
        <f t="shared" si="198"/>
        <v/>
      </c>
      <c r="U1287" s="21" t="str">
        <f t="shared" si="199"/>
        <v/>
      </c>
    </row>
    <row r="1288" spans="1:21" x14ac:dyDescent="0.2">
      <c r="A1288" s="11" t="str">
        <f t="shared" si="190"/>
        <v/>
      </c>
      <c r="B1288" s="12" t="str">
        <f t="shared" si="191"/>
        <v/>
      </c>
      <c r="C1288" s="16" t="str">
        <f t="shared" si="192"/>
        <v/>
      </c>
      <c r="D1288" s="13" t="str">
        <f>IF(A1288="","",IF(A1288=1,start_rate,IF(variable,IF(OR(A1288=1,A1288&lt;$J$23*periods_per_year),D1287,MIN($J$24,IF(MOD(A1288-1,$J$26)=0,MAX($J$25,D1287+$J$27),D1287))),D1287)))</f>
        <v/>
      </c>
      <c r="E1288" s="14" t="str">
        <f t="shared" si="193"/>
        <v/>
      </c>
      <c r="F1288" s="14" t="str">
        <f>IF(A1288="","",IF(A1288=nper,J1287+E1288,MIN(J1287+E1288,IF(D1288=D1287,F1287,IF($E$13="Acc Bi-Weekly",ROUND((-PMT(((1+D1288/CP)^(CP/12))-1,(nper-A1288+1)*12/26,J1287))/2,2),IF($E$13="Acc Weekly",ROUND((-PMT(((1+D1288/CP)^(CP/12))-1,(nper-A1288+1)*12/52,J1287))/4,2),ROUND(-PMT(((1+D1288/CP)^(CP/periods_per_year))-1,nper-A1288+1,J1287),2)))))))</f>
        <v/>
      </c>
      <c r="G1288" s="14" t="str">
        <f>IF(OR(A1288="",A1288&lt;$E$23),"",IF(J1287&lt;=F1288,0,IF(IF(AND(A1288&gt;=$E$23,MOD(A1288-$E$23,int)=0),$E$24,0)+F1288&gt;=J1287+E1288,J1287+E1288-F1288,IF(AND(A1288&gt;=$E$23,MOD(A1288-$E$23,int)=0),$E$24,0)+IF(IF(AND(A1288&gt;=$E$23,MOD(A1288-$E$23,int)=0),$E$24,0)+IF(MOD(A1288-$E$27,periods_per_year)=0,$E$26,0)+F1288&lt;J1287+E1288,IF(MOD(A1288-$E$27,periods_per_year)=0,$E$26,0),J1287+E1288-IF(AND(A1288&gt;=$E$23,MOD(A1288-$E$23,int)=0),$E$24,0)-F1288))))</f>
        <v/>
      </c>
      <c r="H1288" s="15"/>
      <c r="I1288" s="14" t="str">
        <f t="shared" si="194"/>
        <v/>
      </c>
      <c r="J1288" s="14" t="str">
        <f t="shared" si="195"/>
        <v/>
      </c>
      <c r="K1288" s="14" t="str">
        <f t="shared" si="196"/>
        <v/>
      </c>
      <c r="L1288" s="14" t="str">
        <f>IF(A1288="","",SUM($K$49:K1288))</f>
        <v/>
      </c>
      <c r="O1288" s="18" t="str">
        <f t="shared" si="197"/>
        <v/>
      </c>
      <c r="P1288" s="19" t="str">
        <f>IF(O1288="","",IF(OR(periods_per_year=26,periods_per_year=52),IF(periods_per_year=26,IF(O1288=1,fpdate,P1287+14),IF(periods_per_year=52,IF(O1288=1,fpdate,P1287+7),"n/a")),IF(periods_per_year=24,DATE(YEAR(fpdate),MONTH(fpdate)+(O1288-1)/2+IF(AND(DAY(fpdate)&gt;=15,MOD(O1288,2)=0),1,0),IF(MOD(O1288,2)=0,IF(DAY(fpdate)&gt;=15,DAY(fpdate)-14,DAY(fpdate)+14),DAY(fpdate))),IF(DAY(DATE(YEAR(fpdate),MONTH(fpdate)+O1288-1,DAY(fpdate)))&lt;&gt;DAY(fpdate),DATE(YEAR(fpdate),MONTH(fpdate)+O1288,0),DATE(YEAR(fpdate),MONTH(fpdate)+O1288-1,DAY(fpdate))))))</f>
        <v/>
      </c>
      <c r="Q1288" s="20" t="str">
        <f>IF(O1288="","",IF(D1288&lt;&gt;"",D1288,IF(O1288=1,start_rate,IF(variable,IF(OR(O1288=1,O1288&lt;$J$23*periods_per_year),Q1287,MIN($J$24,IF(MOD(O1288-1,$J$26)=0,MAX($J$25,Q1287+$J$27),Q1287))),Q1287))))</f>
        <v/>
      </c>
      <c r="R1288" s="21" t="str">
        <f>IF(O1288="","",ROUND((((1+Q1288/CP)^(CP/periods_per_year))-1)*U1287,2))</f>
        <v/>
      </c>
      <c r="S1288" s="21" t="str">
        <f>IF(O1288="","",IF(O1288=nper,U1287+R1288,MIN(U1287+R1288,IF(Q1288=Q1287,S1287,ROUND(-PMT(((1+Q1288/CP)^(CP/periods_per_year))-1,nper-O1288+1,U1287),2)))))</f>
        <v/>
      </c>
      <c r="T1288" s="21" t="str">
        <f t="shared" si="198"/>
        <v/>
      </c>
      <c r="U1288" s="21" t="str">
        <f t="shared" si="199"/>
        <v/>
      </c>
    </row>
    <row r="1289" spans="1:21" x14ac:dyDescent="0.2">
      <c r="A1289" s="11" t="str">
        <f t="shared" si="190"/>
        <v/>
      </c>
      <c r="B1289" s="12" t="str">
        <f t="shared" si="191"/>
        <v/>
      </c>
      <c r="C1289" s="16" t="str">
        <f t="shared" si="192"/>
        <v/>
      </c>
      <c r="D1289" s="13" t="str">
        <f>IF(A1289="","",IF(A1289=1,start_rate,IF(variable,IF(OR(A1289=1,A1289&lt;$J$23*periods_per_year),D1288,MIN($J$24,IF(MOD(A1289-1,$J$26)=0,MAX($J$25,D1288+$J$27),D1288))),D1288)))</f>
        <v/>
      </c>
      <c r="E1289" s="14" t="str">
        <f t="shared" si="193"/>
        <v/>
      </c>
      <c r="F1289" s="14" t="str">
        <f>IF(A1289="","",IF(A1289=nper,J1288+E1289,MIN(J1288+E1289,IF(D1289=D1288,F1288,IF($E$13="Acc Bi-Weekly",ROUND((-PMT(((1+D1289/CP)^(CP/12))-1,(nper-A1289+1)*12/26,J1288))/2,2),IF($E$13="Acc Weekly",ROUND((-PMT(((1+D1289/CP)^(CP/12))-1,(nper-A1289+1)*12/52,J1288))/4,2),ROUND(-PMT(((1+D1289/CP)^(CP/periods_per_year))-1,nper-A1289+1,J1288),2)))))))</f>
        <v/>
      </c>
      <c r="G1289" s="14" t="str">
        <f>IF(OR(A1289="",A1289&lt;$E$23),"",IF(J1288&lt;=F1289,0,IF(IF(AND(A1289&gt;=$E$23,MOD(A1289-$E$23,int)=0),$E$24,0)+F1289&gt;=J1288+E1289,J1288+E1289-F1289,IF(AND(A1289&gt;=$E$23,MOD(A1289-$E$23,int)=0),$E$24,0)+IF(IF(AND(A1289&gt;=$E$23,MOD(A1289-$E$23,int)=0),$E$24,0)+IF(MOD(A1289-$E$27,periods_per_year)=0,$E$26,0)+F1289&lt;J1288+E1289,IF(MOD(A1289-$E$27,periods_per_year)=0,$E$26,0),J1288+E1289-IF(AND(A1289&gt;=$E$23,MOD(A1289-$E$23,int)=0),$E$24,0)-F1289))))</f>
        <v/>
      </c>
      <c r="H1289" s="15"/>
      <c r="I1289" s="14" t="str">
        <f t="shared" si="194"/>
        <v/>
      </c>
      <c r="J1289" s="14" t="str">
        <f t="shared" si="195"/>
        <v/>
      </c>
      <c r="K1289" s="14" t="str">
        <f t="shared" si="196"/>
        <v/>
      </c>
      <c r="L1289" s="14" t="str">
        <f>IF(A1289="","",SUM($K$49:K1289))</f>
        <v/>
      </c>
      <c r="O1289" s="18" t="str">
        <f t="shared" si="197"/>
        <v/>
      </c>
      <c r="P1289" s="19" t="str">
        <f>IF(O1289="","",IF(OR(periods_per_year=26,periods_per_year=52),IF(periods_per_year=26,IF(O1289=1,fpdate,P1288+14),IF(periods_per_year=52,IF(O1289=1,fpdate,P1288+7),"n/a")),IF(periods_per_year=24,DATE(YEAR(fpdate),MONTH(fpdate)+(O1289-1)/2+IF(AND(DAY(fpdate)&gt;=15,MOD(O1289,2)=0),1,0),IF(MOD(O1289,2)=0,IF(DAY(fpdate)&gt;=15,DAY(fpdate)-14,DAY(fpdate)+14),DAY(fpdate))),IF(DAY(DATE(YEAR(fpdate),MONTH(fpdate)+O1289-1,DAY(fpdate)))&lt;&gt;DAY(fpdate),DATE(YEAR(fpdate),MONTH(fpdate)+O1289,0),DATE(YEAR(fpdate),MONTH(fpdate)+O1289-1,DAY(fpdate))))))</f>
        <v/>
      </c>
      <c r="Q1289" s="20" t="str">
        <f>IF(O1289="","",IF(D1289&lt;&gt;"",D1289,IF(O1289=1,start_rate,IF(variable,IF(OR(O1289=1,O1289&lt;$J$23*periods_per_year),Q1288,MIN($J$24,IF(MOD(O1289-1,$J$26)=0,MAX($J$25,Q1288+$J$27),Q1288))),Q1288))))</f>
        <v/>
      </c>
      <c r="R1289" s="21" t="str">
        <f>IF(O1289="","",ROUND((((1+Q1289/CP)^(CP/periods_per_year))-1)*U1288,2))</f>
        <v/>
      </c>
      <c r="S1289" s="21" t="str">
        <f>IF(O1289="","",IF(O1289=nper,U1288+R1289,MIN(U1288+R1289,IF(Q1289=Q1288,S1288,ROUND(-PMT(((1+Q1289/CP)^(CP/periods_per_year))-1,nper-O1289+1,U1288),2)))))</f>
        <v/>
      </c>
      <c r="T1289" s="21" t="str">
        <f t="shared" si="198"/>
        <v/>
      </c>
      <c r="U1289" s="21" t="str">
        <f t="shared" si="199"/>
        <v/>
      </c>
    </row>
    <row r="1290" spans="1:21" x14ac:dyDescent="0.2">
      <c r="A1290" s="11" t="str">
        <f t="shared" si="190"/>
        <v/>
      </c>
      <c r="B1290" s="12" t="str">
        <f t="shared" si="191"/>
        <v/>
      </c>
      <c r="C1290" s="16" t="str">
        <f t="shared" si="192"/>
        <v/>
      </c>
      <c r="D1290" s="13" t="str">
        <f>IF(A1290="","",IF(A1290=1,start_rate,IF(variable,IF(OR(A1290=1,A1290&lt;$J$23*periods_per_year),D1289,MIN($J$24,IF(MOD(A1290-1,$J$26)=0,MAX($J$25,D1289+$J$27),D1289))),D1289)))</f>
        <v/>
      </c>
      <c r="E1290" s="14" t="str">
        <f t="shared" si="193"/>
        <v/>
      </c>
      <c r="F1290" s="14" t="str">
        <f>IF(A1290="","",IF(A1290=nper,J1289+E1290,MIN(J1289+E1290,IF(D1290=D1289,F1289,IF($E$13="Acc Bi-Weekly",ROUND((-PMT(((1+D1290/CP)^(CP/12))-1,(nper-A1290+1)*12/26,J1289))/2,2),IF($E$13="Acc Weekly",ROUND((-PMT(((1+D1290/CP)^(CP/12))-1,(nper-A1290+1)*12/52,J1289))/4,2),ROUND(-PMT(((1+D1290/CP)^(CP/periods_per_year))-1,nper-A1290+1,J1289),2)))))))</f>
        <v/>
      </c>
      <c r="G1290" s="14" t="str">
        <f>IF(OR(A1290="",A1290&lt;$E$23),"",IF(J1289&lt;=F1290,0,IF(IF(AND(A1290&gt;=$E$23,MOD(A1290-$E$23,int)=0),$E$24,0)+F1290&gt;=J1289+E1290,J1289+E1290-F1290,IF(AND(A1290&gt;=$E$23,MOD(A1290-$E$23,int)=0),$E$24,0)+IF(IF(AND(A1290&gt;=$E$23,MOD(A1290-$E$23,int)=0),$E$24,0)+IF(MOD(A1290-$E$27,periods_per_year)=0,$E$26,0)+F1290&lt;J1289+E1290,IF(MOD(A1290-$E$27,periods_per_year)=0,$E$26,0),J1289+E1290-IF(AND(A1290&gt;=$E$23,MOD(A1290-$E$23,int)=0),$E$24,0)-F1290))))</f>
        <v/>
      </c>
      <c r="H1290" s="15"/>
      <c r="I1290" s="14" t="str">
        <f t="shared" si="194"/>
        <v/>
      </c>
      <c r="J1290" s="14" t="str">
        <f t="shared" si="195"/>
        <v/>
      </c>
      <c r="K1290" s="14" t="str">
        <f t="shared" si="196"/>
        <v/>
      </c>
      <c r="L1290" s="14" t="str">
        <f>IF(A1290="","",SUM($K$49:K1290))</f>
        <v/>
      </c>
      <c r="O1290" s="18" t="str">
        <f t="shared" si="197"/>
        <v/>
      </c>
      <c r="P1290" s="19" t="str">
        <f>IF(O1290="","",IF(OR(periods_per_year=26,periods_per_year=52),IF(periods_per_year=26,IF(O1290=1,fpdate,P1289+14),IF(periods_per_year=52,IF(O1290=1,fpdate,P1289+7),"n/a")),IF(periods_per_year=24,DATE(YEAR(fpdate),MONTH(fpdate)+(O1290-1)/2+IF(AND(DAY(fpdate)&gt;=15,MOD(O1290,2)=0),1,0),IF(MOD(O1290,2)=0,IF(DAY(fpdate)&gt;=15,DAY(fpdate)-14,DAY(fpdate)+14),DAY(fpdate))),IF(DAY(DATE(YEAR(fpdate),MONTH(fpdate)+O1290-1,DAY(fpdate)))&lt;&gt;DAY(fpdate),DATE(YEAR(fpdate),MONTH(fpdate)+O1290,0),DATE(YEAR(fpdate),MONTH(fpdate)+O1290-1,DAY(fpdate))))))</f>
        <v/>
      </c>
      <c r="Q1290" s="20" t="str">
        <f>IF(O1290="","",IF(D1290&lt;&gt;"",D1290,IF(O1290=1,start_rate,IF(variable,IF(OR(O1290=1,O1290&lt;$J$23*periods_per_year),Q1289,MIN($J$24,IF(MOD(O1290-1,$J$26)=0,MAX($J$25,Q1289+$J$27),Q1289))),Q1289))))</f>
        <v/>
      </c>
      <c r="R1290" s="21" t="str">
        <f>IF(O1290="","",ROUND((((1+Q1290/CP)^(CP/periods_per_year))-1)*U1289,2))</f>
        <v/>
      </c>
      <c r="S1290" s="21" t="str">
        <f>IF(O1290="","",IF(O1290=nper,U1289+R1290,MIN(U1289+R1290,IF(Q1290=Q1289,S1289,ROUND(-PMT(((1+Q1290/CP)^(CP/periods_per_year))-1,nper-O1290+1,U1289),2)))))</f>
        <v/>
      </c>
      <c r="T1290" s="21" t="str">
        <f t="shared" si="198"/>
        <v/>
      </c>
      <c r="U1290" s="21" t="str">
        <f t="shared" si="199"/>
        <v/>
      </c>
    </row>
    <row r="1291" spans="1:21" x14ac:dyDescent="0.2">
      <c r="A1291" s="11" t="str">
        <f t="shared" si="190"/>
        <v/>
      </c>
      <c r="B1291" s="12" t="str">
        <f t="shared" si="191"/>
        <v/>
      </c>
      <c r="C1291" s="16" t="str">
        <f t="shared" si="192"/>
        <v/>
      </c>
      <c r="D1291" s="13" t="str">
        <f>IF(A1291="","",IF(A1291=1,start_rate,IF(variable,IF(OR(A1291=1,A1291&lt;$J$23*periods_per_year),D1290,MIN($J$24,IF(MOD(A1291-1,$J$26)=0,MAX($J$25,D1290+$J$27),D1290))),D1290)))</f>
        <v/>
      </c>
      <c r="E1291" s="14" t="str">
        <f t="shared" si="193"/>
        <v/>
      </c>
      <c r="F1291" s="14" t="str">
        <f>IF(A1291="","",IF(A1291=nper,J1290+E1291,MIN(J1290+E1291,IF(D1291=D1290,F1290,IF($E$13="Acc Bi-Weekly",ROUND((-PMT(((1+D1291/CP)^(CP/12))-1,(nper-A1291+1)*12/26,J1290))/2,2),IF($E$13="Acc Weekly",ROUND((-PMT(((1+D1291/CP)^(CP/12))-1,(nper-A1291+1)*12/52,J1290))/4,2),ROUND(-PMT(((1+D1291/CP)^(CP/periods_per_year))-1,nper-A1291+1,J1290),2)))))))</f>
        <v/>
      </c>
      <c r="G1291" s="14" t="str">
        <f>IF(OR(A1291="",A1291&lt;$E$23),"",IF(J1290&lt;=F1291,0,IF(IF(AND(A1291&gt;=$E$23,MOD(A1291-$E$23,int)=0),$E$24,0)+F1291&gt;=J1290+E1291,J1290+E1291-F1291,IF(AND(A1291&gt;=$E$23,MOD(A1291-$E$23,int)=0),$E$24,0)+IF(IF(AND(A1291&gt;=$E$23,MOD(A1291-$E$23,int)=0),$E$24,0)+IF(MOD(A1291-$E$27,periods_per_year)=0,$E$26,0)+F1291&lt;J1290+E1291,IF(MOD(A1291-$E$27,periods_per_year)=0,$E$26,0),J1290+E1291-IF(AND(A1291&gt;=$E$23,MOD(A1291-$E$23,int)=0),$E$24,0)-F1291))))</f>
        <v/>
      </c>
      <c r="H1291" s="15"/>
      <c r="I1291" s="14" t="str">
        <f t="shared" si="194"/>
        <v/>
      </c>
      <c r="J1291" s="14" t="str">
        <f t="shared" si="195"/>
        <v/>
      </c>
      <c r="K1291" s="14" t="str">
        <f t="shared" si="196"/>
        <v/>
      </c>
      <c r="L1291" s="14" t="str">
        <f>IF(A1291="","",SUM($K$49:K1291))</f>
        <v/>
      </c>
      <c r="O1291" s="18" t="str">
        <f t="shared" si="197"/>
        <v/>
      </c>
      <c r="P1291" s="19" t="str">
        <f>IF(O1291="","",IF(OR(periods_per_year=26,periods_per_year=52),IF(periods_per_year=26,IF(O1291=1,fpdate,P1290+14),IF(periods_per_year=52,IF(O1291=1,fpdate,P1290+7),"n/a")),IF(periods_per_year=24,DATE(YEAR(fpdate),MONTH(fpdate)+(O1291-1)/2+IF(AND(DAY(fpdate)&gt;=15,MOD(O1291,2)=0),1,0),IF(MOD(O1291,2)=0,IF(DAY(fpdate)&gt;=15,DAY(fpdate)-14,DAY(fpdate)+14),DAY(fpdate))),IF(DAY(DATE(YEAR(fpdate),MONTH(fpdate)+O1291-1,DAY(fpdate)))&lt;&gt;DAY(fpdate),DATE(YEAR(fpdate),MONTH(fpdate)+O1291,0),DATE(YEAR(fpdate),MONTH(fpdate)+O1291-1,DAY(fpdate))))))</f>
        <v/>
      </c>
      <c r="Q1291" s="20" t="str">
        <f>IF(O1291="","",IF(D1291&lt;&gt;"",D1291,IF(O1291=1,start_rate,IF(variable,IF(OR(O1291=1,O1291&lt;$J$23*periods_per_year),Q1290,MIN($J$24,IF(MOD(O1291-1,$J$26)=0,MAX($J$25,Q1290+$J$27),Q1290))),Q1290))))</f>
        <v/>
      </c>
      <c r="R1291" s="21" t="str">
        <f>IF(O1291="","",ROUND((((1+Q1291/CP)^(CP/periods_per_year))-1)*U1290,2))</f>
        <v/>
      </c>
      <c r="S1291" s="21" t="str">
        <f>IF(O1291="","",IF(O1291=nper,U1290+R1291,MIN(U1290+R1291,IF(Q1291=Q1290,S1290,ROUND(-PMT(((1+Q1291/CP)^(CP/periods_per_year))-1,nper-O1291+1,U1290),2)))))</f>
        <v/>
      </c>
      <c r="T1291" s="21" t="str">
        <f t="shared" si="198"/>
        <v/>
      </c>
      <c r="U1291" s="21" t="str">
        <f t="shared" si="199"/>
        <v/>
      </c>
    </row>
    <row r="1292" spans="1:21" x14ac:dyDescent="0.2">
      <c r="A1292" s="11" t="str">
        <f t="shared" si="190"/>
        <v/>
      </c>
      <c r="B1292" s="12" t="str">
        <f t="shared" si="191"/>
        <v/>
      </c>
      <c r="C1292" s="16" t="str">
        <f t="shared" si="192"/>
        <v/>
      </c>
      <c r="D1292" s="13" t="str">
        <f>IF(A1292="","",IF(A1292=1,start_rate,IF(variable,IF(OR(A1292=1,A1292&lt;$J$23*periods_per_year),D1291,MIN($J$24,IF(MOD(A1292-1,$J$26)=0,MAX($J$25,D1291+$J$27),D1291))),D1291)))</f>
        <v/>
      </c>
      <c r="E1292" s="14" t="str">
        <f t="shared" si="193"/>
        <v/>
      </c>
      <c r="F1292" s="14" t="str">
        <f>IF(A1292="","",IF(A1292=nper,J1291+E1292,MIN(J1291+E1292,IF(D1292=D1291,F1291,IF($E$13="Acc Bi-Weekly",ROUND((-PMT(((1+D1292/CP)^(CP/12))-1,(nper-A1292+1)*12/26,J1291))/2,2),IF($E$13="Acc Weekly",ROUND((-PMT(((1+D1292/CP)^(CP/12))-1,(nper-A1292+1)*12/52,J1291))/4,2),ROUND(-PMT(((1+D1292/CP)^(CP/periods_per_year))-1,nper-A1292+1,J1291),2)))))))</f>
        <v/>
      </c>
      <c r="G1292" s="14" t="str">
        <f>IF(OR(A1292="",A1292&lt;$E$23),"",IF(J1291&lt;=F1292,0,IF(IF(AND(A1292&gt;=$E$23,MOD(A1292-$E$23,int)=0),$E$24,0)+F1292&gt;=J1291+E1292,J1291+E1292-F1292,IF(AND(A1292&gt;=$E$23,MOD(A1292-$E$23,int)=0),$E$24,0)+IF(IF(AND(A1292&gt;=$E$23,MOD(A1292-$E$23,int)=0),$E$24,0)+IF(MOD(A1292-$E$27,periods_per_year)=0,$E$26,0)+F1292&lt;J1291+E1292,IF(MOD(A1292-$E$27,periods_per_year)=0,$E$26,0),J1291+E1292-IF(AND(A1292&gt;=$E$23,MOD(A1292-$E$23,int)=0),$E$24,0)-F1292))))</f>
        <v/>
      </c>
      <c r="H1292" s="15"/>
      <c r="I1292" s="14" t="str">
        <f t="shared" si="194"/>
        <v/>
      </c>
      <c r="J1292" s="14" t="str">
        <f t="shared" si="195"/>
        <v/>
      </c>
      <c r="K1292" s="14" t="str">
        <f t="shared" si="196"/>
        <v/>
      </c>
      <c r="L1292" s="14" t="str">
        <f>IF(A1292="","",SUM($K$49:K1292))</f>
        <v/>
      </c>
      <c r="O1292" s="18" t="str">
        <f t="shared" si="197"/>
        <v/>
      </c>
      <c r="P1292" s="19" t="str">
        <f>IF(O1292="","",IF(OR(periods_per_year=26,periods_per_year=52),IF(periods_per_year=26,IF(O1292=1,fpdate,P1291+14),IF(periods_per_year=52,IF(O1292=1,fpdate,P1291+7),"n/a")),IF(periods_per_year=24,DATE(YEAR(fpdate),MONTH(fpdate)+(O1292-1)/2+IF(AND(DAY(fpdate)&gt;=15,MOD(O1292,2)=0),1,0),IF(MOD(O1292,2)=0,IF(DAY(fpdate)&gt;=15,DAY(fpdate)-14,DAY(fpdate)+14),DAY(fpdate))),IF(DAY(DATE(YEAR(fpdate),MONTH(fpdate)+O1292-1,DAY(fpdate)))&lt;&gt;DAY(fpdate),DATE(YEAR(fpdate),MONTH(fpdate)+O1292,0),DATE(YEAR(fpdate),MONTH(fpdate)+O1292-1,DAY(fpdate))))))</f>
        <v/>
      </c>
      <c r="Q1292" s="20" t="str">
        <f>IF(O1292="","",IF(D1292&lt;&gt;"",D1292,IF(O1292=1,start_rate,IF(variable,IF(OR(O1292=1,O1292&lt;$J$23*periods_per_year),Q1291,MIN($J$24,IF(MOD(O1292-1,$J$26)=0,MAX($J$25,Q1291+$J$27),Q1291))),Q1291))))</f>
        <v/>
      </c>
      <c r="R1292" s="21" t="str">
        <f>IF(O1292="","",ROUND((((1+Q1292/CP)^(CP/periods_per_year))-1)*U1291,2))</f>
        <v/>
      </c>
      <c r="S1292" s="21" t="str">
        <f>IF(O1292="","",IF(O1292=nper,U1291+R1292,MIN(U1291+R1292,IF(Q1292=Q1291,S1291,ROUND(-PMT(((1+Q1292/CP)^(CP/periods_per_year))-1,nper-O1292+1,U1291),2)))))</f>
        <v/>
      </c>
      <c r="T1292" s="21" t="str">
        <f t="shared" si="198"/>
        <v/>
      </c>
      <c r="U1292" s="21" t="str">
        <f t="shared" si="199"/>
        <v/>
      </c>
    </row>
    <row r="1293" spans="1:21" x14ac:dyDescent="0.2">
      <c r="A1293" s="11" t="str">
        <f t="shared" si="190"/>
        <v/>
      </c>
      <c r="B1293" s="12" t="str">
        <f t="shared" si="191"/>
        <v/>
      </c>
      <c r="C1293" s="16" t="str">
        <f t="shared" si="192"/>
        <v/>
      </c>
      <c r="D1293" s="13" t="str">
        <f>IF(A1293="","",IF(A1293=1,start_rate,IF(variable,IF(OR(A1293=1,A1293&lt;$J$23*periods_per_year),D1292,MIN($J$24,IF(MOD(A1293-1,$J$26)=0,MAX($J$25,D1292+$J$27),D1292))),D1292)))</f>
        <v/>
      </c>
      <c r="E1293" s="14" t="str">
        <f t="shared" si="193"/>
        <v/>
      </c>
      <c r="F1293" s="14" t="str">
        <f>IF(A1293="","",IF(A1293=nper,J1292+E1293,MIN(J1292+E1293,IF(D1293=D1292,F1292,IF($E$13="Acc Bi-Weekly",ROUND((-PMT(((1+D1293/CP)^(CP/12))-1,(nper-A1293+1)*12/26,J1292))/2,2),IF($E$13="Acc Weekly",ROUND((-PMT(((1+D1293/CP)^(CP/12))-1,(nper-A1293+1)*12/52,J1292))/4,2),ROUND(-PMT(((1+D1293/CP)^(CP/periods_per_year))-1,nper-A1293+1,J1292),2)))))))</f>
        <v/>
      </c>
      <c r="G1293" s="14" t="str">
        <f>IF(OR(A1293="",A1293&lt;$E$23),"",IF(J1292&lt;=F1293,0,IF(IF(AND(A1293&gt;=$E$23,MOD(A1293-$E$23,int)=0),$E$24,0)+F1293&gt;=J1292+E1293,J1292+E1293-F1293,IF(AND(A1293&gt;=$E$23,MOD(A1293-$E$23,int)=0),$E$24,0)+IF(IF(AND(A1293&gt;=$E$23,MOD(A1293-$E$23,int)=0),$E$24,0)+IF(MOD(A1293-$E$27,periods_per_year)=0,$E$26,0)+F1293&lt;J1292+E1293,IF(MOD(A1293-$E$27,periods_per_year)=0,$E$26,0),J1292+E1293-IF(AND(A1293&gt;=$E$23,MOD(A1293-$E$23,int)=0),$E$24,0)-F1293))))</f>
        <v/>
      </c>
      <c r="H1293" s="15"/>
      <c r="I1293" s="14" t="str">
        <f t="shared" si="194"/>
        <v/>
      </c>
      <c r="J1293" s="14" t="str">
        <f t="shared" si="195"/>
        <v/>
      </c>
      <c r="K1293" s="14" t="str">
        <f t="shared" si="196"/>
        <v/>
      </c>
      <c r="L1293" s="14" t="str">
        <f>IF(A1293="","",SUM($K$49:K1293))</f>
        <v/>
      </c>
      <c r="O1293" s="18" t="str">
        <f t="shared" si="197"/>
        <v/>
      </c>
      <c r="P1293" s="19" t="str">
        <f>IF(O1293="","",IF(OR(periods_per_year=26,periods_per_year=52),IF(periods_per_year=26,IF(O1293=1,fpdate,P1292+14),IF(periods_per_year=52,IF(O1293=1,fpdate,P1292+7),"n/a")),IF(periods_per_year=24,DATE(YEAR(fpdate),MONTH(fpdate)+(O1293-1)/2+IF(AND(DAY(fpdate)&gt;=15,MOD(O1293,2)=0),1,0),IF(MOD(O1293,2)=0,IF(DAY(fpdate)&gt;=15,DAY(fpdate)-14,DAY(fpdate)+14),DAY(fpdate))),IF(DAY(DATE(YEAR(fpdate),MONTH(fpdate)+O1293-1,DAY(fpdate)))&lt;&gt;DAY(fpdate),DATE(YEAR(fpdate),MONTH(fpdate)+O1293,0),DATE(YEAR(fpdate),MONTH(fpdate)+O1293-1,DAY(fpdate))))))</f>
        <v/>
      </c>
      <c r="Q1293" s="20" t="str">
        <f>IF(O1293="","",IF(D1293&lt;&gt;"",D1293,IF(O1293=1,start_rate,IF(variable,IF(OR(O1293=1,O1293&lt;$J$23*periods_per_year),Q1292,MIN($J$24,IF(MOD(O1293-1,$J$26)=0,MAX($J$25,Q1292+$J$27),Q1292))),Q1292))))</f>
        <v/>
      </c>
      <c r="R1293" s="21" t="str">
        <f>IF(O1293="","",ROUND((((1+Q1293/CP)^(CP/periods_per_year))-1)*U1292,2))</f>
        <v/>
      </c>
      <c r="S1293" s="21" t="str">
        <f>IF(O1293="","",IF(O1293=nper,U1292+R1293,MIN(U1292+R1293,IF(Q1293=Q1292,S1292,ROUND(-PMT(((1+Q1293/CP)^(CP/periods_per_year))-1,nper-O1293+1,U1292),2)))))</f>
        <v/>
      </c>
      <c r="T1293" s="21" t="str">
        <f t="shared" si="198"/>
        <v/>
      </c>
      <c r="U1293" s="21" t="str">
        <f t="shared" si="199"/>
        <v/>
      </c>
    </row>
    <row r="1294" spans="1:21" x14ac:dyDescent="0.2">
      <c r="A1294" s="11" t="str">
        <f t="shared" si="190"/>
        <v/>
      </c>
      <c r="B1294" s="12" t="str">
        <f t="shared" si="191"/>
        <v/>
      </c>
      <c r="C1294" s="16" t="str">
        <f t="shared" si="192"/>
        <v/>
      </c>
      <c r="D1294" s="13" t="str">
        <f>IF(A1294="","",IF(A1294=1,start_rate,IF(variable,IF(OR(A1294=1,A1294&lt;$J$23*periods_per_year),D1293,MIN($J$24,IF(MOD(A1294-1,$J$26)=0,MAX($J$25,D1293+$J$27),D1293))),D1293)))</f>
        <v/>
      </c>
      <c r="E1294" s="14" t="str">
        <f t="shared" si="193"/>
        <v/>
      </c>
      <c r="F1294" s="14" t="str">
        <f>IF(A1294="","",IF(A1294=nper,J1293+E1294,MIN(J1293+E1294,IF(D1294=D1293,F1293,IF($E$13="Acc Bi-Weekly",ROUND((-PMT(((1+D1294/CP)^(CP/12))-1,(nper-A1294+1)*12/26,J1293))/2,2),IF($E$13="Acc Weekly",ROUND((-PMT(((1+D1294/CP)^(CP/12))-1,(nper-A1294+1)*12/52,J1293))/4,2),ROUND(-PMT(((1+D1294/CP)^(CP/periods_per_year))-1,nper-A1294+1,J1293),2)))))))</f>
        <v/>
      </c>
      <c r="G1294" s="14" t="str">
        <f>IF(OR(A1294="",A1294&lt;$E$23),"",IF(J1293&lt;=F1294,0,IF(IF(AND(A1294&gt;=$E$23,MOD(A1294-$E$23,int)=0),$E$24,0)+F1294&gt;=J1293+E1294,J1293+E1294-F1294,IF(AND(A1294&gt;=$E$23,MOD(A1294-$E$23,int)=0),$E$24,0)+IF(IF(AND(A1294&gt;=$E$23,MOD(A1294-$E$23,int)=0),$E$24,0)+IF(MOD(A1294-$E$27,periods_per_year)=0,$E$26,0)+F1294&lt;J1293+E1294,IF(MOD(A1294-$E$27,periods_per_year)=0,$E$26,0),J1293+E1294-IF(AND(A1294&gt;=$E$23,MOD(A1294-$E$23,int)=0),$E$24,0)-F1294))))</f>
        <v/>
      </c>
      <c r="H1294" s="15"/>
      <c r="I1294" s="14" t="str">
        <f t="shared" si="194"/>
        <v/>
      </c>
      <c r="J1294" s="14" t="str">
        <f t="shared" si="195"/>
        <v/>
      </c>
      <c r="K1294" s="14" t="str">
        <f t="shared" si="196"/>
        <v/>
      </c>
      <c r="L1294" s="14" t="str">
        <f>IF(A1294="","",SUM($K$49:K1294))</f>
        <v/>
      </c>
      <c r="O1294" s="18" t="str">
        <f t="shared" si="197"/>
        <v/>
      </c>
      <c r="P1294" s="19" t="str">
        <f>IF(O1294="","",IF(OR(periods_per_year=26,periods_per_year=52),IF(periods_per_year=26,IF(O1294=1,fpdate,P1293+14),IF(periods_per_year=52,IF(O1294=1,fpdate,P1293+7),"n/a")),IF(periods_per_year=24,DATE(YEAR(fpdate),MONTH(fpdate)+(O1294-1)/2+IF(AND(DAY(fpdate)&gt;=15,MOD(O1294,2)=0),1,0),IF(MOD(O1294,2)=0,IF(DAY(fpdate)&gt;=15,DAY(fpdate)-14,DAY(fpdate)+14),DAY(fpdate))),IF(DAY(DATE(YEAR(fpdate),MONTH(fpdate)+O1294-1,DAY(fpdate)))&lt;&gt;DAY(fpdate),DATE(YEAR(fpdate),MONTH(fpdate)+O1294,0),DATE(YEAR(fpdate),MONTH(fpdate)+O1294-1,DAY(fpdate))))))</f>
        <v/>
      </c>
      <c r="Q1294" s="20" t="str">
        <f>IF(O1294="","",IF(D1294&lt;&gt;"",D1294,IF(O1294=1,start_rate,IF(variable,IF(OR(O1294=1,O1294&lt;$J$23*periods_per_year),Q1293,MIN($J$24,IF(MOD(O1294-1,$J$26)=0,MAX($J$25,Q1293+$J$27),Q1293))),Q1293))))</f>
        <v/>
      </c>
      <c r="R1294" s="21" t="str">
        <f>IF(O1294="","",ROUND((((1+Q1294/CP)^(CP/periods_per_year))-1)*U1293,2))</f>
        <v/>
      </c>
      <c r="S1294" s="21" t="str">
        <f>IF(O1294="","",IF(O1294=nper,U1293+R1294,MIN(U1293+R1294,IF(Q1294=Q1293,S1293,ROUND(-PMT(((1+Q1294/CP)^(CP/periods_per_year))-1,nper-O1294+1,U1293),2)))))</f>
        <v/>
      </c>
      <c r="T1294" s="21" t="str">
        <f t="shared" si="198"/>
        <v/>
      </c>
      <c r="U1294" s="21" t="str">
        <f t="shared" si="199"/>
        <v/>
      </c>
    </row>
    <row r="1295" spans="1:21" x14ac:dyDescent="0.2">
      <c r="A1295" s="11" t="str">
        <f t="shared" si="190"/>
        <v/>
      </c>
      <c r="B1295" s="12" t="str">
        <f t="shared" si="191"/>
        <v/>
      </c>
      <c r="C1295" s="16" t="str">
        <f t="shared" si="192"/>
        <v/>
      </c>
      <c r="D1295" s="13" t="str">
        <f>IF(A1295="","",IF(A1295=1,start_rate,IF(variable,IF(OR(A1295=1,A1295&lt;$J$23*periods_per_year),D1294,MIN($J$24,IF(MOD(A1295-1,$J$26)=0,MAX($J$25,D1294+$J$27),D1294))),D1294)))</f>
        <v/>
      </c>
      <c r="E1295" s="14" t="str">
        <f t="shared" si="193"/>
        <v/>
      </c>
      <c r="F1295" s="14" t="str">
        <f>IF(A1295="","",IF(A1295=nper,J1294+E1295,MIN(J1294+E1295,IF(D1295=D1294,F1294,IF($E$13="Acc Bi-Weekly",ROUND((-PMT(((1+D1295/CP)^(CP/12))-1,(nper-A1295+1)*12/26,J1294))/2,2),IF($E$13="Acc Weekly",ROUND((-PMT(((1+D1295/CP)^(CP/12))-1,(nper-A1295+1)*12/52,J1294))/4,2),ROUND(-PMT(((1+D1295/CP)^(CP/periods_per_year))-1,nper-A1295+1,J1294),2)))))))</f>
        <v/>
      </c>
      <c r="G1295" s="14" t="str">
        <f>IF(OR(A1295="",A1295&lt;$E$23),"",IF(J1294&lt;=F1295,0,IF(IF(AND(A1295&gt;=$E$23,MOD(A1295-$E$23,int)=0),$E$24,0)+F1295&gt;=J1294+E1295,J1294+E1295-F1295,IF(AND(A1295&gt;=$E$23,MOD(A1295-$E$23,int)=0),$E$24,0)+IF(IF(AND(A1295&gt;=$E$23,MOD(A1295-$E$23,int)=0),$E$24,0)+IF(MOD(A1295-$E$27,periods_per_year)=0,$E$26,0)+F1295&lt;J1294+E1295,IF(MOD(A1295-$E$27,periods_per_year)=0,$E$26,0),J1294+E1295-IF(AND(A1295&gt;=$E$23,MOD(A1295-$E$23,int)=0),$E$24,0)-F1295))))</f>
        <v/>
      </c>
      <c r="H1295" s="15"/>
      <c r="I1295" s="14" t="str">
        <f t="shared" si="194"/>
        <v/>
      </c>
      <c r="J1295" s="14" t="str">
        <f t="shared" si="195"/>
        <v/>
      </c>
      <c r="K1295" s="14" t="str">
        <f t="shared" si="196"/>
        <v/>
      </c>
      <c r="L1295" s="14" t="str">
        <f>IF(A1295="","",SUM($K$49:K1295))</f>
        <v/>
      </c>
      <c r="O1295" s="18" t="str">
        <f t="shared" si="197"/>
        <v/>
      </c>
      <c r="P1295" s="19" t="str">
        <f>IF(O1295="","",IF(OR(periods_per_year=26,periods_per_year=52),IF(periods_per_year=26,IF(O1295=1,fpdate,P1294+14),IF(periods_per_year=52,IF(O1295=1,fpdate,P1294+7),"n/a")),IF(periods_per_year=24,DATE(YEAR(fpdate),MONTH(fpdate)+(O1295-1)/2+IF(AND(DAY(fpdate)&gt;=15,MOD(O1295,2)=0),1,0),IF(MOD(O1295,2)=0,IF(DAY(fpdate)&gt;=15,DAY(fpdate)-14,DAY(fpdate)+14),DAY(fpdate))),IF(DAY(DATE(YEAR(fpdate),MONTH(fpdate)+O1295-1,DAY(fpdate)))&lt;&gt;DAY(fpdate),DATE(YEAR(fpdate),MONTH(fpdate)+O1295,0),DATE(YEAR(fpdate),MONTH(fpdate)+O1295-1,DAY(fpdate))))))</f>
        <v/>
      </c>
      <c r="Q1295" s="20" t="str">
        <f>IF(O1295="","",IF(D1295&lt;&gt;"",D1295,IF(O1295=1,start_rate,IF(variable,IF(OR(O1295=1,O1295&lt;$J$23*periods_per_year),Q1294,MIN($J$24,IF(MOD(O1295-1,$J$26)=0,MAX($J$25,Q1294+$J$27),Q1294))),Q1294))))</f>
        <v/>
      </c>
      <c r="R1295" s="21" t="str">
        <f>IF(O1295="","",ROUND((((1+Q1295/CP)^(CP/periods_per_year))-1)*U1294,2))</f>
        <v/>
      </c>
      <c r="S1295" s="21" t="str">
        <f>IF(O1295="","",IF(O1295=nper,U1294+R1295,MIN(U1294+R1295,IF(Q1295=Q1294,S1294,ROUND(-PMT(((1+Q1295/CP)^(CP/periods_per_year))-1,nper-O1295+1,U1294),2)))))</f>
        <v/>
      </c>
      <c r="T1295" s="21" t="str">
        <f t="shared" si="198"/>
        <v/>
      </c>
      <c r="U1295" s="21" t="str">
        <f t="shared" si="199"/>
        <v/>
      </c>
    </row>
    <row r="1296" spans="1:21" x14ac:dyDescent="0.2">
      <c r="A1296" s="11" t="str">
        <f t="shared" si="190"/>
        <v/>
      </c>
      <c r="B1296" s="12" t="str">
        <f t="shared" si="191"/>
        <v/>
      </c>
      <c r="C1296" s="16" t="str">
        <f t="shared" si="192"/>
        <v/>
      </c>
      <c r="D1296" s="13" t="str">
        <f>IF(A1296="","",IF(A1296=1,start_rate,IF(variable,IF(OR(A1296=1,A1296&lt;$J$23*periods_per_year),D1295,MIN($J$24,IF(MOD(A1296-1,$J$26)=0,MAX($J$25,D1295+$J$27),D1295))),D1295)))</f>
        <v/>
      </c>
      <c r="E1296" s="14" t="str">
        <f t="shared" si="193"/>
        <v/>
      </c>
      <c r="F1296" s="14" t="str">
        <f>IF(A1296="","",IF(A1296=nper,J1295+E1296,MIN(J1295+E1296,IF(D1296=D1295,F1295,IF($E$13="Acc Bi-Weekly",ROUND((-PMT(((1+D1296/CP)^(CP/12))-1,(nper-A1296+1)*12/26,J1295))/2,2),IF($E$13="Acc Weekly",ROUND((-PMT(((1+D1296/CP)^(CP/12))-1,(nper-A1296+1)*12/52,J1295))/4,2),ROUND(-PMT(((1+D1296/CP)^(CP/periods_per_year))-1,nper-A1296+1,J1295),2)))))))</f>
        <v/>
      </c>
      <c r="G1296" s="14" t="str">
        <f>IF(OR(A1296="",A1296&lt;$E$23),"",IF(J1295&lt;=F1296,0,IF(IF(AND(A1296&gt;=$E$23,MOD(A1296-$E$23,int)=0),$E$24,0)+F1296&gt;=J1295+E1296,J1295+E1296-F1296,IF(AND(A1296&gt;=$E$23,MOD(A1296-$E$23,int)=0),$E$24,0)+IF(IF(AND(A1296&gt;=$E$23,MOD(A1296-$E$23,int)=0),$E$24,0)+IF(MOD(A1296-$E$27,periods_per_year)=0,$E$26,0)+F1296&lt;J1295+E1296,IF(MOD(A1296-$E$27,periods_per_year)=0,$E$26,0),J1295+E1296-IF(AND(A1296&gt;=$E$23,MOD(A1296-$E$23,int)=0),$E$24,0)-F1296))))</f>
        <v/>
      </c>
      <c r="H1296" s="15"/>
      <c r="I1296" s="14" t="str">
        <f t="shared" si="194"/>
        <v/>
      </c>
      <c r="J1296" s="14" t="str">
        <f t="shared" si="195"/>
        <v/>
      </c>
      <c r="K1296" s="14" t="str">
        <f t="shared" si="196"/>
        <v/>
      </c>
      <c r="L1296" s="14" t="str">
        <f>IF(A1296="","",SUM($K$49:K1296))</f>
        <v/>
      </c>
      <c r="O1296" s="18" t="str">
        <f t="shared" si="197"/>
        <v/>
      </c>
      <c r="P1296" s="19" t="str">
        <f>IF(O1296="","",IF(OR(periods_per_year=26,periods_per_year=52),IF(periods_per_year=26,IF(O1296=1,fpdate,P1295+14),IF(periods_per_year=52,IF(O1296=1,fpdate,P1295+7),"n/a")),IF(periods_per_year=24,DATE(YEAR(fpdate),MONTH(fpdate)+(O1296-1)/2+IF(AND(DAY(fpdate)&gt;=15,MOD(O1296,2)=0),1,0),IF(MOD(O1296,2)=0,IF(DAY(fpdate)&gt;=15,DAY(fpdate)-14,DAY(fpdate)+14),DAY(fpdate))),IF(DAY(DATE(YEAR(fpdate),MONTH(fpdate)+O1296-1,DAY(fpdate)))&lt;&gt;DAY(fpdate),DATE(YEAR(fpdate),MONTH(fpdate)+O1296,0),DATE(YEAR(fpdate),MONTH(fpdate)+O1296-1,DAY(fpdate))))))</f>
        <v/>
      </c>
      <c r="Q1296" s="20" t="str">
        <f>IF(O1296="","",IF(D1296&lt;&gt;"",D1296,IF(O1296=1,start_rate,IF(variable,IF(OR(O1296=1,O1296&lt;$J$23*periods_per_year),Q1295,MIN($J$24,IF(MOD(O1296-1,$J$26)=0,MAX($J$25,Q1295+$J$27),Q1295))),Q1295))))</f>
        <v/>
      </c>
      <c r="R1296" s="21" t="str">
        <f>IF(O1296="","",ROUND((((1+Q1296/CP)^(CP/periods_per_year))-1)*U1295,2))</f>
        <v/>
      </c>
      <c r="S1296" s="21" t="str">
        <f>IF(O1296="","",IF(O1296=nper,U1295+R1296,MIN(U1295+R1296,IF(Q1296=Q1295,S1295,ROUND(-PMT(((1+Q1296/CP)^(CP/periods_per_year))-1,nper-O1296+1,U1295),2)))))</f>
        <v/>
      </c>
      <c r="T1296" s="21" t="str">
        <f t="shared" si="198"/>
        <v/>
      </c>
      <c r="U1296" s="21" t="str">
        <f t="shared" si="199"/>
        <v/>
      </c>
    </row>
    <row r="1297" spans="1:21" x14ac:dyDescent="0.2">
      <c r="A1297" s="11" t="str">
        <f t="shared" si="190"/>
        <v/>
      </c>
      <c r="B1297" s="12" t="str">
        <f t="shared" si="191"/>
        <v/>
      </c>
      <c r="C1297" s="16" t="str">
        <f t="shared" si="192"/>
        <v/>
      </c>
      <c r="D1297" s="13" t="str">
        <f>IF(A1297="","",IF(A1297=1,start_rate,IF(variable,IF(OR(A1297=1,A1297&lt;$J$23*periods_per_year),D1296,MIN($J$24,IF(MOD(A1297-1,$J$26)=0,MAX($J$25,D1296+$J$27),D1296))),D1296)))</f>
        <v/>
      </c>
      <c r="E1297" s="14" t="str">
        <f t="shared" si="193"/>
        <v/>
      </c>
      <c r="F1297" s="14" t="str">
        <f>IF(A1297="","",IF(A1297=nper,J1296+E1297,MIN(J1296+E1297,IF(D1297=D1296,F1296,IF($E$13="Acc Bi-Weekly",ROUND((-PMT(((1+D1297/CP)^(CP/12))-1,(nper-A1297+1)*12/26,J1296))/2,2),IF($E$13="Acc Weekly",ROUND((-PMT(((1+D1297/CP)^(CP/12))-1,(nper-A1297+1)*12/52,J1296))/4,2),ROUND(-PMT(((1+D1297/CP)^(CP/periods_per_year))-1,nper-A1297+1,J1296),2)))))))</f>
        <v/>
      </c>
      <c r="G1297" s="14" t="str">
        <f>IF(OR(A1297="",A1297&lt;$E$23),"",IF(J1296&lt;=F1297,0,IF(IF(AND(A1297&gt;=$E$23,MOD(A1297-$E$23,int)=0),$E$24,0)+F1297&gt;=J1296+E1297,J1296+E1297-F1297,IF(AND(A1297&gt;=$E$23,MOD(A1297-$E$23,int)=0),$E$24,0)+IF(IF(AND(A1297&gt;=$E$23,MOD(A1297-$E$23,int)=0),$E$24,0)+IF(MOD(A1297-$E$27,periods_per_year)=0,$E$26,0)+F1297&lt;J1296+E1297,IF(MOD(A1297-$E$27,periods_per_year)=0,$E$26,0),J1296+E1297-IF(AND(A1297&gt;=$E$23,MOD(A1297-$E$23,int)=0),$E$24,0)-F1297))))</f>
        <v/>
      </c>
      <c r="H1297" s="15"/>
      <c r="I1297" s="14" t="str">
        <f t="shared" si="194"/>
        <v/>
      </c>
      <c r="J1297" s="14" t="str">
        <f t="shared" si="195"/>
        <v/>
      </c>
      <c r="K1297" s="14" t="str">
        <f t="shared" si="196"/>
        <v/>
      </c>
      <c r="L1297" s="14" t="str">
        <f>IF(A1297="","",SUM($K$49:K1297))</f>
        <v/>
      </c>
      <c r="O1297" s="18" t="str">
        <f t="shared" si="197"/>
        <v/>
      </c>
      <c r="P1297" s="19" t="str">
        <f>IF(O1297="","",IF(OR(periods_per_year=26,periods_per_year=52),IF(periods_per_year=26,IF(O1297=1,fpdate,P1296+14),IF(periods_per_year=52,IF(O1297=1,fpdate,P1296+7),"n/a")),IF(periods_per_year=24,DATE(YEAR(fpdate),MONTH(fpdate)+(O1297-1)/2+IF(AND(DAY(fpdate)&gt;=15,MOD(O1297,2)=0),1,0),IF(MOD(O1297,2)=0,IF(DAY(fpdate)&gt;=15,DAY(fpdate)-14,DAY(fpdate)+14),DAY(fpdate))),IF(DAY(DATE(YEAR(fpdate),MONTH(fpdate)+O1297-1,DAY(fpdate)))&lt;&gt;DAY(fpdate),DATE(YEAR(fpdate),MONTH(fpdate)+O1297,0),DATE(YEAR(fpdate),MONTH(fpdate)+O1297-1,DAY(fpdate))))))</f>
        <v/>
      </c>
      <c r="Q1297" s="20" t="str">
        <f>IF(O1297="","",IF(D1297&lt;&gt;"",D1297,IF(O1297=1,start_rate,IF(variable,IF(OR(O1297=1,O1297&lt;$J$23*periods_per_year),Q1296,MIN($J$24,IF(MOD(O1297-1,$J$26)=0,MAX($J$25,Q1296+$J$27),Q1296))),Q1296))))</f>
        <v/>
      </c>
      <c r="R1297" s="21" t="str">
        <f>IF(O1297="","",ROUND((((1+Q1297/CP)^(CP/periods_per_year))-1)*U1296,2))</f>
        <v/>
      </c>
      <c r="S1297" s="21" t="str">
        <f>IF(O1297="","",IF(O1297=nper,U1296+R1297,MIN(U1296+R1297,IF(Q1297=Q1296,S1296,ROUND(-PMT(((1+Q1297/CP)^(CP/periods_per_year))-1,nper-O1297+1,U1296),2)))))</f>
        <v/>
      </c>
      <c r="T1297" s="21" t="str">
        <f t="shared" si="198"/>
        <v/>
      </c>
      <c r="U1297" s="21" t="str">
        <f t="shared" si="199"/>
        <v/>
      </c>
    </row>
    <row r="1298" spans="1:21" x14ac:dyDescent="0.2">
      <c r="A1298" s="11" t="str">
        <f t="shared" si="190"/>
        <v/>
      </c>
      <c r="B1298" s="12" t="str">
        <f t="shared" si="191"/>
        <v/>
      </c>
      <c r="C1298" s="16" t="str">
        <f t="shared" si="192"/>
        <v/>
      </c>
      <c r="D1298" s="13" t="str">
        <f>IF(A1298="","",IF(A1298=1,start_rate,IF(variable,IF(OR(A1298=1,A1298&lt;$J$23*periods_per_year),D1297,MIN($J$24,IF(MOD(A1298-1,$J$26)=0,MAX($J$25,D1297+$J$27),D1297))),D1297)))</f>
        <v/>
      </c>
      <c r="E1298" s="14" t="str">
        <f t="shared" si="193"/>
        <v/>
      </c>
      <c r="F1298" s="14" t="str">
        <f>IF(A1298="","",IF(A1298=nper,J1297+E1298,MIN(J1297+E1298,IF(D1298=D1297,F1297,IF($E$13="Acc Bi-Weekly",ROUND((-PMT(((1+D1298/CP)^(CP/12))-1,(nper-A1298+1)*12/26,J1297))/2,2),IF($E$13="Acc Weekly",ROUND((-PMT(((1+D1298/CP)^(CP/12))-1,(nper-A1298+1)*12/52,J1297))/4,2),ROUND(-PMT(((1+D1298/CP)^(CP/periods_per_year))-1,nper-A1298+1,J1297),2)))))))</f>
        <v/>
      </c>
      <c r="G1298" s="14" t="str">
        <f>IF(OR(A1298="",A1298&lt;$E$23),"",IF(J1297&lt;=F1298,0,IF(IF(AND(A1298&gt;=$E$23,MOD(A1298-$E$23,int)=0),$E$24,0)+F1298&gt;=J1297+E1298,J1297+E1298-F1298,IF(AND(A1298&gt;=$E$23,MOD(A1298-$E$23,int)=0),$E$24,0)+IF(IF(AND(A1298&gt;=$E$23,MOD(A1298-$E$23,int)=0),$E$24,0)+IF(MOD(A1298-$E$27,periods_per_year)=0,$E$26,0)+F1298&lt;J1297+E1298,IF(MOD(A1298-$E$27,periods_per_year)=0,$E$26,0),J1297+E1298-IF(AND(A1298&gt;=$E$23,MOD(A1298-$E$23,int)=0),$E$24,0)-F1298))))</f>
        <v/>
      </c>
      <c r="H1298" s="15"/>
      <c r="I1298" s="14" t="str">
        <f t="shared" si="194"/>
        <v/>
      </c>
      <c r="J1298" s="14" t="str">
        <f t="shared" si="195"/>
        <v/>
      </c>
      <c r="K1298" s="14" t="str">
        <f t="shared" si="196"/>
        <v/>
      </c>
      <c r="L1298" s="14" t="str">
        <f>IF(A1298="","",SUM($K$49:K1298))</f>
        <v/>
      </c>
      <c r="O1298" s="18" t="str">
        <f t="shared" si="197"/>
        <v/>
      </c>
      <c r="P1298" s="19" t="str">
        <f>IF(O1298="","",IF(OR(periods_per_year=26,periods_per_year=52),IF(periods_per_year=26,IF(O1298=1,fpdate,P1297+14),IF(periods_per_year=52,IF(O1298=1,fpdate,P1297+7),"n/a")),IF(periods_per_year=24,DATE(YEAR(fpdate),MONTH(fpdate)+(O1298-1)/2+IF(AND(DAY(fpdate)&gt;=15,MOD(O1298,2)=0),1,0),IF(MOD(O1298,2)=0,IF(DAY(fpdate)&gt;=15,DAY(fpdate)-14,DAY(fpdate)+14),DAY(fpdate))),IF(DAY(DATE(YEAR(fpdate),MONTH(fpdate)+O1298-1,DAY(fpdate)))&lt;&gt;DAY(fpdate),DATE(YEAR(fpdate),MONTH(fpdate)+O1298,0),DATE(YEAR(fpdate),MONTH(fpdate)+O1298-1,DAY(fpdate))))))</f>
        <v/>
      </c>
      <c r="Q1298" s="20" t="str">
        <f>IF(O1298="","",IF(D1298&lt;&gt;"",D1298,IF(O1298=1,start_rate,IF(variable,IF(OR(O1298=1,O1298&lt;$J$23*periods_per_year),Q1297,MIN($J$24,IF(MOD(O1298-1,$J$26)=0,MAX($J$25,Q1297+$J$27),Q1297))),Q1297))))</f>
        <v/>
      </c>
      <c r="R1298" s="21" t="str">
        <f>IF(O1298="","",ROUND((((1+Q1298/CP)^(CP/periods_per_year))-1)*U1297,2))</f>
        <v/>
      </c>
      <c r="S1298" s="21" t="str">
        <f>IF(O1298="","",IF(O1298=nper,U1297+R1298,MIN(U1297+R1298,IF(Q1298=Q1297,S1297,ROUND(-PMT(((1+Q1298/CP)^(CP/periods_per_year))-1,nper-O1298+1,U1297),2)))))</f>
        <v/>
      </c>
      <c r="T1298" s="21" t="str">
        <f t="shared" si="198"/>
        <v/>
      </c>
      <c r="U1298" s="21" t="str">
        <f t="shared" si="199"/>
        <v/>
      </c>
    </row>
    <row r="1299" spans="1:21" x14ac:dyDescent="0.2">
      <c r="A1299" s="11" t="str">
        <f t="shared" si="190"/>
        <v/>
      </c>
      <c r="B1299" s="12" t="str">
        <f t="shared" si="191"/>
        <v/>
      </c>
      <c r="C1299" s="16" t="str">
        <f t="shared" si="192"/>
        <v/>
      </c>
      <c r="D1299" s="13" t="str">
        <f>IF(A1299="","",IF(A1299=1,start_rate,IF(variable,IF(OR(A1299=1,A1299&lt;$J$23*periods_per_year),D1298,MIN($J$24,IF(MOD(A1299-1,$J$26)=0,MAX($J$25,D1298+$J$27),D1298))),D1298)))</f>
        <v/>
      </c>
      <c r="E1299" s="14" t="str">
        <f t="shared" si="193"/>
        <v/>
      </c>
      <c r="F1299" s="14" t="str">
        <f>IF(A1299="","",IF(A1299=nper,J1298+E1299,MIN(J1298+E1299,IF(D1299=D1298,F1298,IF($E$13="Acc Bi-Weekly",ROUND((-PMT(((1+D1299/CP)^(CP/12))-1,(nper-A1299+1)*12/26,J1298))/2,2),IF($E$13="Acc Weekly",ROUND((-PMT(((1+D1299/CP)^(CP/12))-1,(nper-A1299+1)*12/52,J1298))/4,2),ROUND(-PMT(((1+D1299/CP)^(CP/periods_per_year))-1,nper-A1299+1,J1298),2)))))))</f>
        <v/>
      </c>
      <c r="G1299" s="14" t="str">
        <f>IF(OR(A1299="",A1299&lt;$E$23),"",IF(J1298&lt;=F1299,0,IF(IF(AND(A1299&gt;=$E$23,MOD(A1299-$E$23,int)=0),$E$24,0)+F1299&gt;=J1298+E1299,J1298+E1299-F1299,IF(AND(A1299&gt;=$E$23,MOD(A1299-$E$23,int)=0),$E$24,0)+IF(IF(AND(A1299&gt;=$E$23,MOD(A1299-$E$23,int)=0),$E$24,0)+IF(MOD(A1299-$E$27,periods_per_year)=0,$E$26,0)+F1299&lt;J1298+E1299,IF(MOD(A1299-$E$27,periods_per_year)=0,$E$26,0),J1298+E1299-IF(AND(A1299&gt;=$E$23,MOD(A1299-$E$23,int)=0),$E$24,0)-F1299))))</f>
        <v/>
      </c>
      <c r="H1299" s="15"/>
      <c r="I1299" s="14" t="str">
        <f t="shared" si="194"/>
        <v/>
      </c>
      <c r="J1299" s="14" t="str">
        <f t="shared" si="195"/>
        <v/>
      </c>
      <c r="K1299" s="14" t="str">
        <f t="shared" si="196"/>
        <v/>
      </c>
      <c r="L1299" s="14" t="str">
        <f>IF(A1299="","",SUM($K$49:K1299))</f>
        <v/>
      </c>
      <c r="O1299" s="18" t="str">
        <f t="shared" si="197"/>
        <v/>
      </c>
      <c r="P1299" s="19" t="str">
        <f>IF(O1299="","",IF(OR(periods_per_year=26,periods_per_year=52),IF(periods_per_year=26,IF(O1299=1,fpdate,P1298+14),IF(periods_per_year=52,IF(O1299=1,fpdate,P1298+7),"n/a")),IF(periods_per_year=24,DATE(YEAR(fpdate),MONTH(fpdate)+(O1299-1)/2+IF(AND(DAY(fpdate)&gt;=15,MOD(O1299,2)=0),1,0),IF(MOD(O1299,2)=0,IF(DAY(fpdate)&gt;=15,DAY(fpdate)-14,DAY(fpdate)+14),DAY(fpdate))),IF(DAY(DATE(YEAR(fpdate),MONTH(fpdate)+O1299-1,DAY(fpdate)))&lt;&gt;DAY(fpdate),DATE(YEAR(fpdate),MONTH(fpdate)+O1299,0),DATE(YEAR(fpdate),MONTH(fpdate)+O1299-1,DAY(fpdate))))))</f>
        <v/>
      </c>
      <c r="Q1299" s="20" t="str">
        <f>IF(O1299="","",IF(D1299&lt;&gt;"",D1299,IF(O1299=1,start_rate,IF(variable,IF(OR(O1299=1,O1299&lt;$J$23*periods_per_year),Q1298,MIN($J$24,IF(MOD(O1299-1,$J$26)=0,MAX($J$25,Q1298+$J$27),Q1298))),Q1298))))</f>
        <v/>
      </c>
      <c r="R1299" s="21" t="str">
        <f>IF(O1299="","",ROUND((((1+Q1299/CP)^(CP/periods_per_year))-1)*U1298,2))</f>
        <v/>
      </c>
      <c r="S1299" s="21" t="str">
        <f>IF(O1299="","",IF(O1299=nper,U1298+R1299,MIN(U1298+R1299,IF(Q1299=Q1298,S1298,ROUND(-PMT(((1+Q1299/CP)^(CP/periods_per_year))-1,nper-O1299+1,U1298),2)))))</f>
        <v/>
      </c>
      <c r="T1299" s="21" t="str">
        <f t="shared" si="198"/>
        <v/>
      </c>
      <c r="U1299" s="21" t="str">
        <f t="shared" si="199"/>
        <v/>
      </c>
    </row>
    <row r="1300" spans="1:21" x14ac:dyDescent="0.2">
      <c r="A1300" s="11" t="str">
        <f t="shared" si="190"/>
        <v/>
      </c>
      <c r="B1300" s="12" t="str">
        <f t="shared" si="191"/>
        <v/>
      </c>
      <c r="C1300" s="16" t="str">
        <f t="shared" si="192"/>
        <v/>
      </c>
      <c r="D1300" s="13" t="str">
        <f>IF(A1300="","",IF(A1300=1,start_rate,IF(variable,IF(OR(A1300=1,A1300&lt;$J$23*periods_per_year),D1299,MIN($J$24,IF(MOD(A1300-1,$J$26)=0,MAX($J$25,D1299+$J$27),D1299))),D1299)))</f>
        <v/>
      </c>
      <c r="E1300" s="14" t="str">
        <f t="shared" si="193"/>
        <v/>
      </c>
      <c r="F1300" s="14" t="str">
        <f>IF(A1300="","",IF(A1300=nper,J1299+E1300,MIN(J1299+E1300,IF(D1300=D1299,F1299,IF($E$13="Acc Bi-Weekly",ROUND((-PMT(((1+D1300/CP)^(CP/12))-1,(nper-A1300+1)*12/26,J1299))/2,2),IF($E$13="Acc Weekly",ROUND((-PMT(((1+D1300/CP)^(CP/12))-1,(nper-A1300+1)*12/52,J1299))/4,2),ROUND(-PMT(((1+D1300/CP)^(CP/periods_per_year))-1,nper-A1300+1,J1299),2)))))))</f>
        <v/>
      </c>
      <c r="G1300" s="14" t="str">
        <f>IF(OR(A1300="",A1300&lt;$E$23),"",IF(J1299&lt;=F1300,0,IF(IF(AND(A1300&gt;=$E$23,MOD(A1300-$E$23,int)=0),$E$24,0)+F1300&gt;=J1299+E1300,J1299+E1300-F1300,IF(AND(A1300&gt;=$E$23,MOD(A1300-$E$23,int)=0),$E$24,0)+IF(IF(AND(A1300&gt;=$E$23,MOD(A1300-$E$23,int)=0),$E$24,0)+IF(MOD(A1300-$E$27,periods_per_year)=0,$E$26,0)+F1300&lt;J1299+E1300,IF(MOD(A1300-$E$27,periods_per_year)=0,$E$26,0),J1299+E1300-IF(AND(A1300&gt;=$E$23,MOD(A1300-$E$23,int)=0),$E$24,0)-F1300))))</f>
        <v/>
      </c>
      <c r="H1300" s="15"/>
      <c r="I1300" s="14" t="str">
        <f t="shared" si="194"/>
        <v/>
      </c>
      <c r="J1300" s="14" t="str">
        <f t="shared" si="195"/>
        <v/>
      </c>
      <c r="K1300" s="14" t="str">
        <f t="shared" si="196"/>
        <v/>
      </c>
      <c r="L1300" s="14" t="str">
        <f>IF(A1300="","",SUM($K$49:K1300))</f>
        <v/>
      </c>
      <c r="O1300" s="18" t="str">
        <f t="shared" si="197"/>
        <v/>
      </c>
      <c r="P1300" s="19" t="str">
        <f>IF(O1300="","",IF(OR(periods_per_year=26,periods_per_year=52),IF(periods_per_year=26,IF(O1300=1,fpdate,P1299+14),IF(periods_per_year=52,IF(O1300=1,fpdate,P1299+7),"n/a")),IF(periods_per_year=24,DATE(YEAR(fpdate),MONTH(fpdate)+(O1300-1)/2+IF(AND(DAY(fpdate)&gt;=15,MOD(O1300,2)=0),1,0),IF(MOD(O1300,2)=0,IF(DAY(fpdate)&gt;=15,DAY(fpdate)-14,DAY(fpdate)+14),DAY(fpdate))),IF(DAY(DATE(YEAR(fpdate),MONTH(fpdate)+O1300-1,DAY(fpdate)))&lt;&gt;DAY(fpdate),DATE(YEAR(fpdate),MONTH(fpdate)+O1300,0),DATE(YEAR(fpdate),MONTH(fpdate)+O1300-1,DAY(fpdate))))))</f>
        <v/>
      </c>
      <c r="Q1300" s="20" t="str">
        <f>IF(O1300="","",IF(D1300&lt;&gt;"",D1300,IF(O1300=1,start_rate,IF(variable,IF(OR(O1300=1,O1300&lt;$J$23*periods_per_year),Q1299,MIN($J$24,IF(MOD(O1300-1,$J$26)=0,MAX($J$25,Q1299+$J$27),Q1299))),Q1299))))</f>
        <v/>
      </c>
      <c r="R1300" s="21" t="str">
        <f>IF(O1300="","",ROUND((((1+Q1300/CP)^(CP/periods_per_year))-1)*U1299,2))</f>
        <v/>
      </c>
      <c r="S1300" s="21" t="str">
        <f>IF(O1300="","",IF(O1300=nper,U1299+R1300,MIN(U1299+R1300,IF(Q1300=Q1299,S1299,ROUND(-PMT(((1+Q1300/CP)^(CP/periods_per_year))-1,nper-O1300+1,U1299),2)))))</f>
        <v/>
      </c>
      <c r="T1300" s="21" t="str">
        <f t="shared" si="198"/>
        <v/>
      </c>
      <c r="U1300" s="21" t="str">
        <f t="shared" si="199"/>
        <v/>
      </c>
    </row>
    <row r="1301" spans="1:21" x14ac:dyDescent="0.2">
      <c r="A1301" s="11" t="str">
        <f t="shared" si="190"/>
        <v/>
      </c>
      <c r="B1301" s="12" t="str">
        <f t="shared" si="191"/>
        <v/>
      </c>
      <c r="C1301" s="16" t="str">
        <f t="shared" si="192"/>
        <v/>
      </c>
      <c r="D1301" s="13" t="str">
        <f>IF(A1301="","",IF(A1301=1,start_rate,IF(variable,IF(OR(A1301=1,A1301&lt;$J$23*periods_per_year),D1300,MIN($J$24,IF(MOD(A1301-1,$J$26)=0,MAX($J$25,D1300+$J$27),D1300))),D1300)))</f>
        <v/>
      </c>
      <c r="E1301" s="14" t="str">
        <f t="shared" si="193"/>
        <v/>
      </c>
      <c r="F1301" s="14" t="str">
        <f>IF(A1301="","",IF(A1301=nper,J1300+E1301,MIN(J1300+E1301,IF(D1301=D1300,F1300,IF($E$13="Acc Bi-Weekly",ROUND((-PMT(((1+D1301/CP)^(CP/12))-1,(nper-A1301+1)*12/26,J1300))/2,2),IF($E$13="Acc Weekly",ROUND((-PMT(((1+D1301/CP)^(CP/12))-1,(nper-A1301+1)*12/52,J1300))/4,2),ROUND(-PMT(((1+D1301/CP)^(CP/periods_per_year))-1,nper-A1301+1,J1300),2)))))))</f>
        <v/>
      </c>
      <c r="G1301" s="14" t="str">
        <f>IF(OR(A1301="",A1301&lt;$E$23),"",IF(J1300&lt;=F1301,0,IF(IF(AND(A1301&gt;=$E$23,MOD(A1301-$E$23,int)=0),$E$24,0)+F1301&gt;=J1300+E1301,J1300+E1301-F1301,IF(AND(A1301&gt;=$E$23,MOD(A1301-$E$23,int)=0),$E$24,0)+IF(IF(AND(A1301&gt;=$E$23,MOD(A1301-$E$23,int)=0),$E$24,0)+IF(MOD(A1301-$E$27,periods_per_year)=0,$E$26,0)+F1301&lt;J1300+E1301,IF(MOD(A1301-$E$27,periods_per_year)=0,$E$26,0),J1300+E1301-IF(AND(A1301&gt;=$E$23,MOD(A1301-$E$23,int)=0),$E$24,0)-F1301))))</f>
        <v/>
      </c>
      <c r="H1301" s="15"/>
      <c r="I1301" s="14" t="str">
        <f t="shared" si="194"/>
        <v/>
      </c>
      <c r="J1301" s="14" t="str">
        <f t="shared" si="195"/>
        <v/>
      </c>
      <c r="K1301" s="14" t="str">
        <f t="shared" si="196"/>
        <v/>
      </c>
      <c r="L1301" s="14" t="str">
        <f>IF(A1301="","",SUM($K$49:K1301))</f>
        <v/>
      </c>
      <c r="O1301" s="18" t="str">
        <f t="shared" si="197"/>
        <v/>
      </c>
      <c r="P1301" s="19" t="str">
        <f>IF(O1301="","",IF(OR(periods_per_year=26,periods_per_year=52),IF(periods_per_year=26,IF(O1301=1,fpdate,P1300+14),IF(periods_per_year=52,IF(O1301=1,fpdate,P1300+7),"n/a")),IF(periods_per_year=24,DATE(YEAR(fpdate),MONTH(fpdate)+(O1301-1)/2+IF(AND(DAY(fpdate)&gt;=15,MOD(O1301,2)=0),1,0),IF(MOD(O1301,2)=0,IF(DAY(fpdate)&gt;=15,DAY(fpdate)-14,DAY(fpdate)+14),DAY(fpdate))),IF(DAY(DATE(YEAR(fpdate),MONTH(fpdate)+O1301-1,DAY(fpdate)))&lt;&gt;DAY(fpdate),DATE(YEAR(fpdate),MONTH(fpdate)+O1301,0),DATE(YEAR(fpdate),MONTH(fpdate)+O1301-1,DAY(fpdate))))))</f>
        <v/>
      </c>
      <c r="Q1301" s="20" t="str">
        <f>IF(O1301="","",IF(D1301&lt;&gt;"",D1301,IF(O1301=1,start_rate,IF(variable,IF(OR(O1301=1,O1301&lt;$J$23*periods_per_year),Q1300,MIN($J$24,IF(MOD(O1301-1,$J$26)=0,MAX($J$25,Q1300+$J$27),Q1300))),Q1300))))</f>
        <v/>
      </c>
      <c r="R1301" s="21" t="str">
        <f>IF(O1301="","",ROUND((((1+Q1301/CP)^(CP/periods_per_year))-1)*U1300,2))</f>
        <v/>
      </c>
      <c r="S1301" s="21" t="str">
        <f>IF(O1301="","",IF(O1301=nper,U1300+R1301,MIN(U1300+R1301,IF(Q1301=Q1300,S1300,ROUND(-PMT(((1+Q1301/CP)^(CP/periods_per_year))-1,nper-O1301+1,U1300),2)))))</f>
        <v/>
      </c>
      <c r="T1301" s="21" t="str">
        <f t="shared" si="198"/>
        <v/>
      </c>
      <c r="U1301" s="21" t="str">
        <f t="shared" si="199"/>
        <v/>
      </c>
    </row>
    <row r="1302" spans="1:21" x14ac:dyDescent="0.2">
      <c r="A1302" s="11" t="str">
        <f t="shared" si="190"/>
        <v/>
      </c>
      <c r="B1302" s="12" t="str">
        <f t="shared" si="191"/>
        <v/>
      </c>
      <c r="C1302" s="16" t="str">
        <f t="shared" si="192"/>
        <v/>
      </c>
      <c r="D1302" s="13" t="str">
        <f>IF(A1302="","",IF(A1302=1,start_rate,IF(variable,IF(OR(A1302=1,A1302&lt;$J$23*periods_per_year),D1301,MIN($J$24,IF(MOD(A1302-1,$J$26)=0,MAX($J$25,D1301+$J$27),D1301))),D1301)))</f>
        <v/>
      </c>
      <c r="E1302" s="14" t="str">
        <f t="shared" si="193"/>
        <v/>
      </c>
      <c r="F1302" s="14" t="str">
        <f>IF(A1302="","",IF(A1302=nper,J1301+E1302,MIN(J1301+E1302,IF(D1302=D1301,F1301,IF($E$13="Acc Bi-Weekly",ROUND((-PMT(((1+D1302/CP)^(CP/12))-1,(nper-A1302+1)*12/26,J1301))/2,2),IF($E$13="Acc Weekly",ROUND((-PMT(((1+D1302/CP)^(CP/12))-1,(nper-A1302+1)*12/52,J1301))/4,2),ROUND(-PMT(((1+D1302/CP)^(CP/periods_per_year))-1,nper-A1302+1,J1301),2)))))))</f>
        <v/>
      </c>
      <c r="G1302" s="14" t="str">
        <f>IF(OR(A1302="",A1302&lt;$E$23),"",IF(J1301&lt;=F1302,0,IF(IF(AND(A1302&gt;=$E$23,MOD(A1302-$E$23,int)=0),$E$24,0)+F1302&gt;=J1301+E1302,J1301+E1302-F1302,IF(AND(A1302&gt;=$E$23,MOD(A1302-$E$23,int)=0),$E$24,0)+IF(IF(AND(A1302&gt;=$E$23,MOD(A1302-$E$23,int)=0),$E$24,0)+IF(MOD(A1302-$E$27,periods_per_year)=0,$E$26,0)+F1302&lt;J1301+E1302,IF(MOD(A1302-$E$27,periods_per_year)=0,$E$26,0),J1301+E1302-IF(AND(A1302&gt;=$E$23,MOD(A1302-$E$23,int)=0),$E$24,0)-F1302))))</f>
        <v/>
      </c>
      <c r="H1302" s="15"/>
      <c r="I1302" s="14" t="str">
        <f t="shared" si="194"/>
        <v/>
      </c>
      <c r="J1302" s="14" t="str">
        <f t="shared" si="195"/>
        <v/>
      </c>
      <c r="K1302" s="14" t="str">
        <f t="shared" si="196"/>
        <v/>
      </c>
      <c r="L1302" s="14" t="str">
        <f>IF(A1302="","",SUM($K$49:K1302))</f>
        <v/>
      </c>
      <c r="O1302" s="18" t="str">
        <f t="shared" si="197"/>
        <v/>
      </c>
      <c r="P1302" s="19" t="str">
        <f>IF(O1302="","",IF(OR(periods_per_year=26,periods_per_year=52),IF(periods_per_year=26,IF(O1302=1,fpdate,P1301+14),IF(periods_per_year=52,IF(O1302=1,fpdate,P1301+7),"n/a")),IF(periods_per_year=24,DATE(YEAR(fpdate),MONTH(fpdate)+(O1302-1)/2+IF(AND(DAY(fpdate)&gt;=15,MOD(O1302,2)=0),1,0),IF(MOD(O1302,2)=0,IF(DAY(fpdate)&gt;=15,DAY(fpdate)-14,DAY(fpdate)+14),DAY(fpdate))),IF(DAY(DATE(YEAR(fpdate),MONTH(fpdate)+O1302-1,DAY(fpdate)))&lt;&gt;DAY(fpdate),DATE(YEAR(fpdate),MONTH(fpdate)+O1302,0),DATE(YEAR(fpdate),MONTH(fpdate)+O1302-1,DAY(fpdate))))))</f>
        <v/>
      </c>
      <c r="Q1302" s="20" t="str">
        <f>IF(O1302="","",IF(D1302&lt;&gt;"",D1302,IF(O1302=1,start_rate,IF(variable,IF(OR(O1302=1,O1302&lt;$J$23*periods_per_year),Q1301,MIN($J$24,IF(MOD(O1302-1,$J$26)=0,MAX($J$25,Q1301+$J$27),Q1301))),Q1301))))</f>
        <v/>
      </c>
      <c r="R1302" s="21" t="str">
        <f>IF(O1302="","",ROUND((((1+Q1302/CP)^(CP/periods_per_year))-1)*U1301,2))</f>
        <v/>
      </c>
      <c r="S1302" s="21" t="str">
        <f>IF(O1302="","",IF(O1302=nper,U1301+R1302,MIN(U1301+R1302,IF(Q1302=Q1301,S1301,ROUND(-PMT(((1+Q1302/CP)^(CP/periods_per_year))-1,nper-O1302+1,U1301),2)))))</f>
        <v/>
      </c>
      <c r="T1302" s="21" t="str">
        <f t="shared" si="198"/>
        <v/>
      </c>
      <c r="U1302" s="21" t="str">
        <f t="shared" si="199"/>
        <v/>
      </c>
    </row>
    <row r="1303" spans="1:21" x14ac:dyDescent="0.2">
      <c r="A1303" s="11" t="str">
        <f t="shared" si="190"/>
        <v/>
      </c>
      <c r="B1303" s="12" t="str">
        <f t="shared" si="191"/>
        <v/>
      </c>
      <c r="C1303" s="16" t="str">
        <f t="shared" si="192"/>
        <v/>
      </c>
      <c r="D1303" s="13" t="str">
        <f>IF(A1303="","",IF(A1303=1,start_rate,IF(variable,IF(OR(A1303=1,A1303&lt;$J$23*periods_per_year),D1302,MIN($J$24,IF(MOD(A1303-1,$J$26)=0,MAX($J$25,D1302+$J$27),D1302))),D1302)))</f>
        <v/>
      </c>
      <c r="E1303" s="14" t="str">
        <f t="shared" si="193"/>
        <v/>
      </c>
      <c r="F1303" s="14" t="str">
        <f>IF(A1303="","",IF(A1303=nper,J1302+E1303,MIN(J1302+E1303,IF(D1303=D1302,F1302,IF($E$13="Acc Bi-Weekly",ROUND((-PMT(((1+D1303/CP)^(CP/12))-1,(nper-A1303+1)*12/26,J1302))/2,2),IF($E$13="Acc Weekly",ROUND((-PMT(((1+D1303/CP)^(CP/12))-1,(nper-A1303+1)*12/52,J1302))/4,2),ROUND(-PMT(((1+D1303/CP)^(CP/periods_per_year))-1,nper-A1303+1,J1302),2)))))))</f>
        <v/>
      </c>
      <c r="G1303" s="14" t="str">
        <f>IF(OR(A1303="",A1303&lt;$E$23),"",IF(J1302&lt;=F1303,0,IF(IF(AND(A1303&gt;=$E$23,MOD(A1303-$E$23,int)=0),$E$24,0)+F1303&gt;=J1302+E1303,J1302+E1303-F1303,IF(AND(A1303&gt;=$E$23,MOD(A1303-$E$23,int)=0),$E$24,0)+IF(IF(AND(A1303&gt;=$E$23,MOD(A1303-$E$23,int)=0),$E$24,0)+IF(MOD(A1303-$E$27,periods_per_year)=0,$E$26,0)+F1303&lt;J1302+E1303,IF(MOD(A1303-$E$27,periods_per_year)=0,$E$26,0),J1302+E1303-IF(AND(A1303&gt;=$E$23,MOD(A1303-$E$23,int)=0),$E$24,0)-F1303))))</f>
        <v/>
      </c>
      <c r="H1303" s="15"/>
      <c r="I1303" s="14" t="str">
        <f t="shared" si="194"/>
        <v/>
      </c>
      <c r="J1303" s="14" t="str">
        <f t="shared" si="195"/>
        <v/>
      </c>
      <c r="K1303" s="14" t="str">
        <f t="shared" si="196"/>
        <v/>
      </c>
      <c r="L1303" s="14" t="str">
        <f>IF(A1303="","",SUM($K$49:K1303))</f>
        <v/>
      </c>
      <c r="O1303" s="18" t="str">
        <f t="shared" si="197"/>
        <v/>
      </c>
      <c r="P1303" s="19" t="str">
        <f>IF(O1303="","",IF(OR(periods_per_year=26,periods_per_year=52),IF(periods_per_year=26,IF(O1303=1,fpdate,P1302+14),IF(periods_per_year=52,IF(O1303=1,fpdate,P1302+7),"n/a")),IF(periods_per_year=24,DATE(YEAR(fpdate),MONTH(fpdate)+(O1303-1)/2+IF(AND(DAY(fpdate)&gt;=15,MOD(O1303,2)=0),1,0),IF(MOD(O1303,2)=0,IF(DAY(fpdate)&gt;=15,DAY(fpdate)-14,DAY(fpdate)+14),DAY(fpdate))),IF(DAY(DATE(YEAR(fpdate),MONTH(fpdate)+O1303-1,DAY(fpdate)))&lt;&gt;DAY(fpdate),DATE(YEAR(fpdate),MONTH(fpdate)+O1303,0),DATE(YEAR(fpdate),MONTH(fpdate)+O1303-1,DAY(fpdate))))))</f>
        <v/>
      </c>
      <c r="Q1303" s="20" t="str">
        <f>IF(O1303="","",IF(D1303&lt;&gt;"",D1303,IF(O1303=1,start_rate,IF(variable,IF(OR(O1303=1,O1303&lt;$J$23*periods_per_year),Q1302,MIN($J$24,IF(MOD(O1303-1,$J$26)=0,MAX($J$25,Q1302+$J$27),Q1302))),Q1302))))</f>
        <v/>
      </c>
      <c r="R1303" s="21" t="str">
        <f>IF(O1303="","",ROUND((((1+Q1303/CP)^(CP/periods_per_year))-1)*U1302,2))</f>
        <v/>
      </c>
      <c r="S1303" s="21" t="str">
        <f>IF(O1303="","",IF(O1303=nper,U1302+R1303,MIN(U1302+R1303,IF(Q1303=Q1302,S1302,ROUND(-PMT(((1+Q1303/CP)^(CP/periods_per_year))-1,nper-O1303+1,U1302),2)))))</f>
        <v/>
      </c>
      <c r="T1303" s="21" t="str">
        <f t="shared" si="198"/>
        <v/>
      </c>
      <c r="U1303" s="21" t="str">
        <f t="shared" si="199"/>
        <v/>
      </c>
    </row>
    <row r="1304" spans="1:21" x14ac:dyDescent="0.2">
      <c r="A1304" s="11" t="str">
        <f t="shared" si="190"/>
        <v/>
      </c>
      <c r="B1304" s="12" t="str">
        <f t="shared" si="191"/>
        <v/>
      </c>
      <c r="C1304" s="16" t="str">
        <f t="shared" si="192"/>
        <v/>
      </c>
      <c r="D1304" s="13" t="str">
        <f>IF(A1304="","",IF(A1304=1,start_rate,IF(variable,IF(OR(A1304=1,A1304&lt;$J$23*periods_per_year),D1303,MIN($J$24,IF(MOD(A1304-1,$J$26)=0,MAX($J$25,D1303+$J$27),D1303))),D1303)))</f>
        <v/>
      </c>
      <c r="E1304" s="14" t="str">
        <f t="shared" si="193"/>
        <v/>
      </c>
      <c r="F1304" s="14" t="str">
        <f>IF(A1304="","",IF(A1304=nper,J1303+E1304,MIN(J1303+E1304,IF(D1304=D1303,F1303,IF($E$13="Acc Bi-Weekly",ROUND((-PMT(((1+D1304/CP)^(CP/12))-1,(nper-A1304+1)*12/26,J1303))/2,2),IF($E$13="Acc Weekly",ROUND((-PMT(((1+D1304/CP)^(CP/12))-1,(nper-A1304+1)*12/52,J1303))/4,2),ROUND(-PMT(((1+D1304/CP)^(CP/periods_per_year))-1,nper-A1304+1,J1303),2)))))))</f>
        <v/>
      </c>
      <c r="G1304" s="14" t="str">
        <f>IF(OR(A1304="",A1304&lt;$E$23),"",IF(J1303&lt;=F1304,0,IF(IF(AND(A1304&gt;=$E$23,MOD(A1304-$E$23,int)=0),$E$24,0)+F1304&gt;=J1303+E1304,J1303+E1304-F1304,IF(AND(A1304&gt;=$E$23,MOD(A1304-$E$23,int)=0),$E$24,0)+IF(IF(AND(A1304&gt;=$E$23,MOD(A1304-$E$23,int)=0),$E$24,0)+IF(MOD(A1304-$E$27,periods_per_year)=0,$E$26,0)+F1304&lt;J1303+E1304,IF(MOD(A1304-$E$27,periods_per_year)=0,$E$26,0),J1303+E1304-IF(AND(A1304&gt;=$E$23,MOD(A1304-$E$23,int)=0),$E$24,0)-F1304))))</f>
        <v/>
      </c>
      <c r="H1304" s="15"/>
      <c r="I1304" s="14" t="str">
        <f t="shared" si="194"/>
        <v/>
      </c>
      <c r="J1304" s="14" t="str">
        <f t="shared" si="195"/>
        <v/>
      </c>
      <c r="K1304" s="14" t="str">
        <f t="shared" si="196"/>
        <v/>
      </c>
      <c r="L1304" s="14" t="str">
        <f>IF(A1304="","",SUM($K$49:K1304))</f>
        <v/>
      </c>
      <c r="O1304" s="18" t="str">
        <f t="shared" si="197"/>
        <v/>
      </c>
      <c r="P1304" s="19" t="str">
        <f>IF(O1304="","",IF(OR(periods_per_year=26,periods_per_year=52),IF(periods_per_year=26,IF(O1304=1,fpdate,P1303+14),IF(periods_per_year=52,IF(O1304=1,fpdate,P1303+7),"n/a")),IF(periods_per_year=24,DATE(YEAR(fpdate),MONTH(fpdate)+(O1304-1)/2+IF(AND(DAY(fpdate)&gt;=15,MOD(O1304,2)=0),1,0),IF(MOD(O1304,2)=0,IF(DAY(fpdate)&gt;=15,DAY(fpdate)-14,DAY(fpdate)+14),DAY(fpdate))),IF(DAY(DATE(YEAR(fpdate),MONTH(fpdate)+O1304-1,DAY(fpdate)))&lt;&gt;DAY(fpdate),DATE(YEAR(fpdate),MONTH(fpdate)+O1304,0),DATE(YEAR(fpdate),MONTH(fpdate)+O1304-1,DAY(fpdate))))))</f>
        <v/>
      </c>
      <c r="Q1304" s="20" t="str">
        <f>IF(O1304="","",IF(D1304&lt;&gt;"",D1304,IF(O1304=1,start_rate,IF(variable,IF(OR(O1304=1,O1304&lt;$J$23*periods_per_year),Q1303,MIN($J$24,IF(MOD(O1304-1,$J$26)=0,MAX($J$25,Q1303+$J$27),Q1303))),Q1303))))</f>
        <v/>
      </c>
      <c r="R1304" s="21" t="str">
        <f>IF(O1304="","",ROUND((((1+Q1304/CP)^(CP/periods_per_year))-1)*U1303,2))</f>
        <v/>
      </c>
      <c r="S1304" s="21" t="str">
        <f>IF(O1304="","",IF(O1304=nper,U1303+R1304,MIN(U1303+R1304,IF(Q1304=Q1303,S1303,ROUND(-PMT(((1+Q1304/CP)^(CP/periods_per_year))-1,nper-O1304+1,U1303),2)))))</f>
        <v/>
      </c>
      <c r="T1304" s="21" t="str">
        <f t="shared" si="198"/>
        <v/>
      </c>
      <c r="U1304" s="21" t="str">
        <f t="shared" si="199"/>
        <v/>
      </c>
    </row>
    <row r="1305" spans="1:21" x14ac:dyDescent="0.2">
      <c r="A1305" s="11" t="str">
        <f t="shared" si="190"/>
        <v/>
      </c>
      <c r="B1305" s="12" t="str">
        <f t="shared" si="191"/>
        <v/>
      </c>
      <c r="C1305" s="16" t="str">
        <f t="shared" si="192"/>
        <v/>
      </c>
      <c r="D1305" s="13" t="str">
        <f>IF(A1305="","",IF(A1305=1,start_rate,IF(variable,IF(OR(A1305=1,A1305&lt;$J$23*periods_per_year),D1304,MIN($J$24,IF(MOD(A1305-1,$J$26)=0,MAX($J$25,D1304+$J$27),D1304))),D1304)))</f>
        <v/>
      </c>
      <c r="E1305" s="14" t="str">
        <f t="shared" si="193"/>
        <v/>
      </c>
      <c r="F1305" s="14" t="str">
        <f>IF(A1305="","",IF(A1305=nper,J1304+E1305,MIN(J1304+E1305,IF(D1305=D1304,F1304,IF($E$13="Acc Bi-Weekly",ROUND((-PMT(((1+D1305/CP)^(CP/12))-1,(nper-A1305+1)*12/26,J1304))/2,2),IF($E$13="Acc Weekly",ROUND((-PMT(((1+D1305/CP)^(CP/12))-1,(nper-A1305+1)*12/52,J1304))/4,2),ROUND(-PMT(((1+D1305/CP)^(CP/periods_per_year))-1,nper-A1305+1,J1304),2)))))))</f>
        <v/>
      </c>
      <c r="G1305" s="14" t="str">
        <f>IF(OR(A1305="",A1305&lt;$E$23),"",IF(J1304&lt;=F1305,0,IF(IF(AND(A1305&gt;=$E$23,MOD(A1305-$E$23,int)=0),$E$24,0)+F1305&gt;=J1304+E1305,J1304+E1305-F1305,IF(AND(A1305&gt;=$E$23,MOD(A1305-$E$23,int)=0),$E$24,0)+IF(IF(AND(A1305&gt;=$E$23,MOD(A1305-$E$23,int)=0),$E$24,0)+IF(MOD(A1305-$E$27,periods_per_year)=0,$E$26,0)+F1305&lt;J1304+E1305,IF(MOD(A1305-$E$27,periods_per_year)=0,$E$26,0),J1304+E1305-IF(AND(A1305&gt;=$E$23,MOD(A1305-$E$23,int)=0),$E$24,0)-F1305))))</f>
        <v/>
      </c>
      <c r="H1305" s="15"/>
      <c r="I1305" s="14" t="str">
        <f t="shared" si="194"/>
        <v/>
      </c>
      <c r="J1305" s="14" t="str">
        <f t="shared" si="195"/>
        <v/>
      </c>
      <c r="K1305" s="14" t="str">
        <f t="shared" si="196"/>
        <v/>
      </c>
      <c r="L1305" s="14" t="str">
        <f>IF(A1305="","",SUM($K$49:K1305))</f>
        <v/>
      </c>
      <c r="O1305" s="18" t="str">
        <f t="shared" si="197"/>
        <v/>
      </c>
      <c r="P1305" s="19" t="str">
        <f>IF(O1305="","",IF(OR(periods_per_year=26,periods_per_year=52),IF(periods_per_year=26,IF(O1305=1,fpdate,P1304+14),IF(periods_per_year=52,IF(O1305=1,fpdate,P1304+7),"n/a")),IF(periods_per_year=24,DATE(YEAR(fpdate),MONTH(fpdate)+(O1305-1)/2+IF(AND(DAY(fpdate)&gt;=15,MOD(O1305,2)=0),1,0),IF(MOD(O1305,2)=0,IF(DAY(fpdate)&gt;=15,DAY(fpdate)-14,DAY(fpdate)+14),DAY(fpdate))),IF(DAY(DATE(YEAR(fpdate),MONTH(fpdate)+O1305-1,DAY(fpdate)))&lt;&gt;DAY(fpdate),DATE(YEAR(fpdate),MONTH(fpdate)+O1305,0),DATE(YEAR(fpdate),MONTH(fpdate)+O1305-1,DAY(fpdate))))))</f>
        <v/>
      </c>
      <c r="Q1305" s="20" t="str">
        <f>IF(O1305="","",IF(D1305&lt;&gt;"",D1305,IF(O1305=1,start_rate,IF(variable,IF(OR(O1305=1,O1305&lt;$J$23*periods_per_year),Q1304,MIN($J$24,IF(MOD(O1305-1,$J$26)=0,MAX($J$25,Q1304+$J$27),Q1304))),Q1304))))</f>
        <v/>
      </c>
      <c r="R1305" s="21" t="str">
        <f>IF(O1305="","",ROUND((((1+Q1305/CP)^(CP/periods_per_year))-1)*U1304,2))</f>
        <v/>
      </c>
      <c r="S1305" s="21" t="str">
        <f>IF(O1305="","",IF(O1305=nper,U1304+R1305,MIN(U1304+R1305,IF(Q1305=Q1304,S1304,ROUND(-PMT(((1+Q1305/CP)^(CP/periods_per_year))-1,nper-O1305+1,U1304),2)))))</f>
        <v/>
      </c>
      <c r="T1305" s="21" t="str">
        <f t="shared" si="198"/>
        <v/>
      </c>
      <c r="U1305" s="21" t="str">
        <f t="shared" si="199"/>
        <v/>
      </c>
    </row>
    <row r="1306" spans="1:21" x14ac:dyDescent="0.2">
      <c r="A1306" s="11" t="str">
        <f t="shared" si="190"/>
        <v/>
      </c>
      <c r="B1306" s="12" t="str">
        <f t="shared" si="191"/>
        <v/>
      </c>
      <c r="C1306" s="16" t="str">
        <f t="shared" si="192"/>
        <v/>
      </c>
      <c r="D1306" s="13" t="str">
        <f>IF(A1306="","",IF(A1306=1,start_rate,IF(variable,IF(OR(A1306=1,A1306&lt;$J$23*periods_per_year),D1305,MIN($J$24,IF(MOD(A1306-1,$J$26)=0,MAX($J$25,D1305+$J$27),D1305))),D1305)))</f>
        <v/>
      </c>
      <c r="E1306" s="14" t="str">
        <f t="shared" si="193"/>
        <v/>
      </c>
      <c r="F1306" s="14" t="str">
        <f>IF(A1306="","",IF(A1306=nper,J1305+E1306,MIN(J1305+E1306,IF(D1306=D1305,F1305,IF($E$13="Acc Bi-Weekly",ROUND((-PMT(((1+D1306/CP)^(CP/12))-1,(nper-A1306+1)*12/26,J1305))/2,2),IF($E$13="Acc Weekly",ROUND((-PMT(((1+D1306/CP)^(CP/12))-1,(nper-A1306+1)*12/52,J1305))/4,2),ROUND(-PMT(((1+D1306/CP)^(CP/periods_per_year))-1,nper-A1306+1,J1305),2)))))))</f>
        <v/>
      </c>
      <c r="G1306" s="14" t="str">
        <f>IF(OR(A1306="",A1306&lt;$E$23),"",IF(J1305&lt;=F1306,0,IF(IF(AND(A1306&gt;=$E$23,MOD(A1306-$E$23,int)=0),$E$24,0)+F1306&gt;=J1305+E1306,J1305+E1306-F1306,IF(AND(A1306&gt;=$E$23,MOD(A1306-$E$23,int)=0),$E$24,0)+IF(IF(AND(A1306&gt;=$E$23,MOD(A1306-$E$23,int)=0),$E$24,0)+IF(MOD(A1306-$E$27,periods_per_year)=0,$E$26,0)+F1306&lt;J1305+E1306,IF(MOD(A1306-$E$27,periods_per_year)=0,$E$26,0),J1305+E1306-IF(AND(A1306&gt;=$E$23,MOD(A1306-$E$23,int)=0),$E$24,0)-F1306))))</f>
        <v/>
      </c>
      <c r="H1306" s="15"/>
      <c r="I1306" s="14" t="str">
        <f t="shared" si="194"/>
        <v/>
      </c>
      <c r="J1306" s="14" t="str">
        <f t="shared" si="195"/>
        <v/>
      </c>
      <c r="K1306" s="14" t="str">
        <f t="shared" si="196"/>
        <v/>
      </c>
      <c r="L1306" s="14" t="str">
        <f>IF(A1306="","",SUM($K$49:K1306))</f>
        <v/>
      </c>
      <c r="O1306" s="18" t="str">
        <f t="shared" si="197"/>
        <v/>
      </c>
      <c r="P1306" s="19" t="str">
        <f>IF(O1306="","",IF(OR(periods_per_year=26,periods_per_year=52),IF(periods_per_year=26,IF(O1306=1,fpdate,P1305+14),IF(periods_per_year=52,IF(O1306=1,fpdate,P1305+7),"n/a")),IF(periods_per_year=24,DATE(YEAR(fpdate),MONTH(fpdate)+(O1306-1)/2+IF(AND(DAY(fpdate)&gt;=15,MOD(O1306,2)=0),1,0),IF(MOD(O1306,2)=0,IF(DAY(fpdate)&gt;=15,DAY(fpdate)-14,DAY(fpdate)+14),DAY(fpdate))),IF(DAY(DATE(YEAR(fpdate),MONTH(fpdate)+O1306-1,DAY(fpdate)))&lt;&gt;DAY(fpdate),DATE(YEAR(fpdate),MONTH(fpdate)+O1306,0),DATE(YEAR(fpdate),MONTH(fpdate)+O1306-1,DAY(fpdate))))))</f>
        <v/>
      </c>
      <c r="Q1306" s="20" t="str">
        <f>IF(O1306="","",IF(D1306&lt;&gt;"",D1306,IF(O1306=1,start_rate,IF(variable,IF(OR(O1306=1,O1306&lt;$J$23*periods_per_year),Q1305,MIN($J$24,IF(MOD(O1306-1,$J$26)=0,MAX($J$25,Q1305+$J$27),Q1305))),Q1305))))</f>
        <v/>
      </c>
      <c r="R1306" s="21" t="str">
        <f>IF(O1306="","",ROUND((((1+Q1306/CP)^(CP/periods_per_year))-1)*U1305,2))</f>
        <v/>
      </c>
      <c r="S1306" s="21" t="str">
        <f>IF(O1306="","",IF(O1306=nper,U1305+R1306,MIN(U1305+R1306,IF(Q1306=Q1305,S1305,ROUND(-PMT(((1+Q1306/CP)^(CP/periods_per_year))-1,nper-O1306+1,U1305),2)))))</f>
        <v/>
      </c>
      <c r="T1306" s="21" t="str">
        <f t="shared" si="198"/>
        <v/>
      </c>
      <c r="U1306" s="21" t="str">
        <f t="shared" si="199"/>
        <v/>
      </c>
    </row>
    <row r="1307" spans="1:21" x14ac:dyDescent="0.2">
      <c r="A1307" s="11" t="str">
        <f t="shared" si="190"/>
        <v/>
      </c>
      <c r="B1307" s="12" t="str">
        <f t="shared" si="191"/>
        <v/>
      </c>
      <c r="C1307" s="16" t="str">
        <f t="shared" si="192"/>
        <v/>
      </c>
      <c r="D1307" s="13" t="str">
        <f>IF(A1307="","",IF(A1307=1,start_rate,IF(variable,IF(OR(A1307=1,A1307&lt;$J$23*periods_per_year),D1306,MIN($J$24,IF(MOD(A1307-1,$J$26)=0,MAX($J$25,D1306+$J$27),D1306))),D1306)))</f>
        <v/>
      </c>
      <c r="E1307" s="14" t="str">
        <f t="shared" si="193"/>
        <v/>
      </c>
      <c r="F1307" s="14" t="str">
        <f>IF(A1307="","",IF(A1307=nper,J1306+E1307,MIN(J1306+E1307,IF(D1307=D1306,F1306,IF($E$13="Acc Bi-Weekly",ROUND((-PMT(((1+D1307/CP)^(CP/12))-1,(nper-A1307+1)*12/26,J1306))/2,2),IF($E$13="Acc Weekly",ROUND((-PMT(((1+D1307/CP)^(CP/12))-1,(nper-A1307+1)*12/52,J1306))/4,2),ROUND(-PMT(((1+D1307/CP)^(CP/periods_per_year))-1,nper-A1307+1,J1306),2)))))))</f>
        <v/>
      </c>
      <c r="G1307" s="14" t="str">
        <f>IF(OR(A1307="",A1307&lt;$E$23),"",IF(J1306&lt;=F1307,0,IF(IF(AND(A1307&gt;=$E$23,MOD(A1307-$E$23,int)=0),$E$24,0)+F1307&gt;=J1306+E1307,J1306+E1307-F1307,IF(AND(A1307&gt;=$E$23,MOD(A1307-$E$23,int)=0),$E$24,0)+IF(IF(AND(A1307&gt;=$E$23,MOD(A1307-$E$23,int)=0),$E$24,0)+IF(MOD(A1307-$E$27,periods_per_year)=0,$E$26,0)+F1307&lt;J1306+E1307,IF(MOD(A1307-$E$27,periods_per_year)=0,$E$26,0),J1306+E1307-IF(AND(A1307&gt;=$E$23,MOD(A1307-$E$23,int)=0),$E$24,0)-F1307))))</f>
        <v/>
      </c>
      <c r="H1307" s="15"/>
      <c r="I1307" s="14" t="str">
        <f t="shared" si="194"/>
        <v/>
      </c>
      <c r="J1307" s="14" t="str">
        <f t="shared" si="195"/>
        <v/>
      </c>
      <c r="K1307" s="14" t="str">
        <f t="shared" si="196"/>
        <v/>
      </c>
      <c r="L1307" s="14" t="str">
        <f>IF(A1307="","",SUM($K$49:K1307))</f>
        <v/>
      </c>
      <c r="O1307" s="18" t="str">
        <f t="shared" si="197"/>
        <v/>
      </c>
      <c r="P1307" s="19" t="str">
        <f>IF(O1307="","",IF(OR(periods_per_year=26,periods_per_year=52),IF(periods_per_year=26,IF(O1307=1,fpdate,P1306+14),IF(periods_per_year=52,IF(O1307=1,fpdate,P1306+7),"n/a")),IF(periods_per_year=24,DATE(YEAR(fpdate),MONTH(fpdate)+(O1307-1)/2+IF(AND(DAY(fpdate)&gt;=15,MOD(O1307,2)=0),1,0),IF(MOD(O1307,2)=0,IF(DAY(fpdate)&gt;=15,DAY(fpdate)-14,DAY(fpdate)+14),DAY(fpdate))),IF(DAY(DATE(YEAR(fpdate),MONTH(fpdate)+O1307-1,DAY(fpdate)))&lt;&gt;DAY(fpdate),DATE(YEAR(fpdate),MONTH(fpdate)+O1307,0),DATE(YEAR(fpdate),MONTH(fpdate)+O1307-1,DAY(fpdate))))))</f>
        <v/>
      </c>
      <c r="Q1307" s="20" t="str">
        <f>IF(O1307="","",IF(D1307&lt;&gt;"",D1307,IF(O1307=1,start_rate,IF(variable,IF(OR(O1307=1,O1307&lt;$J$23*periods_per_year),Q1306,MIN($J$24,IF(MOD(O1307-1,$J$26)=0,MAX($J$25,Q1306+$J$27),Q1306))),Q1306))))</f>
        <v/>
      </c>
      <c r="R1307" s="21" t="str">
        <f>IF(O1307="","",ROUND((((1+Q1307/CP)^(CP/periods_per_year))-1)*U1306,2))</f>
        <v/>
      </c>
      <c r="S1307" s="21" t="str">
        <f>IF(O1307="","",IF(O1307=nper,U1306+R1307,MIN(U1306+R1307,IF(Q1307=Q1306,S1306,ROUND(-PMT(((1+Q1307/CP)^(CP/periods_per_year))-1,nper-O1307+1,U1306),2)))))</f>
        <v/>
      </c>
      <c r="T1307" s="21" t="str">
        <f t="shared" si="198"/>
        <v/>
      </c>
      <c r="U1307" s="21" t="str">
        <f t="shared" si="199"/>
        <v/>
      </c>
    </row>
    <row r="1308" spans="1:21" x14ac:dyDescent="0.2">
      <c r="A1308" s="11" t="str">
        <f t="shared" si="190"/>
        <v/>
      </c>
      <c r="B1308" s="12" t="str">
        <f t="shared" si="191"/>
        <v/>
      </c>
      <c r="C1308" s="16" t="str">
        <f t="shared" si="192"/>
        <v/>
      </c>
      <c r="D1308" s="13" t="str">
        <f>IF(A1308="","",IF(A1308=1,start_rate,IF(variable,IF(OR(A1308=1,A1308&lt;$J$23*periods_per_year),D1307,MIN($J$24,IF(MOD(A1308-1,$J$26)=0,MAX($J$25,D1307+$J$27),D1307))),D1307)))</f>
        <v/>
      </c>
      <c r="E1308" s="14" t="str">
        <f t="shared" si="193"/>
        <v/>
      </c>
      <c r="F1308" s="14" t="str">
        <f>IF(A1308="","",IF(A1308=nper,J1307+E1308,MIN(J1307+E1308,IF(D1308=D1307,F1307,IF($E$13="Acc Bi-Weekly",ROUND((-PMT(((1+D1308/CP)^(CP/12))-1,(nper-A1308+1)*12/26,J1307))/2,2),IF($E$13="Acc Weekly",ROUND((-PMT(((1+D1308/CP)^(CP/12))-1,(nper-A1308+1)*12/52,J1307))/4,2),ROUND(-PMT(((1+D1308/CP)^(CP/periods_per_year))-1,nper-A1308+1,J1307),2)))))))</f>
        <v/>
      </c>
      <c r="G1308" s="14" t="str">
        <f>IF(OR(A1308="",A1308&lt;$E$23),"",IF(J1307&lt;=F1308,0,IF(IF(AND(A1308&gt;=$E$23,MOD(A1308-$E$23,int)=0),$E$24,0)+F1308&gt;=J1307+E1308,J1307+E1308-F1308,IF(AND(A1308&gt;=$E$23,MOD(A1308-$E$23,int)=0),$E$24,0)+IF(IF(AND(A1308&gt;=$E$23,MOD(A1308-$E$23,int)=0),$E$24,0)+IF(MOD(A1308-$E$27,periods_per_year)=0,$E$26,0)+F1308&lt;J1307+E1308,IF(MOD(A1308-$E$27,periods_per_year)=0,$E$26,0),J1307+E1308-IF(AND(A1308&gt;=$E$23,MOD(A1308-$E$23,int)=0),$E$24,0)-F1308))))</f>
        <v/>
      </c>
      <c r="H1308" s="15"/>
      <c r="I1308" s="14" t="str">
        <f t="shared" si="194"/>
        <v/>
      </c>
      <c r="J1308" s="14" t="str">
        <f t="shared" si="195"/>
        <v/>
      </c>
      <c r="K1308" s="14" t="str">
        <f t="shared" si="196"/>
        <v/>
      </c>
      <c r="L1308" s="14" t="str">
        <f>IF(A1308="","",SUM($K$49:K1308))</f>
        <v/>
      </c>
      <c r="O1308" s="18" t="str">
        <f t="shared" si="197"/>
        <v/>
      </c>
      <c r="P1308" s="19" t="str">
        <f>IF(O1308="","",IF(OR(periods_per_year=26,periods_per_year=52),IF(periods_per_year=26,IF(O1308=1,fpdate,P1307+14),IF(periods_per_year=52,IF(O1308=1,fpdate,P1307+7),"n/a")),IF(periods_per_year=24,DATE(YEAR(fpdate),MONTH(fpdate)+(O1308-1)/2+IF(AND(DAY(fpdate)&gt;=15,MOD(O1308,2)=0),1,0),IF(MOD(O1308,2)=0,IF(DAY(fpdate)&gt;=15,DAY(fpdate)-14,DAY(fpdate)+14),DAY(fpdate))),IF(DAY(DATE(YEAR(fpdate),MONTH(fpdate)+O1308-1,DAY(fpdate)))&lt;&gt;DAY(fpdate),DATE(YEAR(fpdate),MONTH(fpdate)+O1308,0),DATE(YEAR(fpdate),MONTH(fpdate)+O1308-1,DAY(fpdate))))))</f>
        <v/>
      </c>
      <c r="Q1308" s="20" t="str">
        <f>IF(O1308="","",IF(D1308&lt;&gt;"",D1308,IF(O1308=1,start_rate,IF(variable,IF(OR(O1308=1,O1308&lt;$J$23*periods_per_year),Q1307,MIN($J$24,IF(MOD(O1308-1,$J$26)=0,MAX($J$25,Q1307+$J$27),Q1307))),Q1307))))</f>
        <v/>
      </c>
      <c r="R1308" s="21" t="str">
        <f>IF(O1308="","",ROUND((((1+Q1308/CP)^(CP/periods_per_year))-1)*U1307,2))</f>
        <v/>
      </c>
      <c r="S1308" s="21" t="str">
        <f>IF(O1308="","",IF(O1308=nper,U1307+R1308,MIN(U1307+R1308,IF(Q1308=Q1307,S1307,ROUND(-PMT(((1+Q1308/CP)^(CP/periods_per_year))-1,nper-O1308+1,U1307),2)))))</f>
        <v/>
      </c>
      <c r="T1308" s="21" t="str">
        <f t="shared" si="198"/>
        <v/>
      </c>
      <c r="U1308" s="21" t="str">
        <f t="shared" si="199"/>
        <v/>
      </c>
    </row>
    <row r="1309" spans="1:21" x14ac:dyDescent="0.2">
      <c r="A1309" s="11" t="str">
        <f t="shared" si="190"/>
        <v/>
      </c>
      <c r="B1309" s="12" t="str">
        <f t="shared" si="191"/>
        <v/>
      </c>
      <c r="C1309" s="16" t="str">
        <f t="shared" si="192"/>
        <v/>
      </c>
      <c r="D1309" s="13" t="str">
        <f>IF(A1309="","",IF(A1309=1,start_rate,IF(variable,IF(OR(A1309=1,A1309&lt;$J$23*periods_per_year),D1308,MIN($J$24,IF(MOD(A1309-1,$J$26)=0,MAX($J$25,D1308+$J$27),D1308))),D1308)))</f>
        <v/>
      </c>
      <c r="E1309" s="14" t="str">
        <f t="shared" si="193"/>
        <v/>
      </c>
      <c r="F1309" s="14" t="str">
        <f>IF(A1309="","",IF(A1309=nper,J1308+E1309,MIN(J1308+E1309,IF(D1309=D1308,F1308,IF($E$13="Acc Bi-Weekly",ROUND((-PMT(((1+D1309/CP)^(CP/12))-1,(nper-A1309+1)*12/26,J1308))/2,2),IF($E$13="Acc Weekly",ROUND((-PMT(((1+D1309/CP)^(CP/12))-1,(nper-A1309+1)*12/52,J1308))/4,2),ROUND(-PMT(((1+D1309/CP)^(CP/periods_per_year))-1,nper-A1309+1,J1308),2)))))))</f>
        <v/>
      </c>
      <c r="G1309" s="14" t="str">
        <f>IF(OR(A1309="",A1309&lt;$E$23),"",IF(J1308&lt;=F1309,0,IF(IF(AND(A1309&gt;=$E$23,MOD(A1309-$E$23,int)=0),$E$24,0)+F1309&gt;=J1308+E1309,J1308+E1309-F1309,IF(AND(A1309&gt;=$E$23,MOD(A1309-$E$23,int)=0),$E$24,0)+IF(IF(AND(A1309&gt;=$E$23,MOD(A1309-$E$23,int)=0),$E$24,0)+IF(MOD(A1309-$E$27,periods_per_year)=0,$E$26,0)+F1309&lt;J1308+E1309,IF(MOD(A1309-$E$27,periods_per_year)=0,$E$26,0),J1308+E1309-IF(AND(A1309&gt;=$E$23,MOD(A1309-$E$23,int)=0),$E$24,0)-F1309))))</f>
        <v/>
      </c>
      <c r="H1309" s="15"/>
      <c r="I1309" s="14" t="str">
        <f t="shared" si="194"/>
        <v/>
      </c>
      <c r="J1309" s="14" t="str">
        <f t="shared" si="195"/>
        <v/>
      </c>
      <c r="K1309" s="14" t="str">
        <f t="shared" si="196"/>
        <v/>
      </c>
      <c r="L1309" s="14" t="str">
        <f>IF(A1309="","",SUM($K$49:K1309))</f>
        <v/>
      </c>
      <c r="O1309" s="18" t="str">
        <f t="shared" si="197"/>
        <v/>
      </c>
      <c r="P1309" s="19" t="str">
        <f>IF(O1309="","",IF(OR(periods_per_year=26,periods_per_year=52),IF(periods_per_year=26,IF(O1309=1,fpdate,P1308+14),IF(periods_per_year=52,IF(O1309=1,fpdate,P1308+7),"n/a")),IF(periods_per_year=24,DATE(YEAR(fpdate),MONTH(fpdate)+(O1309-1)/2+IF(AND(DAY(fpdate)&gt;=15,MOD(O1309,2)=0),1,0),IF(MOD(O1309,2)=0,IF(DAY(fpdate)&gt;=15,DAY(fpdate)-14,DAY(fpdate)+14),DAY(fpdate))),IF(DAY(DATE(YEAR(fpdate),MONTH(fpdate)+O1309-1,DAY(fpdate)))&lt;&gt;DAY(fpdate),DATE(YEAR(fpdate),MONTH(fpdate)+O1309,0),DATE(YEAR(fpdate),MONTH(fpdate)+O1309-1,DAY(fpdate))))))</f>
        <v/>
      </c>
      <c r="Q1309" s="20" t="str">
        <f>IF(O1309="","",IF(D1309&lt;&gt;"",D1309,IF(O1309=1,start_rate,IF(variable,IF(OR(O1309=1,O1309&lt;$J$23*periods_per_year),Q1308,MIN($J$24,IF(MOD(O1309-1,$J$26)=0,MAX($J$25,Q1308+$J$27),Q1308))),Q1308))))</f>
        <v/>
      </c>
      <c r="R1309" s="21" t="str">
        <f>IF(O1309="","",ROUND((((1+Q1309/CP)^(CP/periods_per_year))-1)*U1308,2))</f>
        <v/>
      </c>
      <c r="S1309" s="21" t="str">
        <f>IF(O1309="","",IF(O1309=nper,U1308+R1309,MIN(U1308+R1309,IF(Q1309=Q1308,S1308,ROUND(-PMT(((1+Q1309/CP)^(CP/periods_per_year))-1,nper-O1309+1,U1308),2)))))</f>
        <v/>
      </c>
      <c r="T1309" s="21" t="str">
        <f t="shared" si="198"/>
        <v/>
      </c>
      <c r="U1309" s="21" t="str">
        <f t="shared" si="199"/>
        <v/>
      </c>
    </row>
    <row r="1310" spans="1:21" x14ac:dyDescent="0.2">
      <c r="A1310" s="11" t="str">
        <f t="shared" si="190"/>
        <v/>
      </c>
      <c r="B1310" s="12" t="str">
        <f t="shared" si="191"/>
        <v/>
      </c>
      <c r="C1310" s="16" t="str">
        <f t="shared" si="192"/>
        <v/>
      </c>
      <c r="D1310" s="13" t="str">
        <f>IF(A1310="","",IF(A1310=1,start_rate,IF(variable,IF(OR(A1310=1,A1310&lt;$J$23*periods_per_year),D1309,MIN($J$24,IF(MOD(A1310-1,$J$26)=0,MAX($J$25,D1309+$J$27),D1309))),D1309)))</f>
        <v/>
      </c>
      <c r="E1310" s="14" t="str">
        <f t="shared" si="193"/>
        <v/>
      </c>
      <c r="F1310" s="14" t="str">
        <f>IF(A1310="","",IF(A1310=nper,J1309+E1310,MIN(J1309+E1310,IF(D1310=D1309,F1309,IF($E$13="Acc Bi-Weekly",ROUND((-PMT(((1+D1310/CP)^(CP/12))-1,(nper-A1310+1)*12/26,J1309))/2,2),IF($E$13="Acc Weekly",ROUND((-PMT(((1+D1310/CP)^(CP/12))-1,(nper-A1310+1)*12/52,J1309))/4,2),ROUND(-PMT(((1+D1310/CP)^(CP/periods_per_year))-1,nper-A1310+1,J1309),2)))))))</f>
        <v/>
      </c>
      <c r="G1310" s="14" t="str">
        <f>IF(OR(A1310="",A1310&lt;$E$23),"",IF(J1309&lt;=F1310,0,IF(IF(AND(A1310&gt;=$E$23,MOD(A1310-$E$23,int)=0),$E$24,0)+F1310&gt;=J1309+E1310,J1309+E1310-F1310,IF(AND(A1310&gt;=$E$23,MOD(A1310-$E$23,int)=0),$E$24,0)+IF(IF(AND(A1310&gt;=$E$23,MOD(A1310-$E$23,int)=0),$E$24,0)+IF(MOD(A1310-$E$27,periods_per_year)=0,$E$26,0)+F1310&lt;J1309+E1310,IF(MOD(A1310-$E$27,periods_per_year)=0,$E$26,0),J1309+E1310-IF(AND(A1310&gt;=$E$23,MOD(A1310-$E$23,int)=0),$E$24,0)-F1310))))</f>
        <v/>
      </c>
      <c r="H1310" s="15"/>
      <c r="I1310" s="14" t="str">
        <f t="shared" si="194"/>
        <v/>
      </c>
      <c r="J1310" s="14" t="str">
        <f t="shared" si="195"/>
        <v/>
      </c>
      <c r="K1310" s="14" t="str">
        <f t="shared" si="196"/>
        <v/>
      </c>
      <c r="L1310" s="14" t="str">
        <f>IF(A1310="","",SUM($K$49:K1310))</f>
        <v/>
      </c>
      <c r="O1310" s="18" t="str">
        <f t="shared" si="197"/>
        <v/>
      </c>
      <c r="P1310" s="19" t="str">
        <f>IF(O1310="","",IF(OR(periods_per_year=26,periods_per_year=52),IF(periods_per_year=26,IF(O1310=1,fpdate,P1309+14),IF(periods_per_year=52,IF(O1310=1,fpdate,P1309+7),"n/a")),IF(periods_per_year=24,DATE(YEAR(fpdate),MONTH(fpdate)+(O1310-1)/2+IF(AND(DAY(fpdate)&gt;=15,MOD(O1310,2)=0),1,0),IF(MOD(O1310,2)=0,IF(DAY(fpdate)&gt;=15,DAY(fpdate)-14,DAY(fpdate)+14),DAY(fpdate))),IF(DAY(DATE(YEAR(fpdate),MONTH(fpdate)+O1310-1,DAY(fpdate)))&lt;&gt;DAY(fpdate),DATE(YEAR(fpdate),MONTH(fpdate)+O1310,0),DATE(YEAR(fpdate),MONTH(fpdate)+O1310-1,DAY(fpdate))))))</f>
        <v/>
      </c>
      <c r="Q1310" s="20" t="str">
        <f>IF(O1310="","",IF(D1310&lt;&gt;"",D1310,IF(O1310=1,start_rate,IF(variable,IF(OR(O1310=1,O1310&lt;$J$23*periods_per_year),Q1309,MIN($J$24,IF(MOD(O1310-1,$J$26)=0,MAX($J$25,Q1309+$J$27),Q1309))),Q1309))))</f>
        <v/>
      </c>
      <c r="R1310" s="21" t="str">
        <f>IF(O1310="","",ROUND((((1+Q1310/CP)^(CP/periods_per_year))-1)*U1309,2))</f>
        <v/>
      </c>
      <c r="S1310" s="21" t="str">
        <f>IF(O1310="","",IF(O1310=nper,U1309+R1310,MIN(U1309+R1310,IF(Q1310=Q1309,S1309,ROUND(-PMT(((1+Q1310/CP)^(CP/periods_per_year))-1,nper-O1310+1,U1309),2)))))</f>
        <v/>
      </c>
      <c r="T1310" s="21" t="str">
        <f t="shared" si="198"/>
        <v/>
      </c>
      <c r="U1310" s="21" t="str">
        <f t="shared" si="199"/>
        <v/>
      </c>
    </row>
    <row r="1311" spans="1:21" x14ac:dyDescent="0.2">
      <c r="A1311" s="11" t="str">
        <f t="shared" si="190"/>
        <v/>
      </c>
      <c r="B1311" s="12" t="str">
        <f t="shared" si="191"/>
        <v/>
      </c>
      <c r="C1311" s="16" t="str">
        <f t="shared" si="192"/>
        <v/>
      </c>
      <c r="D1311" s="13" t="str">
        <f>IF(A1311="","",IF(A1311=1,start_rate,IF(variable,IF(OR(A1311=1,A1311&lt;$J$23*periods_per_year),D1310,MIN($J$24,IF(MOD(A1311-1,$J$26)=0,MAX($J$25,D1310+$J$27),D1310))),D1310)))</f>
        <v/>
      </c>
      <c r="E1311" s="14" t="str">
        <f t="shared" si="193"/>
        <v/>
      </c>
      <c r="F1311" s="14" t="str">
        <f>IF(A1311="","",IF(A1311=nper,J1310+E1311,MIN(J1310+E1311,IF(D1311=D1310,F1310,IF($E$13="Acc Bi-Weekly",ROUND((-PMT(((1+D1311/CP)^(CP/12))-1,(nper-A1311+1)*12/26,J1310))/2,2),IF($E$13="Acc Weekly",ROUND((-PMT(((1+D1311/CP)^(CP/12))-1,(nper-A1311+1)*12/52,J1310))/4,2),ROUND(-PMT(((1+D1311/CP)^(CP/periods_per_year))-1,nper-A1311+1,J1310),2)))))))</f>
        <v/>
      </c>
      <c r="G1311" s="14" t="str">
        <f>IF(OR(A1311="",A1311&lt;$E$23),"",IF(J1310&lt;=F1311,0,IF(IF(AND(A1311&gt;=$E$23,MOD(A1311-$E$23,int)=0),$E$24,0)+F1311&gt;=J1310+E1311,J1310+E1311-F1311,IF(AND(A1311&gt;=$E$23,MOD(A1311-$E$23,int)=0),$E$24,0)+IF(IF(AND(A1311&gt;=$E$23,MOD(A1311-$E$23,int)=0),$E$24,0)+IF(MOD(A1311-$E$27,periods_per_year)=0,$E$26,0)+F1311&lt;J1310+E1311,IF(MOD(A1311-$E$27,periods_per_year)=0,$E$26,0),J1310+E1311-IF(AND(A1311&gt;=$E$23,MOD(A1311-$E$23,int)=0),$E$24,0)-F1311))))</f>
        <v/>
      </c>
      <c r="H1311" s="15"/>
      <c r="I1311" s="14" t="str">
        <f t="shared" si="194"/>
        <v/>
      </c>
      <c r="J1311" s="14" t="str">
        <f t="shared" si="195"/>
        <v/>
      </c>
      <c r="K1311" s="14" t="str">
        <f t="shared" si="196"/>
        <v/>
      </c>
      <c r="L1311" s="14" t="str">
        <f>IF(A1311="","",SUM($K$49:K1311))</f>
        <v/>
      </c>
      <c r="O1311" s="18" t="str">
        <f t="shared" si="197"/>
        <v/>
      </c>
      <c r="P1311" s="19" t="str">
        <f>IF(O1311="","",IF(OR(periods_per_year=26,periods_per_year=52),IF(periods_per_year=26,IF(O1311=1,fpdate,P1310+14),IF(periods_per_year=52,IF(O1311=1,fpdate,P1310+7),"n/a")),IF(periods_per_year=24,DATE(YEAR(fpdate),MONTH(fpdate)+(O1311-1)/2+IF(AND(DAY(fpdate)&gt;=15,MOD(O1311,2)=0),1,0),IF(MOD(O1311,2)=0,IF(DAY(fpdate)&gt;=15,DAY(fpdate)-14,DAY(fpdate)+14),DAY(fpdate))),IF(DAY(DATE(YEAR(fpdate),MONTH(fpdate)+O1311-1,DAY(fpdate)))&lt;&gt;DAY(fpdate),DATE(YEAR(fpdate),MONTH(fpdate)+O1311,0),DATE(YEAR(fpdate),MONTH(fpdate)+O1311-1,DAY(fpdate))))))</f>
        <v/>
      </c>
      <c r="Q1311" s="20" t="str">
        <f>IF(O1311="","",IF(D1311&lt;&gt;"",D1311,IF(O1311=1,start_rate,IF(variable,IF(OR(O1311=1,O1311&lt;$J$23*periods_per_year),Q1310,MIN($J$24,IF(MOD(O1311-1,$J$26)=0,MAX($J$25,Q1310+$J$27),Q1310))),Q1310))))</f>
        <v/>
      </c>
      <c r="R1311" s="21" t="str">
        <f>IF(O1311="","",ROUND((((1+Q1311/CP)^(CP/periods_per_year))-1)*U1310,2))</f>
        <v/>
      </c>
      <c r="S1311" s="21" t="str">
        <f>IF(O1311="","",IF(O1311=nper,U1310+R1311,MIN(U1310+R1311,IF(Q1311=Q1310,S1310,ROUND(-PMT(((1+Q1311/CP)^(CP/periods_per_year))-1,nper-O1311+1,U1310),2)))))</f>
        <v/>
      </c>
      <c r="T1311" s="21" t="str">
        <f t="shared" si="198"/>
        <v/>
      </c>
      <c r="U1311" s="21" t="str">
        <f t="shared" si="199"/>
        <v/>
      </c>
    </row>
    <row r="1312" spans="1:21" x14ac:dyDescent="0.2">
      <c r="A1312" s="11" t="str">
        <f t="shared" si="190"/>
        <v/>
      </c>
      <c r="B1312" s="12" t="str">
        <f t="shared" si="191"/>
        <v/>
      </c>
      <c r="C1312" s="16" t="str">
        <f t="shared" si="192"/>
        <v/>
      </c>
      <c r="D1312" s="13" t="str">
        <f>IF(A1312="","",IF(A1312=1,start_rate,IF(variable,IF(OR(A1312=1,A1312&lt;$J$23*periods_per_year),D1311,MIN($J$24,IF(MOD(A1312-1,$J$26)=0,MAX($J$25,D1311+$J$27),D1311))),D1311)))</f>
        <v/>
      </c>
      <c r="E1312" s="14" t="str">
        <f t="shared" si="193"/>
        <v/>
      </c>
      <c r="F1312" s="14" t="str">
        <f>IF(A1312="","",IF(A1312=nper,J1311+E1312,MIN(J1311+E1312,IF(D1312=D1311,F1311,IF($E$13="Acc Bi-Weekly",ROUND((-PMT(((1+D1312/CP)^(CP/12))-1,(nper-A1312+1)*12/26,J1311))/2,2),IF($E$13="Acc Weekly",ROUND((-PMT(((1+D1312/CP)^(CP/12))-1,(nper-A1312+1)*12/52,J1311))/4,2),ROUND(-PMT(((1+D1312/CP)^(CP/periods_per_year))-1,nper-A1312+1,J1311),2)))))))</f>
        <v/>
      </c>
      <c r="G1312" s="14" t="str">
        <f>IF(OR(A1312="",A1312&lt;$E$23),"",IF(J1311&lt;=F1312,0,IF(IF(AND(A1312&gt;=$E$23,MOD(A1312-$E$23,int)=0),$E$24,0)+F1312&gt;=J1311+E1312,J1311+E1312-F1312,IF(AND(A1312&gt;=$E$23,MOD(A1312-$E$23,int)=0),$E$24,0)+IF(IF(AND(A1312&gt;=$E$23,MOD(A1312-$E$23,int)=0),$E$24,0)+IF(MOD(A1312-$E$27,periods_per_year)=0,$E$26,0)+F1312&lt;J1311+E1312,IF(MOD(A1312-$E$27,periods_per_year)=0,$E$26,0),J1311+E1312-IF(AND(A1312&gt;=$E$23,MOD(A1312-$E$23,int)=0),$E$24,0)-F1312))))</f>
        <v/>
      </c>
      <c r="H1312" s="15"/>
      <c r="I1312" s="14" t="str">
        <f t="shared" si="194"/>
        <v/>
      </c>
      <c r="J1312" s="14" t="str">
        <f t="shared" si="195"/>
        <v/>
      </c>
      <c r="K1312" s="14" t="str">
        <f t="shared" si="196"/>
        <v/>
      </c>
      <c r="L1312" s="14" t="str">
        <f>IF(A1312="","",SUM($K$49:K1312))</f>
        <v/>
      </c>
      <c r="O1312" s="18" t="str">
        <f t="shared" si="197"/>
        <v/>
      </c>
      <c r="P1312" s="19" t="str">
        <f>IF(O1312="","",IF(OR(periods_per_year=26,periods_per_year=52),IF(periods_per_year=26,IF(O1312=1,fpdate,P1311+14),IF(periods_per_year=52,IF(O1312=1,fpdate,P1311+7),"n/a")),IF(periods_per_year=24,DATE(YEAR(fpdate),MONTH(fpdate)+(O1312-1)/2+IF(AND(DAY(fpdate)&gt;=15,MOD(O1312,2)=0),1,0),IF(MOD(O1312,2)=0,IF(DAY(fpdate)&gt;=15,DAY(fpdate)-14,DAY(fpdate)+14),DAY(fpdate))),IF(DAY(DATE(YEAR(fpdate),MONTH(fpdate)+O1312-1,DAY(fpdate)))&lt;&gt;DAY(fpdate),DATE(YEAR(fpdate),MONTH(fpdate)+O1312,0),DATE(YEAR(fpdate),MONTH(fpdate)+O1312-1,DAY(fpdate))))))</f>
        <v/>
      </c>
      <c r="Q1312" s="20" t="str">
        <f>IF(O1312="","",IF(D1312&lt;&gt;"",D1312,IF(O1312=1,start_rate,IF(variable,IF(OR(O1312=1,O1312&lt;$J$23*periods_per_year),Q1311,MIN($J$24,IF(MOD(O1312-1,$J$26)=0,MAX($J$25,Q1311+$J$27),Q1311))),Q1311))))</f>
        <v/>
      </c>
      <c r="R1312" s="21" t="str">
        <f>IF(O1312="","",ROUND((((1+Q1312/CP)^(CP/periods_per_year))-1)*U1311,2))</f>
        <v/>
      </c>
      <c r="S1312" s="21" t="str">
        <f>IF(O1312="","",IF(O1312=nper,U1311+R1312,MIN(U1311+R1312,IF(Q1312=Q1311,S1311,ROUND(-PMT(((1+Q1312/CP)^(CP/periods_per_year))-1,nper-O1312+1,U1311),2)))))</f>
        <v/>
      </c>
      <c r="T1312" s="21" t="str">
        <f t="shared" si="198"/>
        <v/>
      </c>
      <c r="U1312" s="21" t="str">
        <f t="shared" si="199"/>
        <v/>
      </c>
    </row>
    <row r="1313" spans="1:21" x14ac:dyDescent="0.2">
      <c r="A1313" s="11" t="str">
        <f t="shared" si="190"/>
        <v/>
      </c>
      <c r="B1313" s="12" t="str">
        <f t="shared" si="191"/>
        <v/>
      </c>
      <c r="C1313" s="16" t="str">
        <f t="shared" si="192"/>
        <v/>
      </c>
      <c r="D1313" s="13" t="str">
        <f>IF(A1313="","",IF(A1313=1,start_rate,IF(variable,IF(OR(A1313=1,A1313&lt;$J$23*periods_per_year),D1312,MIN($J$24,IF(MOD(A1313-1,$J$26)=0,MAX($J$25,D1312+$J$27),D1312))),D1312)))</f>
        <v/>
      </c>
      <c r="E1313" s="14" t="str">
        <f t="shared" si="193"/>
        <v/>
      </c>
      <c r="F1313" s="14" t="str">
        <f>IF(A1313="","",IF(A1313=nper,J1312+E1313,MIN(J1312+E1313,IF(D1313=D1312,F1312,IF($E$13="Acc Bi-Weekly",ROUND((-PMT(((1+D1313/CP)^(CP/12))-1,(nper-A1313+1)*12/26,J1312))/2,2),IF($E$13="Acc Weekly",ROUND((-PMT(((1+D1313/CP)^(CP/12))-1,(nper-A1313+1)*12/52,J1312))/4,2),ROUND(-PMT(((1+D1313/CP)^(CP/periods_per_year))-1,nper-A1313+1,J1312),2)))))))</f>
        <v/>
      </c>
      <c r="G1313" s="14" t="str">
        <f>IF(OR(A1313="",A1313&lt;$E$23),"",IF(J1312&lt;=F1313,0,IF(IF(AND(A1313&gt;=$E$23,MOD(A1313-$E$23,int)=0),$E$24,0)+F1313&gt;=J1312+E1313,J1312+E1313-F1313,IF(AND(A1313&gt;=$E$23,MOD(A1313-$E$23,int)=0),$E$24,0)+IF(IF(AND(A1313&gt;=$E$23,MOD(A1313-$E$23,int)=0),$E$24,0)+IF(MOD(A1313-$E$27,periods_per_year)=0,$E$26,0)+F1313&lt;J1312+E1313,IF(MOD(A1313-$E$27,periods_per_year)=0,$E$26,0),J1312+E1313-IF(AND(A1313&gt;=$E$23,MOD(A1313-$E$23,int)=0),$E$24,0)-F1313))))</f>
        <v/>
      </c>
      <c r="H1313" s="15"/>
      <c r="I1313" s="14" t="str">
        <f t="shared" si="194"/>
        <v/>
      </c>
      <c r="J1313" s="14" t="str">
        <f t="shared" si="195"/>
        <v/>
      </c>
      <c r="K1313" s="14" t="str">
        <f t="shared" si="196"/>
        <v/>
      </c>
      <c r="L1313" s="14" t="str">
        <f>IF(A1313="","",SUM($K$49:K1313))</f>
        <v/>
      </c>
      <c r="O1313" s="18" t="str">
        <f t="shared" si="197"/>
        <v/>
      </c>
      <c r="P1313" s="19" t="str">
        <f>IF(O1313="","",IF(OR(periods_per_year=26,periods_per_year=52),IF(periods_per_year=26,IF(O1313=1,fpdate,P1312+14),IF(periods_per_year=52,IF(O1313=1,fpdate,P1312+7),"n/a")),IF(periods_per_year=24,DATE(YEAR(fpdate),MONTH(fpdate)+(O1313-1)/2+IF(AND(DAY(fpdate)&gt;=15,MOD(O1313,2)=0),1,0),IF(MOD(O1313,2)=0,IF(DAY(fpdate)&gt;=15,DAY(fpdate)-14,DAY(fpdate)+14),DAY(fpdate))),IF(DAY(DATE(YEAR(fpdate),MONTH(fpdate)+O1313-1,DAY(fpdate)))&lt;&gt;DAY(fpdate),DATE(YEAR(fpdate),MONTH(fpdate)+O1313,0),DATE(YEAR(fpdate),MONTH(fpdate)+O1313-1,DAY(fpdate))))))</f>
        <v/>
      </c>
      <c r="Q1313" s="20" t="str">
        <f>IF(O1313="","",IF(D1313&lt;&gt;"",D1313,IF(O1313=1,start_rate,IF(variable,IF(OR(O1313=1,O1313&lt;$J$23*periods_per_year),Q1312,MIN($J$24,IF(MOD(O1313-1,$J$26)=0,MAX($J$25,Q1312+$J$27),Q1312))),Q1312))))</f>
        <v/>
      </c>
      <c r="R1313" s="21" t="str">
        <f>IF(O1313="","",ROUND((((1+Q1313/CP)^(CP/periods_per_year))-1)*U1312,2))</f>
        <v/>
      </c>
      <c r="S1313" s="21" t="str">
        <f>IF(O1313="","",IF(O1313=nper,U1312+R1313,MIN(U1312+R1313,IF(Q1313=Q1312,S1312,ROUND(-PMT(((1+Q1313/CP)^(CP/periods_per_year))-1,nper-O1313+1,U1312),2)))))</f>
        <v/>
      </c>
      <c r="T1313" s="21" t="str">
        <f t="shared" si="198"/>
        <v/>
      </c>
      <c r="U1313" s="21" t="str">
        <f t="shared" si="199"/>
        <v/>
      </c>
    </row>
    <row r="1314" spans="1:21" x14ac:dyDescent="0.2">
      <c r="A1314" s="11" t="str">
        <f t="shared" si="190"/>
        <v/>
      </c>
      <c r="B1314" s="12" t="str">
        <f t="shared" si="191"/>
        <v/>
      </c>
      <c r="C1314" s="16" t="str">
        <f t="shared" si="192"/>
        <v/>
      </c>
      <c r="D1314" s="13" t="str">
        <f>IF(A1314="","",IF(A1314=1,start_rate,IF(variable,IF(OR(A1314=1,A1314&lt;$J$23*periods_per_year),D1313,MIN($J$24,IF(MOD(A1314-1,$J$26)=0,MAX($J$25,D1313+$J$27),D1313))),D1313)))</f>
        <v/>
      </c>
      <c r="E1314" s="14" t="str">
        <f t="shared" si="193"/>
        <v/>
      </c>
      <c r="F1314" s="14" t="str">
        <f>IF(A1314="","",IF(A1314=nper,J1313+E1314,MIN(J1313+E1314,IF(D1314=D1313,F1313,IF($E$13="Acc Bi-Weekly",ROUND((-PMT(((1+D1314/CP)^(CP/12))-1,(nper-A1314+1)*12/26,J1313))/2,2),IF($E$13="Acc Weekly",ROUND((-PMT(((1+D1314/CP)^(CP/12))-1,(nper-A1314+1)*12/52,J1313))/4,2),ROUND(-PMT(((1+D1314/CP)^(CP/periods_per_year))-1,nper-A1314+1,J1313),2)))))))</f>
        <v/>
      </c>
      <c r="G1314" s="14" t="str">
        <f>IF(OR(A1314="",A1314&lt;$E$23),"",IF(J1313&lt;=F1314,0,IF(IF(AND(A1314&gt;=$E$23,MOD(A1314-$E$23,int)=0),$E$24,0)+F1314&gt;=J1313+E1314,J1313+E1314-F1314,IF(AND(A1314&gt;=$E$23,MOD(A1314-$E$23,int)=0),$E$24,0)+IF(IF(AND(A1314&gt;=$E$23,MOD(A1314-$E$23,int)=0),$E$24,0)+IF(MOD(A1314-$E$27,periods_per_year)=0,$E$26,0)+F1314&lt;J1313+E1314,IF(MOD(A1314-$E$27,periods_per_year)=0,$E$26,0),J1313+E1314-IF(AND(A1314&gt;=$E$23,MOD(A1314-$E$23,int)=0),$E$24,0)-F1314))))</f>
        <v/>
      </c>
      <c r="H1314" s="15"/>
      <c r="I1314" s="14" t="str">
        <f t="shared" si="194"/>
        <v/>
      </c>
      <c r="J1314" s="14" t="str">
        <f t="shared" si="195"/>
        <v/>
      </c>
      <c r="K1314" s="14" t="str">
        <f t="shared" si="196"/>
        <v/>
      </c>
      <c r="L1314" s="14" t="str">
        <f>IF(A1314="","",SUM($K$49:K1314))</f>
        <v/>
      </c>
      <c r="O1314" s="18" t="str">
        <f t="shared" si="197"/>
        <v/>
      </c>
      <c r="P1314" s="19" t="str">
        <f>IF(O1314="","",IF(OR(periods_per_year=26,periods_per_year=52),IF(periods_per_year=26,IF(O1314=1,fpdate,P1313+14),IF(periods_per_year=52,IF(O1314=1,fpdate,P1313+7),"n/a")),IF(periods_per_year=24,DATE(YEAR(fpdate),MONTH(fpdate)+(O1314-1)/2+IF(AND(DAY(fpdate)&gt;=15,MOD(O1314,2)=0),1,0),IF(MOD(O1314,2)=0,IF(DAY(fpdate)&gt;=15,DAY(fpdate)-14,DAY(fpdate)+14),DAY(fpdate))),IF(DAY(DATE(YEAR(fpdate),MONTH(fpdate)+O1314-1,DAY(fpdate)))&lt;&gt;DAY(fpdate),DATE(YEAR(fpdate),MONTH(fpdate)+O1314,0),DATE(YEAR(fpdate),MONTH(fpdate)+O1314-1,DAY(fpdate))))))</f>
        <v/>
      </c>
      <c r="Q1314" s="20" t="str">
        <f>IF(O1314="","",IF(D1314&lt;&gt;"",D1314,IF(O1314=1,start_rate,IF(variable,IF(OR(O1314=1,O1314&lt;$J$23*periods_per_year),Q1313,MIN($J$24,IF(MOD(O1314-1,$J$26)=0,MAX($J$25,Q1313+$J$27),Q1313))),Q1313))))</f>
        <v/>
      </c>
      <c r="R1314" s="21" t="str">
        <f>IF(O1314="","",ROUND((((1+Q1314/CP)^(CP/periods_per_year))-1)*U1313,2))</f>
        <v/>
      </c>
      <c r="S1314" s="21" t="str">
        <f>IF(O1314="","",IF(O1314=nper,U1313+R1314,MIN(U1313+R1314,IF(Q1314=Q1313,S1313,ROUND(-PMT(((1+Q1314/CP)^(CP/periods_per_year))-1,nper-O1314+1,U1313),2)))))</f>
        <v/>
      </c>
      <c r="T1314" s="21" t="str">
        <f t="shared" si="198"/>
        <v/>
      </c>
      <c r="U1314" s="21" t="str">
        <f t="shared" si="199"/>
        <v/>
      </c>
    </row>
    <row r="1315" spans="1:21" x14ac:dyDescent="0.2">
      <c r="A1315" s="11" t="str">
        <f t="shared" si="190"/>
        <v/>
      </c>
      <c r="B1315" s="12" t="str">
        <f t="shared" si="191"/>
        <v/>
      </c>
      <c r="C1315" s="16" t="str">
        <f t="shared" si="192"/>
        <v/>
      </c>
      <c r="D1315" s="13" t="str">
        <f>IF(A1315="","",IF(A1315=1,start_rate,IF(variable,IF(OR(A1315=1,A1315&lt;$J$23*periods_per_year),D1314,MIN($J$24,IF(MOD(A1315-1,$J$26)=0,MAX($J$25,D1314+$J$27),D1314))),D1314)))</f>
        <v/>
      </c>
      <c r="E1315" s="14" t="str">
        <f t="shared" si="193"/>
        <v/>
      </c>
      <c r="F1315" s="14" t="str">
        <f>IF(A1315="","",IF(A1315=nper,J1314+E1315,MIN(J1314+E1315,IF(D1315=D1314,F1314,IF($E$13="Acc Bi-Weekly",ROUND((-PMT(((1+D1315/CP)^(CP/12))-1,(nper-A1315+1)*12/26,J1314))/2,2),IF($E$13="Acc Weekly",ROUND((-PMT(((1+D1315/CP)^(CP/12))-1,(nper-A1315+1)*12/52,J1314))/4,2),ROUND(-PMT(((1+D1315/CP)^(CP/periods_per_year))-1,nper-A1315+1,J1314),2)))))))</f>
        <v/>
      </c>
      <c r="G1315" s="14" t="str">
        <f>IF(OR(A1315="",A1315&lt;$E$23),"",IF(J1314&lt;=F1315,0,IF(IF(AND(A1315&gt;=$E$23,MOD(A1315-$E$23,int)=0),$E$24,0)+F1315&gt;=J1314+E1315,J1314+E1315-F1315,IF(AND(A1315&gt;=$E$23,MOD(A1315-$E$23,int)=0),$E$24,0)+IF(IF(AND(A1315&gt;=$E$23,MOD(A1315-$E$23,int)=0),$E$24,0)+IF(MOD(A1315-$E$27,periods_per_year)=0,$E$26,0)+F1315&lt;J1314+E1315,IF(MOD(A1315-$E$27,periods_per_year)=0,$E$26,0),J1314+E1315-IF(AND(A1315&gt;=$E$23,MOD(A1315-$E$23,int)=0),$E$24,0)-F1315))))</f>
        <v/>
      </c>
      <c r="H1315" s="15"/>
      <c r="I1315" s="14" t="str">
        <f t="shared" si="194"/>
        <v/>
      </c>
      <c r="J1315" s="14" t="str">
        <f t="shared" si="195"/>
        <v/>
      </c>
      <c r="K1315" s="14" t="str">
        <f t="shared" si="196"/>
        <v/>
      </c>
      <c r="L1315" s="14" t="str">
        <f>IF(A1315="","",SUM($K$49:K1315))</f>
        <v/>
      </c>
      <c r="O1315" s="18" t="str">
        <f t="shared" si="197"/>
        <v/>
      </c>
      <c r="P1315" s="19" t="str">
        <f>IF(O1315="","",IF(OR(periods_per_year=26,periods_per_year=52),IF(periods_per_year=26,IF(O1315=1,fpdate,P1314+14),IF(periods_per_year=52,IF(O1315=1,fpdate,P1314+7),"n/a")),IF(periods_per_year=24,DATE(YEAR(fpdate),MONTH(fpdate)+(O1315-1)/2+IF(AND(DAY(fpdate)&gt;=15,MOD(O1315,2)=0),1,0),IF(MOD(O1315,2)=0,IF(DAY(fpdate)&gt;=15,DAY(fpdate)-14,DAY(fpdate)+14),DAY(fpdate))),IF(DAY(DATE(YEAR(fpdate),MONTH(fpdate)+O1315-1,DAY(fpdate)))&lt;&gt;DAY(fpdate),DATE(YEAR(fpdate),MONTH(fpdate)+O1315,0),DATE(YEAR(fpdate),MONTH(fpdate)+O1315-1,DAY(fpdate))))))</f>
        <v/>
      </c>
      <c r="Q1315" s="20" t="str">
        <f>IF(O1315="","",IF(D1315&lt;&gt;"",D1315,IF(O1315=1,start_rate,IF(variable,IF(OR(O1315=1,O1315&lt;$J$23*periods_per_year),Q1314,MIN($J$24,IF(MOD(O1315-1,$J$26)=0,MAX($J$25,Q1314+$J$27),Q1314))),Q1314))))</f>
        <v/>
      </c>
      <c r="R1315" s="21" t="str">
        <f>IF(O1315="","",ROUND((((1+Q1315/CP)^(CP/periods_per_year))-1)*U1314,2))</f>
        <v/>
      </c>
      <c r="S1315" s="21" t="str">
        <f>IF(O1315="","",IF(O1315=nper,U1314+R1315,MIN(U1314+R1315,IF(Q1315=Q1314,S1314,ROUND(-PMT(((1+Q1315/CP)^(CP/periods_per_year))-1,nper-O1315+1,U1314),2)))))</f>
        <v/>
      </c>
      <c r="T1315" s="21" t="str">
        <f t="shared" si="198"/>
        <v/>
      </c>
      <c r="U1315" s="21" t="str">
        <f t="shared" si="199"/>
        <v/>
      </c>
    </row>
    <row r="1316" spans="1:21" x14ac:dyDescent="0.2">
      <c r="A1316" s="11" t="str">
        <f t="shared" si="190"/>
        <v/>
      </c>
      <c r="B1316" s="12" t="str">
        <f t="shared" si="191"/>
        <v/>
      </c>
      <c r="C1316" s="16" t="str">
        <f t="shared" si="192"/>
        <v/>
      </c>
      <c r="D1316" s="13" t="str">
        <f>IF(A1316="","",IF(A1316=1,start_rate,IF(variable,IF(OR(A1316=1,A1316&lt;$J$23*periods_per_year),D1315,MIN($J$24,IF(MOD(A1316-1,$J$26)=0,MAX($J$25,D1315+$J$27),D1315))),D1315)))</f>
        <v/>
      </c>
      <c r="E1316" s="14" t="str">
        <f t="shared" si="193"/>
        <v/>
      </c>
      <c r="F1316" s="14" t="str">
        <f>IF(A1316="","",IF(A1316=nper,J1315+E1316,MIN(J1315+E1316,IF(D1316=D1315,F1315,IF($E$13="Acc Bi-Weekly",ROUND((-PMT(((1+D1316/CP)^(CP/12))-1,(nper-A1316+1)*12/26,J1315))/2,2),IF($E$13="Acc Weekly",ROUND((-PMT(((1+D1316/CP)^(CP/12))-1,(nper-A1316+1)*12/52,J1315))/4,2),ROUND(-PMT(((1+D1316/CP)^(CP/periods_per_year))-1,nper-A1316+1,J1315),2)))))))</f>
        <v/>
      </c>
      <c r="G1316" s="14" t="str">
        <f>IF(OR(A1316="",A1316&lt;$E$23),"",IF(J1315&lt;=F1316,0,IF(IF(AND(A1316&gt;=$E$23,MOD(A1316-$E$23,int)=0),$E$24,0)+F1316&gt;=J1315+E1316,J1315+E1316-F1316,IF(AND(A1316&gt;=$E$23,MOD(A1316-$E$23,int)=0),$E$24,0)+IF(IF(AND(A1316&gt;=$E$23,MOD(A1316-$E$23,int)=0),$E$24,0)+IF(MOD(A1316-$E$27,periods_per_year)=0,$E$26,0)+F1316&lt;J1315+E1316,IF(MOD(A1316-$E$27,periods_per_year)=0,$E$26,0),J1315+E1316-IF(AND(A1316&gt;=$E$23,MOD(A1316-$E$23,int)=0),$E$24,0)-F1316))))</f>
        <v/>
      </c>
      <c r="H1316" s="15"/>
      <c r="I1316" s="14" t="str">
        <f t="shared" si="194"/>
        <v/>
      </c>
      <c r="J1316" s="14" t="str">
        <f t="shared" si="195"/>
        <v/>
      </c>
      <c r="K1316" s="14" t="str">
        <f t="shared" si="196"/>
        <v/>
      </c>
      <c r="L1316" s="14" t="str">
        <f>IF(A1316="","",SUM($K$49:K1316))</f>
        <v/>
      </c>
      <c r="O1316" s="18" t="str">
        <f t="shared" si="197"/>
        <v/>
      </c>
      <c r="P1316" s="19" t="str">
        <f>IF(O1316="","",IF(OR(periods_per_year=26,periods_per_year=52),IF(periods_per_year=26,IF(O1316=1,fpdate,P1315+14),IF(periods_per_year=52,IF(O1316=1,fpdate,P1315+7),"n/a")),IF(periods_per_year=24,DATE(YEAR(fpdate),MONTH(fpdate)+(O1316-1)/2+IF(AND(DAY(fpdate)&gt;=15,MOD(O1316,2)=0),1,0),IF(MOD(O1316,2)=0,IF(DAY(fpdate)&gt;=15,DAY(fpdate)-14,DAY(fpdate)+14),DAY(fpdate))),IF(DAY(DATE(YEAR(fpdate),MONTH(fpdate)+O1316-1,DAY(fpdate)))&lt;&gt;DAY(fpdate),DATE(YEAR(fpdate),MONTH(fpdate)+O1316,0),DATE(YEAR(fpdate),MONTH(fpdate)+O1316-1,DAY(fpdate))))))</f>
        <v/>
      </c>
      <c r="Q1316" s="20" t="str">
        <f>IF(O1316="","",IF(D1316&lt;&gt;"",D1316,IF(O1316=1,start_rate,IF(variable,IF(OR(O1316=1,O1316&lt;$J$23*periods_per_year),Q1315,MIN($J$24,IF(MOD(O1316-1,$J$26)=0,MAX($J$25,Q1315+$J$27),Q1315))),Q1315))))</f>
        <v/>
      </c>
      <c r="R1316" s="21" t="str">
        <f>IF(O1316="","",ROUND((((1+Q1316/CP)^(CP/periods_per_year))-1)*U1315,2))</f>
        <v/>
      </c>
      <c r="S1316" s="21" t="str">
        <f>IF(O1316="","",IF(O1316=nper,U1315+R1316,MIN(U1315+R1316,IF(Q1316=Q1315,S1315,ROUND(-PMT(((1+Q1316/CP)^(CP/periods_per_year))-1,nper-O1316+1,U1315),2)))))</f>
        <v/>
      </c>
      <c r="T1316" s="21" t="str">
        <f t="shared" si="198"/>
        <v/>
      </c>
      <c r="U1316" s="21" t="str">
        <f t="shared" si="199"/>
        <v/>
      </c>
    </row>
    <row r="1317" spans="1:21" x14ac:dyDescent="0.2">
      <c r="A1317" s="11" t="str">
        <f t="shared" si="190"/>
        <v/>
      </c>
      <c r="B1317" s="12" t="str">
        <f t="shared" si="191"/>
        <v/>
      </c>
      <c r="C1317" s="16" t="str">
        <f t="shared" si="192"/>
        <v/>
      </c>
      <c r="D1317" s="13" t="str">
        <f>IF(A1317="","",IF(A1317=1,start_rate,IF(variable,IF(OR(A1317=1,A1317&lt;$J$23*periods_per_year),D1316,MIN($J$24,IF(MOD(A1317-1,$J$26)=0,MAX($J$25,D1316+$J$27),D1316))),D1316)))</f>
        <v/>
      </c>
      <c r="E1317" s="14" t="str">
        <f t="shared" si="193"/>
        <v/>
      </c>
      <c r="F1317" s="14" t="str">
        <f>IF(A1317="","",IF(A1317=nper,J1316+E1317,MIN(J1316+E1317,IF(D1317=D1316,F1316,IF($E$13="Acc Bi-Weekly",ROUND((-PMT(((1+D1317/CP)^(CP/12))-1,(nper-A1317+1)*12/26,J1316))/2,2),IF($E$13="Acc Weekly",ROUND((-PMT(((1+D1317/CP)^(CP/12))-1,(nper-A1317+1)*12/52,J1316))/4,2),ROUND(-PMT(((1+D1317/CP)^(CP/periods_per_year))-1,nper-A1317+1,J1316),2)))))))</f>
        <v/>
      </c>
      <c r="G1317" s="14" t="str">
        <f>IF(OR(A1317="",A1317&lt;$E$23),"",IF(J1316&lt;=F1317,0,IF(IF(AND(A1317&gt;=$E$23,MOD(A1317-$E$23,int)=0),$E$24,0)+F1317&gt;=J1316+E1317,J1316+E1317-F1317,IF(AND(A1317&gt;=$E$23,MOD(A1317-$E$23,int)=0),$E$24,0)+IF(IF(AND(A1317&gt;=$E$23,MOD(A1317-$E$23,int)=0),$E$24,0)+IF(MOD(A1317-$E$27,periods_per_year)=0,$E$26,0)+F1317&lt;J1316+E1317,IF(MOD(A1317-$E$27,periods_per_year)=0,$E$26,0),J1316+E1317-IF(AND(A1317&gt;=$E$23,MOD(A1317-$E$23,int)=0),$E$24,0)-F1317))))</f>
        <v/>
      </c>
      <c r="H1317" s="15"/>
      <c r="I1317" s="14" t="str">
        <f t="shared" si="194"/>
        <v/>
      </c>
      <c r="J1317" s="14" t="str">
        <f t="shared" si="195"/>
        <v/>
      </c>
      <c r="K1317" s="14" t="str">
        <f t="shared" si="196"/>
        <v/>
      </c>
      <c r="L1317" s="14" t="str">
        <f>IF(A1317="","",SUM($K$49:K1317))</f>
        <v/>
      </c>
      <c r="O1317" s="18" t="str">
        <f t="shared" si="197"/>
        <v/>
      </c>
      <c r="P1317" s="19" t="str">
        <f>IF(O1317="","",IF(OR(periods_per_year=26,periods_per_year=52),IF(periods_per_year=26,IF(O1317=1,fpdate,P1316+14),IF(periods_per_year=52,IF(O1317=1,fpdate,P1316+7),"n/a")),IF(periods_per_year=24,DATE(YEAR(fpdate),MONTH(fpdate)+(O1317-1)/2+IF(AND(DAY(fpdate)&gt;=15,MOD(O1317,2)=0),1,0),IF(MOD(O1317,2)=0,IF(DAY(fpdate)&gt;=15,DAY(fpdate)-14,DAY(fpdate)+14),DAY(fpdate))),IF(DAY(DATE(YEAR(fpdate),MONTH(fpdate)+O1317-1,DAY(fpdate)))&lt;&gt;DAY(fpdate),DATE(YEAR(fpdate),MONTH(fpdate)+O1317,0),DATE(YEAR(fpdate),MONTH(fpdate)+O1317-1,DAY(fpdate))))))</f>
        <v/>
      </c>
      <c r="Q1317" s="20" t="str">
        <f>IF(O1317="","",IF(D1317&lt;&gt;"",D1317,IF(O1317=1,start_rate,IF(variable,IF(OR(O1317=1,O1317&lt;$J$23*periods_per_year),Q1316,MIN($J$24,IF(MOD(O1317-1,$J$26)=0,MAX($J$25,Q1316+$J$27),Q1316))),Q1316))))</f>
        <v/>
      </c>
      <c r="R1317" s="21" t="str">
        <f>IF(O1317="","",ROUND((((1+Q1317/CP)^(CP/periods_per_year))-1)*U1316,2))</f>
        <v/>
      </c>
      <c r="S1317" s="21" t="str">
        <f>IF(O1317="","",IF(O1317=nper,U1316+R1317,MIN(U1316+R1317,IF(Q1317=Q1316,S1316,ROUND(-PMT(((1+Q1317/CP)^(CP/periods_per_year))-1,nper-O1317+1,U1316),2)))))</f>
        <v/>
      </c>
      <c r="T1317" s="21" t="str">
        <f t="shared" si="198"/>
        <v/>
      </c>
      <c r="U1317" s="21" t="str">
        <f t="shared" si="199"/>
        <v/>
      </c>
    </row>
    <row r="1318" spans="1:21" x14ac:dyDescent="0.2">
      <c r="A1318" s="11" t="str">
        <f t="shared" si="190"/>
        <v/>
      </c>
      <c r="B1318" s="12" t="str">
        <f t="shared" si="191"/>
        <v/>
      </c>
      <c r="C1318" s="16" t="str">
        <f t="shared" si="192"/>
        <v/>
      </c>
      <c r="D1318" s="13" t="str">
        <f>IF(A1318="","",IF(A1318=1,start_rate,IF(variable,IF(OR(A1318=1,A1318&lt;$J$23*periods_per_year),D1317,MIN($J$24,IF(MOD(A1318-1,$J$26)=0,MAX($J$25,D1317+$J$27),D1317))),D1317)))</f>
        <v/>
      </c>
      <c r="E1318" s="14" t="str">
        <f t="shared" si="193"/>
        <v/>
      </c>
      <c r="F1318" s="14" t="str">
        <f>IF(A1318="","",IF(A1318=nper,J1317+E1318,MIN(J1317+E1318,IF(D1318=D1317,F1317,IF($E$13="Acc Bi-Weekly",ROUND((-PMT(((1+D1318/CP)^(CP/12))-1,(nper-A1318+1)*12/26,J1317))/2,2),IF($E$13="Acc Weekly",ROUND((-PMT(((1+D1318/CP)^(CP/12))-1,(nper-A1318+1)*12/52,J1317))/4,2),ROUND(-PMT(((1+D1318/CP)^(CP/periods_per_year))-1,nper-A1318+1,J1317),2)))))))</f>
        <v/>
      </c>
      <c r="G1318" s="14" t="str">
        <f>IF(OR(A1318="",A1318&lt;$E$23),"",IF(J1317&lt;=F1318,0,IF(IF(AND(A1318&gt;=$E$23,MOD(A1318-$E$23,int)=0),$E$24,0)+F1318&gt;=J1317+E1318,J1317+E1318-F1318,IF(AND(A1318&gt;=$E$23,MOD(A1318-$E$23,int)=0),$E$24,0)+IF(IF(AND(A1318&gt;=$E$23,MOD(A1318-$E$23,int)=0),$E$24,0)+IF(MOD(A1318-$E$27,periods_per_year)=0,$E$26,0)+F1318&lt;J1317+E1318,IF(MOD(A1318-$E$27,periods_per_year)=0,$E$26,0),J1317+E1318-IF(AND(A1318&gt;=$E$23,MOD(A1318-$E$23,int)=0),$E$24,0)-F1318))))</f>
        <v/>
      </c>
      <c r="H1318" s="15"/>
      <c r="I1318" s="14" t="str">
        <f t="shared" si="194"/>
        <v/>
      </c>
      <c r="J1318" s="14" t="str">
        <f t="shared" si="195"/>
        <v/>
      </c>
      <c r="K1318" s="14" t="str">
        <f t="shared" si="196"/>
        <v/>
      </c>
      <c r="L1318" s="14" t="str">
        <f>IF(A1318="","",SUM($K$49:K1318))</f>
        <v/>
      </c>
      <c r="O1318" s="18" t="str">
        <f t="shared" si="197"/>
        <v/>
      </c>
      <c r="P1318" s="19" t="str">
        <f>IF(O1318="","",IF(OR(periods_per_year=26,periods_per_year=52),IF(periods_per_year=26,IF(O1318=1,fpdate,P1317+14),IF(periods_per_year=52,IF(O1318=1,fpdate,P1317+7),"n/a")),IF(periods_per_year=24,DATE(YEAR(fpdate),MONTH(fpdate)+(O1318-1)/2+IF(AND(DAY(fpdate)&gt;=15,MOD(O1318,2)=0),1,0),IF(MOD(O1318,2)=0,IF(DAY(fpdate)&gt;=15,DAY(fpdate)-14,DAY(fpdate)+14),DAY(fpdate))),IF(DAY(DATE(YEAR(fpdate),MONTH(fpdate)+O1318-1,DAY(fpdate)))&lt;&gt;DAY(fpdate),DATE(YEAR(fpdate),MONTH(fpdate)+O1318,0),DATE(YEAR(fpdate),MONTH(fpdate)+O1318-1,DAY(fpdate))))))</f>
        <v/>
      </c>
      <c r="Q1318" s="20" t="str">
        <f>IF(O1318="","",IF(D1318&lt;&gt;"",D1318,IF(O1318=1,start_rate,IF(variable,IF(OR(O1318=1,O1318&lt;$J$23*periods_per_year),Q1317,MIN($J$24,IF(MOD(O1318-1,$J$26)=0,MAX($J$25,Q1317+$J$27),Q1317))),Q1317))))</f>
        <v/>
      </c>
      <c r="R1318" s="21" t="str">
        <f>IF(O1318="","",ROUND((((1+Q1318/CP)^(CP/periods_per_year))-1)*U1317,2))</f>
        <v/>
      </c>
      <c r="S1318" s="21" t="str">
        <f>IF(O1318="","",IF(O1318=nper,U1317+R1318,MIN(U1317+R1318,IF(Q1318=Q1317,S1317,ROUND(-PMT(((1+Q1318/CP)^(CP/periods_per_year))-1,nper-O1318+1,U1317),2)))))</f>
        <v/>
      </c>
      <c r="T1318" s="21" t="str">
        <f t="shared" si="198"/>
        <v/>
      </c>
      <c r="U1318" s="21" t="str">
        <f t="shared" si="199"/>
        <v/>
      </c>
    </row>
    <row r="1319" spans="1:21" x14ac:dyDescent="0.2">
      <c r="A1319" s="11" t="str">
        <f t="shared" si="190"/>
        <v/>
      </c>
      <c r="B1319" s="12" t="str">
        <f t="shared" si="191"/>
        <v/>
      </c>
      <c r="C1319" s="16" t="str">
        <f t="shared" si="192"/>
        <v/>
      </c>
      <c r="D1319" s="13" t="str">
        <f>IF(A1319="","",IF(A1319=1,start_rate,IF(variable,IF(OR(A1319=1,A1319&lt;$J$23*periods_per_year),D1318,MIN($J$24,IF(MOD(A1319-1,$J$26)=0,MAX($J$25,D1318+$J$27),D1318))),D1318)))</f>
        <v/>
      </c>
      <c r="E1319" s="14" t="str">
        <f t="shared" si="193"/>
        <v/>
      </c>
      <c r="F1319" s="14" t="str">
        <f>IF(A1319="","",IF(A1319=nper,J1318+E1319,MIN(J1318+E1319,IF(D1319=D1318,F1318,IF($E$13="Acc Bi-Weekly",ROUND((-PMT(((1+D1319/CP)^(CP/12))-1,(nper-A1319+1)*12/26,J1318))/2,2),IF($E$13="Acc Weekly",ROUND((-PMT(((1+D1319/CP)^(CP/12))-1,(nper-A1319+1)*12/52,J1318))/4,2),ROUND(-PMT(((1+D1319/CP)^(CP/periods_per_year))-1,nper-A1319+1,J1318),2)))))))</f>
        <v/>
      </c>
      <c r="G1319" s="14" t="str">
        <f>IF(OR(A1319="",A1319&lt;$E$23),"",IF(J1318&lt;=F1319,0,IF(IF(AND(A1319&gt;=$E$23,MOD(A1319-$E$23,int)=0),$E$24,0)+F1319&gt;=J1318+E1319,J1318+E1319-F1319,IF(AND(A1319&gt;=$E$23,MOD(A1319-$E$23,int)=0),$E$24,0)+IF(IF(AND(A1319&gt;=$E$23,MOD(A1319-$E$23,int)=0),$E$24,0)+IF(MOD(A1319-$E$27,periods_per_year)=0,$E$26,0)+F1319&lt;J1318+E1319,IF(MOD(A1319-$E$27,periods_per_year)=0,$E$26,0),J1318+E1319-IF(AND(A1319&gt;=$E$23,MOD(A1319-$E$23,int)=0),$E$24,0)-F1319))))</f>
        <v/>
      </c>
      <c r="H1319" s="15"/>
      <c r="I1319" s="14" t="str">
        <f t="shared" si="194"/>
        <v/>
      </c>
      <c r="J1319" s="14" t="str">
        <f t="shared" si="195"/>
        <v/>
      </c>
      <c r="K1319" s="14" t="str">
        <f t="shared" si="196"/>
        <v/>
      </c>
      <c r="L1319" s="14" t="str">
        <f>IF(A1319="","",SUM($K$49:K1319))</f>
        <v/>
      </c>
      <c r="O1319" s="18" t="str">
        <f t="shared" si="197"/>
        <v/>
      </c>
      <c r="P1319" s="19" t="str">
        <f>IF(O1319="","",IF(OR(periods_per_year=26,periods_per_year=52),IF(periods_per_year=26,IF(O1319=1,fpdate,P1318+14),IF(periods_per_year=52,IF(O1319=1,fpdate,P1318+7),"n/a")),IF(periods_per_year=24,DATE(YEAR(fpdate),MONTH(fpdate)+(O1319-1)/2+IF(AND(DAY(fpdate)&gt;=15,MOD(O1319,2)=0),1,0),IF(MOD(O1319,2)=0,IF(DAY(fpdate)&gt;=15,DAY(fpdate)-14,DAY(fpdate)+14),DAY(fpdate))),IF(DAY(DATE(YEAR(fpdate),MONTH(fpdate)+O1319-1,DAY(fpdate)))&lt;&gt;DAY(fpdate),DATE(YEAR(fpdate),MONTH(fpdate)+O1319,0),DATE(YEAR(fpdate),MONTH(fpdate)+O1319-1,DAY(fpdate))))))</f>
        <v/>
      </c>
      <c r="Q1319" s="20" t="str">
        <f>IF(O1319="","",IF(D1319&lt;&gt;"",D1319,IF(O1319=1,start_rate,IF(variable,IF(OR(O1319=1,O1319&lt;$J$23*periods_per_year),Q1318,MIN($J$24,IF(MOD(O1319-1,$J$26)=0,MAX($J$25,Q1318+$J$27),Q1318))),Q1318))))</f>
        <v/>
      </c>
      <c r="R1319" s="21" t="str">
        <f>IF(O1319="","",ROUND((((1+Q1319/CP)^(CP/periods_per_year))-1)*U1318,2))</f>
        <v/>
      </c>
      <c r="S1319" s="21" t="str">
        <f>IF(O1319="","",IF(O1319=nper,U1318+R1319,MIN(U1318+R1319,IF(Q1319=Q1318,S1318,ROUND(-PMT(((1+Q1319/CP)^(CP/periods_per_year))-1,nper-O1319+1,U1318),2)))))</f>
        <v/>
      </c>
      <c r="T1319" s="21" t="str">
        <f t="shared" si="198"/>
        <v/>
      </c>
      <c r="U1319" s="21" t="str">
        <f t="shared" si="199"/>
        <v/>
      </c>
    </row>
    <row r="1320" spans="1:21" x14ac:dyDescent="0.2">
      <c r="A1320" s="11" t="str">
        <f t="shared" si="190"/>
        <v/>
      </c>
      <c r="B1320" s="12" t="str">
        <f t="shared" si="191"/>
        <v/>
      </c>
      <c r="C1320" s="16" t="str">
        <f t="shared" si="192"/>
        <v/>
      </c>
      <c r="D1320" s="13" t="str">
        <f>IF(A1320="","",IF(A1320=1,start_rate,IF(variable,IF(OR(A1320=1,A1320&lt;$J$23*periods_per_year),D1319,MIN($J$24,IF(MOD(A1320-1,$J$26)=0,MAX($J$25,D1319+$J$27),D1319))),D1319)))</f>
        <v/>
      </c>
      <c r="E1320" s="14" t="str">
        <f t="shared" si="193"/>
        <v/>
      </c>
      <c r="F1320" s="14" t="str">
        <f>IF(A1320="","",IF(A1320=nper,J1319+E1320,MIN(J1319+E1320,IF(D1320=D1319,F1319,IF($E$13="Acc Bi-Weekly",ROUND((-PMT(((1+D1320/CP)^(CP/12))-1,(nper-A1320+1)*12/26,J1319))/2,2),IF($E$13="Acc Weekly",ROUND((-PMT(((1+D1320/CP)^(CP/12))-1,(nper-A1320+1)*12/52,J1319))/4,2),ROUND(-PMT(((1+D1320/CP)^(CP/periods_per_year))-1,nper-A1320+1,J1319),2)))))))</f>
        <v/>
      </c>
      <c r="G1320" s="14" t="str">
        <f>IF(OR(A1320="",A1320&lt;$E$23),"",IF(J1319&lt;=F1320,0,IF(IF(AND(A1320&gt;=$E$23,MOD(A1320-$E$23,int)=0),$E$24,0)+F1320&gt;=J1319+E1320,J1319+E1320-F1320,IF(AND(A1320&gt;=$E$23,MOD(A1320-$E$23,int)=0),$E$24,0)+IF(IF(AND(A1320&gt;=$E$23,MOD(A1320-$E$23,int)=0),$E$24,0)+IF(MOD(A1320-$E$27,periods_per_year)=0,$E$26,0)+F1320&lt;J1319+E1320,IF(MOD(A1320-$E$27,periods_per_year)=0,$E$26,0),J1319+E1320-IF(AND(A1320&gt;=$E$23,MOD(A1320-$E$23,int)=0),$E$24,0)-F1320))))</f>
        <v/>
      </c>
      <c r="H1320" s="15"/>
      <c r="I1320" s="14" t="str">
        <f t="shared" si="194"/>
        <v/>
      </c>
      <c r="J1320" s="14" t="str">
        <f t="shared" si="195"/>
        <v/>
      </c>
      <c r="K1320" s="14" t="str">
        <f t="shared" si="196"/>
        <v/>
      </c>
      <c r="L1320" s="14" t="str">
        <f>IF(A1320="","",SUM($K$49:K1320))</f>
        <v/>
      </c>
      <c r="O1320" s="18" t="str">
        <f t="shared" si="197"/>
        <v/>
      </c>
      <c r="P1320" s="19" t="str">
        <f>IF(O1320="","",IF(OR(periods_per_year=26,periods_per_year=52),IF(periods_per_year=26,IF(O1320=1,fpdate,P1319+14),IF(periods_per_year=52,IF(O1320=1,fpdate,P1319+7),"n/a")),IF(periods_per_year=24,DATE(YEAR(fpdate),MONTH(fpdate)+(O1320-1)/2+IF(AND(DAY(fpdate)&gt;=15,MOD(O1320,2)=0),1,0),IF(MOD(O1320,2)=0,IF(DAY(fpdate)&gt;=15,DAY(fpdate)-14,DAY(fpdate)+14),DAY(fpdate))),IF(DAY(DATE(YEAR(fpdate),MONTH(fpdate)+O1320-1,DAY(fpdate)))&lt;&gt;DAY(fpdate),DATE(YEAR(fpdate),MONTH(fpdate)+O1320,0),DATE(YEAR(fpdate),MONTH(fpdate)+O1320-1,DAY(fpdate))))))</f>
        <v/>
      </c>
      <c r="Q1320" s="20" t="str">
        <f>IF(O1320="","",IF(D1320&lt;&gt;"",D1320,IF(O1320=1,start_rate,IF(variable,IF(OR(O1320=1,O1320&lt;$J$23*periods_per_year),Q1319,MIN($J$24,IF(MOD(O1320-1,$J$26)=0,MAX($J$25,Q1319+$J$27),Q1319))),Q1319))))</f>
        <v/>
      </c>
      <c r="R1320" s="21" t="str">
        <f>IF(O1320="","",ROUND((((1+Q1320/CP)^(CP/periods_per_year))-1)*U1319,2))</f>
        <v/>
      </c>
      <c r="S1320" s="21" t="str">
        <f>IF(O1320="","",IF(O1320=nper,U1319+R1320,MIN(U1319+R1320,IF(Q1320=Q1319,S1319,ROUND(-PMT(((1+Q1320/CP)^(CP/periods_per_year))-1,nper-O1320+1,U1319),2)))))</f>
        <v/>
      </c>
      <c r="T1320" s="21" t="str">
        <f t="shared" si="198"/>
        <v/>
      </c>
      <c r="U1320" s="21" t="str">
        <f t="shared" si="199"/>
        <v/>
      </c>
    </row>
    <row r="1321" spans="1:21" x14ac:dyDescent="0.2">
      <c r="A1321" s="11" t="str">
        <f t="shared" si="190"/>
        <v/>
      </c>
      <c r="B1321" s="12" t="str">
        <f t="shared" si="191"/>
        <v/>
      </c>
      <c r="C1321" s="16" t="str">
        <f t="shared" si="192"/>
        <v/>
      </c>
      <c r="D1321" s="13" t="str">
        <f>IF(A1321="","",IF(A1321=1,start_rate,IF(variable,IF(OR(A1321=1,A1321&lt;$J$23*periods_per_year),D1320,MIN($J$24,IF(MOD(A1321-1,$J$26)=0,MAX($J$25,D1320+$J$27),D1320))),D1320)))</f>
        <v/>
      </c>
      <c r="E1321" s="14" t="str">
        <f t="shared" si="193"/>
        <v/>
      </c>
      <c r="F1321" s="14" t="str">
        <f>IF(A1321="","",IF(A1321=nper,J1320+E1321,MIN(J1320+E1321,IF(D1321=D1320,F1320,IF($E$13="Acc Bi-Weekly",ROUND((-PMT(((1+D1321/CP)^(CP/12))-1,(nper-A1321+1)*12/26,J1320))/2,2),IF($E$13="Acc Weekly",ROUND((-PMT(((1+D1321/CP)^(CP/12))-1,(nper-A1321+1)*12/52,J1320))/4,2),ROUND(-PMT(((1+D1321/CP)^(CP/periods_per_year))-1,nper-A1321+1,J1320),2)))))))</f>
        <v/>
      </c>
      <c r="G1321" s="14" t="str">
        <f>IF(OR(A1321="",A1321&lt;$E$23),"",IF(J1320&lt;=F1321,0,IF(IF(AND(A1321&gt;=$E$23,MOD(A1321-$E$23,int)=0),$E$24,0)+F1321&gt;=J1320+E1321,J1320+E1321-F1321,IF(AND(A1321&gt;=$E$23,MOD(A1321-$E$23,int)=0),$E$24,0)+IF(IF(AND(A1321&gt;=$E$23,MOD(A1321-$E$23,int)=0),$E$24,0)+IF(MOD(A1321-$E$27,periods_per_year)=0,$E$26,0)+F1321&lt;J1320+E1321,IF(MOD(A1321-$E$27,periods_per_year)=0,$E$26,0),J1320+E1321-IF(AND(A1321&gt;=$E$23,MOD(A1321-$E$23,int)=0),$E$24,0)-F1321))))</f>
        <v/>
      </c>
      <c r="H1321" s="15"/>
      <c r="I1321" s="14" t="str">
        <f t="shared" si="194"/>
        <v/>
      </c>
      <c r="J1321" s="14" t="str">
        <f t="shared" si="195"/>
        <v/>
      </c>
      <c r="K1321" s="14" t="str">
        <f t="shared" si="196"/>
        <v/>
      </c>
      <c r="L1321" s="14" t="str">
        <f>IF(A1321="","",SUM($K$49:K1321))</f>
        <v/>
      </c>
      <c r="O1321" s="18" t="str">
        <f t="shared" si="197"/>
        <v/>
      </c>
      <c r="P1321" s="19" t="str">
        <f>IF(O1321="","",IF(OR(periods_per_year=26,periods_per_year=52),IF(periods_per_year=26,IF(O1321=1,fpdate,P1320+14),IF(periods_per_year=52,IF(O1321=1,fpdate,P1320+7),"n/a")),IF(periods_per_year=24,DATE(YEAR(fpdate),MONTH(fpdate)+(O1321-1)/2+IF(AND(DAY(fpdate)&gt;=15,MOD(O1321,2)=0),1,0),IF(MOD(O1321,2)=0,IF(DAY(fpdate)&gt;=15,DAY(fpdate)-14,DAY(fpdate)+14),DAY(fpdate))),IF(DAY(DATE(YEAR(fpdate),MONTH(fpdate)+O1321-1,DAY(fpdate)))&lt;&gt;DAY(fpdate),DATE(YEAR(fpdate),MONTH(fpdate)+O1321,0),DATE(YEAR(fpdate),MONTH(fpdate)+O1321-1,DAY(fpdate))))))</f>
        <v/>
      </c>
      <c r="Q1321" s="20" t="str">
        <f>IF(O1321="","",IF(D1321&lt;&gt;"",D1321,IF(O1321=1,start_rate,IF(variable,IF(OR(O1321=1,O1321&lt;$J$23*periods_per_year),Q1320,MIN($J$24,IF(MOD(O1321-1,$J$26)=0,MAX($J$25,Q1320+$J$27),Q1320))),Q1320))))</f>
        <v/>
      </c>
      <c r="R1321" s="21" t="str">
        <f>IF(O1321="","",ROUND((((1+Q1321/CP)^(CP/periods_per_year))-1)*U1320,2))</f>
        <v/>
      </c>
      <c r="S1321" s="21" t="str">
        <f>IF(O1321="","",IF(O1321=nper,U1320+R1321,MIN(U1320+R1321,IF(Q1321=Q1320,S1320,ROUND(-PMT(((1+Q1321/CP)^(CP/periods_per_year))-1,nper-O1321+1,U1320),2)))))</f>
        <v/>
      </c>
      <c r="T1321" s="21" t="str">
        <f t="shared" si="198"/>
        <v/>
      </c>
      <c r="U1321" s="21" t="str">
        <f t="shared" si="199"/>
        <v/>
      </c>
    </row>
    <row r="1322" spans="1:21" x14ac:dyDescent="0.2">
      <c r="A1322" s="11" t="str">
        <f t="shared" si="190"/>
        <v/>
      </c>
      <c r="B1322" s="12" t="str">
        <f t="shared" si="191"/>
        <v/>
      </c>
      <c r="C1322" s="16" t="str">
        <f t="shared" si="192"/>
        <v/>
      </c>
      <c r="D1322" s="13" t="str">
        <f>IF(A1322="","",IF(A1322=1,start_rate,IF(variable,IF(OR(A1322=1,A1322&lt;$J$23*periods_per_year),D1321,MIN($J$24,IF(MOD(A1322-1,$J$26)=0,MAX($J$25,D1321+$J$27),D1321))),D1321)))</f>
        <v/>
      </c>
      <c r="E1322" s="14" t="str">
        <f t="shared" si="193"/>
        <v/>
      </c>
      <c r="F1322" s="14" t="str">
        <f>IF(A1322="","",IF(A1322=nper,J1321+E1322,MIN(J1321+E1322,IF(D1322=D1321,F1321,IF($E$13="Acc Bi-Weekly",ROUND((-PMT(((1+D1322/CP)^(CP/12))-1,(nper-A1322+1)*12/26,J1321))/2,2),IF($E$13="Acc Weekly",ROUND((-PMT(((1+D1322/CP)^(CP/12))-1,(nper-A1322+1)*12/52,J1321))/4,2),ROUND(-PMT(((1+D1322/CP)^(CP/periods_per_year))-1,nper-A1322+1,J1321),2)))))))</f>
        <v/>
      </c>
      <c r="G1322" s="14" t="str">
        <f>IF(OR(A1322="",A1322&lt;$E$23),"",IF(J1321&lt;=F1322,0,IF(IF(AND(A1322&gt;=$E$23,MOD(A1322-$E$23,int)=0),$E$24,0)+F1322&gt;=J1321+E1322,J1321+E1322-F1322,IF(AND(A1322&gt;=$E$23,MOD(A1322-$E$23,int)=0),$E$24,0)+IF(IF(AND(A1322&gt;=$E$23,MOD(A1322-$E$23,int)=0),$E$24,0)+IF(MOD(A1322-$E$27,periods_per_year)=0,$E$26,0)+F1322&lt;J1321+E1322,IF(MOD(A1322-$E$27,periods_per_year)=0,$E$26,0),J1321+E1322-IF(AND(A1322&gt;=$E$23,MOD(A1322-$E$23,int)=0),$E$24,0)-F1322))))</f>
        <v/>
      </c>
      <c r="H1322" s="15"/>
      <c r="I1322" s="14" t="str">
        <f t="shared" si="194"/>
        <v/>
      </c>
      <c r="J1322" s="14" t="str">
        <f t="shared" si="195"/>
        <v/>
      </c>
      <c r="K1322" s="14" t="str">
        <f t="shared" si="196"/>
        <v/>
      </c>
      <c r="L1322" s="14" t="str">
        <f>IF(A1322="","",SUM($K$49:K1322))</f>
        <v/>
      </c>
      <c r="O1322" s="18" t="str">
        <f t="shared" si="197"/>
        <v/>
      </c>
      <c r="P1322" s="19" t="str">
        <f>IF(O1322="","",IF(OR(periods_per_year=26,periods_per_year=52),IF(periods_per_year=26,IF(O1322=1,fpdate,P1321+14),IF(periods_per_year=52,IF(O1322=1,fpdate,P1321+7),"n/a")),IF(periods_per_year=24,DATE(YEAR(fpdate),MONTH(fpdate)+(O1322-1)/2+IF(AND(DAY(fpdate)&gt;=15,MOD(O1322,2)=0),1,0),IF(MOD(O1322,2)=0,IF(DAY(fpdate)&gt;=15,DAY(fpdate)-14,DAY(fpdate)+14),DAY(fpdate))),IF(DAY(DATE(YEAR(fpdate),MONTH(fpdate)+O1322-1,DAY(fpdate)))&lt;&gt;DAY(fpdate),DATE(YEAR(fpdate),MONTH(fpdate)+O1322,0),DATE(YEAR(fpdate),MONTH(fpdate)+O1322-1,DAY(fpdate))))))</f>
        <v/>
      </c>
      <c r="Q1322" s="20" t="str">
        <f>IF(O1322="","",IF(D1322&lt;&gt;"",D1322,IF(O1322=1,start_rate,IF(variable,IF(OR(O1322=1,O1322&lt;$J$23*periods_per_year),Q1321,MIN($J$24,IF(MOD(O1322-1,$J$26)=0,MAX($J$25,Q1321+$J$27),Q1321))),Q1321))))</f>
        <v/>
      </c>
      <c r="R1322" s="21" t="str">
        <f>IF(O1322="","",ROUND((((1+Q1322/CP)^(CP/periods_per_year))-1)*U1321,2))</f>
        <v/>
      </c>
      <c r="S1322" s="21" t="str">
        <f>IF(O1322="","",IF(O1322=nper,U1321+R1322,MIN(U1321+R1322,IF(Q1322=Q1321,S1321,ROUND(-PMT(((1+Q1322/CP)^(CP/periods_per_year))-1,nper-O1322+1,U1321),2)))))</f>
        <v/>
      </c>
      <c r="T1322" s="21" t="str">
        <f t="shared" si="198"/>
        <v/>
      </c>
      <c r="U1322" s="21" t="str">
        <f t="shared" si="199"/>
        <v/>
      </c>
    </row>
    <row r="1323" spans="1:21" x14ac:dyDescent="0.2">
      <c r="A1323" s="11" t="str">
        <f t="shared" si="190"/>
        <v/>
      </c>
      <c r="B1323" s="12" t="str">
        <f t="shared" si="191"/>
        <v/>
      </c>
      <c r="C1323" s="16" t="str">
        <f t="shared" si="192"/>
        <v/>
      </c>
      <c r="D1323" s="13" t="str">
        <f>IF(A1323="","",IF(A1323=1,start_rate,IF(variable,IF(OR(A1323=1,A1323&lt;$J$23*periods_per_year),D1322,MIN($J$24,IF(MOD(A1323-1,$J$26)=0,MAX($J$25,D1322+$J$27),D1322))),D1322)))</f>
        <v/>
      </c>
      <c r="E1323" s="14" t="str">
        <f t="shared" si="193"/>
        <v/>
      </c>
      <c r="F1323" s="14" t="str">
        <f>IF(A1323="","",IF(A1323=nper,J1322+E1323,MIN(J1322+E1323,IF(D1323=D1322,F1322,IF($E$13="Acc Bi-Weekly",ROUND((-PMT(((1+D1323/CP)^(CP/12))-1,(nper-A1323+1)*12/26,J1322))/2,2),IF($E$13="Acc Weekly",ROUND((-PMT(((1+D1323/CP)^(CP/12))-1,(nper-A1323+1)*12/52,J1322))/4,2),ROUND(-PMT(((1+D1323/CP)^(CP/periods_per_year))-1,nper-A1323+1,J1322),2)))))))</f>
        <v/>
      </c>
      <c r="G1323" s="14" t="str">
        <f>IF(OR(A1323="",A1323&lt;$E$23),"",IF(J1322&lt;=F1323,0,IF(IF(AND(A1323&gt;=$E$23,MOD(A1323-$E$23,int)=0),$E$24,0)+F1323&gt;=J1322+E1323,J1322+E1323-F1323,IF(AND(A1323&gt;=$E$23,MOD(A1323-$E$23,int)=0),$E$24,0)+IF(IF(AND(A1323&gt;=$E$23,MOD(A1323-$E$23,int)=0),$E$24,0)+IF(MOD(A1323-$E$27,periods_per_year)=0,$E$26,0)+F1323&lt;J1322+E1323,IF(MOD(A1323-$E$27,periods_per_year)=0,$E$26,0),J1322+E1323-IF(AND(A1323&gt;=$E$23,MOD(A1323-$E$23,int)=0),$E$24,0)-F1323))))</f>
        <v/>
      </c>
      <c r="H1323" s="15"/>
      <c r="I1323" s="14" t="str">
        <f t="shared" si="194"/>
        <v/>
      </c>
      <c r="J1323" s="14" t="str">
        <f t="shared" si="195"/>
        <v/>
      </c>
      <c r="K1323" s="14" t="str">
        <f t="shared" si="196"/>
        <v/>
      </c>
      <c r="L1323" s="14" t="str">
        <f>IF(A1323="","",SUM($K$49:K1323))</f>
        <v/>
      </c>
      <c r="O1323" s="18" t="str">
        <f t="shared" si="197"/>
        <v/>
      </c>
      <c r="P1323" s="19" t="str">
        <f>IF(O1323="","",IF(OR(periods_per_year=26,periods_per_year=52),IF(periods_per_year=26,IF(O1323=1,fpdate,P1322+14),IF(periods_per_year=52,IF(O1323=1,fpdate,P1322+7),"n/a")),IF(periods_per_year=24,DATE(YEAR(fpdate),MONTH(fpdate)+(O1323-1)/2+IF(AND(DAY(fpdate)&gt;=15,MOD(O1323,2)=0),1,0),IF(MOD(O1323,2)=0,IF(DAY(fpdate)&gt;=15,DAY(fpdate)-14,DAY(fpdate)+14),DAY(fpdate))),IF(DAY(DATE(YEAR(fpdate),MONTH(fpdate)+O1323-1,DAY(fpdate)))&lt;&gt;DAY(fpdate),DATE(YEAR(fpdate),MONTH(fpdate)+O1323,0),DATE(YEAR(fpdate),MONTH(fpdate)+O1323-1,DAY(fpdate))))))</f>
        <v/>
      </c>
      <c r="Q1323" s="20" t="str">
        <f>IF(O1323="","",IF(D1323&lt;&gt;"",D1323,IF(O1323=1,start_rate,IF(variable,IF(OR(O1323=1,O1323&lt;$J$23*periods_per_year),Q1322,MIN($J$24,IF(MOD(O1323-1,$J$26)=0,MAX($J$25,Q1322+$J$27),Q1322))),Q1322))))</f>
        <v/>
      </c>
      <c r="R1323" s="21" t="str">
        <f>IF(O1323="","",ROUND((((1+Q1323/CP)^(CP/periods_per_year))-1)*U1322,2))</f>
        <v/>
      </c>
      <c r="S1323" s="21" t="str">
        <f>IF(O1323="","",IF(O1323=nper,U1322+R1323,MIN(U1322+R1323,IF(Q1323=Q1322,S1322,ROUND(-PMT(((1+Q1323/CP)^(CP/periods_per_year))-1,nper-O1323+1,U1322),2)))))</f>
        <v/>
      </c>
      <c r="T1323" s="21" t="str">
        <f t="shared" si="198"/>
        <v/>
      </c>
      <c r="U1323" s="21" t="str">
        <f t="shared" si="199"/>
        <v/>
      </c>
    </row>
    <row r="1324" spans="1:21" x14ac:dyDescent="0.2">
      <c r="A1324" s="11" t="str">
        <f t="shared" si="190"/>
        <v/>
      </c>
      <c r="B1324" s="12" t="str">
        <f t="shared" si="191"/>
        <v/>
      </c>
      <c r="C1324" s="16" t="str">
        <f t="shared" si="192"/>
        <v/>
      </c>
      <c r="D1324" s="13" t="str">
        <f>IF(A1324="","",IF(A1324=1,start_rate,IF(variable,IF(OR(A1324=1,A1324&lt;$J$23*periods_per_year),D1323,MIN($J$24,IF(MOD(A1324-1,$J$26)=0,MAX($J$25,D1323+$J$27),D1323))),D1323)))</f>
        <v/>
      </c>
      <c r="E1324" s="14" t="str">
        <f t="shared" si="193"/>
        <v/>
      </c>
      <c r="F1324" s="14" t="str">
        <f>IF(A1324="","",IF(A1324=nper,J1323+E1324,MIN(J1323+E1324,IF(D1324=D1323,F1323,IF($E$13="Acc Bi-Weekly",ROUND((-PMT(((1+D1324/CP)^(CP/12))-1,(nper-A1324+1)*12/26,J1323))/2,2),IF($E$13="Acc Weekly",ROUND((-PMT(((1+D1324/CP)^(CP/12))-1,(nper-A1324+1)*12/52,J1323))/4,2),ROUND(-PMT(((1+D1324/CP)^(CP/periods_per_year))-1,nper-A1324+1,J1323),2)))))))</f>
        <v/>
      </c>
      <c r="G1324" s="14" t="str">
        <f>IF(OR(A1324="",A1324&lt;$E$23),"",IF(J1323&lt;=F1324,0,IF(IF(AND(A1324&gt;=$E$23,MOD(A1324-$E$23,int)=0),$E$24,0)+F1324&gt;=J1323+E1324,J1323+E1324-F1324,IF(AND(A1324&gt;=$E$23,MOD(A1324-$E$23,int)=0),$E$24,0)+IF(IF(AND(A1324&gt;=$E$23,MOD(A1324-$E$23,int)=0),$E$24,0)+IF(MOD(A1324-$E$27,periods_per_year)=0,$E$26,0)+F1324&lt;J1323+E1324,IF(MOD(A1324-$E$27,periods_per_year)=0,$E$26,0),J1323+E1324-IF(AND(A1324&gt;=$E$23,MOD(A1324-$E$23,int)=0),$E$24,0)-F1324))))</f>
        <v/>
      </c>
      <c r="H1324" s="15"/>
      <c r="I1324" s="14" t="str">
        <f t="shared" si="194"/>
        <v/>
      </c>
      <c r="J1324" s="14" t="str">
        <f t="shared" si="195"/>
        <v/>
      </c>
      <c r="K1324" s="14" t="str">
        <f t="shared" si="196"/>
        <v/>
      </c>
      <c r="L1324" s="14" t="str">
        <f>IF(A1324="","",SUM($K$49:K1324))</f>
        <v/>
      </c>
      <c r="O1324" s="18" t="str">
        <f t="shared" si="197"/>
        <v/>
      </c>
      <c r="P1324" s="19" t="str">
        <f>IF(O1324="","",IF(OR(periods_per_year=26,periods_per_year=52),IF(periods_per_year=26,IF(O1324=1,fpdate,P1323+14),IF(periods_per_year=52,IF(O1324=1,fpdate,P1323+7),"n/a")),IF(periods_per_year=24,DATE(YEAR(fpdate),MONTH(fpdate)+(O1324-1)/2+IF(AND(DAY(fpdate)&gt;=15,MOD(O1324,2)=0),1,0),IF(MOD(O1324,2)=0,IF(DAY(fpdate)&gt;=15,DAY(fpdate)-14,DAY(fpdate)+14),DAY(fpdate))),IF(DAY(DATE(YEAR(fpdate),MONTH(fpdate)+O1324-1,DAY(fpdate)))&lt;&gt;DAY(fpdate),DATE(YEAR(fpdate),MONTH(fpdate)+O1324,0),DATE(YEAR(fpdate),MONTH(fpdate)+O1324-1,DAY(fpdate))))))</f>
        <v/>
      </c>
      <c r="Q1324" s="20" t="str">
        <f>IF(O1324="","",IF(D1324&lt;&gt;"",D1324,IF(O1324=1,start_rate,IF(variable,IF(OR(O1324=1,O1324&lt;$J$23*periods_per_year),Q1323,MIN($J$24,IF(MOD(O1324-1,$J$26)=0,MAX($J$25,Q1323+$J$27),Q1323))),Q1323))))</f>
        <v/>
      </c>
      <c r="R1324" s="21" t="str">
        <f>IF(O1324="","",ROUND((((1+Q1324/CP)^(CP/periods_per_year))-1)*U1323,2))</f>
        <v/>
      </c>
      <c r="S1324" s="21" t="str">
        <f>IF(O1324="","",IF(O1324=nper,U1323+R1324,MIN(U1323+R1324,IF(Q1324=Q1323,S1323,ROUND(-PMT(((1+Q1324/CP)^(CP/periods_per_year))-1,nper-O1324+1,U1323),2)))))</f>
        <v/>
      </c>
      <c r="T1324" s="21" t="str">
        <f t="shared" si="198"/>
        <v/>
      </c>
      <c r="U1324" s="21" t="str">
        <f t="shared" si="199"/>
        <v/>
      </c>
    </row>
    <row r="1325" spans="1:21" x14ac:dyDescent="0.2">
      <c r="A1325" s="11" t="str">
        <f t="shared" si="190"/>
        <v/>
      </c>
      <c r="B1325" s="12" t="str">
        <f t="shared" si="191"/>
        <v/>
      </c>
      <c r="C1325" s="16" t="str">
        <f t="shared" si="192"/>
        <v/>
      </c>
      <c r="D1325" s="13" t="str">
        <f>IF(A1325="","",IF(A1325=1,start_rate,IF(variable,IF(OR(A1325=1,A1325&lt;$J$23*periods_per_year),D1324,MIN($J$24,IF(MOD(A1325-1,$J$26)=0,MAX($J$25,D1324+$J$27),D1324))),D1324)))</f>
        <v/>
      </c>
      <c r="E1325" s="14" t="str">
        <f t="shared" si="193"/>
        <v/>
      </c>
      <c r="F1325" s="14" t="str">
        <f>IF(A1325="","",IF(A1325=nper,J1324+E1325,MIN(J1324+E1325,IF(D1325=D1324,F1324,IF($E$13="Acc Bi-Weekly",ROUND((-PMT(((1+D1325/CP)^(CP/12))-1,(nper-A1325+1)*12/26,J1324))/2,2),IF($E$13="Acc Weekly",ROUND((-PMT(((1+D1325/CP)^(CP/12))-1,(nper-A1325+1)*12/52,J1324))/4,2),ROUND(-PMT(((1+D1325/CP)^(CP/periods_per_year))-1,nper-A1325+1,J1324),2)))))))</f>
        <v/>
      </c>
      <c r="G1325" s="14" t="str">
        <f>IF(OR(A1325="",A1325&lt;$E$23),"",IF(J1324&lt;=F1325,0,IF(IF(AND(A1325&gt;=$E$23,MOD(A1325-$E$23,int)=0),$E$24,0)+F1325&gt;=J1324+E1325,J1324+E1325-F1325,IF(AND(A1325&gt;=$E$23,MOD(A1325-$E$23,int)=0),$E$24,0)+IF(IF(AND(A1325&gt;=$E$23,MOD(A1325-$E$23,int)=0),$E$24,0)+IF(MOD(A1325-$E$27,periods_per_year)=0,$E$26,0)+F1325&lt;J1324+E1325,IF(MOD(A1325-$E$27,periods_per_year)=0,$E$26,0),J1324+E1325-IF(AND(A1325&gt;=$E$23,MOD(A1325-$E$23,int)=0),$E$24,0)-F1325))))</f>
        <v/>
      </c>
      <c r="H1325" s="15"/>
      <c r="I1325" s="14" t="str">
        <f t="shared" si="194"/>
        <v/>
      </c>
      <c r="J1325" s="14" t="str">
        <f t="shared" si="195"/>
        <v/>
      </c>
      <c r="K1325" s="14" t="str">
        <f t="shared" si="196"/>
        <v/>
      </c>
      <c r="L1325" s="14" t="str">
        <f>IF(A1325="","",SUM($K$49:K1325))</f>
        <v/>
      </c>
      <c r="O1325" s="18" t="str">
        <f t="shared" si="197"/>
        <v/>
      </c>
      <c r="P1325" s="19" t="str">
        <f>IF(O1325="","",IF(OR(periods_per_year=26,periods_per_year=52),IF(periods_per_year=26,IF(O1325=1,fpdate,P1324+14),IF(periods_per_year=52,IF(O1325=1,fpdate,P1324+7),"n/a")),IF(periods_per_year=24,DATE(YEAR(fpdate),MONTH(fpdate)+(O1325-1)/2+IF(AND(DAY(fpdate)&gt;=15,MOD(O1325,2)=0),1,0),IF(MOD(O1325,2)=0,IF(DAY(fpdate)&gt;=15,DAY(fpdate)-14,DAY(fpdate)+14),DAY(fpdate))),IF(DAY(DATE(YEAR(fpdate),MONTH(fpdate)+O1325-1,DAY(fpdate)))&lt;&gt;DAY(fpdate),DATE(YEAR(fpdate),MONTH(fpdate)+O1325,0),DATE(YEAR(fpdate),MONTH(fpdate)+O1325-1,DAY(fpdate))))))</f>
        <v/>
      </c>
      <c r="Q1325" s="20" t="str">
        <f>IF(O1325="","",IF(D1325&lt;&gt;"",D1325,IF(O1325=1,start_rate,IF(variable,IF(OR(O1325=1,O1325&lt;$J$23*periods_per_year),Q1324,MIN($J$24,IF(MOD(O1325-1,$J$26)=0,MAX($J$25,Q1324+$J$27),Q1324))),Q1324))))</f>
        <v/>
      </c>
      <c r="R1325" s="21" t="str">
        <f>IF(O1325="","",ROUND((((1+Q1325/CP)^(CP/periods_per_year))-1)*U1324,2))</f>
        <v/>
      </c>
      <c r="S1325" s="21" t="str">
        <f>IF(O1325="","",IF(O1325=nper,U1324+R1325,MIN(U1324+R1325,IF(Q1325=Q1324,S1324,ROUND(-PMT(((1+Q1325/CP)^(CP/periods_per_year))-1,nper-O1325+1,U1324),2)))))</f>
        <v/>
      </c>
      <c r="T1325" s="21" t="str">
        <f t="shared" si="198"/>
        <v/>
      </c>
      <c r="U1325" s="21" t="str">
        <f t="shared" si="199"/>
        <v/>
      </c>
    </row>
    <row r="1326" spans="1:21" x14ac:dyDescent="0.2">
      <c r="A1326" s="11" t="str">
        <f t="shared" si="190"/>
        <v/>
      </c>
      <c r="B1326" s="12" t="str">
        <f t="shared" si="191"/>
        <v/>
      </c>
      <c r="C1326" s="16" t="str">
        <f t="shared" si="192"/>
        <v/>
      </c>
      <c r="D1326" s="13" t="str">
        <f>IF(A1326="","",IF(A1326=1,start_rate,IF(variable,IF(OR(A1326=1,A1326&lt;$J$23*periods_per_year),D1325,MIN($J$24,IF(MOD(A1326-1,$J$26)=0,MAX($J$25,D1325+$J$27),D1325))),D1325)))</f>
        <v/>
      </c>
      <c r="E1326" s="14" t="str">
        <f t="shared" si="193"/>
        <v/>
      </c>
      <c r="F1326" s="14" t="str">
        <f>IF(A1326="","",IF(A1326=nper,J1325+E1326,MIN(J1325+E1326,IF(D1326=D1325,F1325,IF($E$13="Acc Bi-Weekly",ROUND((-PMT(((1+D1326/CP)^(CP/12))-1,(nper-A1326+1)*12/26,J1325))/2,2),IF($E$13="Acc Weekly",ROUND((-PMT(((1+D1326/CP)^(CP/12))-1,(nper-A1326+1)*12/52,J1325))/4,2),ROUND(-PMT(((1+D1326/CP)^(CP/periods_per_year))-1,nper-A1326+1,J1325),2)))))))</f>
        <v/>
      </c>
      <c r="G1326" s="14" t="str">
        <f>IF(OR(A1326="",A1326&lt;$E$23),"",IF(J1325&lt;=F1326,0,IF(IF(AND(A1326&gt;=$E$23,MOD(A1326-$E$23,int)=0),$E$24,0)+F1326&gt;=J1325+E1326,J1325+E1326-F1326,IF(AND(A1326&gt;=$E$23,MOD(A1326-$E$23,int)=0),$E$24,0)+IF(IF(AND(A1326&gt;=$E$23,MOD(A1326-$E$23,int)=0),$E$24,0)+IF(MOD(A1326-$E$27,periods_per_year)=0,$E$26,0)+F1326&lt;J1325+E1326,IF(MOD(A1326-$E$27,periods_per_year)=0,$E$26,0),J1325+E1326-IF(AND(A1326&gt;=$E$23,MOD(A1326-$E$23,int)=0),$E$24,0)-F1326))))</f>
        <v/>
      </c>
      <c r="H1326" s="15"/>
      <c r="I1326" s="14" t="str">
        <f t="shared" si="194"/>
        <v/>
      </c>
      <c r="J1326" s="14" t="str">
        <f t="shared" si="195"/>
        <v/>
      </c>
      <c r="K1326" s="14" t="str">
        <f t="shared" si="196"/>
        <v/>
      </c>
      <c r="L1326" s="14" t="str">
        <f>IF(A1326="","",SUM($K$49:K1326))</f>
        <v/>
      </c>
      <c r="O1326" s="18" t="str">
        <f t="shared" si="197"/>
        <v/>
      </c>
      <c r="P1326" s="19" t="str">
        <f>IF(O1326="","",IF(OR(periods_per_year=26,periods_per_year=52),IF(periods_per_year=26,IF(O1326=1,fpdate,P1325+14),IF(periods_per_year=52,IF(O1326=1,fpdate,P1325+7),"n/a")),IF(periods_per_year=24,DATE(YEAR(fpdate),MONTH(fpdate)+(O1326-1)/2+IF(AND(DAY(fpdate)&gt;=15,MOD(O1326,2)=0),1,0),IF(MOD(O1326,2)=0,IF(DAY(fpdate)&gt;=15,DAY(fpdate)-14,DAY(fpdate)+14),DAY(fpdate))),IF(DAY(DATE(YEAR(fpdate),MONTH(fpdate)+O1326-1,DAY(fpdate)))&lt;&gt;DAY(fpdate),DATE(YEAR(fpdate),MONTH(fpdate)+O1326,0),DATE(YEAR(fpdate),MONTH(fpdate)+O1326-1,DAY(fpdate))))))</f>
        <v/>
      </c>
      <c r="Q1326" s="20" t="str">
        <f>IF(O1326="","",IF(D1326&lt;&gt;"",D1326,IF(O1326=1,start_rate,IF(variable,IF(OR(O1326=1,O1326&lt;$J$23*periods_per_year),Q1325,MIN($J$24,IF(MOD(O1326-1,$J$26)=0,MAX($J$25,Q1325+$J$27),Q1325))),Q1325))))</f>
        <v/>
      </c>
      <c r="R1326" s="21" t="str">
        <f>IF(O1326="","",ROUND((((1+Q1326/CP)^(CP/periods_per_year))-1)*U1325,2))</f>
        <v/>
      </c>
      <c r="S1326" s="21" t="str">
        <f>IF(O1326="","",IF(O1326=nper,U1325+R1326,MIN(U1325+R1326,IF(Q1326=Q1325,S1325,ROUND(-PMT(((1+Q1326/CP)^(CP/periods_per_year))-1,nper-O1326+1,U1325),2)))))</f>
        <v/>
      </c>
      <c r="T1326" s="21" t="str">
        <f t="shared" si="198"/>
        <v/>
      </c>
      <c r="U1326" s="21" t="str">
        <f t="shared" si="199"/>
        <v/>
      </c>
    </row>
    <row r="1327" spans="1:21" x14ac:dyDescent="0.2">
      <c r="A1327" s="11" t="str">
        <f t="shared" si="190"/>
        <v/>
      </c>
      <c r="B1327" s="12" t="str">
        <f t="shared" si="191"/>
        <v/>
      </c>
      <c r="C1327" s="16" t="str">
        <f t="shared" si="192"/>
        <v/>
      </c>
      <c r="D1327" s="13" t="str">
        <f>IF(A1327="","",IF(A1327=1,start_rate,IF(variable,IF(OR(A1327=1,A1327&lt;$J$23*periods_per_year),D1326,MIN($J$24,IF(MOD(A1327-1,$J$26)=0,MAX($J$25,D1326+$J$27),D1326))),D1326)))</f>
        <v/>
      </c>
      <c r="E1327" s="14" t="str">
        <f t="shared" si="193"/>
        <v/>
      </c>
      <c r="F1327" s="14" t="str">
        <f>IF(A1327="","",IF(A1327=nper,J1326+E1327,MIN(J1326+E1327,IF(D1327=D1326,F1326,IF($E$13="Acc Bi-Weekly",ROUND((-PMT(((1+D1327/CP)^(CP/12))-1,(nper-A1327+1)*12/26,J1326))/2,2),IF($E$13="Acc Weekly",ROUND((-PMT(((1+D1327/CP)^(CP/12))-1,(nper-A1327+1)*12/52,J1326))/4,2),ROUND(-PMT(((1+D1327/CP)^(CP/periods_per_year))-1,nper-A1327+1,J1326),2)))))))</f>
        <v/>
      </c>
      <c r="G1327" s="14" t="str">
        <f>IF(OR(A1327="",A1327&lt;$E$23),"",IF(J1326&lt;=F1327,0,IF(IF(AND(A1327&gt;=$E$23,MOD(A1327-$E$23,int)=0),$E$24,0)+F1327&gt;=J1326+E1327,J1326+E1327-F1327,IF(AND(A1327&gt;=$E$23,MOD(A1327-$E$23,int)=0),$E$24,0)+IF(IF(AND(A1327&gt;=$E$23,MOD(A1327-$E$23,int)=0),$E$24,0)+IF(MOD(A1327-$E$27,periods_per_year)=0,$E$26,0)+F1327&lt;J1326+E1327,IF(MOD(A1327-$E$27,periods_per_year)=0,$E$26,0),J1326+E1327-IF(AND(A1327&gt;=$E$23,MOD(A1327-$E$23,int)=0),$E$24,0)-F1327))))</f>
        <v/>
      </c>
      <c r="H1327" s="15"/>
      <c r="I1327" s="14" t="str">
        <f t="shared" si="194"/>
        <v/>
      </c>
      <c r="J1327" s="14" t="str">
        <f t="shared" si="195"/>
        <v/>
      </c>
      <c r="K1327" s="14" t="str">
        <f t="shared" si="196"/>
        <v/>
      </c>
      <c r="L1327" s="14" t="str">
        <f>IF(A1327="","",SUM($K$49:K1327))</f>
        <v/>
      </c>
      <c r="O1327" s="18" t="str">
        <f t="shared" si="197"/>
        <v/>
      </c>
      <c r="P1327" s="19" t="str">
        <f>IF(O1327="","",IF(OR(periods_per_year=26,periods_per_year=52),IF(periods_per_year=26,IF(O1327=1,fpdate,P1326+14),IF(periods_per_year=52,IF(O1327=1,fpdate,P1326+7),"n/a")),IF(periods_per_year=24,DATE(YEAR(fpdate),MONTH(fpdate)+(O1327-1)/2+IF(AND(DAY(fpdate)&gt;=15,MOD(O1327,2)=0),1,0),IF(MOD(O1327,2)=0,IF(DAY(fpdate)&gt;=15,DAY(fpdate)-14,DAY(fpdate)+14),DAY(fpdate))),IF(DAY(DATE(YEAR(fpdate),MONTH(fpdate)+O1327-1,DAY(fpdate)))&lt;&gt;DAY(fpdate),DATE(YEAR(fpdate),MONTH(fpdate)+O1327,0),DATE(YEAR(fpdate),MONTH(fpdate)+O1327-1,DAY(fpdate))))))</f>
        <v/>
      </c>
      <c r="Q1327" s="20" t="str">
        <f>IF(O1327="","",IF(D1327&lt;&gt;"",D1327,IF(O1327=1,start_rate,IF(variable,IF(OR(O1327=1,O1327&lt;$J$23*periods_per_year),Q1326,MIN($J$24,IF(MOD(O1327-1,$J$26)=0,MAX($J$25,Q1326+$J$27),Q1326))),Q1326))))</f>
        <v/>
      </c>
      <c r="R1327" s="21" t="str">
        <f>IF(O1327="","",ROUND((((1+Q1327/CP)^(CP/periods_per_year))-1)*U1326,2))</f>
        <v/>
      </c>
      <c r="S1327" s="21" t="str">
        <f>IF(O1327="","",IF(O1327=nper,U1326+R1327,MIN(U1326+R1327,IF(Q1327=Q1326,S1326,ROUND(-PMT(((1+Q1327/CP)^(CP/periods_per_year))-1,nper-O1327+1,U1326),2)))))</f>
        <v/>
      </c>
      <c r="T1327" s="21" t="str">
        <f t="shared" si="198"/>
        <v/>
      </c>
      <c r="U1327" s="21" t="str">
        <f t="shared" si="199"/>
        <v/>
      </c>
    </row>
    <row r="1328" spans="1:21" x14ac:dyDescent="0.2">
      <c r="A1328" s="11" t="str">
        <f t="shared" si="190"/>
        <v/>
      </c>
      <c r="B1328" s="12" t="str">
        <f t="shared" si="191"/>
        <v/>
      </c>
      <c r="C1328" s="16" t="str">
        <f t="shared" si="192"/>
        <v/>
      </c>
      <c r="D1328" s="13" t="str">
        <f>IF(A1328="","",IF(A1328=1,start_rate,IF(variable,IF(OR(A1328=1,A1328&lt;$J$23*periods_per_year),D1327,MIN($J$24,IF(MOD(A1328-1,$J$26)=0,MAX($J$25,D1327+$J$27),D1327))),D1327)))</f>
        <v/>
      </c>
      <c r="E1328" s="14" t="str">
        <f t="shared" si="193"/>
        <v/>
      </c>
      <c r="F1328" s="14" t="str">
        <f>IF(A1328="","",IF(A1328=nper,J1327+E1328,MIN(J1327+E1328,IF(D1328=D1327,F1327,IF($E$13="Acc Bi-Weekly",ROUND((-PMT(((1+D1328/CP)^(CP/12))-1,(nper-A1328+1)*12/26,J1327))/2,2),IF($E$13="Acc Weekly",ROUND((-PMT(((1+D1328/CP)^(CP/12))-1,(nper-A1328+1)*12/52,J1327))/4,2),ROUND(-PMT(((1+D1328/CP)^(CP/periods_per_year))-1,nper-A1328+1,J1327),2)))))))</f>
        <v/>
      </c>
      <c r="G1328" s="14" t="str">
        <f>IF(OR(A1328="",A1328&lt;$E$23),"",IF(J1327&lt;=F1328,0,IF(IF(AND(A1328&gt;=$E$23,MOD(A1328-$E$23,int)=0),$E$24,0)+F1328&gt;=J1327+E1328,J1327+E1328-F1328,IF(AND(A1328&gt;=$E$23,MOD(A1328-$E$23,int)=0),$E$24,0)+IF(IF(AND(A1328&gt;=$E$23,MOD(A1328-$E$23,int)=0),$E$24,0)+IF(MOD(A1328-$E$27,periods_per_year)=0,$E$26,0)+F1328&lt;J1327+E1328,IF(MOD(A1328-$E$27,periods_per_year)=0,$E$26,0),J1327+E1328-IF(AND(A1328&gt;=$E$23,MOD(A1328-$E$23,int)=0),$E$24,0)-F1328))))</f>
        <v/>
      </c>
      <c r="H1328" s="15"/>
      <c r="I1328" s="14" t="str">
        <f t="shared" si="194"/>
        <v/>
      </c>
      <c r="J1328" s="14" t="str">
        <f t="shared" si="195"/>
        <v/>
      </c>
      <c r="K1328" s="14" t="str">
        <f t="shared" si="196"/>
        <v/>
      </c>
      <c r="L1328" s="14" t="str">
        <f>IF(A1328="","",SUM($K$49:K1328))</f>
        <v/>
      </c>
      <c r="O1328" s="18" t="str">
        <f t="shared" si="197"/>
        <v/>
      </c>
      <c r="P1328" s="19" t="str">
        <f>IF(O1328="","",IF(OR(periods_per_year=26,periods_per_year=52),IF(periods_per_year=26,IF(O1328=1,fpdate,P1327+14),IF(periods_per_year=52,IF(O1328=1,fpdate,P1327+7),"n/a")),IF(periods_per_year=24,DATE(YEAR(fpdate),MONTH(fpdate)+(O1328-1)/2+IF(AND(DAY(fpdate)&gt;=15,MOD(O1328,2)=0),1,0),IF(MOD(O1328,2)=0,IF(DAY(fpdate)&gt;=15,DAY(fpdate)-14,DAY(fpdate)+14),DAY(fpdate))),IF(DAY(DATE(YEAR(fpdate),MONTH(fpdate)+O1328-1,DAY(fpdate)))&lt;&gt;DAY(fpdate),DATE(YEAR(fpdate),MONTH(fpdate)+O1328,0),DATE(YEAR(fpdate),MONTH(fpdate)+O1328-1,DAY(fpdate))))))</f>
        <v/>
      </c>
      <c r="Q1328" s="20" t="str">
        <f>IF(O1328="","",IF(D1328&lt;&gt;"",D1328,IF(O1328=1,start_rate,IF(variable,IF(OR(O1328=1,O1328&lt;$J$23*periods_per_year),Q1327,MIN($J$24,IF(MOD(O1328-1,$J$26)=0,MAX($J$25,Q1327+$J$27),Q1327))),Q1327))))</f>
        <v/>
      </c>
      <c r="R1328" s="21" t="str">
        <f>IF(O1328="","",ROUND((((1+Q1328/CP)^(CP/periods_per_year))-1)*U1327,2))</f>
        <v/>
      </c>
      <c r="S1328" s="21" t="str">
        <f>IF(O1328="","",IF(O1328=nper,U1327+R1328,MIN(U1327+R1328,IF(Q1328=Q1327,S1327,ROUND(-PMT(((1+Q1328/CP)^(CP/periods_per_year))-1,nper-O1328+1,U1327),2)))))</f>
        <v/>
      </c>
      <c r="T1328" s="21" t="str">
        <f t="shared" si="198"/>
        <v/>
      </c>
      <c r="U1328" s="21" t="str">
        <f t="shared" si="199"/>
        <v/>
      </c>
    </row>
    <row r="1329" spans="1:21" x14ac:dyDescent="0.2">
      <c r="A1329" s="11" t="str">
        <f t="shared" ref="A1329:A1392" si="200">IF(J1328="","",IF(OR(A1328&gt;=nper,ROUND(J1328,2)&lt;=0),"",A1328+1))</f>
        <v/>
      </c>
      <c r="B1329" s="12" t="str">
        <f t="shared" ref="B1329:B1392" si="201">IF(A1329="","",IF(OR(periods_per_year=26,periods_per_year=52),IF(periods_per_year=26,IF(A1329=1,fpdate,B1328+14),IF(periods_per_year=52,IF(A1329=1,fpdate,B1328+7),"n/a")),IF(periods_per_year=24,DATE(YEAR(fpdate),MONTH(fpdate)+(A1329-1)/2+IF(AND(DAY(fpdate)&gt;=15,MOD(A1329,2)=0),1,0),IF(MOD(A1329,2)=0,IF(DAY(fpdate)&gt;=15,DAY(fpdate)-14,DAY(fpdate)+14),DAY(fpdate))),IF(DAY(DATE(YEAR(fpdate),MONTH(fpdate)+A1329-1,DAY(fpdate)))&lt;&gt;DAY(fpdate),DATE(YEAR(fpdate),MONTH(fpdate)+A1329,0),DATE(YEAR(fpdate),MONTH(fpdate)+A1329-1,DAY(fpdate))))))</f>
        <v/>
      </c>
      <c r="C1329" s="16" t="str">
        <f t="shared" ref="C1329:C1392" si="202">IF(A1329="","",IF(MOD(A1329,periods_per_year)=0,A1329/periods_per_year,""))</f>
        <v/>
      </c>
      <c r="D1329" s="13" t="str">
        <f>IF(A1329="","",IF(A1329=1,start_rate,IF(variable,IF(OR(A1329=1,A1329&lt;$J$23*periods_per_year),D1328,MIN($J$24,IF(MOD(A1329-1,$J$26)=0,MAX($J$25,D1328+$J$27),D1328))),D1328)))</f>
        <v/>
      </c>
      <c r="E1329" s="14" t="str">
        <f t="shared" ref="E1329:E1392" si="203">IF(A1329="","",ROUND((((1+D1329/CP)^(CP/periods_per_year))-1)*J1328,2))</f>
        <v/>
      </c>
      <c r="F1329" s="14" t="str">
        <f>IF(A1329="","",IF(A1329=nper,J1328+E1329,MIN(J1328+E1329,IF(D1329=D1328,F1328,IF($E$13="Acc Bi-Weekly",ROUND((-PMT(((1+D1329/CP)^(CP/12))-1,(nper-A1329+1)*12/26,J1328))/2,2),IF($E$13="Acc Weekly",ROUND((-PMT(((1+D1329/CP)^(CP/12))-1,(nper-A1329+1)*12/52,J1328))/4,2),ROUND(-PMT(((1+D1329/CP)^(CP/periods_per_year))-1,nper-A1329+1,J1328),2)))))))</f>
        <v/>
      </c>
      <c r="G1329" s="14" t="str">
        <f>IF(OR(A1329="",A1329&lt;$E$23),"",IF(J1328&lt;=F1329,0,IF(IF(AND(A1329&gt;=$E$23,MOD(A1329-$E$23,int)=0),$E$24,0)+F1329&gt;=J1328+E1329,J1328+E1329-F1329,IF(AND(A1329&gt;=$E$23,MOD(A1329-$E$23,int)=0),$E$24,0)+IF(IF(AND(A1329&gt;=$E$23,MOD(A1329-$E$23,int)=0),$E$24,0)+IF(MOD(A1329-$E$27,periods_per_year)=0,$E$26,0)+F1329&lt;J1328+E1329,IF(MOD(A1329-$E$27,periods_per_year)=0,$E$26,0),J1328+E1329-IF(AND(A1329&gt;=$E$23,MOD(A1329-$E$23,int)=0),$E$24,0)-F1329))))</f>
        <v/>
      </c>
      <c r="H1329" s="15"/>
      <c r="I1329" s="14" t="str">
        <f t="shared" ref="I1329:I1392" si="204">IF(A1329="","",F1329-E1329+H1329+IF(G1329="",0,G1329))</f>
        <v/>
      </c>
      <c r="J1329" s="14" t="str">
        <f t="shared" ref="J1329:J1392" si="205">IF(A1329="","",J1328-I1329)</f>
        <v/>
      </c>
      <c r="K1329" s="14" t="str">
        <f t="shared" ref="K1329:K1392" si="206">IF(A1329="","",$L$42*E1329)</f>
        <v/>
      </c>
      <c r="L1329" s="14" t="str">
        <f>IF(A1329="","",SUM($K$49:K1329))</f>
        <v/>
      </c>
      <c r="O1329" s="18" t="str">
        <f t="shared" ref="O1329:O1392" si="207">IF(U1328="","",IF(OR(O1328&gt;=nper,ROUND(U1328,2)&lt;=0),"",O1328+1))</f>
        <v/>
      </c>
      <c r="P1329" s="19" t="str">
        <f>IF(O1329="","",IF(OR(periods_per_year=26,periods_per_year=52),IF(periods_per_year=26,IF(O1329=1,fpdate,P1328+14),IF(periods_per_year=52,IF(O1329=1,fpdate,P1328+7),"n/a")),IF(periods_per_year=24,DATE(YEAR(fpdate),MONTH(fpdate)+(O1329-1)/2+IF(AND(DAY(fpdate)&gt;=15,MOD(O1329,2)=0),1,0),IF(MOD(O1329,2)=0,IF(DAY(fpdate)&gt;=15,DAY(fpdate)-14,DAY(fpdate)+14),DAY(fpdate))),IF(DAY(DATE(YEAR(fpdate),MONTH(fpdate)+O1329-1,DAY(fpdate)))&lt;&gt;DAY(fpdate),DATE(YEAR(fpdate),MONTH(fpdate)+O1329,0),DATE(YEAR(fpdate),MONTH(fpdate)+O1329-1,DAY(fpdate))))))</f>
        <v/>
      </c>
      <c r="Q1329" s="20" t="str">
        <f>IF(O1329="","",IF(D1329&lt;&gt;"",D1329,IF(O1329=1,start_rate,IF(variable,IF(OR(O1329=1,O1329&lt;$J$23*periods_per_year),Q1328,MIN($J$24,IF(MOD(O1329-1,$J$26)=0,MAX($J$25,Q1328+$J$27),Q1328))),Q1328))))</f>
        <v/>
      </c>
      <c r="R1329" s="21" t="str">
        <f>IF(O1329="","",ROUND((((1+Q1329/CP)^(CP/periods_per_year))-1)*U1328,2))</f>
        <v/>
      </c>
      <c r="S1329" s="21" t="str">
        <f>IF(O1329="","",IF(O1329=nper,U1328+R1329,MIN(U1328+R1329,IF(Q1329=Q1328,S1328,ROUND(-PMT(((1+Q1329/CP)^(CP/periods_per_year))-1,nper-O1329+1,U1328),2)))))</f>
        <v/>
      </c>
      <c r="T1329" s="21" t="str">
        <f t="shared" ref="T1329:T1392" si="208">IF(O1329="","",S1329-R1329)</f>
        <v/>
      </c>
      <c r="U1329" s="21" t="str">
        <f t="shared" ref="U1329:U1392" si="209">IF(O1329="","",U1328-T1329)</f>
        <v/>
      </c>
    </row>
    <row r="1330" spans="1:21" x14ac:dyDescent="0.2">
      <c r="A1330" s="11" t="str">
        <f t="shared" si="200"/>
        <v/>
      </c>
      <c r="B1330" s="12" t="str">
        <f t="shared" si="201"/>
        <v/>
      </c>
      <c r="C1330" s="16" t="str">
        <f t="shared" si="202"/>
        <v/>
      </c>
      <c r="D1330" s="13" t="str">
        <f>IF(A1330="","",IF(A1330=1,start_rate,IF(variable,IF(OR(A1330=1,A1330&lt;$J$23*periods_per_year),D1329,MIN($J$24,IF(MOD(A1330-1,$J$26)=0,MAX($J$25,D1329+$J$27),D1329))),D1329)))</f>
        <v/>
      </c>
      <c r="E1330" s="14" t="str">
        <f t="shared" si="203"/>
        <v/>
      </c>
      <c r="F1330" s="14" t="str">
        <f>IF(A1330="","",IF(A1330=nper,J1329+E1330,MIN(J1329+E1330,IF(D1330=D1329,F1329,IF($E$13="Acc Bi-Weekly",ROUND((-PMT(((1+D1330/CP)^(CP/12))-1,(nper-A1330+1)*12/26,J1329))/2,2),IF($E$13="Acc Weekly",ROUND((-PMT(((1+D1330/CP)^(CP/12))-1,(nper-A1330+1)*12/52,J1329))/4,2),ROUND(-PMT(((1+D1330/CP)^(CP/periods_per_year))-1,nper-A1330+1,J1329),2)))))))</f>
        <v/>
      </c>
      <c r="G1330" s="14" t="str">
        <f>IF(OR(A1330="",A1330&lt;$E$23),"",IF(J1329&lt;=F1330,0,IF(IF(AND(A1330&gt;=$E$23,MOD(A1330-$E$23,int)=0),$E$24,0)+F1330&gt;=J1329+E1330,J1329+E1330-F1330,IF(AND(A1330&gt;=$E$23,MOD(A1330-$E$23,int)=0),$E$24,0)+IF(IF(AND(A1330&gt;=$E$23,MOD(A1330-$E$23,int)=0),$E$24,0)+IF(MOD(A1330-$E$27,periods_per_year)=0,$E$26,0)+F1330&lt;J1329+E1330,IF(MOD(A1330-$E$27,periods_per_year)=0,$E$26,0),J1329+E1330-IF(AND(A1330&gt;=$E$23,MOD(A1330-$E$23,int)=0),$E$24,0)-F1330))))</f>
        <v/>
      </c>
      <c r="H1330" s="15"/>
      <c r="I1330" s="14" t="str">
        <f t="shared" si="204"/>
        <v/>
      </c>
      <c r="J1330" s="14" t="str">
        <f t="shared" si="205"/>
        <v/>
      </c>
      <c r="K1330" s="14" t="str">
        <f t="shared" si="206"/>
        <v/>
      </c>
      <c r="L1330" s="14" t="str">
        <f>IF(A1330="","",SUM($K$49:K1330))</f>
        <v/>
      </c>
      <c r="O1330" s="18" t="str">
        <f t="shared" si="207"/>
        <v/>
      </c>
      <c r="P1330" s="19" t="str">
        <f>IF(O1330="","",IF(OR(periods_per_year=26,periods_per_year=52),IF(periods_per_year=26,IF(O1330=1,fpdate,P1329+14),IF(periods_per_year=52,IF(O1330=1,fpdate,P1329+7),"n/a")),IF(periods_per_year=24,DATE(YEAR(fpdate),MONTH(fpdate)+(O1330-1)/2+IF(AND(DAY(fpdate)&gt;=15,MOD(O1330,2)=0),1,0),IF(MOD(O1330,2)=0,IF(DAY(fpdate)&gt;=15,DAY(fpdate)-14,DAY(fpdate)+14),DAY(fpdate))),IF(DAY(DATE(YEAR(fpdate),MONTH(fpdate)+O1330-1,DAY(fpdate)))&lt;&gt;DAY(fpdate),DATE(YEAR(fpdate),MONTH(fpdate)+O1330,0),DATE(YEAR(fpdate),MONTH(fpdate)+O1330-1,DAY(fpdate))))))</f>
        <v/>
      </c>
      <c r="Q1330" s="20" t="str">
        <f>IF(O1330="","",IF(D1330&lt;&gt;"",D1330,IF(O1330=1,start_rate,IF(variable,IF(OR(O1330=1,O1330&lt;$J$23*periods_per_year),Q1329,MIN($J$24,IF(MOD(O1330-1,$J$26)=0,MAX($J$25,Q1329+$J$27),Q1329))),Q1329))))</f>
        <v/>
      </c>
      <c r="R1330" s="21" t="str">
        <f>IF(O1330="","",ROUND((((1+Q1330/CP)^(CP/periods_per_year))-1)*U1329,2))</f>
        <v/>
      </c>
      <c r="S1330" s="21" t="str">
        <f>IF(O1330="","",IF(O1330=nper,U1329+R1330,MIN(U1329+R1330,IF(Q1330=Q1329,S1329,ROUND(-PMT(((1+Q1330/CP)^(CP/periods_per_year))-1,nper-O1330+1,U1329),2)))))</f>
        <v/>
      </c>
      <c r="T1330" s="21" t="str">
        <f t="shared" si="208"/>
        <v/>
      </c>
      <c r="U1330" s="21" t="str">
        <f t="shared" si="209"/>
        <v/>
      </c>
    </row>
    <row r="1331" spans="1:21" x14ac:dyDescent="0.2">
      <c r="A1331" s="11" t="str">
        <f t="shared" si="200"/>
        <v/>
      </c>
      <c r="B1331" s="12" t="str">
        <f t="shared" si="201"/>
        <v/>
      </c>
      <c r="C1331" s="16" t="str">
        <f t="shared" si="202"/>
        <v/>
      </c>
      <c r="D1331" s="13" t="str">
        <f>IF(A1331="","",IF(A1331=1,start_rate,IF(variable,IF(OR(A1331=1,A1331&lt;$J$23*periods_per_year),D1330,MIN($J$24,IF(MOD(A1331-1,$J$26)=0,MAX($J$25,D1330+$J$27),D1330))),D1330)))</f>
        <v/>
      </c>
      <c r="E1331" s="14" t="str">
        <f t="shared" si="203"/>
        <v/>
      </c>
      <c r="F1331" s="14" t="str">
        <f>IF(A1331="","",IF(A1331=nper,J1330+E1331,MIN(J1330+E1331,IF(D1331=D1330,F1330,IF($E$13="Acc Bi-Weekly",ROUND((-PMT(((1+D1331/CP)^(CP/12))-1,(nper-A1331+1)*12/26,J1330))/2,2),IF($E$13="Acc Weekly",ROUND((-PMT(((1+D1331/CP)^(CP/12))-1,(nper-A1331+1)*12/52,J1330))/4,2),ROUND(-PMT(((1+D1331/CP)^(CP/periods_per_year))-1,nper-A1331+1,J1330),2)))))))</f>
        <v/>
      </c>
      <c r="G1331" s="14" t="str">
        <f>IF(OR(A1331="",A1331&lt;$E$23),"",IF(J1330&lt;=F1331,0,IF(IF(AND(A1331&gt;=$E$23,MOD(A1331-$E$23,int)=0),$E$24,0)+F1331&gt;=J1330+E1331,J1330+E1331-F1331,IF(AND(A1331&gt;=$E$23,MOD(A1331-$E$23,int)=0),$E$24,0)+IF(IF(AND(A1331&gt;=$E$23,MOD(A1331-$E$23,int)=0),$E$24,0)+IF(MOD(A1331-$E$27,periods_per_year)=0,$E$26,0)+F1331&lt;J1330+E1331,IF(MOD(A1331-$E$27,periods_per_year)=0,$E$26,0),J1330+E1331-IF(AND(A1331&gt;=$E$23,MOD(A1331-$E$23,int)=0),$E$24,0)-F1331))))</f>
        <v/>
      </c>
      <c r="H1331" s="15"/>
      <c r="I1331" s="14" t="str">
        <f t="shared" si="204"/>
        <v/>
      </c>
      <c r="J1331" s="14" t="str">
        <f t="shared" si="205"/>
        <v/>
      </c>
      <c r="K1331" s="14" t="str">
        <f t="shared" si="206"/>
        <v/>
      </c>
      <c r="L1331" s="14" t="str">
        <f>IF(A1331="","",SUM($K$49:K1331))</f>
        <v/>
      </c>
      <c r="O1331" s="18" t="str">
        <f t="shared" si="207"/>
        <v/>
      </c>
      <c r="P1331" s="19" t="str">
        <f>IF(O1331="","",IF(OR(periods_per_year=26,periods_per_year=52),IF(periods_per_year=26,IF(O1331=1,fpdate,P1330+14),IF(periods_per_year=52,IF(O1331=1,fpdate,P1330+7),"n/a")),IF(periods_per_year=24,DATE(YEAR(fpdate),MONTH(fpdate)+(O1331-1)/2+IF(AND(DAY(fpdate)&gt;=15,MOD(O1331,2)=0),1,0),IF(MOD(O1331,2)=0,IF(DAY(fpdate)&gt;=15,DAY(fpdate)-14,DAY(fpdate)+14),DAY(fpdate))),IF(DAY(DATE(YEAR(fpdate),MONTH(fpdate)+O1331-1,DAY(fpdate)))&lt;&gt;DAY(fpdate),DATE(YEAR(fpdate),MONTH(fpdate)+O1331,0),DATE(YEAR(fpdate),MONTH(fpdate)+O1331-1,DAY(fpdate))))))</f>
        <v/>
      </c>
      <c r="Q1331" s="20" t="str">
        <f>IF(O1331="","",IF(D1331&lt;&gt;"",D1331,IF(O1331=1,start_rate,IF(variable,IF(OR(O1331=1,O1331&lt;$J$23*periods_per_year),Q1330,MIN($J$24,IF(MOD(O1331-1,$J$26)=0,MAX($J$25,Q1330+$J$27),Q1330))),Q1330))))</f>
        <v/>
      </c>
      <c r="R1331" s="21" t="str">
        <f>IF(O1331="","",ROUND((((1+Q1331/CP)^(CP/periods_per_year))-1)*U1330,2))</f>
        <v/>
      </c>
      <c r="S1331" s="21" t="str">
        <f>IF(O1331="","",IF(O1331=nper,U1330+R1331,MIN(U1330+R1331,IF(Q1331=Q1330,S1330,ROUND(-PMT(((1+Q1331/CP)^(CP/periods_per_year))-1,nper-O1331+1,U1330),2)))))</f>
        <v/>
      </c>
      <c r="T1331" s="21" t="str">
        <f t="shared" si="208"/>
        <v/>
      </c>
      <c r="U1331" s="21" t="str">
        <f t="shared" si="209"/>
        <v/>
      </c>
    </row>
    <row r="1332" spans="1:21" x14ac:dyDescent="0.2">
      <c r="A1332" s="11" t="str">
        <f t="shared" si="200"/>
        <v/>
      </c>
      <c r="B1332" s="12" t="str">
        <f t="shared" si="201"/>
        <v/>
      </c>
      <c r="C1332" s="16" t="str">
        <f t="shared" si="202"/>
        <v/>
      </c>
      <c r="D1332" s="13" t="str">
        <f>IF(A1332="","",IF(A1332=1,start_rate,IF(variable,IF(OR(A1332=1,A1332&lt;$J$23*periods_per_year),D1331,MIN($J$24,IF(MOD(A1332-1,$J$26)=0,MAX($J$25,D1331+$J$27),D1331))),D1331)))</f>
        <v/>
      </c>
      <c r="E1332" s="14" t="str">
        <f t="shared" si="203"/>
        <v/>
      </c>
      <c r="F1332" s="14" t="str">
        <f>IF(A1332="","",IF(A1332=nper,J1331+E1332,MIN(J1331+E1332,IF(D1332=D1331,F1331,IF($E$13="Acc Bi-Weekly",ROUND((-PMT(((1+D1332/CP)^(CP/12))-1,(nper-A1332+1)*12/26,J1331))/2,2),IF($E$13="Acc Weekly",ROUND((-PMT(((1+D1332/CP)^(CP/12))-1,(nper-A1332+1)*12/52,J1331))/4,2),ROUND(-PMT(((1+D1332/CP)^(CP/periods_per_year))-1,nper-A1332+1,J1331),2)))))))</f>
        <v/>
      </c>
      <c r="G1332" s="14" t="str">
        <f>IF(OR(A1332="",A1332&lt;$E$23),"",IF(J1331&lt;=F1332,0,IF(IF(AND(A1332&gt;=$E$23,MOD(A1332-$E$23,int)=0),$E$24,0)+F1332&gt;=J1331+E1332,J1331+E1332-F1332,IF(AND(A1332&gt;=$E$23,MOD(A1332-$E$23,int)=0),$E$24,0)+IF(IF(AND(A1332&gt;=$E$23,MOD(A1332-$E$23,int)=0),$E$24,0)+IF(MOD(A1332-$E$27,periods_per_year)=0,$E$26,0)+F1332&lt;J1331+E1332,IF(MOD(A1332-$E$27,periods_per_year)=0,$E$26,0),J1331+E1332-IF(AND(A1332&gt;=$E$23,MOD(A1332-$E$23,int)=0),$E$24,0)-F1332))))</f>
        <v/>
      </c>
      <c r="H1332" s="15"/>
      <c r="I1332" s="14" t="str">
        <f t="shared" si="204"/>
        <v/>
      </c>
      <c r="J1332" s="14" t="str">
        <f t="shared" si="205"/>
        <v/>
      </c>
      <c r="K1332" s="14" t="str">
        <f t="shared" si="206"/>
        <v/>
      </c>
      <c r="L1332" s="14" t="str">
        <f>IF(A1332="","",SUM($K$49:K1332))</f>
        <v/>
      </c>
      <c r="O1332" s="18" t="str">
        <f t="shared" si="207"/>
        <v/>
      </c>
      <c r="P1332" s="19" t="str">
        <f>IF(O1332="","",IF(OR(periods_per_year=26,periods_per_year=52),IF(periods_per_year=26,IF(O1332=1,fpdate,P1331+14),IF(periods_per_year=52,IF(O1332=1,fpdate,P1331+7),"n/a")),IF(periods_per_year=24,DATE(YEAR(fpdate),MONTH(fpdate)+(O1332-1)/2+IF(AND(DAY(fpdate)&gt;=15,MOD(O1332,2)=0),1,0),IF(MOD(O1332,2)=0,IF(DAY(fpdate)&gt;=15,DAY(fpdate)-14,DAY(fpdate)+14),DAY(fpdate))),IF(DAY(DATE(YEAR(fpdate),MONTH(fpdate)+O1332-1,DAY(fpdate)))&lt;&gt;DAY(fpdate),DATE(YEAR(fpdate),MONTH(fpdate)+O1332,0),DATE(YEAR(fpdate),MONTH(fpdate)+O1332-1,DAY(fpdate))))))</f>
        <v/>
      </c>
      <c r="Q1332" s="20" t="str">
        <f>IF(O1332="","",IF(D1332&lt;&gt;"",D1332,IF(O1332=1,start_rate,IF(variable,IF(OR(O1332=1,O1332&lt;$J$23*periods_per_year),Q1331,MIN($J$24,IF(MOD(O1332-1,$J$26)=0,MAX($J$25,Q1331+$J$27),Q1331))),Q1331))))</f>
        <v/>
      </c>
      <c r="R1332" s="21" t="str">
        <f>IF(O1332="","",ROUND((((1+Q1332/CP)^(CP/periods_per_year))-1)*U1331,2))</f>
        <v/>
      </c>
      <c r="S1332" s="21" t="str">
        <f>IF(O1332="","",IF(O1332=nper,U1331+R1332,MIN(U1331+R1332,IF(Q1332=Q1331,S1331,ROUND(-PMT(((1+Q1332/CP)^(CP/periods_per_year))-1,nper-O1332+1,U1331),2)))))</f>
        <v/>
      </c>
      <c r="T1332" s="21" t="str">
        <f t="shared" si="208"/>
        <v/>
      </c>
      <c r="U1332" s="21" t="str">
        <f t="shared" si="209"/>
        <v/>
      </c>
    </row>
    <row r="1333" spans="1:21" x14ac:dyDescent="0.2">
      <c r="A1333" s="11" t="str">
        <f t="shared" si="200"/>
        <v/>
      </c>
      <c r="B1333" s="12" t="str">
        <f t="shared" si="201"/>
        <v/>
      </c>
      <c r="C1333" s="16" t="str">
        <f t="shared" si="202"/>
        <v/>
      </c>
      <c r="D1333" s="13" t="str">
        <f>IF(A1333="","",IF(A1333=1,start_rate,IF(variable,IF(OR(A1333=1,A1333&lt;$J$23*periods_per_year),D1332,MIN($J$24,IF(MOD(A1333-1,$J$26)=0,MAX($J$25,D1332+$J$27),D1332))),D1332)))</f>
        <v/>
      </c>
      <c r="E1333" s="14" t="str">
        <f t="shared" si="203"/>
        <v/>
      </c>
      <c r="F1333" s="14" t="str">
        <f>IF(A1333="","",IF(A1333=nper,J1332+E1333,MIN(J1332+E1333,IF(D1333=D1332,F1332,IF($E$13="Acc Bi-Weekly",ROUND((-PMT(((1+D1333/CP)^(CP/12))-1,(nper-A1333+1)*12/26,J1332))/2,2),IF($E$13="Acc Weekly",ROUND((-PMT(((1+D1333/CP)^(CP/12))-1,(nper-A1333+1)*12/52,J1332))/4,2),ROUND(-PMT(((1+D1333/CP)^(CP/periods_per_year))-1,nper-A1333+1,J1332),2)))))))</f>
        <v/>
      </c>
      <c r="G1333" s="14" t="str">
        <f>IF(OR(A1333="",A1333&lt;$E$23),"",IF(J1332&lt;=F1333,0,IF(IF(AND(A1333&gt;=$E$23,MOD(A1333-$E$23,int)=0),$E$24,0)+F1333&gt;=J1332+E1333,J1332+E1333-F1333,IF(AND(A1333&gt;=$E$23,MOD(A1333-$E$23,int)=0),$E$24,0)+IF(IF(AND(A1333&gt;=$E$23,MOD(A1333-$E$23,int)=0),$E$24,0)+IF(MOD(A1333-$E$27,periods_per_year)=0,$E$26,0)+F1333&lt;J1332+E1333,IF(MOD(A1333-$E$27,periods_per_year)=0,$E$26,0),J1332+E1333-IF(AND(A1333&gt;=$E$23,MOD(A1333-$E$23,int)=0),$E$24,0)-F1333))))</f>
        <v/>
      </c>
      <c r="H1333" s="15"/>
      <c r="I1333" s="14" t="str">
        <f t="shared" si="204"/>
        <v/>
      </c>
      <c r="J1333" s="14" t="str">
        <f t="shared" si="205"/>
        <v/>
      </c>
      <c r="K1333" s="14" t="str">
        <f t="shared" si="206"/>
        <v/>
      </c>
      <c r="L1333" s="14" t="str">
        <f>IF(A1333="","",SUM($K$49:K1333))</f>
        <v/>
      </c>
      <c r="O1333" s="18" t="str">
        <f t="shared" si="207"/>
        <v/>
      </c>
      <c r="P1333" s="19" t="str">
        <f>IF(O1333="","",IF(OR(periods_per_year=26,periods_per_year=52),IF(periods_per_year=26,IF(O1333=1,fpdate,P1332+14),IF(periods_per_year=52,IF(O1333=1,fpdate,P1332+7),"n/a")),IF(periods_per_year=24,DATE(YEAR(fpdate),MONTH(fpdate)+(O1333-1)/2+IF(AND(DAY(fpdate)&gt;=15,MOD(O1333,2)=0),1,0),IF(MOD(O1333,2)=0,IF(DAY(fpdate)&gt;=15,DAY(fpdate)-14,DAY(fpdate)+14),DAY(fpdate))),IF(DAY(DATE(YEAR(fpdate),MONTH(fpdate)+O1333-1,DAY(fpdate)))&lt;&gt;DAY(fpdate),DATE(YEAR(fpdate),MONTH(fpdate)+O1333,0),DATE(YEAR(fpdate),MONTH(fpdate)+O1333-1,DAY(fpdate))))))</f>
        <v/>
      </c>
      <c r="Q1333" s="20" t="str">
        <f>IF(O1333="","",IF(D1333&lt;&gt;"",D1333,IF(O1333=1,start_rate,IF(variable,IF(OR(O1333=1,O1333&lt;$J$23*periods_per_year),Q1332,MIN($J$24,IF(MOD(O1333-1,$J$26)=0,MAX($J$25,Q1332+$J$27),Q1332))),Q1332))))</f>
        <v/>
      </c>
      <c r="R1333" s="21" t="str">
        <f>IF(O1333="","",ROUND((((1+Q1333/CP)^(CP/periods_per_year))-1)*U1332,2))</f>
        <v/>
      </c>
      <c r="S1333" s="21" t="str">
        <f>IF(O1333="","",IF(O1333=nper,U1332+R1333,MIN(U1332+R1333,IF(Q1333=Q1332,S1332,ROUND(-PMT(((1+Q1333/CP)^(CP/periods_per_year))-1,nper-O1333+1,U1332),2)))))</f>
        <v/>
      </c>
      <c r="T1333" s="21" t="str">
        <f t="shared" si="208"/>
        <v/>
      </c>
      <c r="U1333" s="21" t="str">
        <f t="shared" si="209"/>
        <v/>
      </c>
    </row>
    <row r="1334" spans="1:21" x14ac:dyDescent="0.2">
      <c r="A1334" s="11" t="str">
        <f t="shared" si="200"/>
        <v/>
      </c>
      <c r="B1334" s="12" t="str">
        <f t="shared" si="201"/>
        <v/>
      </c>
      <c r="C1334" s="16" t="str">
        <f t="shared" si="202"/>
        <v/>
      </c>
      <c r="D1334" s="13" t="str">
        <f>IF(A1334="","",IF(A1334=1,start_rate,IF(variable,IF(OR(A1334=1,A1334&lt;$J$23*periods_per_year),D1333,MIN($J$24,IF(MOD(A1334-1,$J$26)=0,MAX($J$25,D1333+$J$27),D1333))),D1333)))</f>
        <v/>
      </c>
      <c r="E1334" s="14" t="str">
        <f t="shared" si="203"/>
        <v/>
      </c>
      <c r="F1334" s="14" t="str">
        <f>IF(A1334="","",IF(A1334=nper,J1333+E1334,MIN(J1333+E1334,IF(D1334=D1333,F1333,IF($E$13="Acc Bi-Weekly",ROUND((-PMT(((1+D1334/CP)^(CP/12))-1,(nper-A1334+1)*12/26,J1333))/2,2),IF($E$13="Acc Weekly",ROUND((-PMT(((1+D1334/CP)^(CP/12))-1,(nper-A1334+1)*12/52,J1333))/4,2),ROUND(-PMT(((1+D1334/CP)^(CP/periods_per_year))-1,nper-A1334+1,J1333),2)))))))</f>
        <v/>
      </c>
      <c r="G1334" s="14" t="str">
        <f>IF(OR(A1334="",A1334&lt;$E$23),"",IF(J1333&lt;=F1334,0,IF(IF(AND(A1334&gt;=$E$23,MOD(A1334-$E$23,int)=0),$E$24,0)+F1334&gt;=J1333+E1334,J1333+E1334-F1334,IF(AND(A1334&gt;=$E$23,MOD(A1334-$E$23,int)=0),$E$24,0)+IF(IF(AND(A1334&gt;=$E$23,MOD(A1334-$E$23,int)=0),$E$24,0)+IF(MOD(A1334-$E$27,periods_per_year)=0,$E$26,0)+F1334&lt;J1333+E1334,IF(MOD(A1334-$E$27,periods_per_year)=0,$E$26,0),J1333+E1334-IF(AND(A1334&gt;=$E$23,MOD(A1334-$E$23,int)=0),$E$24,0)-F1334))))</f>
        <v/>
      </c>
      <c r="H1334" s="15"/>
      <c r="I1334" s="14" t="str">
        <f t="shared" si="204"/>
        <v/>
      </c>
      <c r="J1334" s="14" t="str">
        <f t="shared" si="205"/>
        <v/>
      </c>
      <c r="K1334" s="14" t="str">
        <f t="shared" si="206"/>
        <v/>
      </c>
      <c r="L1334" s="14" t="str">
        <f>IF(A1334="","",SUM($K$49:K1334))</f>
        <v/>
      </c>
      <c r="O1334" s="18" t="str">
        <f t="shared" si="207"/>
        <v/>
      </c>
      <c r="P1334" s="19" t="str">
        <f>IF(O1334="","",IF(OR(periods_per_year=26,periods_per_year=52),IF(periods_per_year=26,IF(O1334=1,fpdate,P1333+14),IF(periods_per_year=52,IF(O1334=1,fpdate,P1333+7),"n/a")),IF(periods_per_year=24,DATE(YEAR(fpdate),MONTH(fpdate)+(O1334-1)/2+IF(AND(DAY(fpdate)&gt;=15,MOD(O1334,2)=0),1,0),IF(MOD(O1334,2)=0,IF(DAY(fpdate)&gt;=15,DAY(fpdate)-14,DAY(fpdate)+14),DAY(fpdate))),IF(DAY(DATE(YEAR(fpdate),MONTH(fpdate)+O1334-1,DAY(fpdate)))&lt;&gt;DAY(fpdate),DATE(YEAR(fpdate),MONTH(fpdate)+O1334,0),DATE(YEAR(fpdate),MONTH(fpdate)+O1334-1,DAY(fpdate))))))</f>
        <v/>
      </c>
      <c r="Q1334" s="20" t="str">
        <f>IF(O1334="","",IF(D1334&lt;&gt;"",D1334,IF(O1334=1,start_rate,IF(variable,IF(OR(O1334=1,O1334&lt;$J$23*periods_per_year),Q1333,MIN($J$24,IF(MOD(O1334-1,$J$26)=0,MAX($J$25,Q1333+$J$27),Q1333))),Q1333))))</f>
        <v/>
      </c>
      <c r="R1334" s="21" t="str">
        <f>IF(O1334="","",ROUND((((1+Q1334/CP)^(CP/periods_per_year))-1)*U1333,2))</f>
        <v/>
      </c>
      <c r="S1334" s="21" t="str">
        <f>IF(O1334="","",IF(O1334=nper,U1333+R1334,MIN(U1333+R1334,IF(Q1334=Q1333,S1333,ROUND(-PMT(((1+Q1334/CP)^(CP/periods_per_year))-1,nper-O1334+1,U1333),2)))))</f>
        <v/>
      </c>
      <c r="T1334" s="21" t="str">
        <f t="shared" si="208"/>
        <v/>
      </c>
      <c r="U1334" s="21" t="str">
        <f t="shared" si="209"/>
        <v/>
      </c>
    </row>
    <row r="1335" spans="1:21" x14ac:dyDescent="0.2">
      <c r="A1335" s="11" t="str">
        <f t="shared" si="200"/>
        <v/>
      </c>
      <c r="B1335" s="12" t="str">
        <f t="shared" si="201"/>
        <v/>
      </c>
      <c r="C1335" s="16" t="str">
        <f t="shared" si="202"/>
        <v/>
      </c>
      <c r="D1335" s="13" t="str">
        <f>IF(A1335="","",IF(A1335=1,start_rate,IF(variable,IF(OR(A1335=1,A1335&lt;$J$23*periods_per_year),D1334,MIN($J$24,IF(MOD(A1335-1,$J$26)=0,MAX($J$25,D1334+$J$27),D1334))),D1334)))</f>
        <v/>
      </c>
      <c r="E1335" s="14" t="str">
        <f t="shared" si="203"/>
        <v/>
      </c>
      <c r="F1335" s="14" t="str">
        <f>IF(A1335="","",IF(A1335=nper,J1334+E1335,MIN(J1334+E1335,IF(D1335=D1334,F1334,IF($E$13="Acc Bi-Weekly",ROUND((-PMT(((1+D1335/CP)^(CP/12))-1,(nper-A1335+1)*12/26,J1334))/2,2),IF($E$13="Acc Weekly",ROUND((-PMT(((1+D1335/CP)^(CP/12))-1,(nper-A1335+1)*12/52,J1334))/4,2),ROUND(-PMT(((1+D1335/CP)^(CP/periods_per_year))-1,nper-A1335+1,J1334),2)))))))</f>
        <v/>
      </c>
      <c r="G1335" s="14" t="str">
        <f>IF(OR(A1335="",A1335&lt;$E$23),"",IF(J1334&lt;=F1335,0,IF(IF(AND(A1335&gt;=$E$23,MOD(A1335-$E$23,int)=0),$E$24,0)+F1335&gt;=J1334+E1335,J1334+E1335-F1335,IF(AND(A1335&gt;=$E$23,MOD(A1335-$E$23,int)=0),$E$24,0)+IF(IF(AND(A1335&gt;=$E$23,MOD(A1335-$E$23,int)=0),$E$24,0)+IF(MOD(A1335-$E$27,periods_per_year)=0,$E$26,0)+F1335&lt;J1334+E1335,IF(MOD(A1335-$E$27,periods_per_year)=0,$E$26,0),J1334+E1335-IF(AND(A1335&gt;=$E$23,MOD(A1335-$E$23,int)=0),$E$24,0)-F1335))))</f>
        <v/>
      </c>
      <c r="H1335" s="15"/>
      <c r="I1335" s="14" t="str">
        <f t="shared" si="204"/>
        <v/>
      </c>
      <c r="J1335" s="14" t="str">
        <f t="shared" si="205"/>
        <v/>
      </c>
      <c r="K1335" s="14" t="str">
        <f t="shared" si="206"/>
        <v/>
      </c>
      <c r="L1335" s="14" t="str">
        <f>IF(A1335="","",SUM($K$49:K1335))</f>
        <v/>
      </c>
      <c r="O1335" s="18" t="str">
        <f t="shared" si="207"/>
        <v/>
      </c>
      <c r="P1335" s="19" t="str">
        <f>IF(O1335="","",IF(OR(periods_per_year=26,periods_per_year=52),IF(periods_per_year=26,IF(O1335=1,fpdate,P1334+14),IF(periods_per_year=52,IF(O1335=1,fpdate,P1334+7),"n/a")),IF(periods_per_year=24,DATE(YEAR(fpdate),MONTH(fpdate)+(O1335-1)/2+IF(AND(DAY(fpdate)&gt;=15,MOD(O1335,2)=0),1,0),IF(MOD(O1335,2)=0,IF(DAY(fpdate)&gt;=15,DAY(fpdate)-14,DAY(fpdate)+14),DAY(fpdate))),IF(DAY(DATE(YEAR(fpdate),MONTH(fpdate)+O1335-1,DAY(fpdate)))&lt;&gt;DAY(fpdate),DATE(YEAR(fpdate),MONTH(fpdate)+O1335,0),DATE(YEAR(fpdate),MONTH(fpdate)+O1335-1,DAY(fpdate))))))</f>
        <v/>
      </c>
      <c r="Q1335" s="20" t="str">
        <f>IF(O1335="","",IF(D1335&lt;&gt;"",D1335,IF(O1335=1,start_rate,IF(variable,IF(OR(O1335=1,O1335&lt;$J$23*periods_per_year),Q1334,MIN($J$24,IF(MOD(O1335-1,$J$26)=0,MAX($J$25,Q1334+$J$27),Q1334))),Q1334))))</f>
        <v/>
      </c>
      <c r="R1335" s="21" t="str">
        <f>IF(O1335="","",ROUND((((1+Q1335/CP)^(CP/periods_per_year))-1)*U1334,2))</f>
        <v/>
      </c>
      <c r="S1335" s="21" t="str">
        <f>IF(O1335="","",IF(O1335=nper,U1334+R1335,MIN(U1334+R1335,IF(Q1335=Q1334,S1334,ROUND(-PMT(((1+Q1335/CP)^(CP/periods_per_year))-1,nper-O1335+1,U1334),2)))))</f>
        <v/>
      </c>
      <c r="T1335" s="21" t="str">
        <f t="shared" si="208"/>
        <v/>
      </c>
      <c r="U1335" s="21" t="str">
        <f t="shared" si="209"/>
        <v/>
      </c>
    </row>
    <row r="1336" spans="1:21" x14ac:dyDescent="0.2">
      <c r="A1336" s="11" t="str">
        <f t="shared" si="200"/>
        <v/>
      </c>
      <c r="B1336" s="12" t="str">
        <f t="shared" si="201"/>
        <v/>
      </c>
      <c r="C1336" s="16" t="str">
        <f t="shared" si="202"/>
        <v/>
      </c>
      <c r="D1336" s="13" t="str">
        <f>IF(A1336="","",IF(A1336=1,start_rate,IF(variable,IF(OR(A1336=1,A1336&lt;$J$23*periods_per_year),D1335,MIN($J$24,IF(MOD(A1336-1,$J$26)=0,MAX($J$25,D1335+$J$27),D1335))),D1335)))</f>
        <v/>
      </c>
      <c r="E1336" s="14" t="str">
        <f t="shared" si="203"/>
        <v/>
      </c>
      <c r="F1336" s="14" t="str">
        <f>IF(A1336="","",IF(A1336=nper,J1335+E1336,MIN(J1335+E1336,IF(D1336=D1335,F1335,IF($E$13="Acc Bi-Weekly",ROUND((-PMT(((1+D1336/CP)^(CP/12))-1,(nper-A1336+1)*12/26,J1335))/2,2),IF($E$13="Acc Weekly",ROUND((-PMT(((1+D1336/CP)^(CP/12))-1,(nper-A1336+1)*12/52,J1335))/4,2),ROUND(-PMT(((1+D1336/CP)^(CP/periods_per_year))-1,nper-A1336+1,J1335),2)))))))</f>
        <v/>
      </c>
      <c r="G1336" s="14" t="str">
        <f>IF(OR(A1336="",A1336&lt;$E$23),"",IF(J1335&lt;=F1336,0,IF(IF(AND(A1336&gt;=$E$23,MOD(A1336-$E$23,int)=0),$E$24,0)+F1336&gt;=J1335+E1336,J1335+E1336-F1336,IF(AND(A1336&gt;=$E$23,MOD(A1336-$E$23,int)=0),$E$24,0)+IF(IF(AND(A1336&gt;=$E$23,MOD(A1336-$E$23,int)=0),$E$24,0)+IF(MOD(A1336-$E$27,periods_per_year)=0,$E$26,0)+F1336&lt;J1335+E1336,IF(MOD(A1336-$E$27,periods_per_year)=0,$E$26,0),J1335+E1336-IF(AND(A1336&gt;=$E$23,MOD(A1336-$E$23,int)=0),$E$24,0)-F1336))))</f>
        <v/>
      </c>
      <c r="H1336" s="15"/>
      <c r="I1336" s="14" t="str">
        <f t="shared" si="204"/>
        <v/>
      </c>
      <c r="J1336" s="14" t="str">
        <f t="shared" si="205"/>
        <v/>
      </c>
      <c r="K1336" s="14" t="str">
        <f t="shared" si="206"/>
        <v/>
      </c>
      <c r="L1336" s="14" t="str">
        <f>IF(A1336="","",SUM($K$49:K1336))</f>
        <v/>
      </c>
      <c r="O1336" s="18" t="str">
        <f t="shared" si="207"/>
        <v/>
      </c>
      <c r="P1336" s="19" t="str">
        <f>IF(O1336="","",IF(OR(periods_per_year=26,periods_per_year=52),IF(periods_per_year=26,IF(O1336=1,fpdate,P1335+14),IF(periods_per_year=52,IF(O1336=1,fpdate,P1335+7),"n/a")),IF(periods_per_year=24,DATE(YEAR(fpdate),MONTH(fpdate)+(O1336-1)/2+IF(AND(DAY(fpdate)&gt;=15,MOD(O1336,2)=0),1,0),IF(MOD(O1336,2)=0,IF(DAY(fpdate)&gt;=15,DAY(fpdate)-14,DAY(fpdate)+14),DAY(fpdate))),IF(DAY(DATE(YEAR(fpdate),MONTH(fpdate)+O1336-1,DAY(fpdate)))&lt;&gt;DAY(fpdate),DATE(YEAR(fpdate),MONTH(fpdate)+O1336,0),DATE(YEAR(fpdate),MONTH(fpdate)+O1336-1,DAY(fpdate))))))</f>
        <v/>
      </c>
      <c r="Q1336" s="20" t="str">
        <f>IF(O1336="","",IF(D1336&lt;&gt;"",D1336,IF(O1336=1,start_rate,IF(variable,IF(OR(O1336=1,O1336&lt;$J$23*periods_per_year),Q1335,MIN($J$24,IF(MOD(O1336-1,$J$26)=0,MAX($J$25,Q1335+$J$27),Q1335))),Q1335))))</f>
        <v/>
      </c>
      <c r="R1336" s="21" t="str">
        <f>IF(O1336="","",ROUND((((1+Q1336/CP)^(CP/periods_per_year))-1)*U1335,2))</f>
        <v/>
      </c>
      <c r="S1336" s="21" t="str">
        <f>IF(O1336="","",IF(O1336=nper,U1335+R1336,MIN(U1335+R1336,IF(Q1336=Q1335,S1335,ROUND(-PMT(((1+Q1336/CP)^(CP/periods_per_year))-1,nper-O1336+1,U1335),2)))))</f>
        <v/>
      </c>
      <c r="T1336" s="21" t="str">
        <f t="shared" si="208"/>
        <v/>
      </c>
      <c r="U1336" s="21" t="str">
        <f t="shared" si="209"/>
        <v/>
      </c>
    </row>
    <row r="1337" spans="1:21" x14ac:dyDescent="0.2">
      <c r="A1337" s="11" t="str">
        <f t="shared" si="200"/>
        <v/>
      </c>
      <c r="B1337" s="12" t="str">
        <f t="shared" si="201"/>
        <v/>
      </c>
      <c r="C1337" s="16" t="str">
        <f t="shared" si="202"/>
        <v/>
      </c>
      <c r="D1337" s="13" t="str">
        <f>IF(A1337="","",IF(A1337=1,start_rate,IF(variable,IF(OR(A1337=1,A1337&lt;$J$23*periods_per_year),D1336,MIN($J$24,IF(MOD(A1337-1,$J$26)=0,MAX($J$25,D1336+$J$27),D1336))),D1336)))</f>
        <v/>
      </c>
      <c r="E1337" s="14" t="str">
        <f t="shared" si="203"/>
        <v/>
      </c>
      <c r="F1337" s="14" t="str">
        <f>IF(A1337="","",IF(A1337=nper,J1336+E1337,MIN(J1336+E1337,IF(D1337=D1336,F1336,IF($E$13="Acc Bi-Weekly",ROUND((-PMT(((1+D1337/CP)^(CP/12))-1,(nper-A1337+1)*12/26,J1336))/2,2),IF($E$13="Acc Weekly",ROUND((-PMT(((1+D1337/CP)^(CP/12))-1,(nper-A1337+1)*12/52,J1336))/4,2),ROUND(-PMT(((1+D1337/CP)^(CP/periods_per_year))-1,nper-A1337+1,J1336),2)))))))</f>
        <v/>
      </c>
      <c r="G1337" s="14" t="str">
        <f>IF(OR(A1337="",A1337&lt;$E$23),"",IF(J1336&lt;=F1337,0,IF(IF(AND(A1337&gt;=$E$23,MOD(A1337-$E$23,int)=0),$E$24,0)+F1337&gt;=J1336+E1337,J1336+E1337-F1337,IF(AND(A1337&gt;=$E$23,MOD(A1337-$E$23,int)=0),$E$24,0)+IF(IF(AND(A1337&gt;=$E$23,MOD(A1337-$E$23,int)=0),$E$24,0)+IF(MOD(A1337-$E$27,periods_per_year)=0,$E$26,0)+F1337&lt;J1336+E1337,IF(MOD(A1337-$E$27,periods_per_year)=0,$E$26,0),J1336+E1337-IF(AND(A1337&gt;=$E$23,MOD(A1337-$E$23,int)=0),$E$24,0)-F1337))))</f>
        <v/>
      </c>
      <c r="H1337" s="15"/>
      <c r="I1337" s="14" t="str">
        <f t="shared" si="204"/>
        <v/>
      </c>
      <c r="J1337" s="14" t="str">
        <f t="shared" si="205"/>
        <v/>
      </c>
      <c r="K1337" s="14" t="str">
        <f t="shared" si="206"/>
        <v/>
      </c>
      <c r="L1337" s="14" t="str">
        <f>IF(A1337="","",SUM($K$49:K1337))</f>
        <v/>
      </c>
      <c r="O1337" s="18" t="str">
        <f t="shared" si="207"/>
        <v/>
      </c>
      <c r="P1337" s="19" t="str">
        <f>IF(O1337="","",IF(OR(periods_per_year=26,periods_per_year=52),IF(periods_per_year=26,IF(O1337=1,fpdate,P1336+14),IF(periods_per_year=52,IF(O1337=1,fpdate,P1336+7),"n/a")),IF(periods_per_year=24,DATE(YEAR(fpdate),MONTH(fpdate)+(O1337-1)/2+IF(AND(DAY(fpdate)&gt;=15,MOD(O1337,2)=0),1,0),IF(MOD(O1337,2)=0,IF(DAY(fpdate)&gt;=15,DAY(fpdate)-14,DAY(fpdate)+14),DAY(fpdate))),IF(DAY(DATE(YEAR(fpdate),MONTH(fpdate)+O1337-1,DAY(fpdate)))&lt;&gt;DAY(fpdate),DATE(YEAR(fpdate),MONTH(fpdate)+O1337,0),DATE(YEAR(fpdate),MONTH(fpdate)+O1337-1,DAY(fpdate))))))</f>
        <v/>
      </c>
      <c r="Q1337" s="20" t="str">
        <f>IF(O1337="","",IF(D1337&lt;&gt;"",D1337,IF(O1337=1,start_rate,IF(variable,IF(OR(O1337=1,O1337&lt;$J$23*periods_per_year),Q1336,MIN($J$24,IF(MOD(O1337-1,$J$26)=0,MAX($J$25,Q1336+$J$27),Q1336))),Q1336))))</f>
        <v/>
      </c>
      <c r="R1337" s="21" t="str">
        <f>IF(O1337="","",ROUND((((1+Q1337/CP)^(CP/periods_per_year))-1)*U1336,2))</f>
        <v/>
      </c>
      <c r="S1337" s="21" t="str">
        <f>IF(O1337="","",IF(O1337=nper,U1336+R1337,MIN(U1336+R1337,IF(Q1337=Q1336,S1336,ROUND(-PMT(((1+Q1337/CP)^(CP/periods_per_year))-1,nper-O1337+1,U1336),2)))))</f>
        <v/>
      </c>
      <c r="T1337" s="21" t="str">
        <f t="shared" si="208"/>
        <v/>
      </c>
      <c r="U1337" s="21" t="str">
        <f t="shared" si="209"/>
        <v/>
      </c>
    </row>
    <row r="1338" spans="1:21" x14ac:dyDescent="0.2">
      <c r="A1338" s="11" t="str">
        <f t="shared" si="200"/>
        <v/>
      </c>
      <c r="B1338" s="12" t="str">
        <f t="shared" si="201"/>
        <v/>
      </c>
      <c r="C1338" s="16" t="str">
        <f t="shared" si="202"/>
        <v/>
      </c>
      <c r="D1338" s="13" t="str">
        <f>IF(A1338="","",IF(A1338=1,start_rate,IF(variable,IF(OR(A1338=1,A1338&lt;$J$23*periods_per_year),D1337,MIN($J$24,IF(MOD(A1338-1,$J$26)=0,MAX($J$25,D1337+$J$27),D1337))),D1337)))</f>
        <v/>
      </c>
      <c r="E1338" s="14" t="str">
        <f t="shared" si="203"/>
        <v/>
      </c>
      <c r="F1338" s="14" t="str">
        <f>IF(A1338="","",IF(A1338=nper,J1337+E1338,MIN(J1337+E1338,IF(D1338=D1337,F1337,IF($E$13="Acc Bi-Weekly",ROUND((-PMT(((1+D1338/CP)^(CP/12))-1,(nper-A1338+1)*12/26,J1337))/2,2),IF($E$13="Acc Weekly",ROUND((-PMT(((1+D1338/CP)^(CP/12))-1,(nper-A1338+1)*12/52,J1337))/4,2),ROUND(-PMT(((1+D1338/CP)^(CP/periods_per_year))-1,nper-A1338+1,J1337),2)))))))</f>
        <v/>
      </c>
      <c r="G1338" s="14" t="str">
        <f>IF(OR(A1338="",A1338&lt;$E$23),"",IF(J1337&lt;=F1338,0,IF(IF(AND(A1338&gt;=$E$23,MOD(A1338-$E$23,int)=0),$E$24,0)+F1338&gt;=J1337+E1338,J1337+E1338-F1338,IF(AND(A1338&gt;=$E$23,MOD(A1338-$E$23,int)=0),$E$24,0)+IF(IF(AND(A1338&gt;=$E$23,MOD(A1338-$E$23,int)=0),$E$24,0)+IF(MOD(A1338-$E$27,periods_per_year)=0,$E$26,0)+F1338&lt;J1337+E1338,IF(MOD(A1338-$E$27,periods_per_year)=0,$E$26,0),J1337+E1338-IF(AND(A1338&gt;=$E$23,MOD(A1338-$E$23,int)=0),$E$24,0)-F1338))))</f>
        <v/>
      </c>
      <c r="H1338" s="15"/>
      <c r="I1338" s="14" t="str">
        <f t="shared" si="204"/>
        <v/>
      </c>
      <c r="J1338" s="14" t="str">
        <f t="shared" si="205"/>
        <v/>
      </c>
      <c r="K1338" s="14" t="str">
        <f t="shared" si="206"/>
        <v/>
      </c>
      <c r="L1338" s="14" t="str">
        <f>IF(A1338="","",SUM($K$49:K1338))</f>
        <v/>
      </c>
      <c r="O1338" s="18" t="str">
        <f t="shared" si="207"/>
        <v/>
      </c>
      <c r="P1338" s="19" t="str">
        <f>IF(O1338="","",IF(OR(periods_per_year=26,periods_per_year=52),IF(periods_per_year=26,IF(O1338=1,fpdate,P1337+14),IF(periods_per_year=52,IF(O1338=1,fpdate,P1337+7),"n/a")),IF(periods_per_year=24,DATE(YEAR(fpdate),MONTH(fpdate)+(O1338-1)/2+IF(AND(DAY(fpdate)&gt;=15,MOD(O1338,2)=0),1,0),IF(MOD(O1338,2)=0,IF(DAY(fpdate)&gt;=15,DAY(fpdate)-14,DAY(fpdate)+14),DAY(fpdate))),IF(DAY(DATE(YEAR(fpdate),MONTH(fpdate)+O1338-1,DAY(fpdate)))&lt;&gt;DAY(fpdate),DATE(YEAR(fpdate),MONTH(fpdate)+O1338,0),DATE(YEAR(fpdate),MONTH(fpdate)+O1338-1,DAY(fpdate))))))</f>
        <v/>
      </c>
      <c r="Q1338" s="20" t="str">
        <f>IF(O1338="","",IF(D1338&lt;&gt;"",D1338,IF(O1338=1,start_rate,IF(variable,IF(OR(O1338=1,O1338&lt;$J$23*periods_per_year),Q1337,MIN($J$24,IF(MOD(O1338-1,$J$26)=0,MAX($J$25,Q1337+$J$27),Q1337))),Q1337))))</f>
        <v/>
      </c>
      <c r="R1338" s="21" t="str">
        <f>IF(O1338="","",ROUND((((1+Q1338/CP)^(CP/periods_per_year))-1)*U1337,2))</f>
        <v/>
      </c>
      <c r="S1338" s="21" t="str">
        <f>IF(O1338="","",IF(O1338=nper,U1337+R1338,MIN(U1337+R1338,IF(Q1338=Q1337,S1337,ROUND(-PMT(((1+Q1338/CP)^(CP/periods_per_year))-1,nper-O1338+1,U1337),2)))))</f>
        <v/>
      </c>
      <c r="T1338" s="21" t="str">
        <f t="shared" si="208"/>
        <v/>
      </c>
      <c r="U1338" s="21" t="str">
        <f t="shared" si="209"/>
        <v/>
      </c>
    </row>
    <row r="1339" spans="1:21" x14ac:dyDescent="0.2">
      <c r="A1339" s="11" t="str">
        <f t="shared" si="200"/>
        <v/>
      </c>
      <c r="B1339" s="12" t="str">
        <f t="shared" si="201"/>
        <v/>
      </c>
      <c r="C1339" s="16" t="str">
        <f t="shared" si="202"/>
        <v/>
      </c>
      <c r="D1339" s="13" t="str">
        <f>IF(A1339="","",IF(A1339=1,start_rate,IF(variable,IF(OR(A1339=1,A1339&lt;$J$23*periods_per_year),D1338,MIN($J$24,IF(MOD(A1339-1,$J$26)=0,MAX($J$25,D1338+$J$27),D1338))),D1338)))</f>
        <v/>
      </c>
      <c r="E1339" s="14" t="str">
        <f t="shared" si="203"/>
        <v/>
      </c>
      <c r="F1339" s="14" t="str">
        <f>IF(A1339="","",IF(A1339=nper,J1338+E1339,MIN(J1338+E1339,IF(D1339=D1338,F1338,IF($E$13="Acc Bi-Weekly",ROUND((-PMT(((1+D1339/CP)^(CP/12))-1,(nper-A1339+1)*12/26,J1338))/2,2),IF($E$13="Acc Weekly",ROUND((-PMT(((1+D1339/CP)^(CP/12))-1,(nper-A1339+1)*12/52,J1338))/4,2),ROUND(-PMT(((1+D1339/CP)^(CP/periods_per_year))-1,nper-A1339+1,J1338),2)))))))</f>
        <v/>
      </c>
      <c r="G1339" s="14" t="str">
        <f>IF(OR(A1339="",A1339&lt;$E$23),"",IF(J1338&lt;=F1339,0,IF(IF(AND(A1339&gt;=$E$23,MOD(A1339-$E$23,int)=0),$E$24,0)+F1339&gt;=J1338+E1339,J1338+E1339-F1339,IF(AND(A1339&gt;=$E$23,MOD(A1339-$E$23,int)=0),$E$24,0)+IF(IF(AND(A1339&gt;=$E$23,MOD(A1339-$E$23,int)=0),$E$24,0)+IF(MOD(A1339-$E$27,periods_per_year)=0,$E$26,0)+F1339&lt;J1338+E1339,IF(MOD(A1339-$E$27,periods_per_year)=0,$E$26,0),J1338+E1339-IF(AND(A1339&gt;=$E$23,MOD(A1339-$E$23,int)=0),$E$24,0)-F1339))))</f>
        <v/>
      </c>
      <c r="H1339" s="15"/>
      <c r="I1339" s="14" t="str">
        <f t="shared" si="204"/>
        <v/>
      </c>
      <c r="J1339" s="14" t="str">
        <f t="shared" si="205"/>
        <v/>
      </c>
      <c r="K1339" s="14" t="str">
        <f t="shared" si="206"/>
        <v/>
      </c>
      <c r="L1339" s="14" t="str">
        <f>IF(A1339="","",SUM($K$49:K1339))</f>
        <v/>
      </c>
      <c r="O1339" s="18" t="str">
        <f t="shared" si="207"/>
        <v/>
      </c>
      <c r="P1339" s="19" t="str">
        <f>IF(O1339="","",IF(OR(periods_per_year=26,periods_per_year=52),IF(periods_per_year=26,IF(O1339=1,fpdate,P1338+14),IF(periods_per_year=52,IF(O1339=1,fpdate,P1338+7),"n/a")),IF(periods_per_year=24,DATE(YEAR(fpdate),MONTH(fpdate)+(O1339-1)/2+IF(AND(DAY(fpdate)&gt;=15,MOD(O1339,2)=0),1,0),IF(MOD(O1339,2)=0,IF(DAY(fpdate)&gt;=15,DAY(fpdate)-14,DAY(fpdate)+14),DAY(fpdate))),IF(DAY(DATE(YEAR(fpdate),MONTH(fpdate)+O1339-1,DAY(fpdate)))&lt;&gt;DAY(fpdate),DATE(YEAR(fpdate),MONTH(fpdate)+O1339,0),DATE(YEAR(fpdate),MONTH(fpdate)+O1339-1,DAY(fpdate))))))</f>
        <v/>
      </c>
      <c r="Q1339" s="20" t="str">
        <f>IF(O1339="","",IF(D1339&lt;&gt;"",D1339,IF(O1339=1,start_rate,IF(variable,IF(OR(O1339=1,O1339&lt;$J$23*periods_per_year),Q1338,MIN($J$24,IF(MOD(O1339-1,$J$26)=0,MAX($J$25,Q1338+$J$27),Q1338))),Q1338))))</f>
        <v/>
      </c>
      <c r="R1339" s="21" t="str">
        <f>IF(O1339="","",ROUND((((1+Q1339/CP)^(CP/periods_per_year))-1)*U1338,2))</f>
        <v/>
      </c>
      <c r="S1339" s="21" t="str">
        <f>IF(O1339="","",IF(O1339=nper,U1338+R1339,MIN(U1338+R1339,IF(Q1339=Q1338,S1338,ROUND(-PMT(((1+Q1339/CP)^(CP/periods_per_year))-1,nper-O1339+1,U1338),2)))))</f>
        <v/>
      </c>
      <c r="T1339" s="21" t="str">
        <f t="shared" si="208"/>
        <v/>
      </c>
      <c r="U1339" s="21" t="str">
        <f t="shared" si="209"/>
        <v/>
      </c>
    </row>
    <row r="1340" spans="1:21" x14ac:dyDescent="0.2">
      <c r="A1340" s="11" t="str">
        <f t="shared" si="200"/>
        <v/>
      </c>
      <c r="B1340" s="12" t="str">
        <f t="shared" si="201"/>
        <v/>
      </c>
      <c r="C1340" s="16" t="str">
        <f t="shared" si="202"/>
        <v/>
      </c>
      <c r="D1340" s="13" t="str">
        <f>IF(A1340="","",IF(A1340=1,start_rate,IF(variable,IF(OR(A1340=1,A1340&lt;$J$23*periods_per_year),D1339,MIN($J$24,IF(MOD(A1340-1,$J$26)=0,MAX($J$25,D1339+$J$27),D1339))),D1339)))</f>
        <v/>
      </c>
      <c r="E1340" s="14" t="str">
        <f t="shared" si="203"/>
        <v/>
      </c>
      <c r="F1340" s="14" t="str">
        <f>IF(A1340="","",IF(A1340=nper,J1339+E1340,MIN(J1339+E1340,IF(D1340=D1339,F1339,IF($E$13="Acc Bi-Weekly",ROUND((-PMT(((1+D1340/CP)^(CP/12))-1,(nper-A1340+1)*12/26,J1339))/2,2),IF($E$13="Acc Weekly",ROUND((-PMT(((1+D1340/CP)^(CP/12))-1,(nper-A1340+1)*12/52,J1339))/4,2),ROUND(-PMT(((1+D1340/CP)^(CP/periods_per_year))-1,nper-A1340+1,J1339),2)))))))</f>
        <v/>
      </c>
      <c r="G1340" s="14" t="str">
        <f>IF(OR(A1340="",A1340&lt;$E$23),"",IF(J1339&lt;=F1340,0,IF(IF(AND(A1340&gt;=$E$23,MOD(A1340-$E$23,int)=0),$E$24,0)+F1340&gt;=J1339+E1340,J1339+E1340-F1340,IF(AND(A1340&gt;=$E$23,MOD(A1340-$E$23,int)=0),$E$24,0)+IF(IF(AND(A1340&gt;=$E$23,MOD(A1340-$E$23,int)=0),$E$24,0)+IF(MOD(A1340-$E$27,periods_per_year)=0,$E$26,0)+F1340&lt;J1339+E1340,IF(MOD(A1340-$E$27,periods_per_year)=0,$E$26,0),J1339+E1340-IF(AND(A1340&gt;=$E$23,MOD(A1340-$E$23,int)=0),$E$24,0)-F1340))))</f>
        <v/>
      </c>
      <c r="H1340" s="15"/>
      <c r="I1340" s="14" t="str">
        <f t="shared" si="204"/>
        <v/>
      </c>
      <c r="J1340" s="14" t="str">
        <f t="shared" si="205"/>
        <v/>
      </c>
      <c r="K1340" s="14" t="str">
        <f t="shared" si="206"/>
        <v/>
      </c>
      <c r="L1340" s="14" t="str">
        <f>IF(A1340="","",SUM($K$49:K1340))</f>
        <v/>
      </c>
      <c r="O1340" s="18" t="str">
        <f t="shared" si="207"/>
        <v/>
      </c>
      <c r="P1340" s="19" t="str">
        <f>IF(O1340="","",IF(OR(periods_per_year=26,periods_per_year=52),IF(periods_per_year=26,IF(O1340=1,fpdate,P1339+14),IF(periods_per_year=52,IF(O1340=1,fpdate,P1339+7),"n/a")),IF(periods_per_year=24,DATE(YEAR(fpdate),MONTH(fpdate)+(O1340-1)/2+IF(AND(DAY(fpdate)&gt;=15,MOD(O1340,2)=0),1,0),IF(MOD(O1340,2)=0,IF(DAY(fpdate)&gt;=15,DAY(fpdate)-14,DAY(fpdate)+14),DAY(fpdate))),IF(DAY(DATE(YEAR(fpdate),MONTH(fpdate)+O1340-1,DAY(fpdate)))&lt;&gt;DAY(fpdate),DATE(YEAR(fpdate),MONTH(fpdate)+O1340,0),DATE(YEAR(fpdate),MONTH(fpdate)+O1340-1,DAY(fpdate))))))</f>
        <v/>
      </c>
      <c r="Q1340" s="20" t="str">
        <f>IF(O1340="","",IF(D1340&lt;&gt;"",D1340,IF(O1340=1,start_rate,IF(variable,IF(OR(O1340=1,O1340&lt;$J$23*periods_per_year),Q1339,MIN($J$24,IF(MOD(O1340-1,$J$26)=0,MAX($J$25,Q1339+$J$27),Q1339))),Q1339))))</f>
        <v/>
      </c>
      <c r="R1340" s="21" t="str">
        <f>IF(O1340="","",ROUND((((1+Q1340/CP)^(CP/periods_per_year))-1)*U1339,2))</f>
        <v/>
      </c>
      <c r="S1340" s="21" t="str">
        <f>IF(O1340="","",IF(O1340=nper,U1339+R1340,MIN(U1339+R1340,IF(Q1340=Q1339,S1339,ROUND(-PMT(((1+Q1340/CP)^(CP/periods_per_year))-1,nper-O1340+1,U1339),2)))))</f>
        <v/>
      </c>
      <c r="T1340" s="21" t="str">
        <f t="shared" si="208"/>
        <v/>
      </c>
      <c r="U1340" s="21" t="str">
        <f t="shared" si="209"/>
        <v/>
      </c>
    </row>
    <row r="1341" spans="1:21" x14ac:dyDescent="0.2">
      <c r="A1341" s="11" t="str">
        <f t="shared" si="200"/>
        <v/>
      </c>
      <c r="B1341" s="12" t="str">
        <f t="shared" si="201"/>
        <v/>
      </c>
      <c r="C1341" s="16" t="str">
        <f t="shared" si="202"/>
        <v/>
      </c>
      <c r="D1341" s="13" t="str">
        <f>IF(A1341="","",IF(A1341=1,start_rate,IF(variable,IF(OR(A1341=1,A1341&lt;$J$23*periods_per_year),D1340,MIN($J$24,IF(MOD(A1341-1,$J$26)=0,MAX($J$25,D1340+$J$27),D1340))),D1340)))</f>
        <v/>
      </c>
      <c r="E1341" s="14" t="str">
        <f t="shared" si="203"/>
        <v/>
      </c>
      <c r="F1341" s="14" t="str">
        <f>IF(A1341="","",IF(A1341=nper,J1340+E1341,MIN(J1340+E1341,IF(D1341=D1340,F1340,IF($E$13="Acc Bi-Weekly",ROUND((-PMT(((1+D1341/CP)^(CP/12))-1,(nper-A1341+1)*12/26,J1340))/2,2),IF($E$13="Acc Weekly",ROUND((-PMT(((1+D1341/CP)^(CP/12))-1,(nper-A1341+1)*12/52,J1340))/4,2),ROUND(-PMT(((1+D1341/CP)^(CP/periods_per_year))-1,nper-A1341+1,J1340),2)))))))</f>
        <v/>
      </c>
      <c r="G1341" s="14" t="str">
        <f>IF(OR(A1341="",A1341&lt;$E$23),"",IF(J1340&lt;=F1341,0,IF(IF(AND(A1341&gt;=$E$23,MOD(A1341-$E$23,int)=0),$E$24,0)+F1341&gt;=J1340+E1341,J1340+E1341-F1341,IF(AND(A1341&gt;=$E$23,MOD(A1341-$E$23,int)=0),$E$24,0)+IF(IF(AND(A1341&gt;=$E$23,MOD(A1341-$E$23,int)=0),$E$24,0)+IF(MOD(A1341-$E$27,periods_per_year)=0,$E$26,0)+F1341&lt;J1340+E1341,IF(MOD(A1341-$E$27,periods_per_year)=0,$E$26,0),J1340+E1341-IF(AND(A1341&gt;=$E$23,MOD(A1341-$E$23,int)=0),$E$24,0)-F1341))))</f>
        <v/>
      </c>
      <c r="H1341" s="15"/>
      <c r="I1341" s="14" t="str">
        <f t="shared" si="204"/>
        <v/>
      </c>
      <c r="J1341" s="14" t="str">
        <f t="shared" si="205"/>
        <v/>
      </c>
      <c r="K1341" s="14" t="str">
        <f t="shared" si="206"/>
        <v/>
      </c>
      <c r="L1341" s="14" t="str">
        <f>IF(A1341="","",SUM($K$49:K1341))</f>
        <v/>
      </c>
      <c r="O1341" s="18" t="str">
        <f t="shared" si="207"/>
        <v/>
      </c>
      <c r="P1341" s="19" t="str">
        <f>IF(O1341="","",IF(OR(periods_per_year=26,periods_per_year=52),IF(periods_per_year=26,IF(O1341=1,fpdate,P1340+14),IF(periods_per_year=52,IF(O1341=1,fpdate,P1340+7),"n/a")),IF(periods_per_year=24,DATE(YEAR(fpdate),MONTH(fpdate)+(O1341-1)/2+IF(AND(DAY(fpdate)&gt;=15,MOD(O1341,2)=0),1,0),IF(MOD(O1341,2)=0,IF(DAY(fpdate)&gt;=15,DAY(fpdate)-14,DAY(fpdate)+14),DAY(fpdate))),IF(DAY(DATE(YEAR(fpdate),MONTH(fpdate)+O1341-1,DAY(fpdate)))&lt;&gt;DAY(fpdate),DATE(YEAR(fpdate),MONTH(fpdate)+O1341,0),DATE(YEAR(fpdate),MONTH(fpdate)+O1341-1,DAY(fpdate))))))</f>
        <v/>
      </c>
      <c r="Q1341" s="20" t="str">
        <f>IF(O1341="","",IF(D1341&lt;&gt;"",D1341,IF(O1341=1,start_rate,IF(variable,IF(OR(O1341=1,O1341&lt;$J$23*periods_per_year),Q1340,MIN($J$24,IF(MOD(O1341-1,$J$26)=0,MAX($J$25,Q1340+$J$27),Q1340))),Q1340))))</f>
        <v/>
      </c>
      <c r="R1341" s="21" t="str">
        <f>IF(O1341="","",ROUND((((1+Q1341/CP)^(CP/periods_per_year))-1)*U1340,2))</f>
        <v/>
      </c>
      <c r="S1341" s="21" t="str">
        <f>IF(O1341="","",IF(O1341=nper,U1340+R1341,MIN(U1340+R1341,IF(Q1341=Q1340,S1340,ROUND(-PMT(((1+Q1341/CP)^(CP/periods_per_year))-1,nper-O1341+1,U1340),2)))))</f>
        <v/>
      </c>
      <c r="T1341" s="21" t="str">
        <f t="shared" si="208"/>
        <v/>
      </c>
      <c r="U1341" s="21" t="str">
        <f t="shared" si="209"/>
        <v/>
      </c>
    </row>
    <row r="1342" spans="1:21" x14ac:dyDescent="0.2">
      <c r="A1342" s="11" t="str">
        <f t="shared" si="200"/>
        <v/>
      </c>
      <c r="B1342" s="12" t="str">
        <f t="shared" si="201"/>
        <v/>
      </c>
      <c r="C1342" s="16" t="str">
        <f t="shared" si="202"/>
        <v/>
      </c>
      <c r="D1342" s="13" t="str">
        <f>IF(A1342="","",IF(A1342=1,start_rate,IF(variable,IF(OR(A1342=1,A1342&lt;$J$23*periods_per_year),D1341,MIN($J$24,IF(MOD(A1342-1,$J$26)=0,MAX($J$25,D1341+$J$27),D1341))),D1341)))</f>
        <v/>
      </c>
      <c r="E1342" s="14" t="str">
        <f t="shared" si="203"/>
        <v/>
      </c>
      <c r="F1342" s="14" t="str">
        <f>IF(A1342="","",IF(A1342=nper,J1341+E1342,MIN(J1341+E1342,IF(D1342=D1341,F1341,IF($E$13="Acc Bi-Weekly",ROUND((-PMT(((1+D1342/CP)^(CP/12))-1,(nper-A1342+1)*12/26,J1341))/2,2),IF($E$13="Acc Weekly",ROUND((-PMT(((1+D1342/CP)^(CP/12))-1,(nper-A1342+1)*12/52,J1341))/4,2),ROUND(-PMT(((1+D1342/CP)^(CP/periods_per_year))-1,nper-A1342+1,J1341),2)))))))</f>
        <v/>
      </c>
      <c r="G1342" s="14" t="str">
        <f>IF(OR(A1342="",A1342&lt;$E$23),"",IF(J1341&lt;=F1342,0,IF(IF(AND(A1342&gt;=$E$23,MOD(A1342-$E$23,int)=0),$E$24,0)+F1342&gt;=J1341+E1342,J1341+E1342-F1342,IF(AND(A1342&gt;=$E$23,MOD(A1342-$E$23,int)=0),$E$24,0)+IF(IF(AND(A1342&gt;=$E$23,MOD(A1342-$E$23,int)=0),$E$24,0)+IF(MOD(A1342-$E$27,periods_per_year)=0,$E$26,0)+F1342&lt;J1341+E1342,IF(MOD(A1342-$E$27,periods_per_year)=0,$E$26,0),J1341+E1342-IF(AND(A1342&gt;=$E$23,MOD(A1342-$E$23,int)=0),$E$24,0)-F1342))))</f>
        <v/>
      </c>
      <c r="H1342" s="15"/>
      <c r="I1342" s="14" t="str">
        <f t="shared" si="204"/>
        <v/>
      </c>
      <c r="J1342" s="14" t="str">
        <f t="shared" si="205"/>
        <v/>
      </c>
      <c r="K1342" s="14" t="str">
        <f t="shared" si="206"/>
        <v/>
      </c>
      <c r="L1342" s="14" t="str">
        <f>IF(A1342="","",SUM($K$49:K1342))</f>
        <v/>
      </c>
      <c r="O1342" s="18" t="str">
        <f t="shared" si="207"/>
        <v/>
      </c>
      <c r="P1342" s="19" t="str">
        <f>IF(O1342="","",IF(OR(periods_per_year=26,periods_per_year=52),IF(periods_per_year=26,IF(O1342=1,fpdate,P1341+14),IF(periods_per_year=52,IF(O1342=1,fpdate,P1341+7),"n/a")),IF(periods_per_year=24,DATE(YEAR(fpdate),MONTH(fpdate)+(O1342-1)/2+IF(AND(DAY(fpdate)&gt;=15,MOD(O1342,2)=0),1,0),IF(MOD(O1342,2)=0,IF(DAY(fpdate)&gt;=15,DAY(fpdate)-14,DAY(fpdate)+14),DAY(fpdate))),IF(DAY(DATE(YEAR(fpdate),MONTH(fpdate)+O1342-1,DAY(fpdate)))&lt;&gt;DAY(fpdate),DATE(YEAR(fpdate),MONTH(fpdate)+O1342,0),DATE(YEAR(fpdate),MONTH(fpdate)+O1342-1,DAY(fpdate))))))</f>
        <v/>
      </c>
      <c r="Q1342" s="20" t="str">
        <f>IF(O1342="","",IF(D1342&lt;&gt;"",D1342,IF(O1342=1,start_rate,IF(variable,IF(OR(O1342=1,O1342&lt;$J$23*periods_per_year),Q1341,MIN($J$24,IF(MOD(O1342-1,$J$26)=0,MAX($J$25,Q1341+$J$27),Q1341))),Q1341))))</f>
        <v/>
      </c>
      <c r="R1342" s="21" t="str">
        <f>IF(O1342="","",ROUND((((1+Q1342/CP)^(CP/periods_per_year))-1)*U1341,2))</f>
        <v/>
      </c>
      <c r="S1342" s="21" t="str">
        <f>IF(O1342="","",IF(O1342=nper,U1341+R1342,MIN(U1341+R1342,IF(Q1342=Q1341,S1341,ROUND(-PMT(((1+Q1342/CP)^(CP/periods_per_year))-1,nper-O1342+1,U1341),2)))))</f>
        <v/>
      </c>
      <c r="T1342" s="21" t="str">
        <f t="shared" si="208"/>
        <v/>
      </c>
      <c r="U1342" s="21" t="str">
        <f t="shared" si="209"/>
        <v/>
      </c>
    </row>
    <row r="1343" spans="1:21" x14ac:dyDescent="0.2">
      <c r="A1343" s="11" t="str">
        <f t="shared" si="200"/>
        <v/>
      </c>
      <c r="B1343" s="12" t="str">
        <f t="shared" si="201"/>
        <v/>
      </c>
      <c r="C1343" s="16" t="str">
        <f t="shared" si="202"/>
        <v/>
      </c>
      <c r="D1343" s="13" t="str">
        <f>IF(A1343="","",IF(A1343=1,start_rate,IF(variable,IF(OR(A1343=1,A1343&lt;$J$23*periods_per_year),D1342,MIN($J$24,IF(MOD(A1343-1,$J$26)=0,MAX($J$25,D1342+$J$27),D1342))),D1342)))</f>
        <v/>
      </c>
      <c r="E1343" s="14" t="str">
        <f t="shared" si="203"/>
        <v/>
      </c>
      <c r="F1343" s="14" t="str">
        <f>IF(A1343="","",IF(A1343=nper,J1342+E1343,MIN(J1342+E1343,IF(D1343=D1342,F1342,IF($E$13="Acc Bi-Weekly",ROUND((-PMT(((1+D1343/CP)^(CP/12))-1,(nper-A1343+1)*12/26,J1342))/2,2),IF($E$13="Acc Weekly",ROUND((-PMT(((1+D1343/CP)^(CP/12))-1,(nper-A1343+1)*12/52,J1342))/4,2),ROUND(-PMT(((1+D1343/CP)^(CP/periods_per_year))-1,nper-A1343+1,J1342),2)))))))</f>
        <v/>
      </c>
      <c r="G1343" s="14" t="str">
        <f>IF(OR(A1343="",A1343&lt;$E$23),"",IF(J1342&lt;=F1343,0,IF(IF(AND(A1343&gt;=$E$23,MOD(A1343-$E$23,int)=0),$E$24,0)+F1343&gt;=J1342+E1343,J1342+E1343-F1343,IF(AND(A1343&gt;=$E$23,MOD(A1343-$E$23,int)=0),$E$24,0)+IF(IF(AND(A1343&gt;=$E$23,MOD(A1343-$E$23,int)=0),$E$24,0)+IF(MOD(A1343-$E$27,periods_per_year)=0,$E$26,0)+F1343&lt;J1342+E1343,IF(MOD(A1343-$E$27,periods_per_year)=0,$E$26,0),J1342+E1343-IF(AND(A1343&gt;=$E$23,MOD(A1343-$E$23,int)=0),$E$24,0)-F1343))))</f>
        <v/>
      </c>
      <c r="H1343" s="15"/>
      <c r="I1343" s="14" t="str">
        <f t="shared" si="204"/>
        <v/>
      </c>
      <c r="J1343" s="14" t="str">
        <f t="shared" si="205"/>
        <v/>
      </c>
      <c r="K1343" s="14" t="str">
        <f t="shared" si="206"/>
        <v/>
      </c>
      <c r="L1343" s="14" t="str">
        <f>IF(A1343="","",SUM($K$49:K1343))</f>
        <v/>
      </c>
      <c r="O1343" s="18" t="str">
        <f t="shared" si="207"/>
        <v/>
      </c>
      <c r="P1343" s="19" t="str">
        <f>IF(O1343="","",IF(OR(periods_per_year=26,periods_per_year=52),IF(periods_per_year=26,IF(O1343=1,fpdate,P1342+14),IF(periods_per_year=52,IF(O1343=1,fpdate,P1342+7),"n/a")),IF(periods_per_year=24,DATE(YEAR(fpdate),MONTH(fpdate)+(O1343-1)/2+IF(AND(DAY(fpdate)&gt;=15,MOD(O1343,2)=0),1,0),IF(MOD(O1343,2)=0,IF(DAY(fpdate)&gt;=15,DAY(fpdate)-14,DAY(fpdate)+14),DAY(fpdate))),IF(DAY(DATE(YEAR(fpdate),MONTH(fpdate)+O1343-1,DAY(fpdate)))&lt;&gt;DAY(fpdate),DATE(YEAR(fpdate),MONTH(fpdate)+O1343,0),DATE(YEAR(fpdate),MONTH(fpdate)+O1343-1,DAY(fpdate))))))</f>
        <v/>
      </c>
      <c r="Q1343" s="20" t="str">
        <f>IF(O1343="","",IF(D1343&lt;&gt;"",D1343,IF(O1343=1,start_rate,IF(variable,IF(OR(O1343=1,O1343&lt;$J$23*periods_per_year),Q1342,MIN($J$24,IF(MOD(O1343-1,$J$26)=0,MAX($J$25,Q1342+$J$27),Q1342))),Q1342))))</f>
        <v/>
      </c>
      <c r="R1343" s="21" t="str">
        <f>IF(O1343="","",ROUND((((1+Q1343/CP)^(CP/periods_per_year))-1)*U1342,2))</f>
        <v/>
      </c>
      <c r="S1343" s="21" t="str">
        <f>IF(O1343="","",IF(O1343=nper,U1342+R1343,MIN(U1342+R1343,IF(Q1343=Q1342,S1342,ROUND(-PMT(((1+Q1343/CP)^(CP/periods_per_year))-1,nper-O1343+1,U1342),2)))))</f>
        <v/>
      </c>
      <c r="T1343" s="21" t="str">
        <f t="shared" si="208"/>
        <v/>
      </c>
      <c r="U1343" s="21" t="str">
        <f t="shared" si="209"/>
        <v/>
      </c>
    </row>
    <row r="1344" spans="1:21" x14ac:dyDescent="0.2">
      <c r="A1344" s="11" t="str">
        <f t="shared" si="200"/>
        <v/>
      </c>
      <c r="B1344" s="12" t="str">
        <f t="shared" si="201"/>
        <v/>
      </c>
      <c r="C1344" s="16" t="str">
        <f t="shared" si="202"/>
        <v/>
      </c>
      <c r="D1344" s="13" t="str">
        <f>IF(A1344="","",IF(A1344=1,start_rate,IF(variable,IF(OR(A1344=1,A1344&lt;$J$23*periods_per_year),D1343,MIN($J$24,IF(MOD(A1344-1,$J$26)=0,MAX($J$25,D1343+$J$27),D1343))),D1343)))</f>
        <v/>
      </c>
      <c r="E1344" s="14" t="str">
        <f t="shared" si="203"/>
        <v/>
      </c>
      <c r="F1344" s="14" t="str">
        <f>IF(A1344="","",IF(A1344=nper,J1343+E1344,MIN(J1343+E1344,IF(D1344=D1343,F1343,IF($E$13="Acc Bi-Weekly",ROUND((-PMT(((1+D1344/CP)^(CP/12))-1,(nper-A1344+1)*12/26,J1343))/2,2),IF($E$13="Acc Weekly",ROUND((-PMT(((1+D1344/CP)^(CP/12))-1,(nper-A1344+1)*12/52,J1343))/4,2),ROUND(-PMT(((1+D1344/CP)^(CP/periods_per_year))-1,nper-A1344+1,J1343),2)))))))</f>
        <v/>
      </c>
      <c r="G1344" s="14" t="str">
        <f>IF(OR(A1344="",A1344&lt;$E$23),"",IF(J1343&lt;=F1344,0,IF(IF(AND(A1344&gt;=$E$23,MOD(A1344-$E$23,int)=0),$E$24,0)+F1344&gt;=J1343+E1344,J1343+E1344-F1344,IF(AND(A1344&gt;=$E$23,MOD(A1344-$E$23,int)=0),$E$24,0)+IF(IF(AND(A1344&gt;=$E$23,MOD(A1344-$E$23,int)=0),$E$24,0)+IF(MOD(A1344-$E$27,periods_per_year)=0,$E$26,0)+F1344&lt;J1343+E1344,IF(MOD(A1344-$E$27,periods_per_year)=0,$E$26,0),J1343+E1344-IF(AND(A1344&gt;=$E$23,MOD(A1344-$E$23,int)=0),$E$24,0)-F1344))))</f>
        <v/>
      </c>
      <c r="H1344" s="15"/>
      <c r="I1344" s="14" t="str">
        <f t="shared" si="204"/>
        <v/>
      </c>
      <c r="J1344" s="14" t="str">
        <f t="shared" si="205"/>
        <v/>
      </c>
      <c r="K1344" s="14" t="str">
        <f t="shared" si="206"/>
        <v/>
      </c>
      <c r="L1344" s="14" t="str">
        <f>IF(A1344="","",SUM($K$49:K1344))</f>
        <v/>
      </c>
      <c r="O1344" s="18" t="str">
        <f t="shared" si="207"/>
        <v/>
      </c>
      <c r="P1344" s="19" t="str">
        <f>IF(O1344="","",IF(OR(periods_per_year=26,periods_per_year=52),IF(periods_per_year=26,IF(O1344=1,fpdate,P1343+14),IF(periods_per_year=52,IF(O1344=1,fpdate,P1343+7),"n/a")),IF(periods_per_year=24,DATE(YEAR(fpdate),MONTH(fpdate)+(O1344-1)/2+IF(AND(DAY(fpdate)&gt;=15,MOD(O1344,2)=0),1,0),IF(MOD(O1344,2)=0,IF(DAY(fpdate)&gt;=15,DAY(fpdate)-14,DAY(fpdate)+14),DAY(fpdate))),IF(DAY(DATE(YEAR(fpdate),MONTH(fpdate)+O1344-1,DAY(fpdate)))&lt;&gt;DAY(fpdate),DATE(YEAR(fpdate),MONTH(fpdate)+O1344,0),DATE(YEAR(fpdate),MONTH(fpdate)+O1344-1,DAY(fpdate))))))</f>
        <v/>
      </c>
      <c r="Q1344" s="20" t="str">
        <f>IF(O1344="","",IF(D1344&lt;&gt;"",D1344,IF(O1344=1,start_rate,IF(variable,IF(OR(O1344=1,O1344&lt;$J$23*periods_per_year),Q1343,MIN($J$24,IF(MOD(O1344-1,$J$26)=0,MAX($J$25,Q1343+$J$27),Q1343))),Q1343))))</f>
        <v/>
      </c>
      <c r="R1344" s="21" t="str">
        <f>IF(O1344="","",ROUND((((1+Q1344/CP)^(CP/periods_per_year))-1)*U1343,2))</f>
        <v/>
      </c>
      <c r="S1344" s="21" t="str">
        <f>IF(O1344="","",IF(O1344=nper,U1343+R1344,MIN(U1343+R1344,IF(Q1344=Q1343,S1343,ROUND(-PMT(((1+Q1344/CP)^(CP/periods_per_year))-1,nper-O1344+1,U1343),2)))))</f>
        <v/>
      </c>
      <c r="T1344" s="21" t="str">
        <f t="shared" si="208"/>
        <v/>
      </c>
      <c r="U1344" s="21" t="str">
        <f t="shared" si="209"/>
        <v/>
      </c>
    </row>
    <row r="1345" spans="1:21" x14ac:dyDescent="0.2">
      <c r="A1345" s="11" t="str">
        <f t="shared" si="200"/>
        <v/>
      </c>
      <c r="B1345" s="12" t="str">
        <f t="shared" si="201"/>
        <v/>
      </c>
      <c r="C1345" s="16" t="str">
        <f t="shared" si="202"/>
        <v/>
      </c>
      <c r="D1345" s="13" t="str">
        <f>IF(A1345="","",IF(A1345=1,start_rate,IF(variable,IF(OR(A1345=1,A1345&lt;$J$23*periods_per_year),D1344,MIN($J$24,IF(MOD(A1345-1,$J$26)=0,MAX($J$25,D1344+$J$27),D1344))),D1344)))</f>
        <v/>
      </c>
      <c r="E1345" s="14" t="str">
        <f t="shared" si="203"/>
        <v/>
      </c>
      <c r="F1345" s="14" t="str">
        <f>IF(A1345="","",IF(A1345=nper,J1344+E1345,MIN(J1344+E1345,IF(D1345=D1344,F1344,IF($E$13="Acc Bi-Weekly",ROUND((-PMT(((1+D1345/CP)^(CP/12))-1,(nper-A1345+1)*12/26,J1344))/2,2),IF($E$13="Acc Weekly",ROUND((-PMT(((1+D1345/CP)^(CP/12))-1,(nper-A1345+1)*12/52,J1344))/4,2),ROUND(-PMT(((1+D1345/CP)^(CP/periods_per_year))-1,nper-A1345+1,J1344),2)))))))</f>
        <v/>
      </c>
      <c r="G1345" s="14" t="str">
        <f>IF(OR(A1345="",A1345&lt;$E$23),"",IF(J1344&lt;=F1345,0,IF(IF(AND(A1345&gt;=$E$23,MOD(A1345-$E$23,int)=0),$E$24,0)+F1345&gt;=J1344+E1345,J1344+E1345-F1345,IF(AND(A1345&gt;=$E$23,MOD(A1345-$E$23,int)=0),$E$24,0)+IF(IF(AND(A1345&gt;=$E$23,MOD(A1345-$E$23,int)=0),$E$24,0)+IF(MOD(A1345-$E$27,periods_per_year)=0,$E$26,0)+F1345&lt;J1344+E1345,IF(MOD(A1345-$E$27,periods_per_year)=0,$E$26,0),J1344+E1345-IF(AND(A1345&gt;=$E$23,MOD(A1345-$E$23,int)=0),$E$24,0)-F1345))))</f>
        <v/>
      </c>
      <c r="H1345" s="15"/>
      <c r="I1345" s="14" t="str">
        <f t="shared" si="204"/>
        <v/>
      </c>
      <c r="J1345" s="14" t="str">
        <f t="shared" si="205"/>
        <v/>
      </c>
      <c r="K1345" s="14" t="str">
        <f t="shared" si="206"/>
        <v/>
      </c>
      <c r="L1345" s="14" t="str">
        <f>IF(A1345="","",SUM($K$49:K1345))</f>
        <v/>
      </c>
      <c r="O1345" s="18" t="str">
        <f t="shared" si="207"/>
        <v/>
      </c>
      <c r="P1345" s="19" t="str">
        <f>IF(O1345="","",IF(OR(periods_per_year=26,periods_per_year=52),IF(periods_per_year=26,IF(O1345=1,fpdate,P1344+14),IF(periods_per_year=52,IF(O1345=1,fpdate,P1344+7),"n/a")),IF(periods_per_year=24,DATE(YEAR(fpdate),MONTH(fpdate)+(O1345-1)/2+IF(AND(DAY(fpdate)&gt;=15,MOD(O1345,2)=0),1,0),IF(MOD(O1345,2)=0,IF(DAY(fpdate)&gt;=15,DAY(fpdate)-14,DAY(fpdate)+14),DAY(fpdate))),IF(DAY(DATE(YEAR(fpdate),MONTH(fpdate)+O1345-1,DAY(fpdate)))&lt;&gt;DAY(fpdate),DATE(YEAR(fpdate),MONTH(fpdate)+O1345,0),DATE(YEAR(fpdate),MONTH(fpdate)+O1345-1,DAY(fpdate))))))</f>
        <v/>
      </c>
      <c r="Q1345" s="20" t="str">
        <f>IF(O1345="","",IF(D1345&lt;&gt;"",D1345,IF(O1345=1,start_rate,IF(variable,IF(OR(O1345=1,O1345&lt;$J$23*periods_per_year),Q1344,MIN($J$24,IF(MOD(O1345-1,$J$26)=0,MAX($J$25,Q1344+$J$27),Q1344))),Q1344))))</f>
        <v/>
      </c>
      <c r="R1345" s="21" t="str">
        <f>IF(O1345="","",ROUND((((1+Q1345/CP)^(CP/periods_per_year))-1)*U1344,2))</f>
        <v/>
      </c>
      <c r="S1345" s="21" t="str">
        <f>IF(O1345="","",IF(O1345=nper,U1344+R1345,MIN(U1344+R1345,IF(Q1345=Q1344,S1344,ROUND(-PMT(((1+Q1345/CP)^(CP/periods_per_year))-1,nper-O1345+1,U1344),2)))))</f>
        <v/>
      </c>
      <c r="T1345" s="21" t="str">
        <f t="shared" si="208"/>
        <v/>
      </c>
      <c r="U1345" s="21" t="str">
        <f t="shared" si="209"/>
        <v/>
      </c>
    </row>
    <row r="1346" spans="1:21" x14ac:dyDescent="0.2">
      <c r="A1346" s="11" t="str">
        <f t="shared" si="200"/>
        <v/>
      </c>
      <c r="B1346" s="12" t="str">
        <f t="shared" si="201"/>
        <v/>
      </c>
      <c r="C1346" s="16" t="str">
        <f t="shared" si="202"/>
        <v/>
      </c>
      <c r="D1346" s="13" t="str">
        <f>IF(A1346="","",IF(A1346=1,start_rate,IF(variable,IF(OR(A1346=1,A1346&lt;$J$23*periods_per_year),D1345,MIN($J$24,IF(MOD(A1346-1,$J$26)=0,MAX($J$25,D1345+$J$27),D1345))),D1345)))</f>
        <v/>
      </c>
      <c r="E1346" s="14" t="str">
        <f t="shared" si="203"/>
        <v/>
      </c>
      <c r="F1346" s="14" t="str">
        <f>IF(A1346="","",IF(A1346=nper,J1345+E1346,MIN(J1345+E1346,IF(D1346=D1345,F1345,IF($E$13="Acc Bi-Weekly",ROUND((-PMT(((1+D1346/CP)^(CP/12))-1,(nper-A1346+1)*12/26,J1345))/2,2),IF($E$13="Acc Weekly",ROUND((-PMT(((1+D1346/CP)^(CP/12))-1,(nper-A1346+1)*12/52,J1345))/4,2),ROUND(-PMT(((1+D1346/CP)^(CP/periods_per_year))-1,nper-A1346+1,J1345),2)))))))</f>
        <v/>
      </c>
      <c r="G1346" s="14" t="str">
        <f>IF(OR(A1346="",A1346&lt;$E$23),"",IF(J1345&lt;=F1346,0,IF(IF(AND(A1346&gt;=$E$23,MOD(A1346-$E$23,int)=0),$E$24,0)+F1346&gt;=J1345+E1346,J1345+E1346-F1346,IF(AND(A1346&gt;=$E$23,MOD(A1346-$E$23,int)=0),$E$24,0)+IF(IF(AND(A1346&gt;=$E$23,MOD(A1346-$E$23,int)=0),$E$24,0)+IF(MOD(A1346-$E$27,periods_per_year)=0,$E$26,0)+F1346&lt;J1345+E1346,IF(MOD(A1346-$E$27,periods_per_year)=0,$E$26,0),J1345+E1346-IF(AND(A1346&gt;=$E$23,MOD(A1346-$E$23,int)=0),$E$24,0)-F1346))))</f>
        <v/>
      </c>
      <c r="H1346" s="15"/>
      <c r="I1346" s="14" t="str">
        <f t="shared" si="204"/>
        <v/>
      </c>
      <c r="J1346" s="14" t="str">
        <f t="shared" si="205"/>
        <v/>
      </c>
      <c r="K1346" s="14" t="str">
        <f t="shared" si="206"/>
        <v/>
      </c>
      <c r="L1346" s="14" t="str">
        <f>IF(A1346="","",SUM($K$49:K1346))</f>
        <v/>
      </c>
      <c r="O1346" s="18" t="str">
        <f t="shared" si="207"/>
        <v/>
      </c>
      <c r="P1346" s="19" t="str">
        <f>IF(O1346="","",IF(OR(periods_per_year=26,periods_per_year=52),IF(periods_per_year=26,IF(O1346=1,fpdate,P1345+14),IF(periods_per_year=52,IF(O1346=1,fpdate,P1345+7),"n/a")),IF(periods_per_year=24,DATE(YEAR(fpdate),MONTH(fpdate)+(O1346-1)/2+IF(AND(DAY(fpdate)&gt;=15,MOD(O1346,2)=0),1,0),IF(MOD(O1346,2)=0,IF(DAY(fpdate)&gt;=15,DAY(fpdate)-14,DAY(fpdate)+14),DAY(fpdate))),IF(DAY(DATE(YEAR(fpdate),MONTH(fpdate)+O1346-1,DAY(fpdate)))&lt;&gt;DAY(fpdate),DATE(YEAR(fpdate),MONTH(fpdate)+O1346,0),DATE(YEAR(fpdate),MONTH(fpdate)+O1346-1,DAY(fpdate))))))</f>
        <v/>
      </c>
      <c r="Q1346" s="20" t="str">
        <f>IF(O1346="","",IF(D1346&lt;&gt;"",D1346,IF(O1346=1,start_rate,IF(variable,IF(OR(O1346=1,O1346&lt;$J$23*periods_per_year),Q1345,MIN($J$24,IF(MOD(O1346-1,$J$26)=0,MAX($J$25,Q1345+$J$27),Q1345))),Q1345))))</f>
        <v/>
      </c>
      <c r="R1346" s="21" t="str">
        <f>IF(O1346="","",ROUND((((1+Q1346/CP)^(CP/periods_per_year))-1)*U1345,2))</f>
        <v/>
      </c>
      <c r="S1346" s="21" t="str">
        <f>IF(O1346="","",IF(O1346=nper,U1345+R1346,MIN(U1345+R1346,IF(Q1346=Q1345,S1345,ROUND(-PMT(((1+Q1346/CP)^(CP/periods_per_year))-1,nper-O1346+1,U1345),2)))))</f>
        <v/>
      </c>
      <c r="T1346" s="21" t="str">
        <f t="shared" si="208"/>
        <v/>
      </c>
      <c r="U1346" s="21" t="str">
        <f t="shared" si="209"/>
        <v/>
      </c>
    </row>
    <row r="1347" spans="1:21" x14ac:dyDescent="0.2">
      <c r="A1347" s="11" t="str">
        <f t="shared" si="200"/>
        <v/>
      </c>
      <c r="B1347" s="12" t="str">
        <f t="shared" si="201"/>
        <v/>
      </c>
      <c r="C1347" s="16" t="str">
        <f t="shared" si="202"/>
        <v/>
      </c>
      <c r="D1347" s="13" t="str">
        <f>IF(A1347="","",IF(A1347=1,start_rate,IF(variable,IF(OR(A1347=1,A1347&lt;$J$23*periods_per_year),D1346,MIN($J$24,IF(MOD(A1347-1,$J$26)=0,MAX($J$25,D1346+$J$27),D1346))),D1346)))</f>
        <v/>
      </c>
      <c r="E1347" s="14" t="str">
        <f t="shared" si="203"/>
        <v/>
      </c>
      <c r="F1347" s="14" t="str">
        <f>IF(A1347="","",IF(A1347=nper,J1346+E1347,MIN(J1346+E1347,IF(D1347=D1346,F1346,IF($E$13="Acc Bi-Weekly",ROUND((-PMT(((1+D1347/CP)^(CP/12))-1,(nper-A1347+1)*12/26,J1346))/2,2),IF($E$13="Acc Weekly",ROUND((-PMT(((1+D1347/CP)^(CP/12))-1,(nper-A1347+1)*12/52,J1346))/4,2),ROUND(-PMT(((1+D1347/CP)^(CP/periods_per_year))-1,nper-A1347+1,J1346),2)))))))</f>
        <v/>
      </c>
      <c r="G1347" s="14" t="str">
        <f>IF(OR(A1347="",A1347&lt;$E$23),"",IF(J1346&lt;=F1347,0,IF(IF(AND(A1347&gt;=$E$23,MOD(A1347-$E$23,int)=0),$E$24,0)+F1347&gt;=J1346+E1347,J1346+E1347-F1347,IF(AND(A1347&gt;=$E$23,MOD(A1347-$E$23,int)=0),$E$24,0)+IF(IF(AND(A1347&gt;=$E$23,MOD(A1347-$E$23,int)=0),$E$24,0)+IF(MOD(A1347-$E$27,periods_per_year)=0,$E$26,0)+F1347&lt;J1346+E1347,IF(MOD(A1347-$E$27,periods_per_year)=0,$E$26,0),J1346+E1347-IF(AND(A1347&gt;=$E$23,MOD(A1347-$E$23,int)=0),$E$24,0)-F1347))))</f>
        <v/>
      </c>
      <c r="H1347" s="15"/>
      <c r="I1347" s="14" t="str">
        <f t="shared" si="204"/>
        <v/>
      </c>
      <c r="J1347" s="14" t="str">
        <f t="shared" si="205"/>
        <v/>
      </c>
      <c r="K1347" s="14" t="str">
        <f t="shared" si="206"/>
        <v/>
      </c>
      <c r="L1347" s="14" t="str">
        <f>IF(A1347="","",SUM($K$49:K1347))</f>
        <v/>
      </c>
      <c r="O1347" s="18" t="str">
        <f t="shared" si="207"/>
        <v/>
      </c>
      <c r="P1347" s="19" t="str">
        <f>IF(O1347="","",IF(OR(periods_per_year=26,periods_per_year=52),IF(periods_per_year=26,IF(O1347=1,fpdate,P1346+14),IF(periods_per_year=52,IF(O1347=1,fpdate,P1346+7),"n/a")),IF(periods_per_year=24,DATE(YEAR(fpdate),MONTH(fpdate)+(O1347-1)/2+IF(AND(DAY(fpdate)&gt;=15,MOD(O1347,2)=0),1,0),IF(MOD(O1347,2)=0,IF(DAY(fpdate)&gt;=15,DAY(fpdate)-14,DAY(fpdate)+14),DAY(fpdate))),IF(DAY(DATE(YEAR(fpdate),MONTH(fpdate)+O1347-1,DAY(fpdate)))&lt;&gt;DAY(fpdate),DATE(YEAR(fpdate),MONTH(fpdate)+O1347,0),DATE(YEAR(fpdate),MONTH(fpdate)+O1347-1,DAY(fpdate))))))</f>
        <v/>
      </c>
      <c r="Q1347" s="20" t="str">
        <f>IF(O1347="","",IF(D1347&lt;&gt;"",D1347,IF(O1347=1,start_rate,IF(variable,IF(OR(O1347=1,O1347&lt;$J$23*periods_per_year),Q1346,MIN($J$24,IF(MOD(O1347-1,$J$26)=0,MAX($J$25,Q1346+$J$27),Q1346))),Q1346))))</f>
        <v/>
      </c>
      <c r="R1347" s="21" t="str">
        <f>IF(O1347="","",ROUND((((1+Q1347/CP)^(CP/periods_per_year))-1)*U1346,2))</f>
        <v/>
      </c>
      <c r="S1347" s="21" t="str">
        <f>IF(O1347="","",IF(O1347=nper,U1346+R1347,MIN(U1346+R1347,IF(Q1347=Q1346,S1346,ROUND(-PMT(((1+Q1347/CP)^(CP/periods_per_year))-1,nper-O1347+1,U1346),2)))))</f>
        <v/>
      </c>
      <c r="T1347" s="21" t="str">
        <f t="shared" si="208"/>
        <v/>
      </c>
      <c r="U1347" s="21" t="str">
        <f t="shared" si="209"/>
        <v/>
      </c>
    </row>
    <row r="1348" spans="1:21" x14ac:dyDescent="0.2">
      <c r="A1348" s="11" t="str">
        <f t="shared" si="200"/>
        <v/>
      </c>
      <c r="B1348" s="12" t="str">
        <f t="shared" si="201"/>
        <v/>
      </c>
      <c r="C1348" s="16" t="str">
        <f t="shared" si="202"/>
        <v/>
      </c>
      <c r="D1348" s="13" t="str">
        <f>IF(A1348="","",IF(A1348=1,start_rate,IF(variable,IF(OR(A1348=1,A1348&lt;$J$23*periods_per_year),D1347,MIN($J$24,IF(MOD(A1348-1,$J$26)=0,MAX($J$25,D1347+$J$27),D1347))),D1347)))</f>
        <v/>
      </c>
      <c r="E1348" s="14" t="str">
        <f t="shared" si="203"/>
        <v/>
      </c>
      <c r="F1348" s="14" t="str">
        <f>IF(A1348="","",IF(A1348=nper,J1347+E1348,MIN(J1347+E1348,IF(D1348=D1347,F1347,IF($E$13="Acc Bi-Weekly",ROUND((-PMT(((1+D1348/CP)^(CP/12))-1,(nper-A1348+1)*12/26,J1347))/2,2),IF($E$13="Acc Weekly",ROUND((-PMT(((1+D1348/CP)^(CP/12))-1,(nper-A1348+1)*12/52,J1347))/4,2),ROUND(-PMT(((1+D1348/CP)^(CP/periods_per_year))-1,nper-A1348+1,J1347),2)))))))</f>
        <v/>
      </c>
      <c r="G1348" s="14" t="str">
        <f>IF(OR(A1348="",A1348&lt;$E$23),"",IF(J1347&lt;=F1348,0,IF(IF(AND(A1348&gt;=$E$23,MOD(A1348-$E$23,int)=0),$E$24,0)+F1348&gt;=J1347+E1348,J1347+E1348-F1348,IF(AND(A1348&gt;=$E$23,MOD(A1348-$E$23,int)=0),$E$24,0)+IF(IF(AND(A1348&gt;=$E$23,MOD(A1348-$E$23,int)=0),$E$24,0)+IF(MOD(A1348-$E$27,periods_per_year)=0,$E$26,0)+F1348&lt;J1347+E1348,IF(MOD(A1348-$E$27,periods_per_year)=0,$E$26,0),J1347+E1348-IF(AND(A1348&gt;=$E$23,MOD(A1348-$E$23,int)=0),$E$24,0)-F1348))))</f>
        <v/>
      </c>
      <c r="H1348" s="15"/>
      <c r="I1348" s="14" t="str">
        <f t="shared" si="204"/>
        <v/>
      </c>
      <c r="J1348" s="14" t="str">
        <f t="shared" si="205"/>
        <v/>
      </c>
      <c r="K1348" s="14" t="str">
        <f t="shared" si="206"/>
        <v/>
      </c>
      <c r="L1348" s="14" t="str">
        <f>IF(A1348="","",SUM($K$49:K1348))</f>
        <v/>
      </c>
      <c r="O1348" s="18" t="str">
        <f t="shared" si="207"/>
        <v/>
      </c>
      <c r="P1348" s="19" t="str">
        <f>IF(O1348="","",IF(OR(periods_per_year=26,periods_per_year=52),IF(periods_per_year=26,IF(O1348=1,fpdate,P1347+14),IF(periods_per_year=52,IF(O1348=1,fpdate,P1347+7),"n/a")),IF(periods_per_year=24,DATE(YEAR(fpdate),MONTH(fpdate)+(O1348-1)/2+IF(AND(DAY(fpdate)&gt;=15,MOD(O1348,2)=0),1,0),IF(MOD(O1348,2)=0,IF(DAY(fpdate)&gt;=15,DAY(fpdate)-14,DAY(fpdate)+14),DAY(fpdate))),IF(DAY(DATE(YEAR(fpdate),MONTH(fpdate)+O1348-1,DAY(fpdate)))&lt;&gt;DAY(fpdate),DATE(YEAR(fpdate),MONTH(fpdate)+O1348,0),DATE(YEAR(fpdate),MONTH(fpdate)+O1348-1,DAY(fpdate))))))</f>
        <v/>
      </c>
      <c r="Q1348" s="20" t="str">
        <f>IF(O1348="","",IF(D1348&lt;&gt;"",D1348,IF(O1348=1,start_rate,IF(variable,IF(OR(O1348=1,O1348&lt;$J$23*periods_per_year),Q1347,MIN($J$24,IF(MOD(O1348-1,$J$26)=0,MAX($J$25,Q1347+$J$27),Q1347))),Q1347))))</f>
        <v/>
      </c>
      <c r="R1348" s="21" t="str">
        <f>IF(O1348="","",ROUND((((1+Q1348/CP)^(CP/periods_per_year))-1)*U1347,2))</f>
        <v/>
      </c>
      <c r="S1348" s="21" t="str">
        <f>IF(O1348="","",IF(O1348=nper,U1347+R1348,MIN(U1347+R1348,IF(Q1348=Q1347,S1347,ROUND(-PMT(((1+Q1348/CP)^(CP/periods_per_year))-1,nper-O1348+1,U1347),2)))))</f>
        <v/>
      </c>
      <c r="T1348" s="21" t="str">
        <f t="shared" si="208"/>
        <v/>
      </c>
      <c r="U1348" s="21" t="str">
        <f t="shared" si="209"/>
        <v/>
      </c>
    </row>
    <row r="1349" spans="1:21" x14ac:dyDescent="0.2">
      <c r="A1349" s="11" t="str">
        <f t="shared" si="200"/>
        <v/>
      </c>
      <c r="B1349" s="12" t="str">
        <f t="shared" si="201"/>
        <v/>
      </c>
      <c r="C1349" s="16" t="str">
        <f t="shared" si="202"/>
        <v/>
      </c>
      <c r="D1349" s="13" t="str">
        <f>IF(A1349="","",IF(A1349=1,start_rate,IF(variable,IF(OR(A1349=1,A1349&lt;$J$23*periods_per_year),D1348,MIN($J$24,IF(MOD(A1349-1,$J$26)=0,MAX($J$25,D1348+$J$27),D1348))),D1348)))</f>
        <v/>
      </c>
      <c r="E1349" s="14" t="str">
        <f t="shared" si="203"/>
        <v/>
      </c>
      <c r="F1349" s="14" t="str">
        <f>IF(A1349="","",IF(A1349=nper,J1348+E1349,MIN(J1348+E1349,IF(D1349=D1348,F1348,IF($E$13="Acc Bi-Weekly",ROUND((-PMT(((1+D1349/CP)^(CP/12))-1,(nper-A1349+1)*12/26,J1348))/2,2),IF($E$13="Acc Weekly",ROUND((-PMT(((1+D1349/CP)^(CP/12))-1,(nper-A1349+1)*12/52,J1348))/4,2),ROUND(-PMT(((1+D1349/CP)^(CP/periods_per_year))-1,nper-A1349+1,J1348),2)))))))</f>
        <v/>
      </c>
      <c r="G1349" s="14" t="str">
        <f>IF(OR(A1349="",A1349&lt;$E$23),"",IF(J1348&lt;=F1349,0,IF(IF(AND(A1349&gt;=$E$23,MOD(A1349-$E$23,int)=0),$E$24,0)+F1349&gt;=J1348+E1349,J1348+E1349-F1349,IF(AND(A1349&gt;=$E$23,MOD(A1349-$E$23,int)=0),$E$24,0)+IF(IF(AND(A1349&gt;=$E$23,MOD(A1349-$E$23,int)=0),$E$24,0)+IF(MOD(A1349-$E$27,periods_per_year)=0,$E$26,0)+F1349&lt;J1348+E1349,IF(MOD(A1349-$E$27,periods_per_year)=0,$E$26,0),J1348+E1349-IF(AND(A1349&gt;=$E$23,MOD(A1349-$E$23,int)=0),$E$24,0)-F1349))))</f>
        <v/>
      </c>
      <c r="H1349" s="15"/>
      <c r="I1349" s="14" t="str">
        <f t="shared" si="204"/>
        <v/>
      </c>
      <c r="J1349" s="14" t="str">
        <f t="shared" si="205"/>
        <v/>
      </c>
      <c r="K1349" s="14" t="str">
        <f t="shared" si="206"/>
        <v/>
      </c>
      <c r="L1349" s="14" t="str">
        <f>IF(A1349="","",SUM($K$49:K1349))</f>
        <v/>
      </c>
      <c r="O1349" s="18" t="str">
        <f t="shared" si="207"/>
        <v/>
      </c>
      <c r="P1349" s="19" t="str">
        <f>IF(O1349="","",IF(OR(periods_per_year=26,periods_per_year=52),IF(periods_per_year=26,IF(O1349=1,fpdate,P1348+14),IF(periods_per_year=52,IF(O1349=1,fpdate,P1348+7),"n/a")),IF(periods_per_year=24,DATE(YEAR(fpdate),MONTH(fpdate)+(O1349-1)/2+IF(AND(DAY(fpdate)&gt;=15,MOD(O1349,2)=0),1,0),IF(MOD(O1349,2)=0,IF(DAY(fpdate)&gt;=15,DAY(fpdate)-14,DAY(fpdate)+14),DAY(fpdate))),IF(DAY(DATE(YEAR(fpdate),MONTH(fpdate)+O1349-1,DAY(fpdate)))&lt;&gt;DAY(fpdate),DATE(YEAR(fpdate),MONTH(fpdate)+O1349,0),DATE(YEAR(fpdate),MONTH(fpdate)+O1349-1,DAY(fpdate))))))</f>
        <v/>
      </c>
      <c r="Q1349" s="20" t="str">
        <f>IF(O1349="","",IF(D1349&lt;&gt;"",D1349,IF(O1349=1,start_rate,IF(variable,IF(OR(O1349=1,O1349&lt;$J$23*periods_per_year),Q1348,MIN($J$24,IF(MOD(O1349-1,$J$26)=0,MAX($J$25,Q1348+$J$27),Q1348))),Q1348))))</f>
        <v/>
      </c>
      <c r="R1349" s="21" t="str">
        <f>IF(O1349="","",ROUND((((1+Q1349/CP)^(CP/periods_per_year))-1)*U1348,2))</f>
        <v/>
      </c>
      <c r="S1349" s="21" t="str">
        <f>IF(O1349="","",IF(O1349=nper,U1348+R1349,MIN(U1348+R1349,IF(Q1349=Q1348,S1348,ROUND(-PMT(((1+Q1349/CP)^(CP/periods_per_year))-1,nper-O1349+1,U1348),2)))))</f>
        <v/>
      </c>
      <c r="T1349" s="21" t="str">
        <f t="shared" si="208"/>
        <v/>
      </c>
      <c r="U1349" s="21" t="str">
        <f t="shared" si="209"/>
        <v/>
      </c>
    </row>
    <row r="1350" spans="1:21" x14ac:dyDescent="0.2">
      <c r="A1350" s="11" t="str">
        <f t="shared" si="200"/>
        <v/>
      </c>
      <c r="B1350" s="12" t="str">
        <f t="shared" si="201"/>
        <v/>
      </c>
      <c r="C1350" s="16" t="str">
        <f t="shared" si="202"/>
        <v/>
      </c>
      <c r="D1350" s="13" t="str">
        <f>IF(A1350="","",IF(A1350=1,start_rate,IF(variable,IF(OR(A1350=1,A1350&lt;$J$23*periods_per_year),D1349,MIN($J$24,IF(MOD(A1350-1,$J$26)=0,MAX($J$25,D1349+$J$27),D1349))),D1349)))</f>
        <v/>
      </c>
      <c r="E1350" s="14" t="str">
        <f t="shared" si="203"/>
        <v/>
      </c>
      <c r="F1350" s="14" t="str">
        <f>IF(A1350="","",IF(A1350=nper,J1349+E1350,MIN(J1349+E1350,IF(D1350=D1349,F1349,IF($E$13="Acc Bi-Weekly",ROUND((-PMT(((1+D1350/CP)^(CP/12))-1,(nper-A1350+1)*12/26,J1349))/2,2),IF($E$13="Acc Weekly",ROUND((-PMT(((1+D1350/CP)^(CP/12))-1,(nper-A1350+1)*12/52,J1349))/4,2),ROUND(-PMT(((1+D1350/CP)^(CP/periods_per_year))-1,nper-A1350+1,J1349),2)))))))</f>
        <v/>
      </c>
      <c r="G1350" s="14" t="str">
        <f>IF(OR(A1350="",A1350&lt;$E$23),"",IF(J1349&lt;=F1350,0,IF(IF(AND(A1350&gt;=$E$23,MOD(A1350-$E$23,int)=0),$E$24,0)+F1350&gt;=J1349+E1350,J1349+E1350-F1350,IF(AND(A1350&gt;=$E$23,MOD(A1350-$E$23,int)=0),$E$24,0)+IF(IF(AND(A1350&gt;=$E$23,MOD(A1350-$E$23,int)=0),$E$24,0)+IF(MOD(A1350-$E$27,periods_per_year)=0,$E$26,0)+F1350&lt;J1349+E1350,IF(MOD(A1350-$E$27,periods_per_year)=0,$E$26,0),J1349+E1350-IF(AND(A1350&gt;=$E$23,MOD(A1350-$E$23,int)=0),$E$24,0)-F1350))))</f>
        <v/>
      </c>
      <c r="H1350" s="15"/>
      <c r="I1350" s="14" t="str">
        <f t="shared" si="204"/>
        <v/>
      </c>
      <c r="J1350" s="14" t="str">
        <f t="shared" si="205"/>
        <v/>
      </c>
      <c r="K1350" s="14" t="str">
        <f t="shared" si="206"/>
        <v/>
      </c>
      <c r="L1350" s="14" t="str">
        <f>IF(A1350="","",SUM($K$49:K1350))</f>
        <v/>
      </c>
      <c r="O1350" s="18" t="str">
        <f t="shared" si="207"/>
        <v/>
      </c>
      <c r="P1350" s="19" t="str">
        <f>IF(O1350="","",IF(OR(periods_per_year=26,periods_per_year=52),IF(periods_per_year=26,IF(O1350=1,fpdate,P1349+14),IF(periods_per_year=52,IF(O1350=1,fpdate,P1349+7),"n/a")),IF(periods_per_year=24,DATE(YEAR(fpdate),MONTH(fpdate)+(O1350-1)/2+IF(AND(DAY(fpdate)&gt;=15,MOD(O1350,2)=0),1,0),IF(MOD(O1350,2)=0,IF(DAY(fpdate)&gt;=15,DAY(fpdate)-14,DAY(fpdate)+14),DAY(fpdate))),IF(DAY(DATE(YEAR(fpdate),MONTH(fpdate)+O1350-1,DAY(fpdate)))&lt;&gt;DAY(fpdate),DATE(YEAR(fpdate),MONTH(fpdate)+O1350,0),DATE(YEAR(fpdate),MONTH(fpdate)+O1350-1,DAY(fpdate))))))</f>
        <v/>
      </c>
      <c r="Q1350" s="20" t="str">
        <f>IF(O1350="","",IF(D1350&lt;&gt;"",D1350,IF(O1350=1,start_rate,IF(variable,IF(OR(O1350=1,O1350&lt;$J$23*periods_per_year),Q1349,MIN($J$24,IF(MOD(O1350-1,$J$26)=0,MAX($J$25,Q1349+$J$27),Q1349))),Q1349))))</f>
        <v/>
      </c>
      <c r="R1350" s="21" t="str">
        <f>IF(O1350="","",ROUND((((1+Q1350/CP)^(CP/periods_per_year))-1)*U1349,2))</f>
        <v/>
      </c>
      <c r="S1350" s="21" t="str">
        <f>IF(O1350="","",IF(O1350=nper,U1349+R1350,MIN(U1349+R1350,IF(Q1350=Q1349,S1349,ROUND(-PMT(((1+Q1350/CP)^(CP/periods_per_year))-1,nper-O1350+1,U1349),2)))))</f>
        <v/>
      </c>
      <c r="T1350" s="21" t="str">
        <f t="shared" si="208"/>
        <v/>
      </c>
      <c r="U1350" s="21" t="str">
        <f t="shared" si="209"/>
        <v/>
      </c>
    </row>
    <row r="1351" spans="1:21" x14ac:dyDescent="0.2">
      <c r="A1351" s="11" t="str">
        <f t="shared" si="200"/>
        <v/>
      </c>
      <c r="B1351" s="12" t="str">
        <f t="shared" si="201"/>
        <v/>
      </c>
      <c r="C1351" s="16" t="str">
        <f t="shared" si="202"/>
        <v/>
      </c>
      <c r="D1351" s="13" t="str">
        <f>IF(A1351="","",IF(A1351=1,start_rate,IF(variable,IF(OR(A1351=1,A1351&lt;$J$23*periods_per_year),D1350,MIN($J$24,IF(MOD(A1351-1,$J$26)=0,MAX($J$25,D1350+$J$27),D1350))),D1350)))</f>
        <v/>
      </c>
      <c r="E1351" s="14" t="str">
        <f t="shared" si="203"/>
        <v/>
      </c>
      <c r="F1351" s="14" t="str">
        <f>IF(A1351="","",IF(A1351=nper,J1350+E1351,MIN(J1350+E1351,IF(D1351=D1350,F1350,IF($E$13="Acc Bi-Weekly",ROUND((-PMT(((1+D1351/CP)^(CP/12))-1,(nper-A1351+1)*12/26,J1350))/2,2),IF($E$13="Acc Weekly",ROUND((-PMT(((1+D1351/CP)^(CP/12))-1,(nper-A1351+1)*12/52,J1350))/4,2),ROUND(-PMT(((1+D1351/CP)^(CP/periods_per_year))-1,nper-A1351+1,J1350),2)))))))</f>
        <v/>
      </c>
      <c r="G1351" s="14" t="str">
        <f>IF(OR(A1351="",A1351&lt;$E$23),"",IF(J1350&lt;=F1351,0,IF(IF(AND(A1351&gt;=$E$23,MOD(A1351-$E$23,int)=0),$E$24,0)+F1351&gt;=J1350+E1351,J1350+E1351-F1351,IF(AND(A1351&gt;=$E$23,MOD(A1351-$E$23,int)=0),$E$24,0)+IF(IF(AND(A1351&gt;=$E$23,MOD(A1351-$E$23,int)=0),$E$24,0)+IF(MOD(A1351-$E$27,periods_per_year)=0,$E$26,0)+F1351&lt;J1350+E1351,IF(MOD(A1351-$E$27,periods_per_year)=0,$E$26,0),J1350+E1351-IF(AND(A1351&gt;=$E$23,MOD(A1351-$E$23,int)=0),$E$24,0)-F1351))))</f>
        <v/>
      </c>
      <c r="H1351" s="15"/>
      <c r="I1351" s="14" t="str">
        <f t="shared" si="204"/>
        <v/>
      </c>
      <c r="J1351" s="14" t="str">
        <f t="shared" si="205"/>
        <v/>
      </c>
      <c r="K1351" s="14" t="str">
        <f t="shared" si="206"/>
        <v/>
      </c>
      <c r="L1351" s="14" t="str">
        <f>IF(A1351="","",SUM($K$49:K1351))</f>
        <v/>
      </c>
      <c r="O1351" s="18" t="str">
        <f t="shared" si="207"/>
        <v/>
      </c>
      <c r="P1351" s="19" t="str">
        <f>IF(O1351="","",IF(OR(periods_per_year=26,periods_per_year=52),IF(periods_per_year=26,IF(O1351=1,fpdate,P1350+14),IF(periods_per_year=52,IF(O1351=1,fpdate,P1350+7),"n/a")),IF(periods_per_year=24,DATE(YEAR(fpdate),MONTH(fpdate)+(O1351-1)/2+IF(AND(DAY(fpdate)&gt;=15,MOD(O1351,2)=0),1,0),IF(MOD(O1351,2)=0,IF(DAY(fpdate)&gt;=15,DAY(fpdate)-14,DAY(fpdate)+14),DAY(fpdate))),IF(DAY(DATE(YEAR(fpdate),MONTH(fpdate)+O1351-1,DAY(fpdate)))&lt;&gt;DAY(fpdate),DATE(YEAR(fpdate),MONTH(fpdate)+O1351,0),DATE(YEAR(fpdate),MONTH(fpdate)+O1351-1,DAY(fpdate))))))</f>
        <v/>
      </c>
      <c r="Q1351" s="20" t="str">
        <f>IF(O1351="","",IF(D1351&lt;&gt;"",D1351,IF(O1351=1,start_rate,IF(variable,IF(OR(O1351=1,O1351&lt;$J$23*periods_per_year),Q1350,MIN($J$24,IF(MOD(O1351-1,$J$26)=0,MAX($J$25,Q1350+$J$27),Q1350))),Q1350))))</f>
        <v/>
      </c>
      <c r="R1351" s="21" t="str">
        <f>IF(O1351="","",ROUND((((1+Q1351/CP)^(CP/periods_per_year))-1)*U1350,2))</f>
        <v/>
      </c>
      <c r="S1351" s="21" t="str">
        <f>IF(O1351="","",IF(O1351=nper,U1350+R1351,MIN(U1350+R1351,IF(Q1351=Q1350,S1350,ROUND(-PMT(((1+Q1351/CP)^(CP/periods_per_year))-1,nper-O1351+1,U1350),2)))))</f>
        <v/>
      </c>
      <c r="T1351" s="21" t="str">
        <f t="shared" si="208"/>
        <v/>
      </c>
      <c r="U1351" s="21" t="str">
        <f t="shared" si="209"/>
        <v/>
      </c>
    </row>
    <row r="1352" spans="1:21" x14ac:dyDescent="0.2">
      <c r="A1352" s="11" t="str">
        <f t="shared" si="200"/>
        <v/>
      </c>
      <c r="B1352" s="12" t="str">
        <f t="shared" si="201"/>
        <v/>
      </c>
      <c r="C1352" s="16" t="str">
        <f t="shared" si="202"/>
        <v/>
      </c>
      <c r="D1352" s="13" t="str">
        <f>IF(A1352="","",IF(A1352=1,start_rate,IF(variable,IF(OR(A1352=1,A1352&lt;$J$23*periods_per_year),D1351,MIN($J$24,IF(MOD(A1352-1,$J$26)=0,MAX($J$25,D1351+$J$27),D1351))),D1351)))</f>
        <v/>
      </c>
      <c r="E1352" s="14" t="str">
        <f t="shared" si="203"/>
        <v/>
      </c>
      <c r="F1352" s="14" t="str">
        <f>IF(A1352="","",IF(A1352=nper,J1351+E1352,MIN(J1351+E1352,IF(D1352=D1351,F1351,IF($E$13="Acc Bi-Weekly",ROUND((-PMT(((1+D1352/CP)^(CP/12))-1,(nper-A1352+1)*12/26,J1351))/2,2),IF($E$13="Acc Weekly",ROUND((-PMT(((1+D1352/CP)^(CP/12))-1,(nper-A1352+1)*12/52,J1351))/4,2),ROUND(-PMT(((1+D1352/CP)^(CP/periods_per_year))-1,nper-A1352+1,J1351),2)))))))</f>
        <v/>
      </c>
      <c r="G1352" s="14" t="str">
        <f>IF(OR(A1352="",A1352&lt;$E$23),"",IF(J1351&lt;=F1352,0,IF(IF(AND(A1352&gt;=$E$23,MOD(A1352-$E$23,int)=0),$E$24,0)+F1352&gt;=J1351+E1352,J1351+E1352-F1352,IF(AND(A1352&gt;=$E$23,MOD(A1352-$E$23,int)=0),$E$24,0)+IF(IF(AND(A1352&gt;=$E$23,MOD(A1352-$E$23,int)=0),$E$24,0)+IF(MOD(A1352-$E$27,periods_per_year)=0,$E$26,0)+F1352&lt;J1351+E1352,IF(MOD(A1352-$E$27,periods_per_year)=0,$E$26,0),J1351+E1352-IF(AND(A1352&gt;=$E$23,MOD(A1352-$E$23,int)=0),$E$24,0)-F1352))))</f>
        <v/>
      </c>
      <c r="H1352" s="15"/>
      <c r="I1352" s="14" t="str">
        <f t="shared" si="204"/>
        <v/>
      </c>
      <c r="J1352" s="14" t="str">
        <f t="shared" si="205"/>
        <v/>
      </c>
      <c r="K1352" s="14" t="str">
        <f t="shared" si="206"/>
        <v/>
      </c>
      <c r="L1352" s="14" t="str">
        <f>IF(A1352="","",SUM($K$49:K1352))</f>
        <v/>
      </c>
      <c r="O1352" s="18" t="str">
        <f t="shared" si="207"/>
        <v/>
      </c>
      <c r="P1352" s="19" t="str">
        <f>IF(O1352="","",IF(OR(periods_per_year=26,periods_per_year=52),IF(periods_per_year=26,IF(O1352=1,fpdate,P1351+14),IF(periods_per_year=52,IF(O1352=1,fpdate,P1351+7),"n/a")),IF(periods_per_year=24,DATE(YEAR(fpdate),MONTH(fpdate)+(O1352-1)/2+IF(AND(DAY(fpdate)&gt;=15,MOD(O1352,2)=0),1,0),IF(MOD(O1352,2)=0,IF(DAY(fpdate)&gt;=15,DAY(fpdate)-14,DAY(fpdate)+14),DAY(fpdate))),IF(DAY(DATE(YEAR(fpdate),MONTH(fpdate)+O1352-1,DAY(fpdate)))&lt;&gt;DAY(fpdate),DATE(YEAR(fpdate),MONTH(fpdate)+O1352,0),DATE(YEAR(fpdate),MONTH(fpdate)+O1352-1,DAY(fpdate))))))</f>
        <v/>
      </c>
      <c r="Q1352" s="20" t="str">
        <f>IF(O1352="","",IF(D1352&lt;&gt;"",D1352,IF(O1352=1,start_rate,IF(variable,IF(OR(O1352=1,O1352&lt;$J$23*periods_per_year),Q1351,MIN($J$24,IF(MOD(O1352-1,$J$26)=0,MAX($J$25,Q1351+$J$27),Q1351))),Q1351))))</f>
        <v/>
      </c>
      <c r="R1352" s="21" t="str">
        <f>IF(O1352="","",ROUND((((1+Q1352/CP)^(CP/periods_per_year))-1)*U1351,2))</f>
        <v/>
      </c>
      <c r="S1352" s="21" t="str">
        <f>IF(O1352="","",IF(O1352=nper,U1351+R1352,MIN(U1351+R1352,IF(Q1352=Q1351,S1351,ROUND(-PMT(((1+Q1352/CP)^(CP/periods_per_year))-1,nper-O1352+1,U1351),2)))))</f>
        <v/>
      </c>
      <c r="T1352" s="21" t="str">
        <f t="shared" si="208"/>
        <v/>
      </c>
      <c r="U1352" s="21" t="str">
        <f t="shared" si="209"/>
        <v/>
      </c>
    </row>
    <row r="1353" spans="1:21" x14ac:dyDescent="0.2">
      <c r="A1353" s="11" t="str">
        <f t="shared" si="200"/>
        <v/>
      </c>
      <c r="B1353" s="12" t="str">
        <f t="shared" si="201"/>
        <v/>
      </c>
      <c r="C1353" s="16" t="str">
        <f t="shared" si="202"/>
        <v/>
      </c>
      <c r="D1353" s="13" t="str">
        <f>IF(A1353="","",IF(A1353=1,start_rate,IF(variable,IF(OR(A1353=1,A1353&lt;$J$23*periods_per_year),D1352,MIN($J$24,IF(MOD(A1353-1,$J$26)=0,MAX($J$25,D1352+$J$27),D1352))),D1352)))</f>
        <v/>
      </c>
      <c r="E1353" s="14" t="str">
        <f t="shared" si="203"/>
        <v/>
      </c>
      <c r="F1353" s="14" t="str">
        <f>IF(A1353="","",IF(A1353=nper,J1352+E1353,MIN(J1352+E1353,IF(D1353=D1352,F1352,IF($E$13="Acc Bi-Weekly",ROUND((-PMT(((1+D1353/CP)^(CP/12))-1,(nper-A1353+1)*12/26,J1352))/2,2),IF($E$13="Acc Weekly",ROUND((-PMT(((1+D1353/CP)^(CP/12))-1,(nper-A1353+1)*12/52,J1352))/4,2),ROUND(-PMT(((1+D1353/CP)^(CP/periods_per_year))-1,nper-A1353+1,J1352),2)))))))</f>
        <v/>
      </c>
      <c r="G1353" s="14" t="str">
        <f>IF(OR(A1353="",A1353&lt;$E$23),"",IF(J1352&lt;=F1353,0,IF(IF(AND(A1353&gt;=$E$23,MOD(A1353-$E$23,int)=0),$E$24,0)+F1353&gt;=J1352+E1353,J1352+E1353-F1353,IF(AND(A1353&gt;=$E$23,MOD(A1353-$E$23,int)=0),$E$24,0)+IF(IF(AND(A1353&gt;=$E$23,MOD(A1353-$E$23,int)=0),$E$24,0)+IF(MOD(A1353-$E$27,periods_per_year)=0,$E$26,0)+F1353&lt;J1352+E1353,IF(MOD(A1353-$E$27,periods_per_year)=0,$E$26,0),J1352+E1353-IF(AND(A1353&gt;=$E$23,MOD(A1353-$E$23,int)=0),$E$24,0)-F1353))))</f>
        <v/>
      </c>
      <c r="H1353" s="15"/>
      <c r="I1353" s="14" t="str">
        <f t="shared" si="204"/>
        <v/>
      </c>
      <c r="J1353" s="14" t="str">
        <f t="shared" si="205"/>
        <v/>
      </c>
      <c r="K1353" s="14" t="str">
        <f t="shared" si="206"/>
        <v/>
      </c>
      <c r="L1353" s="14" t="str">
        <f>IF(A1353="","",SUM($K$49:K1353))</f>
        <v/>
      </c>
      <c r="O1353" s="18" t="str">
        <f t="shared" si="207"/>
        <v/>
      </c>
      <c r="P1353" s="19" t="str">
        <f>IF(O1353="","",IF(OR(periods_per_year=26,periods_per_year=52),IF(periods_per_year=26,IF(O1353=1,fpdate,P1352+14),IF(periods_per_year=52,IF(O1353=1,fpdate,P1352+7),"n/a")),IF(periods_per_year=24,DATE(YEAR(fpdate),MONTH(fpdate)+(O1353-1)/2+IF(AND(DAY(fpdate)&gt;=15,MOD(O1353,2)=0),1,0),IF(MOD(O1353,2)=0,IF(DAY(fpdate)&gt;=15,DAY(fpdate)-14,DAY(fpdate)+14),DAY(fpdate))),IF(DAY(DATE(YEAR(fpdate),MONTH(fpdate)+O1353-1,DAY(fpdate)))&lt;&gt;DAY(fpdate),DATE(YEAR(fpdate),MONTH(fpdate)+O1353,0),DATE(YEAR(fpdate),MONTH(fpdate)+O1353-1,DAY(fpdate))))))</f>
        <v/>
      </c>
      <c r="Q1353" s="20" t="str">
        <f>IF(O1353="","",IF(D1353&lt;&gt;"",D1353,IF(O1353=1,start_rate,IF(variable,IF(OR(O1353=1,O1353&lt;$J$23*periods_per_year),Q1352,MIN($J$24,IF(MOD(O1353-1,$J$26)=0,MAX($J$25,Q1352+$J$27),Q1352))),Q1352))))</f>
        <v/>
      </c>
      <c r="R1353" s="21" t="str">
        <f>IF(O1353="","",ROUND((((1+Q1353/CP)^(CP/periods_per_year))-1)*U1352,2))</f>
        <v/>
      </c>
      <c r="S1353" s="21" t="str">
        <f>IF(O1353="","",IF(O1353=nper,U1352+R1353,MIN(U1352+R1353,IF(Q1353=Q1352,S1352,ROUND(-PMT(((1+Q1353/CP)^(CP/periods_per_year))-1,nper-O1353+1,U1352),2)))))</f>
        <v/>
      </c>
      <c r="T1353" s="21" t="str">
        <f t="shared" si="208"/>
        <v/>
      </c>
      <c r="U1353" s="21" t="str">
        <f t="shared" si="209"/>
        <v/>
      </c>
    </row>
    <row r="1354" spans="1:21" x14ac:dyDescent="0.2">
      <c r="A1354" s="11" t="str">
        <f t="shared" si="200"/>
        <v/>
      </c>
      <c r="B1354" s="12" t="str">
        <f t="shared" si="201"/>
        <v/>
      </c>
      <c r="C1354" s="16" t="str">
        <f t="shared" si="202"/>
        <v/>
      </c>
      <c r="D1354" s="13" t="str">
        <f>IF(A1354="","",IF(A1354=1,start_rate,IF(variable,IF(OR(A1354=1,A1354&lt;$J$23*periods_per_year),D1353,MIN($J$24,IF(MOD(A1354-1,$J$26)=0,MAX($J$25,D1353+$J$27),D1353))),D1353)))</f>
        <v/>
      </c>
      <c r="E1354" s="14" t="str">
        <f t="shared" si="203"/>
        <v/>
      </c>
      <c r="F1354" s="14" t="str">
        <f>IF(A1354="","",IF(A1354=nper,J1353+E1354,MIN(J1353+E1354,IF(D1354=D1353,F1353,IF($E$13="Acc Bi-Weekly",ROUND((-PMT(((1+D1354/CP)^(CP/12))-1,(nper-A1354+1)*12/26,J1353))/2,2),IF($E$13="Acc Weekly",ROUND((-PMT(((1+D1354/CP)^(CP/12))-1,(nper-A1354+1)*12/52,J1353))/4,2),ROUND(-PMT(((1+D1354/CP)^(CP/periods_per_year))-1,nper-A1354+1,J1353),2)))))))</f>
        <v/>
      </c>
      <c r="G1354" s="14" t="str">
        <f>IF(OR(A1354="",A1354&lt;$E$23),"",IF(J1353&lt;=F1354,0,IF(IF(AND(A1354&gt;=$E$23,MOD(A1354-$E$23,int)=0),$E$24,0)+F1354&gt;=J1353+E1354,J1353+E1354-F1354,IF(AND(A1354&gt;=$E$23,MOD(A1354-$E$23,int)=0),$E$24,0)+IF(IF(AND(A1354&gt;=$E$23,MOD(A1354-$E$23,int)=0),$E$24,0)+IF(MOD(A1354-$E$27,periods_per_year)=0,$E$26,0)+F1354&lt;J1353+E1354,IF(MOD(A1354-$E$27,periods_per_year)=0,$E$26,0),J1353+E1354-IF(AND(A1354&gt;=$E$23,MOD(A1354-$E$23,int)=0),$E$24,0)-F1354))))</f>
        <v/>
      </c>
      <c r="H1354" s="15"/>
      <c r="I1354" s="14" t="str">
        <f t="shared" si="204"/>
        <v/>
      </c>
      <c r="J1354" s="14" t="str">
        <f t="shared" si="205"/>
        <v/>
      </c>
      <c r="K1354" s="14" t="str">
        <f t="shared" si="206"/>
        <v/>
      </c>
      <c r="L1354" s="14" t="str">
        <f>IF(A1354="","",SUM($K$49:K1354))</f>
        <v/>
      </c>
      <c r="O1354" s="18" t="str">
        <f t="shared" si="207"/>
        <v/>
      </c>
      <c r="P1354" s="19" t="str">
        <f>IF(O1354="","",IF(OR(periods_per_year=26,periods_per_year=52),IF(periods_per_year=26,IF(O1354=1,fpdate,P1353+14),IF(periods_per_year=52,IF(O1354=1,fpdate,P1353+7),"n/a")),IF(periods_per_year=24,DATE(YEAR(fpdate),MONTH(fpdate)+(O1354-1)/2+IF(AND(DAY(fpdate)&gt;=15,MOD(O1354,2)=0),1,0),IF(MOD(O1354,2)=0,IF(DAY(fpdate)&gt;=15,DAY(fpdate)-14,DAY(fpdate)+14),DAY(fpdate))),IF(DAY(DATE(YEAR(fpdate),MONTH(fpdate)+O1354-1,DAY(fpdate)))&lt;&gt;DAY(fpdate),DATE(YEAR(fpdate),MONTH(fpdate)+O1354,0),DATE(YEAR(fpdate),MONTH(fpdate)+O1354-1,DAY(fpdate))))))</f>
        <v/>
      </c>
      <c r="Q1354" s="20" t="str">
        <f>IF(O1354="","",IF(D1354&lt;&gt;"",D1354,IF(O1354=1,start_rate,IF(variable,IF(OR(O1354=1,O1354&lt;$J$23*periods_per_year),Q1353,MIN($J$24,IF(MOD(O1354-1,$J$26)=0,MAX($J$25,Q1353+$J$27),Q1353))),Q1353))))</f>
        <v/>
      </c>
      <c r="R1354" s="21" t="str">
        <f>IF(O1354="","",ROUND((((1+Q1354/CP)^(CP/periods_per_year))-1)*U1353,2))</f>
        <v/>
      </c>
      <c r="S1354" s="21" t="str">
        <f>IF(O1354="","",IF(O1354=nper,U1353+R1354,MIN(U1353+R1354,IF(Q1354=Q1353,S1353,ROUND(-PMT(((1+Q1354/CP)^(CP/periods_per_year))-1,nper-O1354+1,U1353),2)))))</f>
        <v/>
      </c>
      <c r="T1354" s="21" t="str">
        <f t="shared" si="208"/>
        <v/>
      </c>
      <c r="U1354" s="21" t="str">
        <f t="shared" si="209"/>
        <v/>
      </c>
    </row>
    <row r="1355" spans="1:21" x14ac:dyDescent="0.2">
      <c r="A1355" s="11" t="str">
        <f t="shared" si="200"/>
        <v/>
      </c>
      <c r="B1355" s="12" t="str">
        <f t="shared" si="201"/>
        <v/>
      </c>
      <c r="C1355" s="16" t="str">
        <f t="shared" si="202"/>
        <v/>
      </c>
      <c r="D1355" s="13" t="str">
        <f>IF(A1355="","",IF(A1355=1,start_rate,IF(variable,IF(OR(A1355=1,A1355&lt;$J$23*periods_per_year),D1354,MIN($J$24,IF(MOD(A1355-1,$J$26)=0,MAX($J$25,D1354+$J$27),D1354))),D1354)))</f>
        <v/>
      </c>
      <c r="E1355" s="14" t="str">
        <f t="shared" si="203"/>
        <v/>
      </c>
      <c r="F1355" s="14" t="str">
        <f>IF(A1355="","",IF(A1355=nper,J1354+E1355,MIN(J1354+E1355,IF(D1355=D1354,F1354,IF($E$13="Acc Bi-Weekly",ROUND((-PMT(((1+D1355/CP)^(CP/12))-1,(nper-A1355+1)*12/26,J1354))/2,2),IF($E$13="Acc Weekly",ROUND((-PMT(((1+D1355/CP)^(CP/12))-1,(nper-A1355+1)*12/52,J1354))/4,2),ROUND(-PMT(((1+D1355/CP)^(CP/periods_per_year))-1,nper-A1355+1,J1354),2)))))))</f>
        <v/>
      </c>
      <c r="G1355" s="14" t="str">
        <f>IF(OR(A1355="",A1355&lt;$E$23),"",IF(J1354&lt;=F1355,0,IF(IF(AND(A1355&gt;=$E$23,MOD(A1355-$E$23,int)=0),$E$24,0)+F1355&gt;=J1354+E1355,J1354+E1355-F1355,IF(AND(A1355&gt;=$E$23,MOD(A1355-$E$23,int)=0),$E$24,0)+IF(IF(AND(A1355&gt;=$E$23,MOD(A1355-$E$23,int)=0),$E$24,0)+IF(MOD(A1355-$E$27,periods_per_year)=0,$E$26,0)+F1355&lt;J1354+E1355,IF(MOD(A1355-$E$27,periods_per_year)=0,$E$26,0),J1354+E1355-IF(AND(A1355&gt;=$E$23,MOD(A1355-$E$23,int)=0),$E$24,0)-F1355))))</f>
        <v/>
      </c>
      <c r="H1355" s="15"/>
      <c r="I1355" s="14" t="str">
        <f t="shared" si="204"/>
        <v/>
      </c>
      <c r="J1355" s="14" t="str">
        <f t="shared" si="205"/>
        <v/>
      </c>
      <c r="K1355" s="14" t="str">
        <f t="shared" si="206"/>
        <v/>
      </c>
      <c r="L1355" s="14" t="str">
        <f>IF(A1355="","",SUM($K$49:K1355))</f>
        <v/>
      </c>
      <c r="O1355" s="18" t="str">
        <f t="shared" si="207"/>
        <v/>
      </c>
      <c r="P1355" s="19" t="str">
        <f>IF(O1355="","",IF(OR(periods_per_year=26,periods_per_year=52),IF(periods_per_year=26,IF(O1355=1,fpdate,P1354+14),IF(periods_per_year=52,IF(O1355=1,fpdate,P1354+7),"n/a")),IF(periods_per_year=24,DATE(YEAR(fpdate),MONTH(fpdate)+(O1355-1)/2+IF(AND(DAY(fpdate)&gt;=15,MOD(O1355,2)=0),1,0),IF(MOD(O1355,2)=0,IF(DAY(fpdate)&gt;=15,DAY(fpdate)-14,DAY(fpdate)+14),DAY(fpdate))),IF(DAY(DATE(YEAR(fpdate),MONTH(fpdate)+O1355-1,DAY(fpdate)))&lt;&gt;DAY(fpdate),DATE(YEAR(fpdate),MONTH(fpdate)+O1355,0),DATE(YEAR(fpdate),MONTH(fpdate)+O1355-1,DAY(fpdate))))))</f>
        <v/>
      </c>
      <c r="Q1355" s="20" t="str">
        <f>IF(O1355="","",IF(D1355&lt;&gt;"",D1355,IF(O1355=1,start_rate,IF(variable,IF(OR(O1355=1,O1355&lt;$J$23*periods_per_year),Q1354,MIN($J$24,IF(MOD(O1355-1,$J$26)=0,MAX($J$25,Q1354+$J$27),Q1354))),Q1354))))</f>
        <v/>
      </c>
      <c r="R1355" s="21" t="str">
        <f>IF(O1355="","",ROUND((((1+Q1355/CP)^(CP/periods_per_year))-1)*U1354,2))</f>
        <v/>
      </c>
      <c r="S1355" s="21" t="str">
        <f>IF(O1355="","",IF(O1355=nper,U1354+R1355,MIN(U1354+R1355,IF(Q1355=Q1354,S1354,ROUND(-PMT(((1+Q1355/CP)^(CP/periods_per_year))-1,nper-O1355+1,U1354),2)))))</f>
        <v/>
      </c>
      <c r="T1355" s="21" t="str">
        <f t="shared" si="208"/>
        <v/>
      </c>
      <c r="U1355" s="21" t="str">
        <f t="shared" si="209"/>
        <v/>
      </c>
    </row>
    <row r="1356" spans="1:21" x14ac:dyDescent="0.2">
      <c r="A1356" s="11" t="str">
        <f t="shared" si="200"/>
        <v/>
      </c>
      <c r="B1356" s="12" t="str">
        <f t="shared" si="201"/>
        <v/>
      </c>
      <c r="C1356" s="16" t="str">
        <f t="shared" si="202"/>
        <v/>
      </c>
      <c r="D1356" s="13" t="str">
        <f>IF(A1356="","",IF(A1356=1,start_rate,IF(variable,IF(OR(A1356=1,A1356&lt;$J$23*periods_per_year),D1355,MIN($J$24,IF(MOD(A1356-1,$J$26)=0,MAX($J$25,D1355+$J$27),D1355))),D1355)))</f>
        <v/>
      </c>
      <c r="E1356" s="14" t="str">
        <f t="shared" si="203"/>
        <v/>
      </c>
      <c r="F1356" s="14" t="str">
        <f>IF(A1356="","",IF(A1356=nper,J1355+E1356,MIN(J1355+E1356,IF(D1356=D1355,F1355,IF($E$13="Acc Bi-Weekly",ROUND((-PMT(((1+D1356/CP)^(CP/12))-1,(nper-A1356+1)*12/26,J1355))/2,2),IF($E$13="Acc Weekly",ROUND((-PMT(((1+D1356/CP)^(CP/12))-1,(nper-A1356+1)*12/52,J1355))/4,2),ROUND(-PMT(((1+D1356/CP)^(CP/periods_per_year))-1,nper-A1356+1,J1355),2)))))))</f>
        <v/>
      </c>
      <c r="G1356" s="14" t="str">
        <f>IF(OR(A1356="",A1356&lt;$E$23),"",IF(J1355&lt;=F1356,0,IF(IF(AND(A1356&gt;=$E$23,MOD(A1356-$E$23,int)=0),$E$24,0)+F1356&gt;=J1355+E1356,J1355+E1356-F1356,IF(AND(A1356&gt;=$E$23,MOD(A1356-$E$23,int)=0),$E$24,0)+IF(IF(AND(A1356&gt;=$E$23,MOD(A1356-$E$23,int)=0),$E$24,0)+IF(MOD(A1356-$E$27,periods_per_year)=0,$E$26,0)+F1356&lt;J1355+E1356,IF(MOD(A1356-$E$27,periods_per_year)=0,$E$26,0),J1355+E1356-IF(AND(A1356&gt;=$E$23,MOD(A1356-$E$23,int)=0),$E$24,0)-F1356))))</f>
        <v/>
      </c>
      <c r="H1356" s="15"/>
      <c r="I1356" s="14" t="str">
        <f t="shared" si="204"/>
        <v/>
      </c>
      <c r="J1356" s="14" t="str">
        <f t="shared" si="205"/>
        <v/>
      </c>
      <c r="K1356" s="14" t="str">
        <f t="shared" si="206"/>
        <v/>
      </c>
      <c r="L1356" s="14" t="str">
        <f>IF(A1356="","",SUM($K$49:K1356))</f>
        <v/>
      </c>
      <c r="O1356" s="18" t="str">
        <f t="shared" si="207"/>
        <v/>
      </c>
      <c r="P1356" s="19" t="str">
        <f>IF(O1356="","",IF(OR(periods_per_year=26,periods_per_year=52),IF(periods_per_year=26,IF(O1356=1,fpdate,P1355+14),IF(periods_per_year=52,IF(O1356=1,fpdate,P1355+7),"n/a")),IF(periods_per_year=24,DATE(YEAR(fpdate),MONTH(fpdate)+(O1356-1)/2+IF(AND(DAY(fpdate)&gt;=15,MOD(O1356,2)=0),1,0),IF(MOD(O1356,2)=0,IF(DAY(fpdate)&gt;=15,DAY(fpdate)-14,DAY(fpdate)+14),DAY(fpdate))),IF(DAY(DATE(YEAR(fpdate),MONTH(fpdate)+O1356-1,DAY(fpdate)))&lt;&gt;DAY(fpdate),DATE(YEAR(fpdate),MONTH(fpdate)+O1356,0),DATE(YEAR(fpdate),MONTH(fpdate)+O1356-1,DAY(fpdate))))))</f>
        <v/>
      </c>
      <c r="Q1356" s="20" t="str">
        <f>IF(O1356="","",IF(D1356&lt;&gt;"",D1356,IF(O1356=1,start_rate,IF(variable,IF(OR(O1356=1,O1356&lt;$J$23*periods_per_year),Q1355,MIN($J$24,IF(MOD(O1356-1,$J$26)=0,MAX($J$25,Q1355+$J$27),Q1355))),Q1355))))</f>
        <v/>
      </c>
      <c r="R1356" s="21" t="str">
        <f>IF(O1356="","",ROUND((((1+Q1356/CP)^(CP/periods_per_year))-1)*U1355,2))</f>
        <v/>
      </c>
      <c r="S1356" s="21" t="str">
        <f>IF(O1356="","",IF(O1356=nper,U1355+R1356,MIN(U1355+R1356,IF(Q1356=Q1355,S1355,ROUND(-PMT(((1+Q1356/CP)^(CP/periods_per_year))-1,nper-O1356+1,U1355),2)))))</f>
        <v/>
      </c>
      <c r="T1356" s="21" t="str">
        <f t="shared" si="208"/>
        <v/>
      </c>
      <c r="U1356" s="21" t="str">
        <f t="shared" si="209"/>
        <v/>
      </c>
    </row>
    <row r="1357" spans="1:21" x14ac:dyDescent="0.2">
      <c r="A1357" s="11" t="str">
        <f t="shared" si="200"/>
        <v/>
      </c>
      <c r="B1357" s="12" t="str">
        <f t="shared" si="201"/>
        <v/>
      </c>
      <c r="C1357" s="16" t="str">
        <f t="shared" si="202"/>
        <v/>
      </c>
      <c r="D1357" s="13" t="str">
        <f>IF(A1357="","",IF(A1357=1,start_rate,IF(variable,IF(OR(A1357=1,A1357&lt;$J$23*periods_per_year),D1356,MIN($J$24,IF(MOD(A1357-1,$J$26)=0,MAX($J$25,D1356+$J$27),D1356))),D1356)))</f>
        <v/>
      </c>
      <c r="E1357" s="14" t="str">
        <f t="shared" si="203"/>
        <v/>
      </c>
      <c r="F1357" s="14" t="str">
        <f>IF(A1357="","",IF(A1357=nper,J1356+E1357,MIN(J1356+E1357,IF(D1357=D1356,F1356,IF($E$13="Acc Bi-Weekly",ROUND((-PMT(((1+D1357/CP)^(CP/12))-1,(nper-A1357+1)*12/26,J1356))/2,2),IF($E$13="Acc Weekly",ROUND((-PMT(((1+D1357/CP)^(CP/12))-1,(nper-A1357+1)*12/52,J1356))/4,2),ROUND(-PMT(((1+D1357/CP)^(CP/periods_per_year))-1,nper-A1357+1,J1356),2)))))))</f>
        <v/>
      </c>
      <c r="G1357" s="14" t="str">
        <f>IF(OR(A1357="",A1357&lt;$E$23),"",IF(J1356&lt;=F1357,0,IF(IF(AND(A1357&gt;=$E$23,MOD(A1357-$E$23,int)=0),$E$24,0)+F1357&gt;=J1356+E1357,J1356+E1357-F1357,IF(AND(A1357&gt;=$E$23,MOD(A1357-$E$23,int)=0),$E$24,0)+IF(IF(AND(A1357&gt;=$E$23,MOD(A1357-$E$23,int)=0),$E$24,0)+IF(MOD(A1357-$E$27,periods_per_year)=0,$E$26,0)+F1357&lt;J1356+E1357,IF(MOD(A1357-$E$27,periods_per_year)=0,$E$26,0),J1356+E1357-IF(AND(A1357&gt;=$E$23,MOD(A1357-$E$23,int)=0),$E$24,0)-F1357))))</f>
        <v/>
      </c>
      <c r="H1357" s="15"/>
      <c r="I1357" s="14" t="str">
        <f t="shared" si="204"/>
        <v/>
      </c>
      <c r="J1357" s="14" t="str">
        <f t="shared" si="205"/>
        <v/>
      </c>
      <c r="K1357" s="14" t="str">
        <f t="shared" si="206"/>
        <v/>
      </c>
      <c r="L1357" s="14" t="str">
        <f>IF(A1357="","",SUM($K$49:K1357))</f>
        <v/>
      </c>
      <c r="O1357" s="18" t="str">
        <f t="shared" si="207"/>
        <v/>
      </c>
      <c r="P1357" s="19" t="str">
        <f>IF(O1357="","",IF(OR(periods_per_year=26,periods_per_year=52),IF(periods_per_year=26,IF(O1357=1,fpdate,P1356+14),IF(periods_per_year=52,IF(O1357=1,fpdate,P1356+7),"n/a")),IF(periods_per_year=24,DATE(YEAR(fpdate),MONTH(fpdate)+(O1357-1)/2+IF(AND(DAY(fpdate)&gt;=15,MOD(O1357,2)=0),1,0),IF(MOD(O1357,2)=0,IF(DAY(fpdate)&gt;=15,DAY(fpdate)-14,DAY(fpdate)+14),DAY(fpdate))),IF(DAY(DATE(YEAR(fpdate),MONTH(fpdate)+O1357-1,DAY(fpdate)))&lt;&gt;DAY(fpdate),DATE(YEAR(fpdate),MONTH(fpdate)+O1357,0),DATE(YEAR(fpdate),MONTH(fpdate)+O1357-1,DAY(fpdate))))))</f>
        <v/>
      </c>
      <c r="Q1357" s="20" t="str">
        <f>IF(O1357="","",IF(D1357&lt;&gt;"",D1357,IF(O1357=1,start_rate,IF(variable,IF(OR(O1357=1,O1357&lt;$J$23*periods_per_year),Q1356,MIN($J$24,IF(MOD(O1357-1,$J$26)=0,MAX($J$25,Q1356+$J$27),Q1356))),Q1356))))</f>
        <v/>
      </c>
      <c r="R1357" s="21" t="str">
        <f>IF(O1357="","",ROUND((((1+Q1357/CP)^(CP/periods_per_year))-1)*U1356,2))</f>
        <v/>
      </c>
      <c r="S1357" s="21" t="str">
        <f>IF(O1357="","",IF(O1357=nper,U1356+R1357,MIN(U1356+R1357,IF(Q1357=Q1356,S1356,ROUND(-PMT(((1+Q1357/CP)^(CP/periods_per_year))-1,nper-O1357+1,U1356),2)))))</f>
        <v/>
      </c>
      <c r="T1357" s="21" t="str">
        <f t="shared" si="208"/>
        <v/>
      </c>
      <c r="U1357" s="21" t="str">
        <f t="shared" si="209"/>
        <v/>
      </c>
    </row>
    <row r="1358" spans="1:21" x14ac:dyDescent="0.2">
      <c r="A1358" s="11" t="str">
        <f t="shared" si="200"/>
        <v/>
      </c>
      <c r="B1358" s="12" t="str">
        <f t="shared" si="201"/>
        <v/>
      </c>
      <c r="C1358" s="16" t="str">
        <f t="shared" si="202"/>
        <v/>
      </c>
      <c r="D1358" s="13" t="str">
        <f>IF(A1358="","",IF(A1358=1,start_rate,IF(variable,IF(OR(A1358=1,A1358&lt;$J$23*periods_per_year),D1357,MIN($J$24,IF(MOD(A1358-1,$J$26)=0,MAX($J$25,D1357+$J$27),D1357))),D1357)))</f>
        <v/>
      </c>
      <c r="E1358" s="14" t="str">
        <f t="shared" si="203"/>
        <v/>
      </c>
      <c r="F1358" s="14" t="str">
        <f>IF(A1358="","",IF(A1358=nper,J1357+E1358,MIN(J1357+E1358,IF(D1358=D1357,F1357,IF($E$13="Acc Bi-Weekly",ROUND((-PMT(((1+D1358/CP)^(CP/12))-1,(nper-A1358+1)*12/26,J1357))/2,2),IF($E$13="Acc Weekly",ROUND((-PMT(((1+D1358/CP)^(CP/12))-1,(nper-A1358+1)*12/52,J1357))/4,2),ROUND(-PMT(((1+D1358/CP)^(CP/periods_per_year))-1,nper-A1358+1,J1357),2)))))))</f>
        <v/>
      </c>
      <c r="G1358" s="14" t="str">
        <f>IF(OR(A1358="",A1358&lt;$E$23),"",IF(J1357&lt;=F1358,0,IF(IF(AND(A1358&gt;=$E$23,MOD(A1358-$E$23,int)=0),$E$24,0)+F1358&gt;=J1357+E1358,J1357+E1358-F1358,IF(AND(A1358&gt;=$E$23,MOD(A1358-$E$23,int)=0),$E$24,0)+IF(IF(AND(A1358&gt;=$E$23,MOD(A1358-$E$23,int)=0),$E$24,0)+IF(MOD(A1358-$E$27,periods_per_year)=0,$E$26,0)+F1358&lt;J1357+E1358,IF(MOD(A1358-$E$27,periods_per_year)=0,$E$26,0),J1357+E1358-IF(AND(A1358&gt;=$E$23,MOD(A1358-$E$23,int)=0),$E$24,0)-F1358))))</f>
        <v/>
      </c>
      <c r="H1358" s="15"/>
      <c r="I1358" s="14" t="str">
        <f t="shared" si="204"/>
        <v/>
      </c>
      <c r="J1358" s="14" t="str">
        <f t="shared" si="205"/>
        <v/>
      </c>
      <c r="K1358" s="14" t="str">
        <f t="shared" si="206"/>
        <v/>
      </c>
      <c r="L1358" s="14" t="str">
        <f>IF(A1358="","",SUM($K$49:K1358))</f>
        <v/>
      </c>
      <c r="O1358" s="18" t="str">
        <f t="shared" si="207"/>
        <v/>
      </c>
      <c r="P1358" s="19" t="str">
        <f>IF(O1358="","",IF(OR(periods_per_year=26,periods_per_year=52),IF(periods_per_year=26,IF(O1358=1,fpdate,P1357+14),IF(periods_per_year=52,IF(O1358=1,fpdate,P1357+7),"n/a")),IF(periods_per_year=24,DATE(YEAR(fpdate),MONTH(fpdate)+(O1358-1)/2+IF(AND(DAY(fpdate)&gt;=15,MOD(O1358,2)=0),1,0),IF(MOD(O1358,2)=0,IF(DAY(fpdate)&gt;=15,DAY(fpdate)-14,DAY(fpdate)+14),DAY(fpdate))),IF(DAY(DATE(YEAR(fpdate),MONTH(fpdate)+O1358-1,DAY(fpdate)))&lt;&gt;DAY(fpdate),DATE(YEAR(fpdate),MONTH(fpdate)+O1358,0),DATE(YEAR(fpdate),MONTH(fpdate)+O1358-1,DAY(fpdate))))))</f>
        <v/>
      </c>
      <c r="Q1358" s="20" t="str">
        <f>IF(O1358="","",IF(D1358&lt;&gt;"",D1358,IF(O1358=1,start_rate,IF(variable,IF(OR(O1358=1,O1358&lt;$J$23*periods_per_year),Q1357,MIN($J$24,IF(MOD(O1358-1,$J$26)=0,MAX($J$25,Q1357+$J$27),Q1357))),Q1357))))</f>
        <v/>
      </c>
      <c r="R1358" s="21" t="str">
        <f>IF(O1358="","",ROUND((((1+Q1358/CP)^(CP/periods_per_year))-1)*U1357,2))</f>
        <v/>
      </c>
      <c r="S1358" s="21" t="str">
        <f>IF(O1358="","",IF(O1358=nper,U1357+R1358,MIN(U1357+R1358,IF(Q1358=Q1357,S1357,ROUND(-PMT(((1+Q1358/CP)^(CP/periods_per_year))-1,nper-O1358+1,U1357),2)))))</f>
        <v/>
      </c>
      <c r="T1358" s="21" t="str">
        <f t="shared" si="208"/>
        <v/>
      </c>
      <c r="U1358" s="21" t="str">
        <f t="shared" si="209"/>
        <v/>
      </c>
    </row>
    <row r="1359" spans="1:21" x14ac:dyDescent="0.2">
      <c r="A1359" s="11" t="str">
        <f t="shared" si="200"/>
        <v/>
      </c>
      <c r="B1359" s="12" t="str">
        <f t="shared" si="201"/>
        <v/>
      </c>
      <c r="C1359" s="16" t="str">
        <f t="shared" si="202"/>
        <v/>
      </c>
      <c r="D1359" s="13" t="str">
        <f>IF(A1359="","",IF(A1359=1,start_rate,IF(variable,IF(OR(A1359=1,A1359&lt;$J$23*periods_per_year),D1358,MIN($J$24,IF(MOD(A1359-1,$J$26)=0,MAX($J$25,D1358+$J$27),D1358))),D1358)))</f>
        <v/>
      </c>
      <c r="E1359" s="14" t="str">
        <f t="shared" si="203"/>
        <v/>
      </c>
      <c r="F1359" s="14" t="str">
        <f>IF(A1359="","",IF(A1359=nper,J1358+E1359,MIN(J1358+E1359,IF(D1359=D1358,F1358,IF($E$13="Acc Bi-Weekly",ROUND((-PMT(((1+D1359/CP)^(CP/12))-1,(nper-A1359+1)*12/26,J1358))/2,2),IF($E$13="Acc Weekly",ROUND((-PMT(((1+D1359/CP)^(CP/12))-1,(nper-A1359+1)*12/52,J1358))/4,2),ROUND(-PMT(((1+D1359/CP)^(CP/periods_per_year))-1,nper-A1359+1,J1358),2)))))))</f>
        <v/>
      </c>
      <c r="G1359" s="14" t="str">
        <f>IF(OR(A1359="",A1359&lt;$E$23),"",IF(J1358&lt;=F1359,0,IF(IF(AND(A1359&gt;=$E$23,MOD(A1359-$E$23,int)=0),$E$24,0)+F1359&gt;=J1358+E1359,J1358+E1359-F1359,IF(AND(A1359&gt;=$E$23,MOD(A1359-$E$23,int)=0),$E$24,0)+IF(IF(AND(A1359&gt;=$E$23,MOD(A1359-$E$23,int)=0),$E$24,0)+IF(MOD(A1359-$E$27,periods_per_year)=0,$E$26,0)+F1359&lt;J1358+E1359,IF(MOD(A1359-$E$27,periods_per_year)=0,$E$26,0),J1358+E1359-IF(AND(A1359&gt;=$E$23,MOD(A1359-$E$23,int)=0),$E$24,0)-F1359))))</f>
        <v/>
      </c>
      <c r="H1359" s="15"/>
      <c r="I1359" s="14" t="str">
        <f t="shared" si="204"/>
        <v/>
      </c>
      <c r="J1359" s="14" t="str">
        <f t="shared" si="205"/>
        <v/>
      </c>
      <c r="K1359" s="14" t="str">
        <f t="shared" si="206"/>
        <v/>
      </c>
      <c r="L1359" s="14" t="str">
        <f>IF(A1359="","",SUM($K$49:K1359))</f>
        <v/>
      </c>
      <c r="O1359" s="18" t="str">
        <f t="shared" si="207"/>
        <v/>
      </c>
      <c r="P1359" s="19" t="str">
        <f>IF(O1359="","",IF(OR(periods_per_year=26,periods_per_year=52),IF(periods_per_year=26,IF(O1359=1,fpdate,P1358+14),IF(periods_per_year=52,IF(O1359=1,fpdate,P1358+7),"n/a")),IF(periods_per_year=24,DATE(YEAR(fpdate),MONTH(fpdate)+(O1359-1)/2+IF(AND(DAY(fpdate)&gt;=15,MOD(O1359,2)=0),1,0),IF(MOD(O1359,2)=0,IF(DAY(fpdate)&gt;=15,DAY(fpdate)-14,DAY(fpdate)+14),DAY(fpdate))),IF(DAY(DATE(YEAR(fpdate),MONTH(fpdate)+O1359-1,DAY(fpdate)))&lt;&gt;DAY(fpdate),DATE(YEAR(fpdate),MONTH(fpdate)+O1359,0),DATE(YEAR(fpdate),MONTH(fpdate)+O1359-1,DAY(fpdate))))))</f>
        <v/>
      </c>
      <c r="Q1359" s="20" t="str">
        <f>IF(O1359="","",IF(D1359&lt;&gt;"",D1359,IF(O1359=1,start_rate,IF(variable,IF(OR(O1359=1,O1359&lt;$J$23*periods_per_year),Q1358,MIN($J$24,IF(MOD(O1359-1,$J$26)=0,MAX($J$25,Q1358+$J$27),Q1358))),Q1358))))</f>
        <v/>
      </c>
      <c r="R1359" s="21" t="str">
        <f>IF(O1359="","",ROUND((((1+Q1359/CP)^(CP/periods_per_year))-1)*U1358,2))</f>
        <v/>
      </c>
      <c r="S1359" s="21" t="str">
        <f>IF(O1359="","",IF(O1359=nper,U1358+R1359,MIN(U1358+R1359,IF(Q1359=Q1358,S1358,ROUND(-PMT(((1+Q1359/CP)^(CP/periods_per_year))-1,nper-O1359+1,U1358),2)))))</f>
        <v/>
      </c>
      <c r="T1359" s="21" t="str">
        <f t="shared" si="208"/>
        <v/>
      </c>
      <c r="U1359" s="21" t="str">
        <f t="shared" si="209"/>
        <v/>
      </c>
    </row>
    <row r="1360" spans="1:21" x14ac:dyDescent="0.2">
      <c r="A1360" s="11" t="str">
        <f t="shared" si="200"/>
        <v/>
      </c>
      <c r="B1360" s="12" t="str">
        <f t="shared" si="201"/>
        <v/>
      </c>
      <c r="C1360" s="16" t="str">
        <f t="shared" si="202"/>
        <v/>
      </c>
      <c r="D1360" s="13" t="str">
        <f>IF(A1360="","",IF(A1360=1,start_rate,IF(variable,IF(OR(A1360=1,A1360&lt;$J$23*periods_per_year),D1359,MIN($J$24,IF(MOD(A1360-1,$J$26)=0,MAX($J$25,D1359+$J$27),D1359))),D1359)))</f>
        <v/>
      </c>
      <c r="E1360" s="14" t="str">
        <f t="shared" si="203"/>
        <v/>
      </c>
      <c r="F1360" s="14" t="str">
        <f>IF(A1360="","",IF(A1360=nper,J1359+E1360,MIN(J1359+E1360,IF(D1360=D1359,F1359,IF($E$13="Acc Bi-Weekly",ROUND((-PMT(((1+D1360/CP)^(CP/12))-1,(nper-A1360+1)*12/26,J1359))/2,2),IF($E$13="Acc Weekly",ROUND((-PMT(((1+D1360/CP)^(CP/12))-1,(nper-A1360+1)*12/52,J1359))/4,2),ROUND(-PMT(((1+D1360/CP)^(CP/periods_per_year))-1,nper-A1360+1,J1359),2)))))))</f>
        <v/>
      </c>
      <c r="G1360" s="14" t="str">
        <f>IF(OR(A1360="",A1360&lt;$E$23),"",IF(J1359&lt;=F1360,0,IF(IF(AND(A1360&gt;=$E$23,MOD(A1360-$E$23,int)=0),$E$24,0)+F1360&gt;=J1359+E1360,J1359+E1360-F1360,IF(AND(A1360&gt;=$E$23,MOD(A1360-$E$23,int)=0),$E$24,0)+IF(IF(AND(A1360&gt;=$E$23,MOD(A1360-$E$23,int)=0),$E$24,0)+IF(MOD(A1360-$E$27,periods_per_year)=0,$E$26,0)+F1360&lt;J1359+E1360,IF(MOD(A1360-$E$27,periods_per_year)=0,$E$26,0),J1359+E1360-IF(AND(A1360&gt;=$E$23,MOD(A1360-$E$23,int)=0),$E$24,0)-F1360))))</f>
        <v/>
      </c>
      <c r="H1360" s="15"/>
      <c r="I1360" s="14" t="str">
        <f t="shared" si="204"/>
        <v/>
      </c>
      <c r="J1360" s="14" t="str">
        <f t="shared" si="205"/>
        <v/>
      </c>
      <c r="K1360" s="14" t="str">
        <f t="shared" si="206"/>
        <v/>
      </c>
      <c r="L1360" s="14" t="str">
        <f>IF(A1360="","",SUM($K$49:K1360))</f>
        <v/>
      </c>
      <c r="O1360" s="18" t="str">
        <f t="shared" si="207"/>
        <v/>
      </c>
      <c r="P1360" s="19" t="str">
        <f>IF(O1360="","",IF(OR(periods_per_year=26,periods_per_year=52),IF(periods_per_year=26,IF(O1360=1,fpdate,P1359+14),IF(periods_per_year=52,IF(O1360=1,fpdate,P1359+7),"n/a")),IF(periods_per_year=24,DATE(YEAR(fpdate),MONTH(fpdate)+(O1360-1)/2+IF(AND(DAY(fpdate)&gt;=15,MOD(O1360,2)=0),1,0),IF(MOD(O1360,2)=0,IF(DAY(fpdate)&gt;=15,DAY(fpdate)-14,DAY(fpdate)+14),DAY(fpdate))),IF(DAY(DATE(YEAR(fpdate),MONTH(fpdate)+O1360-1,DAY(fpdate)))&lt;&gt;DAY(fpdate),DATE(YEAR(fpdate),MONTH(fpdate)+O1360,0),DATE(YEAR(fpdate),MONTH(fpdate)+O1360-1,DAY(fpdate))))))</f>
        <v/>
      </c>
      <c r="Q1360" s="20" t="str">
        <f>IF(O1360="","",IF(D1360&lt;&gt;"",D1360,IF(O1360=1,start_rate,IF(variable,IF(OR(O1360=1,O1360&lt;$J$23*periods_per_year),Q1359,MIN($J$24,IF(MOD(O1360-1,$J$26)=0,MAX($J$25,Q1359+$J$27),Q1359))),Q1359))))</f>
        <v/>
      </c>
      <c r="R1360" s="21" t="str">
        <f>IF(O1360="","",ROUND((((1+Q1360/CP)^(CP/periods_per_year))-1)*U1359,2))</f>
        <v/>
      </c>
      <c r="S1360" s="21" t="str">
        <f>IF(O1360="","",IF(O1360=nper,U1359+R1360,MIN(U1359+R1360,IF(Q1360=Q1359,S1359,ROUND(-PMT(((1+Q1360/CP)^(CP/periods_per_year))-1,nper-O1360+1,U1359),2)))))</f>
        <v/>
      </c>
      <c r="T1360" s="21" t="str">
        <f t="shared" si="208"/>
        <v/>
      </c>
      <c r="U1360" s="21" t="str">
        <f t="shared" si="209"/>
        <v/>
      </c>
    </row>
    <row r="1361" spans="1:21" x14ac:dyDescent="0.2">
      <c r="A1361" s="11" t="str">
        <f t="shared" si="200"/>
        <v/>
      </c>
      <c r="B1361" s="12" t="str">
        <f t="shared" si="201"/>
        <v/>
      </c>
      <c r="C1361" s="16" t="str">
        <f t="shared" si="202"/>
        <v/>
      </c>
      <c r="D1361" s="13" t="str">
        <f>IF(A1361="","",IF(A1361=1,start_rate,IF(variable,IF(OR(A1361=1,A1361&lt;$J$23*periods_per_year),D1360,MIN($J$24,IF(MOD(A1361-1,$J$26)=0,MAX($J$25,D1360+$J$27),D1360))),D1360)))</f>
        <v/>
      </c>
      <c r="E1361" s="14" t="str">
        <f t="shared" si="203"/>
        <v/>
      </c>
      <c r="F1361" s="14" t="str">
        <f>IF(A1361="","",IF(A1361=nper,J1360+E1361,MIN(J1360+E1361,IF(D1361=D1360,F1360,IF($E$13="Acc Bi-Weekly",ROUND((-PMT(((1+D1361/CP)^(CP/12))-1,(nper-A1361+1)*12/26,J1360))/2,2),IF($E$13="Acc Weekly",ROUND((-PMT(((1+D1361/CP)^(CP/12))-1,(nper-A1361+1)*12/52,J1360))/4,2),ROUND(-PMT(((1+D1361/CP)^(CP/periods_per_year))-1,nper-A1361+1,J1360),2)))))))</f>
        <v/>
      </c>
      <c r="G1361" s="14" t="str">
        <f>IF(OR(A1361="",A1361&lt;$E$23),"",IF(J1360&lt;=F1361,0,IF(IF(AND(A1361&gt;=$E$23,MOD(A1361-$E$23,int)=0),$E$24,0)+F1361&gt;=J1360+E1361,J1360+E1361-F1361,IF(AND(A1361&gt;=$E$23,MOD(A1361-$E$23,int)=0),$E$24,0)+IF(IF(AND(A1361&gt;=$E$23,MOD(A1361-$E$23,int)=0),$E$24,0)+IF(MOD(A1361-$E$27,periods_per_year)=0,$E$26,0)+F1361&lt;J1360+E1361,IF(MOD(A1361-$E$27,periods_per_year)=0,$E$26,0),J1360+E1361-IF(AND(A1361&gt;=$E$23,MOD(A1361-$E$23,int)=0),$E$24,0)-F1361))))</f>
        <v/>
      </c>
      <c r="H1361" s="15"/>
      <c r="I1361" s="14" t="str">
        <f t="shared" si="204"/>
        <v/>
      </c>
      <c r="J1361" s="14" t="str">
        <f t="shared" si="205"/>
        <v/>
      </c>
      <c r="K1361" s="14" t="str">
        <f t="shared" si="206"/>
        <v/>
      </c>
      <c r="L1361" s="14" t="str">
        <f>IF(A1361="","",SUM($K$49:K1361))</f>
        <v/>
      </c>
      <c r="O1361" s="18" t="str">
        <f t="shared" si="207"/>
        <v/>
      </c>
      <c r="P1361" s="19" t="str">
        <f>IF(O1361="","",IF(OR(periods_per_year=26,periods_per_year=52),IF(periods_per_year=26,IF(O1361=1,fpdate,P1360+14),IF(periods_per_year=52,IF(O1361=1,fpdate,P1360+7),"n/a")),IF(periods_per_year=24,DATE(YEAR(fpdate),MONTH(fpdate)+(O1361-1)/2+IF(AND(DAY(fpdate)&gt;=15,MOD(O1361,2)=0),1,0),IF(MOD(O1361,2)=0,IF(DAY(fpdate)&gt;=15,DAY(fpdate)-14,DAY(fpdate)+14),DAY(fpdate))),IF(DAY(DATE(YEAR(fpdate),MONTH(fpdate)+O1361-1,DAY(fpdate)))&lt;&gt;DAY(fpdate),DATE(YEAR(fpdate),MONTH(fpdate)+O1361,0),DATE(YEAR(fpdate),MONTH(fpdate)+O1361-1,DAY(fpdate))))))</f>
        <v/>
      </c>
      <c r="Q1361" s="20" t="str">
        <f>IF(O1361="","",IF(D1361&lt;&gt;"",D1361,IF(O1361=1,start_rate,IF(variable,IF(OR(O1361=1,O1361&lt;$J$23*periods_per_year),Q1360,MIN($J$24,IF(MOD(O1361-1,$J$26)=0,MAX($J$25,Q1360+$J$27),Q1360))),Q1360))))</f>
        <v/>
      </c>
      <c r="R1361" s="21" t="str">
        <f>IF(O1361="","",ROUND((((1+Q1361/CP)^(CP/periods_per_year))-1)*U1360,2))</f>
        <v/>
      </c>
      <c r="S1361" s="21" t="str">
        <f>IF(O1361="","",IF(O1361=nper,U1360+R1361,MIN(U1360+R1361,IF(Q1361=Q1360,S1360,ROUND(-PMT(((1+Q1361/CP)^(CP/periods_per_year))-1,nper-O1361+1,U1360),2)))))</f>
        <v/>
      </c>
      <c r="T1361" s="21" t="str">
        <f t="shared" si="208"/>
        <v/>
      </c>
      <c r="U1361" s="21" t="str">
        <f t="shared" si="209"/>
        <v/>
      </c>
    </row>
    <row r="1362" spans="1:21" x14ac:dyDescent="0.2">
      <c r="A1362" s="11" t="str">
        <f t="shared" si="200"/>
        <v/>
      </c>
      <c r="B1362" s="12" t="str">
        <f t="shared" si="201"/>
        <v/>
      </c>
      <c r="C1362" s="16" t="str">
        <f t="shared" si="202"/>
        <v/>
      </c>
      <c r="D1362" s="13" t="str">
        <f>IF(A1362="","",IF(A1362=1,start_rate,IF(variable,IF(OR(A1362=1,A1362&lt;$J$23*periods_per_year),D1361,MIN($J$24,IF(MOD(A1362-1,$J$26)=0,MAX($J$25,D1361+$J$27),D1361))),D1361)))</f>
        <v/>
      </c>
      <c r="E1362" s="14" t="str">
        <f t="shared" si="203"/>
        <v/>
      </c>
      <c r="F1362" s="14" t="str">
        <f>IF(A1362="","",IF(A1362=nper,J1361+E1362,MIN(J1361+E1362,IF(D1362=D1361,F1361,IF($E$13="Acc Bi-Weekly",ROUND((-PMT(((1+D1362/CP)^(CP/12))-1,(nper-A1362+1)*12/26,J1361))/2,2),IF($E$13="Acc Weekly",ROUND((-PMT(((1+D1362/CP)^(CP/12))-1,(nper-A1362+1)*12/52,J1361))/4,2),ROUND(-PMT(((1+D1362/CP)^(CP/periods_per_year))-1,nper-A1362+1,J1361),2)))))))</f>
        <v/>
      </c>
      <c r="G1362" s="14" t="str">
        <f>IF(OR(A1362="",A1362&lt;$E$23),"",IF(J1361&lt;=F1362,0,IF(IF(AND(A1362&gt;=$E$23,MOD(A1362-$E$23,int)=0),$E$24,0)+F1362&gt;=J1361+E1362,J1361+E1362-F1362,IF(AND(A1362&gt;=$E$23,MOD(A1362-$E$23,int)=0),$E$24,0)+IF(IF(AND(A1362&gt;=$E$23,MOD(A1362-$E$23,int)=0),$E$24,0)+IF(MOD(A1362-$E$27,periods_per_year)=0,$E$26,0)+F1362&lt;J1361+E1362,IF(MOD(A1362-$E$27,periods_per_year)=0,$E$26,0),J1361+E1362-IF(AND(A1362&gt;=$E$23,MOD(A1362-$E$23,int)=0),$E$24,0)-F1362))))</f>
        <v/>
      </c>
      <c r="H1362" s="15"/>
      <c r="I1362" s="14" t="str">
        <f t="shared" si="204"/>
        <v/>
      </c>
      <c r="J1362" s="14" t="str">
        <f t="shared" si="205"/>
        <v/>
      </c>
      <c r="K1362" s="14" t="str">
        <f t="shared" si="206"/>
        <v/>
      </c>
      <c r="L1362" s="14" t="str">
        <f>IF(A1362="","",SUM($K$49:K1362))</f>
        <v/>
      </c>
      <c r="O1362" s="18" t="str">
        <f t="shared" si="207"/>
        <v/>
      </c>
      <c r="P1362" s="19" t="str">
        <f>IF(O1362="","",IF(OR(periods_per_year=26,periods_per_year=52),IF(periods_per_year=26,IF(O1362=1,fpdate,P1361+14),IF(periods_per_year=52,IF(O1362=1,fpdate,P1361+7),"n/a")),IF(periods_per_year=24,DATE(YEAR(fpdate),MONTH(fpdate)+(O1362-1)/2+IF(AND(DAY(fpdate)&gt;=15,MOD(O1362,2)=0),1,0),IF(MOD(O1362,2)=0,IF(DAY(fpdate)&gt;=15,DAY(fpdate)-14,DAY(fpdate)+14),DAY(fpdate))),IF(DAY(DATE(YEAR(fpdate),MONTH(fpdate)+O1362-1,DAY(fpdate)))&lt;&gt;DAY(fpdate),DATE(YEAR(fpdate),MONTH(fpdate)+O1362,0),DATE(YEAR(fpdate),MONTH(fpdate)+O1362-1,DAY(fpdate))))))</f>
        <v/>
      </c>
      <c r="Q1362" s="20" t="str">
        <f>IF(O1362="","",IF(D1362&lt;&gt;"",D1362,IF(O1362=1,start_rate,IF(variable,IF(OR(O1362=1,O1362&lt;$J$23*periods_per_year),Q1361,MIN($J$24,IF(MOD(O1362-1,$J$26)=0,MAX($J$25,Q1361+$J$27),Q1361))),Q1361))))</f>
        <v/>
      </c>
      <c r="R1362" s="21" t="str">
        <f>IF(O1362="","",ROUND((((1+Q1362/CP)^(CP/periods_per_year))-1)*U1361,2))</f>
        <v/>
      </c>
      <c r="S1362" s="21" t="str">
        <f>IF(O1362="","",IF(O1362=nper,U1361+R1362,MIN(U1361+R1362,IF(Q1362=Q1361,S1361,ROUND(-PMT(((1+Q1362/CP)^(CP/periods_per_year))-1,nper-O1362+1,U1361),2)))))</f>
        <v/>
      </c>
      <c r="T1362" s="21" t="str">
        <f t="shared" si="208"/>
        <v/>
      </c>
      <c r="U1362" s="21" t="str">
        <f t="shared" si="209"/>
        <v/>
      </c>
    </row>
    <row r="1363" spans="1:21" x14ac:dyDescent="0.2">
      <c r="A1363" s="11" t="str">
        <f t="shared" si="200"/>
        <v/>
      </c>
      <c r="B1363" s="12" t="str">
        <f t="shared" si="201"/>
        <v/>
      </c>
      <c r="C1363" s="16" t="str">
        <f t="shared" si="202"/>
        <v/>
      </c>
      <c r="D1363" s="13" t="str">
        <f>IF(A1363="","",IF(A1363=1,start_rate,IF(variable,IF(OR(A1363=1,A1363&lt;$J$23*periods_per_year),D1362,MIN($J$24,IF(MOD(A1363-1,$J$26)=0,MAX($J$25,D1362+$J$27),D1362))),D1362)))</f>
        <v/>
      </c>
      <c r="E1363" s="14" t="str">
        <f t="shared" si="203"/>
        <v/>
      </c>
      <c r="F1363" s="14" t="str">
        <f>IF(A1363="","",IF(A1363=nper,J1362+E1363,MIN(J1362+E1363,IF(D1363=D1362,F1362,IF($E$13="Acc Bi-Weekly",ROUND((-PMT(((1+D1363/CP)^(CP/12))-1,(nper-A1363+1)*12/26,J1362))/2,2),IF($E$13="Acc Weekly",ROUND((-PMT(((1+D1363/CP)^(CP/12))-1,(nper-A1363+1)*12/52,J1362))/4,2),ROUND(-PMT(((1+D1363/CP)^(CP/periods_per_year))-1,nper-A1363+1,J1362),2)))))))</f>
        <v/>
      </c>
      <c r="G1363" s="14" t="str">
        <f>IF(OR(A1363="",A1363&lt;$E$23),"",IF(J1362&lt;=F1363,0,IF(IF(AND(A1363&gt;=$E$23,MOD(A1363-$E$23,int)=0),$E$24,0)+F1363&gt;=J1362+E1363,J1362+E1363-F1363,IF(AND(A1363&gt;=$E$23,MOD(A1363-$E$23,int)=0),$E$24,0)+IF(IF(AND(A1363&gt;=$E$23,MOD(A1363-$E$23,int)=0),$E$24,0)+IF(MOD(A1363-$E$27,periods_per_year)=0,$E$26,0)+F1363&lt;J1362+E1363,IF(MOD(A1363-$E$27,periods_per_year)=0,$E$26,0),J1362+E1363-IF(AND(A1363&gt;=$E$23,MOD(A1363-$E$23,int)=0),$E$24,0)-F1363))))</f>
        <v/>
      </c>
      <c r="H1363" s="15"/>
      <c r="I1363" s="14" t="str">
        <f t="shared" si="204"/>
        <v/>
      </c>
      <c r="J1363" s="14" t="str">
        <f t="shared" si="205"/>
        <v/>
      </c>
      <c r="K1363" s="14" t="str">
        <f t="shared" si="206"/>
        <v/>
      </c>
      <c r="L1363" s="14" t="str">
        <f>IF(A1363="","",SUM($K$49:K1363))</f>
        <v/>
      </c>
      <c r="O1363" s="18" t="str">
        <f t="shared" si="207"/>
        <v/>
      </c>
      <c r="P1363" s="19" t="str">
        <f>IF(O1363="","",IF(OR(periods_per_year=26,periods_per_year=52),IF(periods_per_year=26,IF(O1363=1,fpdate,P1362+14),IF(periods_per_year=52,IF(O1363=1,fpdate,P1362+7),"n/a")),IF(periods_per_year=24,DATE(YEAR(fpdate),MONTH(fpdate)+(O1363-1)/2+IF(AND(DAY(fpdate)&gt;=15,MOD(O1363,2)=0),1,0),IF(MOD(O1363,2)=0,IF(DAY(fpdate)&gt;=15,DAY(fpdate)-14,DAY(fpdate)+14),DAY(fpdate))),IF(DAY(DATE(YEAR(fpdate),MONTH(fpdate)+O1363-1,DAY(fpdate)))&lt;&gt;DAY(fpdate),DATE(YEAR(fpdate),MONTH(fpdate)+O1363,0),DATE(YEAR(fpdate),MONTH(fpdate)+O1363-1,DAY(fpdate))))))</f>
        <v/>
      </c>
      <c r="Q1363" s="20" t="str">
        <f>IF(O1363="","",IF(D1363&lt;&gt;"",D1363,IF(O1363=1,start_rate,IF(variable,IF(OR(O1363=1,O1363&lt;$J$23*periods_per_year),Q1362,MIN($J$24,IF(MOD(O1363-1,$J$26)=0,MAX($J$25,Q1362+$J$27),Q1362))),Q1362))))</f>
        <v/>
      </c>
      <c r="R1363" s="21" t="str">
        <f>IF(O1363="","",ROUND((((1+Q1363/CP)^(CP/periods_per_year))-1)*U1362,2))</f>
        <v/>
      </c>
      <c r="S1363" s="21" t="str">
        <f>IF(O1363="","",IF(O1363=nper,U1362+R1363,MIN(U1362+R1363,IF(Q1363=Q1362,S1362,ROUND(-PMT(((1+Q1363/CP)^(CP/periods_per_year))-1,nper-O1363+1,U1362),2)))))</f>
        <v/>
      </c>
      <c r="T1363" s="21" t="str">
        <f t="shared" si="208"/>
        <v/>
      </c>
      <c r="U1363" s="21" t="str">
        <f t="shared" si="209"/>
        <v/>
      </c>
    </row>
    <row r="1364" spans="1:21" x14ac:dyDescent="0.2">
      <c r="A1364" s="11" t="str">
        <f t="shared" si="200"/>
        <v/>
      </c>
      <c r="B1364" s="12" t="str">
        <f t="shared" si="201"/>
        <v/>
      </c>
      <c r="C1364" s="16" t="str">
        <f t="shared" si="202"/>
        <v/>
      </c>
      <c r="D1364" s="13" t="str">
        <f>IF(A1364="","",IF(A1364=1,start_rate,IF(variable,IF(OR(A1364=1,A1364&lt;$J$23*periods_per_year),D1363,MIN($J$24,IF(MOD(A1364-1,$J$26)=0,MAX($J$25,D1363+$J$27),D1363))),D1363)))</f>
        <v/>
      </c>
      <c r="E1364" s="14" t="str">
        <f t="shared" si="203"/>
        <v/>
      </c>
      <c r="F1364" s="14" t="str">
        <f>IF(A1364="","",IF(A1364=nper,J1363+E1364,MIN(J1363+E1364,IF(D1364=D1363,F1363,IF($E$13="Acc Bi-Weekly",ROUND((-PMT(((1+D1364/CP)^(CP/12))-1,(nper-A1364+1)*12/26,J1363))/2,2),IF($E$13="Acc Weekly",ROUND((-PMT(((1+D1364/CP)^(CP/12))-1,(nper-A1364+1)*12/52,J1363))/4,2),ROUND(-PMT(((1+D1364/CP)^(CP/periods_per_year))-1,nper-A1364+1,J1363),2)))))))</f>
        <v/>
      </c>
      <c r="G1364" s="14" t="str">
        <f>IF(OR(A1364="",A1364&lt;$E$23),"",IF(J1363&lt;=F1364,0,IF(IF(AND(A1364&gt;=$E$23,MOD(A1364-$E$23,int)=0),$E$24,0)+F1364&gt;=J1363+E1364,J1363+E1364-F1364,IF(AND(A1364&gt;=$E$23,MOD(A1364-$E$23,int)=0),$E$24,0)+IF(IF(AND(A1364&gt;=$E$23,MOD(A1364-$E$23,int)=0),$E$24,0)+IF(MOD(A1364-$E$27,periods_per_year)=0,$E$26,0)+F1364&lt;J1363+E1364,IF(MOD(A1364-$E$27,periods_per_year)=0,$E$26,0),J1363+E1364-IF(AND(A1364&gt;=$E$23,MOD(A1364-$E$23,int)=0),$E$24,0)-F1364))))</f>
        <v/>
      </c>
      <c r="H1364" s="15"/>
      <c r="I1364" s="14" t="str">
        <f t="shared" si="204"/>
        <v/>
      </c>
      <c r="J1364" s="14" t="str">
        <f t="shared" si="205"/>
        <v/>
      </c>
      <c r="K1364" s="14" t="str">
        <f t="shared" si="206"/>
        <v/>
      </c>
      <c r="L1364" s="14" t="str">
        <f>IF(A1364="","",SUM($K$49:K1364))</f>
        <v/>
      </c>
      <c r="O1364" s="18" t="str">
        <f t="shared" si="207"/>
        <v/>
      </c>
      <c r="P1364" s="19" t="str">
        <f>IF(O1364="","",IF(OR(periods_per_year=26,periods_per_year=52),IF(periods_per_year=26,IF(O1364=1,fpdate,P1363+14),IF(periods_per_year=52,IF(O1364=1,fpdate,P1363+7),"n/a")),IF(periods_per_year=24,DATE(YEAR(fpdate),MONTH(fpdate)+(O1364-1)/2+IF(AND(DAY(fpdate)&gt;=15,MOD(O1364,2)=0),1,0),IF(MOD(O1364,2)=0,IF(DAY(fpdate)&gt;=15,DAY(fpdate)-14,DAY(fpdate)+14),DAY(fpdate))),IF(DAY(DATE(YEAR(fpdate),MONTH(fpdate)+O1364-1,DAY(fpdate)))&lt;&gt;DAY(fpdate),DATE(YEAR(fpdate),MONTH(fpdate)+O1364,0),DATE(YEAR(fpdate),MONTH(fpdate)+O1364-1,DAY(fpdate))))))</f>
        <v/>
      </c>
      <c r="Q1364" s="20" t="str">
        <f>IF(O1364="","",IF(D1364&lt;&gt;"",D1364,IF(O1364=1,start_rate,IF(variable,IF(OR(O1364=1,O1364&lt;$J$23*periods_per_year),Q1363,MIN($J$24,IF(MOD(O1364-1,$J$26)=0,MAX($J$25,Q1363+$J$27),Q1363))),Q1363))))</f>
        <v/>
      </c>
      <c r="R1364" s="21" t="str">
        <f>IF(O1364="","",ROUND((((1+Q1364/CP)^(CP/periods_per_year))-1)*U1363,2))</f>
        <v/>
      </c>
      <c r="S1364" s="21" t="str">
        <f>IF(O1364="","",IF(O1364=nper,U1363+R1364,MIN(U1363+R1364,IF(Q1364=Q1363,S1363,ROUND(-PMT(((1+Q1364/CP)^(CP/periods_per_year))-1,nper-O1364+1,U1363),2)))))</f>
        <v/>
      </c>
      <c r="T1364" s="21" t="str">
        <f t="shared" si="208"/>
        <v/>
      </c>
      <c r="U1364" s="21" t="str">
        <f t="shared" si="209"/>
        <v/>
      </c>
    </row>
    <row r="1365" spans="1:21" x14ac:dyDescent="0.2">
      <c r="A1365" s="11" t="str">
        <f t="shared" si="200"/>
        <v/>
      </c>
      <c r="B1365" s="12" t="str">
        <f t="shared" si="201"/>
        <v/>
      </c>
      <c r="C1365" s="16" t="str">
        <f t="shared" si="202"/>
        <v/>
      </c>
      <c r="D1365" s="13" t="str">
        <f>IF(A1365="","",IF(A1365=1,start_rate,IF(variable,IF(OR(A1365=1,A1365&lt;$J$23*periods_per_year),D1364,MIN($J$24,IF(MOD(A1365-1,$J$26)=0,MAX($J$25,D1364+$J$27),D1364))),D1364)))</f>
        <v/>
      </c>
      <c r="E1365" s="14" t="str">
        <f t="shared" si="203"/>
        <v/>
      </c>
      <c r="F1365" s="14" t="str">
        <f>IF(A1365="","",IF(A1365=nper,J1364+E1365,MIN(J1364+E1365,IF(D1365=D1364,F1364,IF($E$13="Acc Bi-Weekly",ROUND((-PMT(((1+D1365/CP)^(CP/12))-1,(nper-A1365+1)*12/26,J1364))/2,2),IF($E$13="Acc Weekly",ROUND((-PMT(((1+D1365/CP)^(CP/12))-1,(nper-A1365+1)*12/52,J1364))/4,2),ROUND(-PMT(((1+D1365/CP)^(CP/periods_per_year))-1,nper-A1365+1,J1364),2)))))))</f>
        <v/>
      </c>
      <c r="G1365" s="14" t="str">
        <f>IF(OR(A1365="",A1365&lt;$E$23),"",IF(J1364&lt;=F1365,0,IF(IF(AND(A1365&gt;=$E$23,MOD(A1365-$E$23,int)=0),$E$24,0)+F1365&gt;=J1364+E1365,J1364+E1365-F1365,IF(AND(A1365&gt;=$E$23,MOD(A1365-$E$23,int)=0),$E$24,0)+IF(IF(AND(A1365&gt;=$E$23,MOD(A1365-$E$23,int)=0),$E$24,0)+IF(MOD(A1365-$E$27,periods_per_year)=0,$E$26,0)+F1365&lt;J1364+E1365,IF(MOD(A1365-$E$27,periods_per_year)=0,$E$26,0),J1364+E1365-IF(AND(A1365&gt;=$E$23,MOD(A1365-$E$23,int)=0),$E$24,0)-F1365))))</f>
        <v/>
      </c>
      <c r="H1365" s="15"/>
      <c r="I1365" s="14" t="str">
        <f t="shared" si="204"/>
        <v/>
      </c>
      <c r="J1365" s="14" t="str">
        <f t="shared" si="205"/>
        <v/>
      </c>
      <c r="K1365" s="14" t="str">
        <f t="shared" si="206"/>
        <v/>
      </c>
      <c r="L1365" s="14" t="str">
        <f>IF(A1365="","",SUM($K$49:K1365))</f>
        <v/>
      </c>
      <c r="O1365" s="18" t="str">
        <f t="shared" si="207"/>
        <v/>
      </c>
      <c r="P1365" s="19" t="str">
        <f>IF(O1365="","",IF(OR(periods_per_year=26,periods_per_year=52),IF(periods_per_year=26,IF(O1365=1,fpdate,P1364+14),IF(periods_per_year=52,IF(O1365=1,fpdate,P1364+7),"n/a")),IF(periods_per_year=24,DATE(YEAR(fpdate),MONTH(fpdate)+(O1365-1)/2+IF(AND(DAY(fpdate)&gt;=15,MOD(O1365,2)=0),1,0),IF(MOD(O1365,2)=0,IF(DAY(fpdate)&gt;=15,DAY(fpdate)-14,DAY(fpdate)+14),DAY(fpdate))),IF(DAY(DATE(YEAR(fpdate),MONTH(fpdate)+O1365-1,DAY(fpdate)))&lt;&gt;DAY(fpdate),DATE(YEAR(fpdate),MONTH(fpdate)+O1365,0),DATE(YEAR(fpdate),MONTH(fpdate)+O1365-1,DAY(fpdate))))))</f>
        <v/>
      </c>
      <c r="Q1365" s="20" t="str">
        <f>IF(O1365="","",IF(D1365&lt;&gt;"",D1365,IF(O1365=1,start_rate,IF(variable,IF(OR(O1365=1,O1365&lt;$J$23*periods_per_year),Q1364,MIN($J$24,IF(MOD(O1365-1,$J$26)=0,MAX($J$25,Q1364+$J$27),Q1364))),Q1364))))</f>
        <v/>
      </c>
      <c r="R1365" s="21" t="str">
        <f>IF(O1365="","",ROUND((((1+Q1365/CP)^(CP/periods_per_year))-1)*U1364,2))</f>
        <v/>
      </c>
      <c r="S1365" s="21" t="str">
        <f>IF(O1365="","",IF(O1365=nper,U1364+R1365,MIN(U1364+R1365,IF(Q1365=Q1364,S1364,ROUND(-PMT(((1+Q1365/CP)^(CP/periods_per_year))-1,nper-O1365+1,U1364),2)))))</f>
        <v/>
      </c>
      <c r="T1365" s="21" t="str">
        <f t="shared" si="208"/>
        <v/>
      </c>
      <c r="U1365" s="21" t="str">
        <f t="shared" si="209"/>
        <v/>
      </c>
    </row>
    <row r="1366" spans="1:21" x14ac:dyDescent="0.2">
      <c r="A1366" s="11" t="str">
        <f t="shared" si="200"/>
        <v/>
      </c>
      <c r="B1366" s="12" t="str">
        <f t="shared" si="201"/>
        <v/>
      </c>
      <c r="C1366" s="16" t="str">
        <f t="shared" si="202"/>
        <v/>
      </c>
      <c r="D1366" s="13" t="str">
        <f>IF(A1366="","",IF(A1366=1,start_rate,IF(variable,IF(OR(A1366=1,A1366&lt;$J$23*periods_per_year),D1365,MIN($J$24,IF(MOD(A1366-1,$J$26)=0,MAX($J$25,D1365+$J$27),D1365))),D1365)))</f>
        <v/>
      </c>
      <c r="E1366" s="14" t="str">
        <f t="shared" si="203"/>
        <v/>
      </c>
      <c r="F1366" s="14" t="str">
        <f>IF(A1366="","",IF(A1366=nper,J1365+E1366,MIN(J1365+E1366,IF(D1366=D1365,F1365,IF($E$13="Acc Bi-Weekly",ROUND((-PMT(((1+D1366/CP)^(CP/12))-1,(nper-A1366+1)*12/26,J1365))/2,2),IF($E$13="Acc Weekly",ROUND((-PMT(((1+D1366/CP)^(CP/12))-1,(nper-A1366+1)*12/52,J1365))/4,2),ROUND(-PMT(((1+D1366/CP)^(CP/periods_per_year))-1,nper-A1366+1,J1365),2)))))))</f>
        <v/>
      </c>
      <c r="G1366" s="14" t="str">
        <f>IF(OR(A1366="",A1366&lt;$E$23),"",IF(J1365&lt;=F1366,0,IF(IF(AND(A1366&gt;=$E$23,MOD(A1366-$E$23,int)=0),$E$24,0)+F1366&gt;=J1365+E1366,J1365+E1366-F1366,IF(AND(A1366&gt;=$E$23,MOD(A1366-$E$23,int)=0),$E$24,0)+IF(IF(AND(A1366&gt;=$E$23,MOD(A1366-$E$23,int)=0),$E$24,0)+IF(MOD(A1366-$E$27,periods_per_year)=0,$E$26,0)+F1366&lt;J1365+E1366,IF(MOD(A1366-$E$27,periods_per_year)=0,$E$26,0),J1365+E1366-IF(AND(A1366&gt;=$E$23,MOD(A1366-$E$23,int)=0),$E$24,0)-F1366))))</f>
        <v/>
      </c>
      <c r="H1366" s="15"/>
      <c r="I1366" s="14" t="str">
        <f t="shared" si="204"/>
        <v/>
      </c>
      <c r="J1366" s="14" t="str">
        <f t="shared" si="205"/>
        <v/>
      </c>
      <c r="K1366" s="14" t="str">
        <f t="shared" si="206"/>
        <v/>
      </c>
      <c r="L1366" s="14" t="str">
        <f>IF(A1366="","",SUM($K$49:K1366))</f>
        <v/>
      </c>
      <c r="O1366" s="18" t="str">
        <f t="shared" si="207"/>
        <v/>
      </c>
      <c r="P1366" s="19" t="str">
        <f>IF(O1366="","",IF(OR(periods_per_year=26,periods_per_year=52),IF(periods_per_year=26,IF(O1366=1,fpdate,P1365+14),IF(periods_per_year=52,IF(O1366=1,fpdate,P1365+7),"n/a")),IF(periods_per_year=24,DATE(YEAR(fpdate),MONTH(fpdate)+(O1366-1)/2+IF(AND(DAY(fpdate)&gt;=15,MOD(O1366,2)=0),1,0),IF(MOD(O1366,2)=0,IF(DAY(fpdate)&gt;=15,DAY(fpdate)-14,DAY(fpdate)+14),DAY(fpdate))),IF(DAY(DATE(YEAR(fpdate),MONTH(fpdate)+O1366-1,DAY(fpdate)))&lt;&gt;DAY(fpdate),DATE(YEAR(fpdate),MONTH(fpdate)+O1366,0),DATE(YEAR(fpdate),MONTH(fpdate)+O1366-1,DAY(fpdate))))))</f>
        <v/>
      </c>
      <c r="Q1366" s="20" t="str">
        <f>IF(O1366="","",IF(D1366&lt;&gt;"",D1366,IF(O1366=1,start_rate,IF(variable,IF(OR(O1366=1,O1366&lt;$J$23*periods_per_year),Q1365,MIN($J$24,IF(MOD(O1366-1,$J$26)=0,MAX($J$25,Q1365+$J$27),Q1365))),Q1365))))</f>
        <v/>
      </c>
      <c r="R1366" s="21" t="str">
        <f>IF(O1366="","",ROUND((((1+Q1366/CP)^(CP/periods_per_year))-1)*U1365,2))</f>
        <v/>
      </c>
      <c r="S1366" s="21" t="str">
        <f>IF(O1366="","",IF(O1366=nper,U1365+R1366,MIN(U1365+R1366,IF(Q1366=Q1365,S1365,ROUND(-PMT(((1+Q1366/CP)^(CP/periods_per_year))-1,nper-O1366+1,U1365),2)))))</f>
        <v/>
      </c>
      <c r="T1366" s="21" t="str">
        <f t="shared" si="208"/>
        <v/>
      </c>
      <c r="U1366" s="21" t="str">
        <f t="shared" si="209"/>
        <v/>
      </c>
    </row>
    <row r="1367" spans="1:21" x14ac:dyDescent="0.2">
      <c r="A1367" s="11" t="str">
        <f t="shared" si="200"/>
        <v/>
      </c>
      <c r="B1367" s="12" t="str">
        <f t="shared" si="201"/>
        <v/>
      </c>
      <c r="C1367" s="16" t="str">
        <f t="shared" si="202"/>
        <v/>
      </c>
      <c r="D1367" s="13" t="str">
        <f>IF(A1367="","",IF(A1367=1,start_rate,IF(variable,IF(OR(A1367=1,A1367&lt;$J$23*periods_per_year),D1366,MIN($J$24,IF(MOD(A1367-1,$J$26)=0,MAX($J$25,D1366+$J$27),D1366))),D1366)))</f>
        <v/>
      </c>
      <c r="E1367" s="14" t="str">
        <f t="shared" si="203"/>
        <v/>
      </c>
      <c r="F1367" s="14" t="str">
        <f>IF(A1367="","",IF(A1367=nper,J1366+E1367,MIN(J1366+E1367,IF(D1367=D1366,F1366,IF($E$13="Acc Bi-Weekly",ROUND((-PMT(((1+D1367/CP)^(CP/12))-1,(nper-A1367+1)*12/26,J1366))/2,2),IF($E$13="Acc Weekly",ROUND((-PMT(((1+D1367/CP)^(CP/12))-1,(nper-A1367+1)*12/52,J1366))/4,2),ROUND(-PMT(((1+D1367/CP)^(CP/periods_per_year))-1,nper-A1367+1,J1366),2)))))))</f>
        <v/>
      </c>
      <c r="G1367" s="14" t="str">
        <f>IF(OR(A1367="",A1367&lt;$E$23),"",IF(J1366&lt;=F1367,0,IF(IF(AND(A1367&gt;=$E$23,MOD(A1367-$E$23,int)=0),$E$24,0)+F1367&gt;=J1366+E1367,J1366+E1367-F1367,IF(AND(A1367&gt;=$E$23,MOD(A1367-$E$23,int)=0),$E$24,0)+IF(IF(AND(A1367&gt;=$E$23,MOD(A1367-$E$23,int)=0),$E$24,0)+IF(MOD(A1367-$E$27,periods_per_year)=0,$E$26,0)+F1367&lt;J1366+E1367,IF(MOD(A1367-$E$27,periods_per_year)=0,$E$26,0),J1366+E1367-IF(AND(A1367&gt;=$E$23,MOD(A1367-$E$23,int)=0),$E$24,0)-F1367))))</f>
        <v/>
      </c>
      <c r="H1367" s="15"/>
      <c r="I1367" s="14" t="str">
        <f t="shared" si="204"/>
        <v/>
      </c>
      <c r="J1367" s="14" t="str">
        <f t="shared" si="205"/>
        <v/>
      </c>
      <c r="K1367" s="14" t="str">
        <f t="shared" si="206"/>
        <v/>
      </c>
      <c r="L1367" s="14" t="str">
        <f>IF(A1367="","",SUM($K$49:K1367))</f>
        <v/>
      </c>
      <c r="O1367" s="18" t="str">
        <f t="shared" si="207"/>
        <v/>
      </c>
      <c r="P1367" s="19" t="str">
        <f>IF(O1367="","",IF(OR(periods_per_year=26,periods_per_year=52),IF(periods_per_year=26,IF(O1367=1,fpdate,P1366+14),IF(periods_per_year=52,IF(O1367=1,fpdate,P1366+7),"n/a")),IF(periods_per_year=24,DATE(YEAR(fpdate),MONTH(fpdate)+(O1367-1)/2+IF(AND(DAY(fpdate)&gt;=15,MOD(O1367,2)=0),1,0),IF(MOD(O1367,2)=0,IF(DAY(fpdate)&gt;=15,DAY(fpdate)-14,DAY(fpdate)+14),DAY(fpdate))),IF(DAY(DATE(YEAR(fpdate),MONTH(fpdate)+O1367-1,DAY(fpdate)))&lt;&gt;DAY(fpdate),DATE(YEAR(fpdate),MONTH(fpdate)+O1367,0),DATE(YEAR(fpdate),MONTH(fpdate)+O1367-1,DAY(fpdate))))))</f>
        <v/>
      </c>
      <c r="Q1367" s="20" t="str">
        <f>IF(O1367="","",IF(D1367&lt;&gt;"",D1367,IF(O1367=1,start_rate,IF(variable,IF(OR(O1367=1,O1367&lt;$J$23*periods_per_year),Q1366,MIN($J$24,IF(MOD(O1367-1,$J$26)=0,MAX($J$25,Q1366+$J$27),Q1366))),Q1366))))</f>
        <v/>
      </c>
      <c r="R1367" s="21" t="str">
        <f>IF(O1367="","",ROUND((((1+Q1367/CP)^(CP/periods_per_year))-1)*U1366,2))</f>
        <v/>
      </c>
      <c r="S1367" s="21" t="str">
        <f>IF(O1367="","",IF(O1367=nper,U1366+R1367,MIN(U1366+R1367,IF(Q1367=Q1366,S1366,ROUND(-PMT(((1+Q1367/CP)^(CP/periods_per_year))-1,nper-O1367+1,U1366),2)))))</f>
        <v/>
      </c>
      <c r="T1367" s="21" t="str">
        <f t="shared" si="208"/>
        <v/>
      </c>
      <c r="U1367" s="21" t="str">
        <f t="shared" si="209"/>
        <v/>
      </c>
    </row>
    <row r="1368" spans="1:21" x14ac:dyDescent="0.2">
      <c r="A1368" s="11" t="str">
        <f t="shared" si="200"/>
        <v/>
      </c>
      <c r="B1368" s="12" t="str">
        <f t="shared" si="201"/>
        <v/>
      </c>
      <c r="C1368" s="16" t="str">
        <f t="shared" si="202"/>
        <v/>
      </c>
      <c r="D1368" s="13" t="str">
        <f>IF(A1368="","",IF(A1368=1,start_rate,IF(variable,IF(OR(A1368=1,A1368&lt;$J$23*periods_per_year),D1367,MIN($J$24,IF(MOD(A1368-1,$J$26)=0,MAX($J$25,D1367+$J$27),D1367))),D1367)))</f>
        <v/>
      </c>
      <c r="E1368" s="14" t="str">
        <f t="shared" si="203"/>
        <v/>
      </c>
      <c r="F1368" s="14" t="str">
        <f>IF(A1368="","",IF(A1368=nper,J1367+E1368,MIN(J1367+E1368,IF(D1368=D1367,F1367,IF($E$13="Acc Bi-Weekly",ROUND((-PMT(((1+D1368/CP)^(CP/12))-1,(nper-A1368+1)*12/26,J1367))/2,2),IF($E$13="Acc Weekly",ROUND((-PMT(((1+D1368/CP)^(CP/12))-1,(nper-A1368+1)*12/52,J1367))/4,2),ROUND(-PMT(((1+D1368/CP)^(CP/periods_per_year))-1,nper-A1368+1,J1367),2)))))))</f>
        <v/>
      </c>
      <c r="G1368" s="14" t="str">
        <f>IF(OR(A1368="",A1368&lt;$E$23),"",IF(J1367&lt;=F1368,0,IF(IF(AND(A1368&gt;=$E$23,MOD(A1368-$E$23,int)=0),$E$24,0)+F1368&gt;=J1367+E1368,J1367+E1368-F1368,IF(AND(A1368&gt;=$E$23,MOD(A1368-$E$23,int)=0),$E$24,0)+IF(IF(AND(A1368&gt;=$E$23,MOD(A1368-$E$23,int)=0),$E$24,0)+IF(MOD(A1368-$E$27,periods_per_year)=0,$E$26,0)+F1368&lt;J1367+E1368,IF(MOD(A1368-$E$27,periods_per_year)=0,$E$26,0),J1367+E1368-IF(AND(A1368&gt;=$E$23,MOD(A1368-$E$23,int)=0),$E$24,0)-F1368))))</f>
        <v/>
      </c>
      <c r="H1368" s="15"/>
      <c r="I1368" s="14" t="str">
        <f t="shared" si="204"/>
        <v/>
      </c>
      <c r="J1368" s="14" t="str">
        <f t="shared" si="205"/>
        <v/>
      </c>
      <c r="K1368" s="14" t="str">
        <f t="shared" si="206"/>
        <v/>
      </c>
      <c r="L1368" s="14" t="str">
        <f>IF(A1368="","",SUM($K$49:K1368))</f>
        <v/>
      </c>
      <c r="O1368" s="18" t="str">
        <f t="shared" si="207"/>
        <v/>
      </c>
      <c r="P1368" s="19" t="str">
        <f>IF(O1368="","",IF(OR(periods_per_year=26,periods_per_year=52),IF(periods_per_year=26,IF(O1368=1,fpdate,P1367+14),IF(periods_per_year=52,IF(O1368=1,fpdate,P1367+7),"n/a")),IF(periods_per_year=24,DATE(YEAR(fpdate),MONTH(fpdate)+(O1368-1)/2+IF(AND(DAY(fpdate)&gt;=15,MOD(O1368,2)=0),1,0),IF(MOD(O1368,2)=0,IF(DAY(fpdate)&gt;=15,DAY(fpdate)-14,DAY(fpdate)+14),DAY(fpdate))),IF(DAY(DATE(YEAR(fpdate),MONTH(fpdate)+O1368-1,DAY(fpdate)))&lt;&gt;DAY(fpdate),DATE(YEAR(fpdate),MONTH(fpdate)+O1368,0),DATE(YEAR(fpdate),MONTH(fpdate)+O1368-1,DAY(fpdate))))))</f>
        <v/>
      </c>
      <c r="Q1368" s="20" t="str">
        <f>IF(O1368="","",IF(D1368&lt;&gt;"",D1368,IF(O1368=1,start_rate,IF(variable,IF(OR(O1368=1,O1368&lt;$J$23*periods_per_year),Q1367,MIN($J$24,IF(MOD(O1368-1,$J$26)=0,MAX($J$25,Q1367+$J$27),Q1367))),Q1367))))</f>
        <v/>
      </c>
      <c r="R1368" s="21" t="str">
        <f>IF(O1368="","",ROUND((((1+Q1368/CP)^(CP/periods_per_year))-1)*U1367,2))</f>
        <v/>
      </c>
      <c r="S1368" s="21" t="str">
        <f>IF(O1368="","",IF(O1368=nper,U1367+R1368,MIN(U1367+R1368,IF(Q1368=Q1367,S1367,ROUND(-PMT(((1+Q1368/CP)^(CP/periods_per_year))-1,nper-O1368+1,U1367),2)))))</f>
        <v/>
      </c>
      <c r="T1368" s="21" t="str">
        <f t="shared" si="208"/>
        <v/>
      </c>
      <c r="U1368" s="21" t="str">
        <f t="shared" si="209"/>
        <v/>
      </c>
    </row>
    <row r="1369" spans="1:21" x14ac:dyDescent="0.2">
      <c r="A1369" s="11" t="str">
        <f t="shared" si="200"/>
        <v/>
      </c>
      <c r="B1369" s="12" t="str">
        <f t="shared" si="201"/>
        <v/>
      </c>
      <c r="C1369" s="16" t="str">
        <f t="shared" si="202"/>
        <v/>
      </c>
      <c r="D1369" s="13" t="str">
        <f>IF(A1369="","",IF(A1369=1,start_rate,IF(variable,IF(OR(A1369=1,A1369&lt;$J$23*periods_per_year),D1368,MIN($J$24,IF(MOD(A1369-1,$J$26)=0,MAX($J$25,D1368+$J$27),D1368))),D1368)))</f>
        <v/>
      </c>
      <c r="E1369" s="14" t="str">
        <f t="shared" si="203"/>
        <v/>
      </c>
      <c r="F1369" s="14" t="str">
        <f>IF(A1369="","",IF(A1369=nper,J1368+E1369,MIN(J1368+E1369,IF(D1369=D1368,F1368,IF($E$13="Acc Bi-Weekly",ROUND((-PMT(((1+D1369/CP)^(CP/12))-1,(nper-A1369+1)*12/26,J1368))/2,2),IF($E$13="Acc Weekly",ROUND((-PMT(((1+D1369/CP)^(CP/12))-1,(nper-A1369+1)*12/52,J1368))/4,2),ROUND(-PMT(((1+D1369/CP)^(CP/periods_per_year))-1,nper-A1369+1,J1368),2)))))))</f>
        <v/>
      </c>
      <c r="G1369" s="14" t="str">
        <f>IF(OR(A1369="",A1369&lt;$E$23),"",IF(J1368&lt;=F1369,0,IF(IF(AND(A1369&gt;=$E$23,MOD(A1369-$E$23,int)=0),$E$24,0)+F1369&gt;=J1368+E1369,J1368+E1369-F1369,IF(AND(A1369&gt;=$E$23,MOD(A1369-$E$23,int)=0),$E$24,0)+IF(IF(AND(A1369&gt;=$E$23,MOD(A1369-$E$23,int)=0),$E$24,0)+IF(MOD(A1369-$E$27,periods_per_year)=0,$E$26,0)+F1369&lt;J1368+E1369,IF(MOD(A1369-$E$27,periods_per_year)=0,$E$26,0),J1368+E1369-IF(AND(A1369&gt;=$E$23,MOD(A1369-$E$23,int)=0),$E$24,0)-F1369))))</f>
        <v/>
      </c>
      <c r="H1369" s="15"/>
      <c r="I1369" s="14" t="str">
        <f t="shared" si="204"/>
        <v/>
      </c>
      <c r="J1369" s="14" t="str">
        <f t="shared" si="205"/>
        <v/>
      </c>
      <c r="K1369" s="14" t="str">
        <f t="shared" si="206"/>
        <v/>
      </c>
      <c r="L1369" s="14" t="str">
        <f>IF(A1369="","",SUM($K$49:K1369))</f>
        <v/>
      </c>
      <c r="O1369" s="18" t="str">
        <f t="shared" si="207"/>
        <v/>
      </c>
      <c r="P1369" s="19" t="str">
        <f>IF(O1369="","",IF(OR(periods_per_year=26,periods_per_year=52),IF(periods_per_year=26,IF(O1369=1,fpdate,P1368+14),IF(periods_per_year=52,IF(O1369=1,fpdate,P1368+7),"n/a")),IF(periods_per_year=24,DATE(YEAR(fpdate),MONTH(fpdate)+(O1369-1)/2+IF(AND(DAY(fpdate)&gt;=15,MOD(O1369,2)=0),1,0),IF(MOD(O1369,2)=0,IF(DAY(fpdate)&gt;=15,DAY(fpdate)-14,DAY(fpdate)+14),DAY(fpdate))),IF(DAY(DATE(YEAR(fpdate),MONTH(fpdate)+O1369-1,DAY(fpdate)))&lt;&gt;DAY(fpdate),DATE(YEAR(fpdate),MONTH(fpdate)+O1369,0),DATE(YEAR(fpdate),MONTH(fpdate)+O1369-1,DAY(fpdate))))))</f>
        <v/>
      </c>
      <c r="Q1369" s="20" t="str">
        <f>IF(O1369="","",IF(D1369&lt;&gt;"",D1369,IF(O1369=1,start_rate,IF(variable,IF(OR(O1369=1,O1369&lt;$J$23*periods_per_year),Q1368,MIN($J$24,IF(MOD(O1369-1,$J$26)=0,MAX($J$25,Q1368+$J$27),Q1368))),Q1368))))</f>
        <v/>
      </c>
      <c r="R1369" s="21" t="str">
        <f>IF(O1369="","",ROUND((((1+Q1369/CP)^(CP/periods_per_year))-1)*U1368,2))</f>
        <v/>
      </c>
      <c r="S1369" s="21" t="str">
        <f>IF(O1369="","",IF(O1369=nper,U1368+R1369,MIN(U1368+R1369,IF(Q1369=Q1368,S1368,ROUND(-PMT(((1+Q1369/CP)^(CP/periods_per_year))-1,nper-O1369+1,U1368),2)))))</f>
        <v/>
      </c>
      <c r="T1369" s="21" t="str">
        <f t="shared" si="208"/>
        <v/>
      </c>
      <c r="U1369" s="21" t="str">
        <f t="shared" si="209"/>
        <v/>
      </c>
    </row>
    <row r="1370" spans="1:21" x14ac:dyDescent="0.2">
      <c r="A1370" s="11" t="str">
        <f t="shared" si="200"/>
        <v/>
      </c>
      <c r="B1370" s="12" t="str">
        <f t="shared" si="201"/>
        <v/>
      </c>
      <c r="C1370" s="16" t="str">
        <f t="shared" si="202"/>
        <v/>
      </c>
      <c r="D1370" s="13" t="str">
        <f>IF(A1370="","",IF(A1370=1,start_rate,IF(variable,IF(OR(A1370=1,A1370&lt;$J$23*periods_per_year),D1369,MIN($J$24,IF(MOD(A1370-1,$J$26)=0,MAX($J$25,D1369+$J$27),D1369))),D1369)))</f>
        <v/>
      </c>
      <c r="E1370" s="14" t="str">
        <f t="shared" si="203"/>
        <v/>
      </c>
      <c r="F1370" s="14" t="str">
        <f>IF(A1370="","",IF(A1370=nper,J1369+E1370,MIN(J1369+E1370,IF(D1370=D1369,F1369,IF($E$13="Acc Bi-Weekly",ROUND((-PMT(((1+D1370/CP)^(CP/12))-1,(nper-A1370+1)*12/26,J1369))/2,2),IF($E$13="Acc Weekly",ROUND((-PMT(((1+D1370/CP)^(CP/12))-1,(nper-A1370+1)*12/52,J1369))/4,2),ROUND(-PMT(((1+D1370/CP)^(CP/periods_per_year))-1,nper-A1370+1,J1369),2)))))))</f>
        <v/>
      </c>
      <c r="G1370" s="14" t="str">
        <f>IF(OR(A1370="",A1370&lt;$E$23),"",IF(J1369&lt;=F1370,0,IF(IF(AND(A1370&gt;=$E$23,MOD(A1370-$E$23,int)=0),$E$24,0)+F1370&gt;=J1369+E1370,J1369+E1370-F1370,IF(AND(A1370&gt;=$E$23,MOD(A1370-$E$23,int)=0),$E$24,0)+IF(IF(AND(A1370&gt;=$E$23,MOD(A1370-$E$23,int)=0),$E$24,0)+IF(MOD(A1370-$E$27,periods_per_year)=0,$E$26,0)+F1370&lt;J1369+E1370,IF(MOD(A1370-$E$27,periods_per_year)=0,$E$26,0),J1369+E1370-IF(AND(A1370&gt;=$E$23,MOD(A1370-$E$23,int)=0),$E$24,0)-F1370))))</f>
        <v/>
      </c>
      <c r="H1370" s="15"/>
      <c r="I1370" s="14" t="str">
        <f t="shared" si="204"/>
        <v/>
      </c>
      <c r="J1370" s="14" t="str">
        <f t="shared" si="205"/>
        <v/>
      </c>
      <c r="K1370" s="14" t="str">
        <f t="shared" si="206"/>
        <v/>
      </c>
      <c r="L1370" s="14" t="str">
        <f>IF(A1370="","",SUM($K$49:K1370))</f>
        <v/>
      </c>
      <c r="O1370" s="18" t="str">
        <f t="shared" si="207"/>
        <v/>
      </c>
      <c r="P1370" s="19" t="str">
        <f>IF(O1370="","",IF(OR(periods_per_year=26,periods_per_year=52),IF(periods_per_year=26,IF(O1370=1,fpdate,P1369+14),IF(periods_per_year=52,IF(O1370=1,fpdate,P1369+7),"n/a")),IF(periods_per_year=24,DATE(YEAR(fpdate),MONTH(fpdate)+(O1370-1)/2+IF(AND(DAY(fpdate)&gt;=15,MOD(O1370,2)=0),1,0),IF(MOD(O1370,2)=0,IF(DAY(fpdate)&gt;=15,DAY(fpdate)-14,DAY(fpdate)+14),DAY(fpdate))),IF(DAY(DATE(YEAR(fpdate),MONTH(fpdate)+O1370-1,DAY(fpdate)))&lt;&gt;DAY(fpdate),DATE(YEAR(fpdate),MONTH(fpdate)+O1370,0),DATE(YEAR(fpdate),MONTH(fpdate)+O1370-1,DAY(fpdate))))))</f>
        <v/>
      </c>
      <c r="Q1370" s="20" t="str">
        <f>IF(O1370="","",IF(D1370&lt;&gt;"",D1370,IF(O1370=1,start_rate,IF(variable,IF(OR(O1370=1,O1370&lt;$J$23*periods_per_year),Q1369,MIN($J$24,IF(MOD(O1370-1,$J$26)=0,MAX($J$25,Q1369+$J$27),Q1369))),Q1369))))</f>
        <v/>
      </c>
      <c r="R1370" s="21" t="str">
        <f>IF(O1370="","",ROUND((((1+Q1370/CP)^(CP/periods_per_year))-1)*U1369,2))</f>
        <v/>
      </c>
      <c r="S1370" s="21" t="str">
        <f>IF(O1370="","",IF(O1370=nper,U1369+R1370,MIN(U1369+R1370,IF(Q1370=Q1369,S1369,ROUND(-PMT(((1+Q1370/CP)^(CP/periods_per_year))-1,nper-O1370+1,U1369),2)))))</f>
        <v/>
      </c>
      <c r="T1370" s="21" t="str">
        <f t="shared" si="208"/>
        <v/>
      </c>
      <c r="U1370" s="21" t="str">
        <f t="shared" si="209"/>
        <v/>
      </c>
    </row>
    <row r="1371" spans="1:21" x14ac:dyDescent="0.2">
      <c r="A1371" s="11" t="str">
        <f t="shared" si="200"/>
        <v/>
      </c>
      <c r="B1371" s="12" t="str">
        <f t="shared" si="201"/>
        <v/>
      </c>
      <c r="C1371" s="16" t="str">
        <f t="shared" si="202"/>
        <v/>
      </c>
      <c r="D1371" s="13" t="str">
        <f>IF(A1371="","",IF(A1371=1,start_rate,IF(variable,IF(OR(A1371=1,A1371&lt;$J$23*periods_per_year),D1370,MIN($J$24,IF(MOD(A1371-1,$J$26)=0,MAX($J$25,D1370+$J$27),D1370))),D1370)))</f>
        <v/>
      </c>
      <c r="E1371" s="14" t="str">
        <f t="shared" si="203"/>
        <v/>
      </c>
      <c r="F1371" s="14" t="str">
        <f>IF(A1371="","",IF(A1371=nper,J1370+E1371,MIN(J1370+E1371,IF(D1371=D1370,F1370,IF($E$13="Acc Bi-Weekly",ROUND((-PMT(((1+D1371/CP)^(CP/12))-1,(nper-A1371+1)*12/26,J1370))/2,2),IF($E$13="Acc Weekly",ROUND((-PMT(((1+D1371/CP)^(CP/12))-1,(nper-A1371+1)*12/52,J1370))/4,2),ROUND(-PMT(((1+D1371/CP)^(CP/periods_per_year))-1,nper-A1371+1,J1370),2)))))))</f>
        <v/>
      </c>
      <c r="G1371" s="14" t="str">
        <f>IF(OR(A1371="",A1371&lt;$E$23),"",IF(J1370&lt;=F1371,0,IF(IF(AND(A1371&gt;=$E$23,MOD(A1371-$E$23,int)=0),$E$24,0)+F1371&gt;=J1370+E1371,J1370+E1371-F1371,IF(AND(A1371&gt;=$E$23,MOD(A1371-$E$23,int)=0),$E$24,0)+IF(IF(AND(A1371&gt;=$E$23,MOD(A1371-$E$23,int)=0),$E$24,0)+IF(MOD(A1371-$E$27,periods_per_year)=0,$E$26,0)+F1371&lt;J1370+E1371,IF(MOD(A1371-$E$27,periods_per_year)=0,$E$26,0),J1370+E1371-IF(AND(A1371&gt;=$E$23,MOD(A1371-$E$23,int)=0),$E$24,0)-F1371))))</f>
        <v/>
      </c>
      <c r="H1371" s="15"/>
      <c r="I1371" s="14" t="str">
        <f t="shared" si="204"/>
        <v/>
      </c>
      <c r="J1371" s="14" t="str">
        <f t="shared" si="205"/>
        <v/>
      </c>
      <c r="K1371" s="14" t="str">
        <f t="shared" si="206"/>
        <v/>
      </c>
      <c r="L1371" s="14" t="str">
        <f>IF(A1371="","",SUM($K$49:K1371))</f>
        <v/>
      </c>
      <c r="O1371" s="18" t="str">
        <f t="shared" si="207"/>
        <v/>
      </c>
      <c r="P1371" s="19" t="str">
        <f>IF(O1371="","",IF(OR(periods_per_year=26,periods_per_year=52),IF(periods_per_year=26,IF(O1371=1,fpdate,P1370+14),IF(periods_per_year=52,IF(O1371=1,fpdate,P1370+7),"n/a")),IF(periods_per_year=24,DATE(YEAR(fpdate),MONTH(fpdate)+(O1371-1)/2+IF(AND(DAY(fpdate)&gt;=15,MOD(O1371,2)=0),1,0),IF(MOD(O1371,2)=0,IF(DAY(fpdate)&gt;=15,DAY(fpdate)-14,DAY(fpdate)+14),DAY(fpdate))),IF(DAY(DATE(YEAR(fpdate),MONTH(fpdate)+O1371-1,DAY(fpdate)))&lt;&gt;DAY(fpdate),DATE(YEAR(fpdate),MONTH(fpdate)+O1371,0),DATE(YEAR(fpdate),MONTH(fpdate)+O1371-1,DAY(fpdate))))))</f>
        <v/>
      </c>
      <c r="Q1371" s="20" t="str">
        <f>IF(O1371="","",IF(D1371&lt;&gt;"",D1371,IF(O1371=1,start_rate,IF(variable,IF(OR(O1371=1,O1371&lt;$J$23*periods_per_year),Q1370,MIN($J$24,IF(MOD(O1371-1,$J$26)=0,MAX($J$25,Q1370+$J$27),Q1370))),Q1370))))</f>
        <v/>
      </c>
      <c r="R1371" s="21" t="str">
        <f>IF(O1371="","",ROUND((((1+Q1371/CP)^(CP/periods_per_year))-1)*U1370,2))</f>
        <v/>
      </c>
      <c r="S1371" s="21" t="str">
        <f>IF(O1371="","",IF(O1371=nper,U1370+R1371,MIN(U1370+R1371,IF(Q1371=Q1370,S1370,ROUND(-PMT(((1+Q1371/CP)^(CP/periods_per_year))-1,nper-O1371+1,U1370),2)))))</f>
        <v/>
      </c>
      <c r="T1371" s="21" t="str">
        <f t="shared" si="208"/>
        <v/>
      </c>
      <c r="U1371" s="21" t="str">
        <f t="shared" si="209"/>
        <v/>
      </c>
    </row>
    <row r="1372" spans="1:21" x14ac:dyDescent="0.2">
      <c r="A1372" s="11" t="str">
        <f t="shared" si="200"/>
        <v/>
      </c>
      <c r="B1372" s="12" t="str">
        <f t="shared" si="201"/>
        <v/>
      </c>
      <c r="C1372" s="16" t="str">
        <f t="shared" si="202"/>
        <v/>
      </c>
      <c r="D1372" s="13" t="str">
        <f>IF(A1372="","",IF(A1372=1,start_rate,IF(variable,IF(OR(A1372=1,A1372&lt;$J$23*periods_per_year),D1371,MIN($J$24,IF(MOD(A1372-1,$J$26)=0,MAX($J$25,D1371+$J$27),D1371))),D1371)))</f>
        <v/>
      </c>
      <c r="E1372" s="14" t="str">
        <f t="shared" si="203"/>
        <v/>
      </c>
      <c r="F1372" s="14" t="str">
        <f>IF(A1372="","",IF(A1372=nper,J1371+E1372,MIN(J1371+E1372,IF(D1372=D1371,F1371,IF($E$13="Acc Bi-Weekly",ROUND((-PMT(((1+D1372/CP)^(CP/12))-1,(nper-A1372+1)*12/26,J1371))/2,2),IF($E$13="Acc Weekly",ROUND((-PMT(((1+D1372/CP)^(CP/12))-1,(nper-A1372+1)*12/52,J1371))/4,2),ROUND(-PMT(((1+D1372/CP)^(CP/periods_per_year))-1,nper-A1372+1,J1371),2)))))))</f>
        <v/>
      </c>
      <c r="G1372" s="14" t="str">
        <f>IF(OR(A1372="",A1372&lt;$E$23),"",IF(J1371&lt;=F1372,0,IF(IF(AND(A1372&gt;=$E$23,MOD(A1372-$E$23,int)=0),$E$24,0)+F1372&gt;=J1371+E1372,J1371+E1372-F1372,IF(AND(A1372&gt;=$E$23,MOD(A1372-$E$23,int)=0),$E$24,0)+IF(IF(AND(A1372&gt;=$E$23,MOD(A1372-$E$23,int)=0),$E$24,0)+IF(MOD(A1372-$E$27,periods_per_year)=0,$E$26,0)+F1372&lt;J1371+E1372,IF(MOD(A1372-$E$27,periods_per_year)=0,$E$26,0),J1371+E1372-IF(AND(A1372&gt;=$E$23,MOD(A1372-$E$23,int)=0),$E$24,0)-F1372))))</f>
        <v/>
      </c>
      <c r="H1372" s="15"/>
      <c r="I1372" s="14" t="str">
        <f t="shared" si="204"/>
        <v/>
      </c>
      <c r="J1372" s="14" t="str">
        <f t="shared" si="205"/>
        <v/>
      </c>
      <c r="K1372" s="14" t="str">
        <f t="shared" si="206"/>
        <v/>
      </c>
      <c r="L1372" s="14" t="str">
        <f>IF(A1372="","",SUM($K$49:K1372))</f>
        <v/>
      </c>
      <c r="O1372" s="18" t="str">
        <f t="shared" si="207"/>
        <v/>
      </c>
      <c r="P1372" s="19" t="str">
        <f>IF(O1372="","",IF(OR(periods_per_year=26,periods_per_year=52),IF(periods_per_year=26,IF(O1372=1,fpdate,P1371+14),IF(periods_per_year=52,IF(O1372=1,fpdate,P1371+7),"n/a")),IF(periods_per_year=24,DATE(YEAR(fpdate),MONTH(fpdate)+(O1372-1)/2+IF(AND(DAY(fpdate)&gt;=15,MOD(O1372,2)=0),1,0),IF(MOD(O1372,2)=0,IF(DAY(fpdate)&gt;=15,DAY(fpdate)-14,DAY(fpdate)+14),DAY(fpdate))),IF(DAY(DATE(YEAR(fpdate),MONTH(fpdate)+O1372-1,DAY(fpdate)))&lt;&gt;DAY(fpdate),DATE(YEAR(fpdate),MONTH(fpdate)+O1372,0),DATE(YEAR(fpdate),MONTH(fpdate)+O1372-1,DAY(fpdate))))))</f>
        <v/>
      </c>
      <c r="Q1372" s="20" t="str">
        <f>IF(O1372="","",IF(D1372&lt;&gt;"",D1372,IF(O1372=1,start_rate,IF(variable,IF(OR(O1372=1,O1372&lt;$J$23*periods_per_year),Q1371,MIN($J$24,IF(MOD(O1372-1,$J$26)=0,MAX($J$25,Q1371+$J$27),Q1371))),Q1371))))</f>
        <v/>
      </c>
      <c r="R1372" s="21" t="str">
        <f>IF(O1372="","",ROUND((((1+Q1372/CP)^(CP/periods_per_year))-1)*U1371,2))</f>
        <v/>
      </c>
      <c r="S1372" s="21" t="str">
        <f>IF(O1372="","",IF(O1372=nper,U1371+R1372,MIN(U1371+R1372,IF(Q1372=Q1371,S1371,ROUND(-PMT(((1+Q1372/CP)^(CP/periods_per_year))-1,nper-O1372+1,U1371),2)))))</f>
        <v/>
      </c>
      <c r="T1372" s="21" t="str">
        <f t="shared" si="208"/>
        <v/>
      </c>
      <c r="U1372" s="21" t="str">
        <f t="shared" si="209"/>
        <v/>
      </c>
    </row>
    <row r="1373" spans="1:21" x14ac:dyDescent="0.2">
      <c r="A1373" s="11" t="str">
        <f t="shared" si="200"/>
        <v/>
      </c>
      <c r="B1373" s="12" t="str">
        <f t="shared" si="201"/>
        <v/>
      </c>
      <c r="C1373" s="16" t="str">
        <f t="shared" si="202"/>
        <v/>
      </c>
      <c r="D1373" s="13" t="str">
        <f>IF(A1373="","",IF(A1373=1,start_rate,IF(variable,IF(OR(A1373=1,A1373&lt;$J$23*periods_per_year),D1372,MIN($J$24,IF(MOD(A1373-1,$J$26)=0,MAX($J$25,D1372+$J$27),D1372))),D1372)))</f>
        <v/>
      </c>
      <c r="E1373" s="14" t="str">
        <f t="shared" si="203"/>
        <v/>
      </c>
      <c r="F1373" s="14" t="str">
        <f>IF(A1373="","",IF(A1373=nper,J1372+E1373,MIN(J1372+E1373,IF(D1373=D1372,F1372,IF($E$13="Acc Bi-Weekly",ROUND((-PMT(((1+D1373/CP)^(CP/12))-1,(nper-A1373+1)*12/26,J1372))/2,2),IF($E$13="Acc Weekly",ROUND((-PMT(((1+D1373/CP)^(CP/12))-1,(nper-A1373+1)*12/52,J1372))/4,2),ROUND(-PMT(((1+D1373/CP)^(CP/periods_per_year))-1,nper-A1373+1,J1372),2)))))))</f>
        <v/>
      </c>
      <c r="G1373" s="14" t="str">
        <f>IF(OR(A1373="",A1373&lt;$E$23),"",IF(J1372&lt;=F1373,0,IF(IF(AND(A1373&gt;=$E$23,MOD(A1373-$E$23,int)=0),$E$24,0)+F1373&gt;=J1372+E1373,J1372+E1373-F1373,IF(AND(A1373&gt;=$E$23,MOD(A1373-$E$23,int)=0),$E$24,0)+IF(IF(AND(A1373&gt;=$E$23,MOD(A1373-$E$23,int)=0),$E$24,0)+IF(MOD(A1373-$E$27,periods_per_year)=0,$E$26,0)+F1373&lt;J1372+E1373,IF(MOD(A1373-$E$27,periods_per_year)=0,$E$26,0),J1372+E1373-IF(AND(A1373&gt;=$E$23,MOD(A1373-$E$23,int)=0),$E$24,0)-F1373))))</f>
        <v/>
      </c>
      <c r="H1373" s="15"/>
      <c r="I1373" s="14" t="str">
        <f t="shared" si="204"/>
        <v/>
      </c>
      <c r="J1373" s="14" t="str">
        <f t="shared" si="205"/>
        <v/>
      </c>
      <c r="K1373" s="14" t="str">
        <f t="shared" si="206"/>
        <v/>
      </c>
      <c r="L1373" s="14" t="str">
        <f>IF(A1373="","",SUM($K$49:K1373))</f>
        <v/>
      </c>
      <c r="O1373" s="18" t="str">
        <f t="shared" si="207"/>
        <v/>
      </c>
      <c r="P1373" s="19" t="str">
        <f>IF(O1373="","",IF(OR(periods_per_year=26,periods_per_year=52),IF(periods_per_year=26,IF(O1373=1,fpdate,P1372+14),IF(periods_per_year=52,IF(O1373=1,fpdate,P1372+7),"n/a")),IF(periods_per_year=24,DATE(YEAR(fpdate),MONTH(fpdate)+(O1373-1)/2+IF(AND(DAY(fpdate)&gt;=15,MOD(O1373,2)=0),1,0),IF(MOD(O1373,2)=0,IF(DAY(fpdate)&gt;=15,DAY(fpdate)-14,DAY(fpdate)+14),DAY(fpdate))),IF(DAY(DATE(YEAR(fpdate),MONTH(fpdate)+O1373-1,DAY(fpdate)))&lt;&gt;DAY(fpdate),DATE(YEAR(fpdate),MONTH(fpdate)+O1373,0),DATE(YEAR(fpdate),MONTH(fpdate)+O1373-1,DAY(fpdate))))))</f>
        <v/>
      </c>
      <c r="Q1373" s="20" t="str">
        <f>IF(O1373="","",IF(D1373&lt;&gt;"",D1373,IF(O1373=1,start_rate,IF(variable,IF(OR(O1373=1,O1373&lt;$J$23*periods_per_year),Q1372,MIN($J$24,IF(MOD(O1373-1,$J$26)=0,MAX($J$25,Q1372+$J$27),Q1372))),Q1372))))</f>
        <v/>
      </c>
      <c r="R1373" s="21" t="str">
        <f>IF(O1373="","",ROUND((((1+Q1373/CP)^(CP/periods_per_year))-1)*U1372,2))</f>
        <v/>
      </c>
      <c r="S1373" s="21" t="str">
        <f>IF(O1373="","",IF(O1373=nper,U1372+R1373,MIN(U1372+R1373,IF(Q1373=Q1372,S1372,ROUND(-PMT(((1+Q1373/CP)^(CP/periods_per_year))-1,nper-O1373+1,U1372),2)))))</f>
        <v/>
      </c>
      <c r="T1373" s="21" t="str">
        <f t="shared" si="208"/>
        <v/>
      </c>
      <c r="U1373" s="21" t="str">
        <f t="shared" si="209"/>
        <v/>
      </c>
    </row>
    <row r="1374" spans="1:21" x14ac:dyDescent="0.2">
      <c r="A1374" s="11" t="str">
        <f t="shared" si="200"/>
        <v/>
      </c>
      <c r="B1374" s="12" t="str">
        <f t="shared" si="201"/>
        <v/>
      </c>
      <c r="C1374" s="16" t="str">
        <f t="shared" si="202"/>
        <v/>
      </c>
      <c r="D1374" s="13" t="str">
        <f>IF(A1374="","",IF(A1374=1,start_rate,IF(variable,IF(OR(A1374=1,A1374&lt;$J$23*periods_per_year),D1373,MIN($J$24,IF(MOD(A1374-1,$J$26)=0,MAX($J$25,D1373+$J$27),D1373))),D1373)))</f>
        <v/>
      </c>
      <c r="E1374" s="14" t="str">
        <f t="shared" si="203"/>
        <v/>
      </c>
      <c r="F1374" s="14" t="str">
        <f>IF(A1374="","",IF(A1374=nper,J1373+E1374,MIN(J1373+E1374,IF(D1374=D1373,F1373,IF($E$13="Acc Bi-Weekly",ROUND((-PMT(((1+D1374/CP)^(CP/12))-1,(nper-A1374+1)*12/26,J1373))/2,2),IF($E$13="Acc Weekly",ROUND((-PMT(((1+D1374/CP)^(CP/12))-1,(nper-A1374+1)*12/52,J1373))/4,2),ROUND(-PMT(((1+D1374/CP)^(CP/periods_per_year))-1,nper-A1374+1,J1373),2)))))))</f>
        <v/>
      </c>
      <c r="G1374" s="14" t="str">
        <f>IF(OR(A1374="",A1374&lt;$E$23),"",IF(J1373&lt;=F1374,0,IF(IF(AND(A1374&gt;=$E$23,MOD(A1374-$E$23,int)=0),$E$24,0)+F1374&gt;=J1373+E1374,J1373+E1374-F1374,IF(AND(A1374&gt;=$E$23,MOD(A1374-$E$23,int)=0),$E$24,0)+IF(IF(AND(A1374&gt;=$E$23,MOD(A1374-$E$23,int)=0),$E$24,0)+IF(MOD(A1374-$E$27,periods_per_year)=0,$E$26,0)+F1374&lt;J1373+E1374,IF(MOD(A1374-$E$27,periods_per_year)=0,$E$26,0),J1373+E1374-IF(AND(A1374&gt;=$E$23,MOD(A1374-$E$23,int)=0),$E$24,0)-F1374))))</f>
        <v/>
      </c>
      <c r="H1374" s="15"/>
      <c r="I1374" s="14" t="str">
        <f t="shared" si="204"/>
        <v/>
      </c>
      <c r="J1374" s="14" t="str">
        <f t="shared" si="205"/>
        <v/>
      </c>
      <c r="K1374" s="14" t="str">
        <f t="shared" si="206"/>
        <v/>
      </c>
      <c r="L1374" s="14" t="str">
        <f>IF(A1374="","",SUM($K$49:K1374))</f>
        <v/>
      </c>
      <c r="O1374" s="18" t="str">
        <f t="shared" si="207"/>
        <v/>
      </c>
      <c r="P1374" s="19" t="str">
        <f>IF(O1374="","",IF(OR(periods_per_year=26,periods_per_year=52),IF(periods_per_year=26,IF(O1374=1,fpdate,P1373+14),IF(periods_per_year=52,IF(O1374=1,fpdate,P1373+7),"n/a")),IF(periods_per_year=24,DATE(YEAR(fpdate),MONTH(fpdate)+(O1374-1)/2+IF(AND(DAY(fpdate)&gt;=15,MOD(O1374,2)=0),1,0),IF(MOD(O1374,2)=0,IF(DAY(fpdate)&gt;=15,DAY(fpdate)-14,DAY(fpdate)+14),DAY(fpdate))),IF(DAY(DATE(YEAR(fpdate),MONTH(fpdate)+O1374-1,DAY(fpdate)))&lt;&gt;DAY(fpdate),DATE(YEAR(fpdate),MONTH(fpdate)+O1374,0),DATE(YEAR(fpdate),MONTH(fpdate)+O1374-1,DAY(fpdate))))))</f>
        <v/>
      </c>
      <c r="Q1374" s="20" t="str">
        <f>IF(O1374="","",IF(D1374&lt;&gt;"",D1374,IF(O1374=1,start_rate,IF(variable,IF(OR(O1374=1,O1374&lt;$J$23*periods_per_year),Q1373,MIN($J$24,IF(MOD(O1374-1,$J$26)=0,MAX($J$25,Q1373+$J$27),Q1373))),Q1373))))</f>
        <v/>
      </c>
      <c r="R1374" s="21" t="str">
        <f>IF(O1374="","",ROUND((((1+Q1374/CP)^(CP/periods_per_year))-1)*U1373,2))</f>
        <v/>
      </c>
      <c r="S1374" s="21" t="str">
        <f>IF(O1374="","",IF(O1374=nper,U1373+R1374,MIN(U1373+R1374,IF(Q1374=Q1373,S1373,ROUND(-PMT(((1+Q1374/CP)^(CP/periods_per_year))-1,nper-O1374+1,U1373),2)))))</f>
        <v/>
      </c>
      <c r="T1374" s="21" t="str">
        <f t="shared" si="208"/>
        <v/>
      </c>
      <c r="U1374" s="21" t="str">
        <f t="shared" si="209"/>
        <v/>
      </c>
    </row>
    <row r="1375" spans="1:21" x14ac:dyDescent="0.2">
      <c r="A1375" s="11" t="str">
        <f t="shared" si="200"/>
        <v/>
      </c>
      <c r="B1375" s="12" t="str">
        <f t="shared" si="201"/>
        <v/>
      </c>
      <c r="C1375" s="16" t="str">
        <f t="shared" si="202"/>
        <v/>
      </c>
      <c r="D1375" s="13" t="str">
        <f>IF(A1375="","",IF(A1375=1,start_rate,IF(variable,IF(OR(A1375=1,A1375&lt;$J$23*periods_per_year),D1374,MIN($J$24,IF(MOD(A1375-1,$J$26)=0,MAX($J$25,D1374+$J$27),D1374))),D1374)))</f>
        <v/>
      </c>
      <c r="E1375" s="14" t="str">
        <f t="shared" si="203"/>
        <v/>
      </c>
      <c r="F1375" s="14" t="str">
        <f>IF(A1375="","",IF(A1375=nper,J1374+E1375,MIN(J1374+E1375,IF(D1375=D1374,F1374,IF($E$13="Acc Bi-Weekly",ROUND((-PMT(((1+D1375/CP)^(CP/12))-1,(nper-A1375+1)*12/26,J1374))/2,2),IF($E$13="Acc Weekly",ROUND((-PMT(((1+D1375/CP)^(CP/12))-1,(nper-A1375+1)*12/52,J1374))/4,2),ROUND(-PMT(((1+D1375/CP)^(CP/periods_per_year))-1,nper-A1375+1,J1374),2)))))))</f>
        <v/>
      </c>
      <c r="G1375" s="14" t="str">
        <f>IF(OR(A1375="",A1375&lt;$E$23),"",IF(J1374&lt;=F1375,0,IF(IF(AND(A1375&gt;=$E$23,MOD(A1375-$E$23,int)=0),$E$24,0)+F1375&gt;=J1374+E1375,J1374+E1375-F1375,IF(AND(A1375&gt;=$E$23,MOD(A1375-$E$23,int)=0),$E$24,0)+IF(IF(AND(A1375&gt;=$E$23,MOD(A1375-$E$23,int)=0),$E$24,0)+IF(MOD(A1375-$E$27,periods_per_year)=0,$E$26,0)+F1375&lt;J1374+E1375,IF(MOD(A1375-$E$27,periods_per_year)=0,$E$26,0),J1374+E1375-IF(AND(A1375&gt;=$E$23,MOD(A1375-$E$23,int)=0),$E$24,0)-F1375))))</f>
        <v/>
      </c>
      <c r="H1375" s="15"/>
      <c r="I1375" s="14" t="str">
        <f t="shared" si="204"/>
        <v/>
      </c>
      <c r="J1375" s="14" t="str">
        <f t="shared" si="205"/>
        <v/>
      </c>
      <c r="K1375" s="14" t="str">
        <f t="shared" si="206"/>
        <v/>
      </c>
      <c r="L1375" s="14" t="str">
        <f>IF(A1375="","",SUM($K$49:K1375))</f>
        <v/>
      </c>
      <c r="O1375" s="18" t="str">
        <f t="shared" si="207"/>
        <v/>
      </c>
      <c r="P1375" s="19" t="str">
        <f>IF(O1375="","",IF(OR(periods_per_year=26,periods_per_year=52),IF(periods_per_year=26,IF(O1375=1,fpdate,P1374+14),IF(periods_per_year=52,IF(O1375=1,fpdate,P1374+7),"n/a")),IF(periods_per_year=24,DATE(YEAR(fpdate),MONTH(fpdate)+(O1375-1)/2+IF(AND(DAY(fpdate)&gt;=15,MOD(O1375,2)=0),1,0),IF(MOD(O1375,2)=0,IF(DAY(fpdate)&gt;=15,DAY(fpdate)-14,DAY(fpdate)+14),DAY(fpdate))),IF(DAY(DATE(YEAR(fpdate),MONTH(fpdate)+O1375-1,DAY(fpdate)))&lt;&gt;DAY(fpdate),DATE(YEAR(fpdate),MONTH(fpdate)+O1375,0),DATE(YEAR(fpdate),MONTH(fpdate)+O1375-1,DAY(fpdate))))))</f>
        <v/>
      </c>
      <c r="Q1375" s="20" t="str">
        <f>IF(O1375="","",IF(D1375&lt;&gt;"",D1375,IF(O1375=1,start_rate,IF(variable,IF(OR(O1375=1,O1375&lt;$J$23*periods_per_year),Q1374,MIN($J$24,IF(MOD(O1375-1,$J$26)=0,MAX($J$25,Q1374+$J$27),Q1374))),Q1374))))</f>
        <v/>
      </c>
      <c r="R1375" s="21" t="str">
        <f>IF(O1375="","",ROUND((((1+Q1375/CP)^(CP/periods_per_year))-1)*U1374,2))</f>
        <v/>
      </c>
      <c r="S1375" s="21" t="str">
        <f>IF(O1375="","",IF(O1375=nper,U1374+R1375,MIN(U1374+R1375,IF(Q1375=Q1374,S1374,ROUND(-PMT(((1+Q1375/CP)^(CP/periods_per_year))-1,nper-O1375+1,U1374),2)))))</f>
        <v/>
      </c>
      <c r="T1375" s="21" t="str">
        <f t="shared" si="208"/>
        <v/>
      </c>
      <c r="U1375" s="21" t="str">
        <f t="shared" si="209"/>
        <v/>
      </c>
    </row>
    <row r="1376" spans="1:21" x14ac:dyDescent="0.2">
      <c r="A1376" s="11" t="str">
        <f t="shared" si="200"/>
        <v/>
      </c>
      <c r="B1376" s="12" t="str">
        <f t="shared" si="201"/>
        <v/>
      </c>
      <c r="C1376" s="16" t="str">
        <f t="shared" si="202"/>
        <v/>
      </c>
      <c r="D1376" s="13" t="str">
        <f>IF(A1376="","",IF(A1376=1,start_rate,IF(variable,IF(OR(A1376=1,A1376&lt;$J$23*periods_per_year),D1375,MIN($J$24,IF(MOD(A1376-1,$J$26)=0,MAX($J$25,D1375+$J$27),D1375))),D1375)))</f>
        <v/>
      </c>
      <c r="E1376" s="14" t="str">
        <f t="shared" si="203"/>
        <v/>
      </c>
      <c r="F1376" s="14" t="str">
        <f>IF(A1376="","",IF(A1376=nper,J1375+E1376,MIN(J1375+E1376,IF(D1376=D1375,F1375,IF($E$13="Acc Bi-Weekly",ROUND((-PMT(((1+D1376/CP)^(CP/12))-1,(nper-A1376+1)*12/26,J1375))/2,2),IF($E$13="Acc Weekly",ROUND((-PMT(((1+D1376/CP)^(CP/12))-1,(nper-A1376+1)*12/52,J1375))/4,2),ROUND(-PMT(((1+D1376/CP)^(CP/periods_per_year))-1,nper-A1376+1,J1375),2)))))))</f>
        <v/>
      </c>
      <c r="G1376" s="14" t="str">
        <f>IF(OR(A1376="",A1376&lt;$E$23),"",IF(J1375&lt;=F1376,0,IF(IF(AND(A1376&gt;=$E$23,MOD(A1376-$E$23,int)=0),$E$24,0)+F1376&gt;=J1375+E1376,J1375+E1376-F1376,IF(AND(A1376&gt;=$E$23,MOD(A1376-$E$23,int)=0),$E$24,0)+IF(IF(AND(A1376&gt;=$E$23,MOD(A1376-$E$23,int)=0),$E$24,0)+IF(MOD(A1376-$E$27,periods_per_year)=0,$E$26,0)+F1376&lt;J1375+E1376,IF(MOD(A1376-$E$27,periods_per_year)=0,$E$26,0),J1375+E1376-IF(AND(A1376&gt;=$E$23,MOD(A1376-$E$23,int)=0),$E$24,0)-F1376))))</f>
        <v/>
      </c>
      <c r="H1376" s="15"/>
      <c r="I1376" s="14" t="str">
        <f t="shared" si="204"/>
        <v/>
      </c>
      <c r="J1376" s="14" t="str">
        <f t="shared" si="205"/>
        <v/>
      </c>
      <c r="K1376" s="14" t="str">
        <f t="shared" si="206"/>
        <v/>
      </c>
      <c r="L1376" s="14" t="str">
        <f>IF(A1376="","",SUM($K$49:K1376))</f>
        <v/>
      </c>
      <c r="O1376" s="18" t="str">
        <f t="shared" si="207"/>
        <v/>
      </c>
      <c r="P1376" s="19" t="str">
        <f>IF(O1376="","",IF(OR(periods_per_year=26,periods_per_year=52),IF(periods_per_year=26,IF(O1376=1,fpdate,P1375+14),IF(periods_per_year=52,IF(O1376=1,fpdate,P1375+7),"n/a")),IF(periods_per_year=24,DATE(YEAR(fpdate),MONTH(fpdate)+(O1376-1)/2+IF(AND(DAY(fpdate)&gt;=15,MOD(O1376,2)=0),1,0),IF(MOD(O1376,2)=0,IF(DAY(fpdate)&gt;=15,DAY(fpdate)-14,DAY(fpdate)+14),DAY(fpdate))),IF(DAY(DATE(YEAR(fpdate),MONTH(fpdate)+O1376-1,DAY(fpdate)))&lt;&gt;DAY(fpdate),DATE(YEAR(fpdate),MONTH(fpdate)+O1376,0),DATE(YEAR(fpdate),MONTH(fpdate)+O1376-1,DAY(fpdate))))))</f>
        <v/>
      </c>
      <c r="Q1376" s="20" t="str">
        <f>IF(O1376="","",IF(D1376&lt;&gt;"",D1376,IF(O1376=1,start_rate,IF(variable,IF(OR(O1376=1,O1376&lt;$J$23*periods_per_year),Q1375,MIN($J$24,IF(MOD(O1376-1,$J$26)=0,MAX($J$25,Q1375+$J$27),Q1375))),Q1375))))</f>
        <v/>
      </c>
      <c r="R1376" s="21" t="str">
        <f>IF(O1376="","",ROUND((((1+Q1376/CP)^(CP/periods_per_year))-1)*U1375,2))</f>
        <v/>
      </c>
      <c r="S1376" s="21" t="str">
        <f>IF(O1376="","",IF(O1376=nper,U1375+R1376,MIN(U1375+R1376,IF(Q1376=Q1375,S1375,ROUND(-PMT(((1+Q1376/CP)^(CP/periods_per_year))-1,nper-O1376+1,U1375),2)))))</f>
        <v/>
      </c>
      <c r="T1376" s="21" t="str">
        <f t="shared" si="208"/>
        <v/>
      </c>
      <c r="U1376" s="21" t="str">
        <f t="shared" si="209"/>
        <v/>
      </c>
    </row>
    <row r="1377" spans="1:21" x14ac:dyDescent="0.2">
      <c r="A1377" s="11" t="str">
        <f t="shared" si="200"/>
        <v/>
      </c>
      <c r="B1377" s="12" t="str">
        <f t="shared" si="201"/>
        <v/>
      </c>
      <c r="C1377" s="16" t="str">
        <f t="shared" si="202"/>
        <v/>
      </c>
      <c r="D1377" s="13" t="str">
        <f>IF(A1377="","",IF(A1377=1,start_rate,IF(variable,IF(OR(A1377=1,A1377&lt;$J$23*periods_per_year),D1376,MIN($J$24,IF(MOD(A1377-1,$J$26)=0,MAX($J$25,D1376+$J$27),D1376))),D1376)))</f>
        <v/>
      </c>
      <c r="E1377" s="14" t="str">
        <f t="shared" si="203"/>
        <v/>
      </c>
      <c r="F1377" s="14" t="str">
        <f>IF(A1377="","",IF(A1377=nper,J1376+E1377,MIN(J1376+E1377,IF(D1377=D1376,F1376,IF($E$13="Acc Bi-Weekly",ROUND((-PMT(((1+D1377/CP)^(CP/12))-1,(nper-A1377+1)*12/26,J1376))/2,2),IF($E$13="Acc Weekly",ROUND((-PMT(((1+D1377/CP)^(CP/12))-1,(nper-A1377+1)*12/52,J1376))/4,2),ROUND(-PMT(((1+D1377/CP)^(CP/periods_per_year))-1,nper-A1377+1,J1376),2)))))))</f>
        <v/>
      </c>
      <c r="G1377" s="14" t="str">
        <f>IF(OR(A1377="",A1377&lt;$E$23),"",IF(J1376&lt;=F1377,0,IF(IF(AND(A1377&gt;=$E$23,MOD(A1377-$E$23,int)=0),$E$24,0)+F1377&gt;=J1376+E1377,J1376+E1377-F1377,IF(AND(A1377&gt;=$E$23,MOD(A1377-$E$23,int)=0),$E$24,0)+IF(IF(AND(A1377&gt;=$E$23,MOD(A1377-$E$23,int)=0),$E$24,0)+IF(MOD(A1377-$E$27,periods_per_year)=0,$E$26,0)+F1377&lt;J1376+E1377,IF(MOD(A1377-$E$27,periods_per_year)=0,$E$26,0),J1376+E1377-IF(AND(A1377&gt;=$E$23,MOD(A1377-$E$23,int)=0),$E$24,0)-F1377))))</f>
        <v/>
      </c>
      <c r="H1377" s="15"/>
      <c r="I1377" s="14" t="str">
        <f t="shared" si="204"/>
        <v/>
      </c>
      <c r="J1377" s="14" t="str">
        <f t="shared" si="205"/>
        <v/>
      </c>
      <c r="K1377" s="14" t="str">
        <f t="shared" si="206"/>
        <v/>
      </c>
      <c r="L1377" s="14" t="str">
        <f>IF(A1377="","",SUM($K$49:K1377))</f>
        <v/>
      </c>
      <c r="O1377" s="18" t="str">
        <f t="shared" si="207"/>
        <v/>
      </c>
      <c r="P1377" s="19" t="str">
        <f>IF(O1377="","",IF(OR(periods_per_year=26,periods_per_year=52),IF(periods_per_year=26,IF(O1377=1,fpdate,P1376+14),IF(periods_per_year=52,IF(O1377=1,fpdate,P1376+7),"n/a")),IF(periods_per_year=24,DATE(YEAR(fpdate),MONTH(fpdate)+(O1377-1)/2+IF(AND(DAY(fpdate)&gt;=15,MOD(O1377,2)=0),1,0),IF(MOD(O1377,2)=0,IF(DAY(fpdate)&gt;=15,DAY(fpdate)-14,DAY(fpdate)+14),DAY(fpdate))),IF(DAY(DATE(YEAR(fpdate),MONTH(fpdate)+O1377-1,DAY(fpdate)))&lt;&gt;DAY(fpdate),DATE(YEAR(fpdate),MONTH(fpdate)+O1377,0),DATE(YEAR(fpdate),MONTH(fpdate)+O1377-1,DAY(fpdate))))))</f>
        <v/>
      </c>
      <c r="Q1377" s="20" t="str">
        <f>IF(O1377="","",IF(D1377&lt;&gt;"",D1377,IF(O1377=1,start_rate,IF(variable,IF(OR(O1377=1,O1377&lt;$J$23*periods_per_year),Q1376,MIN($J$24,IF(MOD(O1377-1,$J$26)=0,MAX($J$25,Q1376+$J$27),Q1376))),Q1376))))</f>
        <v/>
      </c>
      <c r="R1377" s="21" t="str">
        <f>IF(O1377="","",ROUND((((1+Q1377/CP)^(CP/periods_per_year))-1)*U1376,2))</f>
        <v/>
      </c>
      <c r="S1377" s="21" t="str">
        <f>IF(O1377="","",IF(O1377=nper,U1376+R1377,MIN(U1376+R1377,IF(Q1377=Q1376,S1376,ROUND(-PMT(((1+Q1377/CP)^(CP/periods_per_year))-1,nper-O1377+1,U1376),2)))))</f>
        <v/>
      </c>
      <c r="T1377" s="21" t="str">
        <f t="shared" si="208"/>
        <v/>
      </c>
      <c r="U1377" s="21" t="str">
        <f t="shared" si="209"/>
        <v/>
      </c>
    </row>
    <row r="1378" spans="1:21" x14ac:dyDescent="0.2">
      <c r="A1378" s="11" t="str">
        <f t="shared" si="200"/>
        <v/>
      </c>
      <c r="B1378" s="12" t="str">
        <f t="shared" si="201"/>
        <v/>
      </c>
      <c r="C1378" s="16" t="str">
        <f t="shared" si="202"/>
        <v/>
      </c>
      <c r="D1378" s="13" t="str">
        <f>IF(A1378="","",IF(A1378=1,start_rate,IF(variable,IF(OR(A1378=1,A1378&lt;$J$23*periods_per_year),D1377,MIN($J$24,IF(MOD(A1378-1,$J$26)=0,MAX($J$25,D1377+$J$27),D1377))),D1377)))</f>
        <v/>
      </c>
      <c r="E1378" s="14" t="str">
        <f t="shared" si="203"/>
        <v/>
      </c>
      <c r="F1378" s="14" t="str">
        <f>IF(A1378="","",IF(A1378=nper,J1377+E1378,MIN(J1377+E1378,IF(D1378=D1377,F1377,IF($E$13="Acc Bi-Weekly",ROUND((-PMT(((1+D1378/CP)^(CP/12))-1,(nper-A1378+1)*12/26,J1377))/2,2),IF($E$13="Acc Weekly",ROUND((-PMT(((1+D1378/CP)^(CP/12))-1,(nper-A1378+1)*12/52,J1377))/4,2),ROUND(-PMT(((1+D1378/CP)^(CP/periods_per_year))-1,nper-A1378+1,J1377),2)))))))</f>
        <v/>
      </c>
      <c r="G1378" s="14" t="str">
        <f>IF(OR(A1378="",A1378&lt;$E$23),"",IF(J1377&lt;=F1378,0,IF(IF(AND(A1378&gt;=$E$23,MOD(A1378-$E$23,int)=0),$E$24,0)+F1378&gt;=J1377+E1378,J1377+E1378-F1378,IF(AND(A1378&gt;=$E$23,MOD(A1378-$E$23,int)=0),$E$24,0)+IF(IF(AND(A1378&gt;=$E$23,MOD(A1378-$E$23,int)=0),$E$24,0)+IF(MOD(A1378-$E$27,periods_per_year)=0,$E$26,0)+F1378&lt;J1377+E1378,IF(MOD(A1378-$E$27,periods_per_year)=0,$E$26,0),J1377+E1378-IF(AND(A1378&gt;=$E$23,MOD(A1378-$E$23,int)=0),$E$24,0)-F1378))))</f>
        <v/>
      </c>
      <c r="H1378" s="15"/>
      <c r="I1378" s="14" t="str">
        <f t="shared" si="204"/>
        <v/>
      </c>
      <c r="J1378" s="14" t="str">
        <f t="shared" si="205"/>
        <v/>
      </c>
      <c r="K1378" s="14" t="str">
        <f t="shared" si="206"/>
        <v/>
      </c>
      <c r="L1378" s="14" t="str">
        <f>IF(A1378="","",SUM($K$49:K1378))</f>
        <v/>
      </c>
      <c r="O1378" s="18" t="str">
        <f t="shared" si="207"/>
        <v/>
      </c>
      <c r="P1378" s="19" t="str">
        <f>IF(O1378="","",IF(OR(periods_per_year=26,periods_per_year=52),IF(periods_per_year=26,IF(O1378=1,fpdate,P1377+14),IF(periods_per_year=52,IF(O1378=1,fpdate,P1377+7),"n/a")),IF(periods_per_year=24,DATE(YEAR(fpdate),MONTH(fpdate)+(O1378-1)/2+IF(AND(DAY(fpdate)&gt;=15,MOD(O1378,2)=0),1,0),IF(MOD(O1378,2)=0,IF(DAY(fpdate)&gt;=15,DAY(fpdate)-14,DAY(fpdate)+14),DAY(fpdate))),IF(DAY(DATE(YEAR(fpdate),MONTH(fpdate)+O1378-1,DAY(fpdate)))&lt;&gt;DAY(fpdate),DATE(YEAR(fpdate),MONTH(fpdate)+O1378,0),DATE(YEAR(fpdate),MONTH(fpdate)+O1378-1,DAY(fpdate))))))</f>
        <v/>
      </c>
      <c r="Q1378" s="20" t="str">
        <f>IF(O1378="","",IF(D1378&lt;&gt;"",D1378,IF(O1378=1,start_rate,IF(variable,IF(OR(O1378=1,O1378&lt;$J$23*periods_per_year),Q1377,MIN($J$24,IF(MOD(O1378-1,$J$26)=0,MAX($J$25,Q1377+$J$27),Q1377))),Q1377))))</f>
        <v/>
      </c>
      <c r="R1378" s="21" t="str">
        <f>IF(O1378="","",ROUND((((1+Q1378/CP)^(CP/periods_per_year))-1)*U1377,2))</f>
        <v/>
      </c>
      <c r="S1378" s="21" t="str">
        <f>IF(O1378="","",IF(O1378=nper,U1377+R1378,MIN(U1377+R1378,IF(Q1378=Q1377,S1377,ROUND(-PMT(((1+Q1378/CP)^(CP/periods_per_year))-1,nper-O1378+1,U1377),2)))))</f>
        <v/>
      </c>
      <c r="T1378" s="21" t="str">
        <f t="shared" si="208"/>
        <v/>
      </c>
      <c r="U1378" s="21" t="str">
        <f t="shared" si="209"/>
        <v/>
      </c>
    </row>
    <row r="1379" spans="1:21" x14ac:dyDescent="0.2">
      <c r="A1379" s="11" t="str">
        <f t="shared" si="200"/>
        <v/>
      </c>
      <c r="B1379" s="12" t="str">
        <f t="shared" si="201"/>
        <v/>
      </c>
      <c r="C1379" s="16" t="str">
        <f t="shared" si="202"/>
        <v/>
      </c>
      <c r="D1379" s="13" t="str">
        <f>IF(A1379="","",IF(A1379=1,start_rate,IF(variable,IF(OR(A1379=1,A1379&lt;$J$23*periods_per_year),D1378,MIN($J$24,IF(MOD(A1379-1,$J$26)=0,MAX($J$25,D1378+$J$27),D1378))),D1378)))</f>
        <v/>
      </c>
      <c r="E1379" s="14" t="str">
        <f t="shared" si="203"/>
        <v/>
      </c>
      <c r="F1379" s="14" t="str">
        <f>IF(A1379="","",IF(A1379=nper,J1378+E1379,MIN(J1378+E1379,IF(D1379=D1378,F1378,IF($E$13="Acc Bi-Weekly",ROUND((-PMT(((1+D1379/CP)^(CP/12))-1,(nper-A1379+1)*12/26,J1378))/2,2),IF($E$13="Acc Weekly",ROUND((-PMT(((1+D1379/CP)^(CP/12))-1,(nper-A1379+1)*12/52,J1378))/4,2),ROUND(-PMT(((1+D1379/CP)^(CP/periods_per_year))-1,nper-A1379+1,J1378),2)))))))</f>
        <v/>
      </c>
      <c r="G1379" s="14" t="str">
        <f>IF(OR(A1379="",A1379&lt;$E$23),"",IF(J1378&lt;=F1379,0,IF(IF(AND(A1379&gt;=$E$23,MOD(A1379-$E$23,int)=0),$E$24,0)+F1379&gt;=J1378+E1379,J1378+E1379-F1379,IF(AND(A1379&gt;=$E$23,MOD(A1379-$E$23,int)=0),$E$24,0)+IF(IF(AND(A1379&gt;=$E$23,MOD(A1379-$E$23,int)=0),$E$24,0)+IF(MOD(A1379-$E$27,periods_per_year)=0,$E$26,0)+F1379&lt;J1378+E1379,IF(MOD(A1379-$E$27,periods_per_year)=0,$E$26,0),J1378+E1379-IF(AND(A1379&gt;=$E$23,MOD(A1379-$E$23,int)=0),$E$24,0)-F1379))))</f>
        <v/>
      </c>
      <c r="H1379" s="15"/>
      <c r="I1379" s="14" t="str">
        <f t="shared" si="204"/>
        <v/>
      </c>
      <c r="J1379" s="14" t="str">
        <f t="shared" si="205"/>
        <v/>
      </c>
      <c r="K1379" s="14" t="str">
        <f t="shared" si="206"/>
        <v/>
      </c>
      <c r="L1379" s="14" t="str">
        <f>IF(A1379="","",SUM($K$49:K1379))</f>
        <v/>
      </c>
      <c r="O1379" s="18" t="str">
        <f t="shared" si="207"/>
        <v/>
      </c>
      <c r="P1379" s="19" t="str">
        <f>IF(O1379="","",IF(OR(periods_per_year=26,periods_per_year=52),IF(periods_per_year=26,IF(O1379=1,fpdate,P1378+14),IF(periods_per_year=52,IF(O1379=1,fpdate,P1378+7),"n/a")),IF(periods_per_year=24,DATE(YEAR(fpdate),MONTH(fpdate)+(O1379-1)/2+IF(AND(DAY(fpdate)&gt;=15,MOD(O1379,2)=0),1,0),IF(MOD(O1379,2)=0,IF(DAY(fpdate)&gt;=15,DAY(fpdate)-14,DAY(fpdate)+14),DAY(fpdate))),IF(DAY(DATE(YEAR(fpdate),MONTH(fpdate)+O1379-1,DAY(fpdate)))&lt;&gt;DAY(fpdate),DATE(YEAR(fpdate),MONTH(fpdate)+O1379,0),DATE(YEAR(fpdate),MONTH(fpdate)+O1379-1,DAY(fpdate))))))</f>
        <v/>
      </c>
      <c r="Q1379" s="20" t="str">
        <f>IF(O1379="","",IF(D1379&lt;&gt;"",D1379,IF(O1379=1,start_rate,IF(variable,IF(OR(O1379=1,O1379&lt;$J$23*periods_per_year),Q1378,MIN($J$24,IF(MOD(O1379-1,$J$26)=0,MAX($J$25,Q1378+$J$27),Q1378))),Q1378))))</f>
        <v/>
      </c>
      <c r="R1379" s="21" t="str">
        <f>IF(O1379="","",ROUND((((1+Q1379/CP)^(CP/periods_per_year))-1)*U1378,2))</f>
        <v/>
      </c>
      <c r="S1379" s="21" t="str">
        <f>IF(O1379="","",IF(O1379=nper,U1378+R1379,MIN(U1378+R1379,IF(Q1379=Q1378,S1378,ROUND(-PMT(((1+Q1379/CP)^(CP/periods_per_year))-1,nper-O1379+1,U1378),2)))))</f>
        <v/>
      </c>
      <c r="T1379" s="21" t="str">
        <f t="shared" si="208"/>
        <v/>
      </c>
      <c r="U1379" s="21" t="str">
        <f t="shared" si="209"/>
        <v/>
      </c>
    </row>
    <row r="1380" spans="1:21" x14ac:dyDescent="0.2">
      <c r="A1380" s="11" t="str">
        <f t="shared" si="200"/>
        <v/>
      </c>
      <c r="B1380" s="12" t="str">
        <f t="shared" si="201"/>
        <v/>
      </c>
      <c r="C1380" s="16" t="str">
        <f t="shared" si="202"/>
        <v/>
      </c>
      <c r="D1380" s="13" t="str">
        <f>IF(A1380="","",IF(A1380=1,start_rate,IF(variable,IF(OR(A1380=1,A1380&lt;$J$23*periods_per_year),D1379,MIN($J$24,IF(MOD(A1380-1,$J$26)=0,MAX($J$25,D1379+$J$27),D1379))),D1379)))</f>
        <v/>
      </c>
      <c r="E1380" s="14" t="str">
        <f t="shared" si="203"/>
        <v/>
      </c>
      <c r="F1380" s="14" t="str">
        <f>IF(A1380="","",IF(A1380=nper,J1379+E1380,MIN(J1379+E1380,IF(D1380=D1379,F1379,IF($E$13="Acc Bi-Weekly",ROUND((-PMT(((1+D1380/CP)^(CP/12))-1,(nper-A1380+1)*12/26,J1379))/2,2),IF($E$13="Acc Weekly",ROUND((-PMT(((1+D1380/CP)^(CP/12))-1,(nper-A1380+1)*12/52,J1379))/4,2),ROUND(-PMT(((1+D1380/CP)^(CP/periods_per_year))-1,nper-A1380+1,J1379),2)))))))</f>
        <v/>
      </c>
      <c r="G1380" s="14" t="str">
        <f>IF(OR(A1380="",A1380&lt;$E$23),"",IF(J1379&lt;=F1380,0,IF(IF(AND(A1380&gt;=$E$23,MOD(A1380-$E$23,int)=0),$E$24,0)+F1380&gt;=J1379+E1380,J1379+E1380-F1380,IF(AND(A1380&gt;=$E$23,MOD(A1380-$E$23,int)=0),$E$24,0)+IF(IF(AND(A1380&gt;=$E$23,MOD(A1380-$E$23,int)=0),$E$24,0)+IF(MOD(A1380-$E$27,periods_per_year)=0,$E$26,0)+F1380&lt;J1379+E1380,IF(MOD(A1380-$E$27,periods_per_year)=0,$E$26,0),J1379+E1380-IF(AND(A1380&gt;=$E$23,MOD(A1380-$E$23,int)=0),$E$24,0)-F1380))))</f>
        <v/>
      </c>
      <c r="H1380" s="15"/>
      <c r="I1380" s="14" t="str">
        <f t="shared" si="204"/>
        <v/>
      </c>
      <c r="J1380" s="14" t="str">
        <f t="shared" si="205"/>
        <v/>
      </c>
      <c r="K1380" s="14" t="str">
        <f t="shared" si="206"/>
        <v/>
      </c>
      <c r="L1380" s="14" t="str">
        <f>IF(A1380="","",SUM($K$49:K1380))</f>
        <v/>
      </c>
      <c r="O1380" s="18" t="str">
        <f t="shared" si="207"/>
        <v/>
      </c>
      <c r="P1380" s="19" t="str">
        <f>IF(O1380="","",IF(OR(periods_per_year=26,periods_per_year=52),IF(periods_per_year=26,IF(O1380=1,fpdate,P1379+14),IF(periods_per_year=52,IF(O1380=1,fpdate,P1379+7),"n/a")),IF(periods_per_year=24,DATE(YEAR(fpdate),MONTH(fpdate)+(O1380-1)/2+IF(AND(DAY(fpdate)&gt;=15,MOD(O1380,2)=0),1,0),IF(MOD(O1380,2)=0,IF(DAY(fpdate)&gt;=15,DAY(fpdate)-14,DAY(fpdate)+14),DAY(fpdate))),IF(DAY(DATE(YEAR(fpdate),MONTH(fpdate)+O1380-1,DAY(fpdate)))&lt;&gt;DAY(fpdate),DATE(YEAR(fpdate),MONTH(fpdate)+O1380,0),DATE(YEAR(fpdate),MONTH(fpdate)+O1380-1,DAY(fpdate))))))</f>
        <v/>
      </c>
      <c r="Q1380" s="20" t="str">
        <f>IF(O1380="","",IF(D1380&lt;&gt;"",D1380,IF(O1380=1,start_rate,IF(variable,IF(OR(O1380=1,O1380&lt;$J$23*periods_per_year),Q1379,MIN($J$24,IF(MOD(O1380-1,$J$26)=0,MAX($J$25,Q1379+$J$27),Q1379))),Q1379))))</f>
        <v/>
      </c>
      <c r="R1380" s="21" t="str">
        <f>IF(O1380="","",ROUND((((1+Q1380/CP)^(CP/periods_per_year))-1)*U1379,2))</f>
        <v/>
      </c>
      <c r="S1380" s="21" t="str">
        <f>IF(O1380="","",IF(O1380=nper,U1379+R1380,MIN(U1379+R1380,IF(Q1380=Q1379,S1379,ROUND(-PMT(((1+Q1380/CP)^(CP/periods_per_year))-1,nper-O1380+1,U1379),2)))))</f>
        <v/>
      </c>
      <c r="T1380" s="21" t="str">
        <f t="shared" si="208"/>
        <v/>
      </c>
      <c r="U1380" s="21" t="str">
        <f t="shared" si="209"/>
        <v/>
      </c>
    </row>
    <row r="1381" spans="1:21" x14ac:dyDescent="0.2">
      <c r="A1381" s="11" t="str">
        <f t="shared" si="200"/>
        <v/>
      </c>
      <c r="B1381" s="12" t="str">
        <f t="shared" si="201"/>
        <v/>
      </c>
      <c r="C1381" s="16" t="str">
        <f t="shared" si="202"/>
        <v/>
      </c>
      <c r="D1381" s="13" t="str">
        <f>IF(A1381="","",IF(A1381=1,start_rate,IF(variable,IF(OR(A1381=1,A1381&lt;$J$23*periods_per_year),D1380,MIN($J$24,IF(MOD(A1381-1,$J$26)=0,MAX($J$25,D1380+$J$27),D1380))),D1380)))</f>
        <v/>
      </c>
      <c r="E1381" s="14" t="str">
        <f t="shared" si="203"/>
        <v/>
      </c>
      <c r="F1381" s="14" t="str">
        <f>IF(A1381="","",IF(A1381=nper,J1380+E1381,MIN(J1380+E1381,IF(D1381=D1380,F1380,IF($E$13="Acc Bi-Weekly",ROUND((-PMT(((1+D1381/CP)^(CP/12))-1,(nper-A1381+1)*12/26,J1380))/2,2),IF($E$13="Acc Weekly",ROUND((-PMT(((1+D1381/CP)^(CP/12))-1,(nper-A1381+1)*12/52,J1380))/4,2),ROUND(-PMT(((1+D1381/CP)^(CP/periods_per_year))-1,nper-A1381+1,J1380),2)))))))</f>
        <v/>
      </c>
      <c r="G1381" s="14" t="str">
        <f>IF(OR(A1381="",A1381&lt;$E$23),"",IF(J1380&lt;=F1381,0,IF(IF(AND(A1381&gt;=$E$23,MOD(A1381-$E$23,int)=0),$E$24,0)+F1381&gt;=J1380+E1381,J1380+E1381-F1381,IF(AND(A1381&gt;=$E$23,MOD(A1381-$E$23,int)=0),$E$24,0)+IF(IF(AND(A1381&gt;=$E$23,MOD(A1381-$E$23,int)=0),$E$24,0)+IF(MOD(A1381-$E$27,periods_per_year)=0,$E$26,0)+F1381&lt;J1380+E1381,IF(MOD(A1381-$E$27,periods_per_year)=0,$E$26,0),J1380+E1381-IF(AND(A1381&gt;=$E$23,MOD(A1381-$E$23,int)=0),$E$24,0)-F1381))))</f>
        <v/>
      </c>
      <c r="H1381" s="15"/>
      <c r="I1381" s="14" t="str">
        <f t="shared" si="204"/>
        <v/>
      </c>
      <c r="J1381" s="14" t="str">
        <f t="shared" si="205"/>
        <v/>
      </c>
      <c r="K1381" s="14" t="str">
        <f t="shared" si="206"/>
        <v/>
      </c>
      <c r="L1381" s="14" t="str">
        <f>IF(A1381="","",SUM($K$49:K1381))</f>
        <v/>
      </c>
      <c r="O1381" s="18" t="str">
        <f t="shared" si="207"/>
        <v/>
      </c>
      <c r="P1381" s="19" t="str">
        <f>IF(O1381="","",IF(OR(periods_per_year=26,periods_per_year=52),IF(periods_per_year=26,IF(O1381=1,fpdate,P1380+14),IF(periods_per_year=52,IF(O1381=1,fpdate,P1380+7),"n/a")),IF(periods_per_year=24,DATE(YEAR(fpdate),MONTH(fpdate)+(O1381-1)/2+IF(AND(DAY(fpdate)&gt;=15,MOD(O1381,2)=0),1,0),IF(MOD(O1381,2)=0,IF(DAY(fpdate)&gt;=15,DAY(fpdate)-14,DAY(fpdate)+14),DAY(fpdate))),IF(DAY(DATE(YEAR(fpdate),MONTH(fpdate)+O1381-1,DAY(fpdate)))&lt;&gt;DAY(fpdate),DATE(YEAR(fpdate),MONTH(fpdate)+O1381,0),DATE(YEAR(fpdate),MONTH(fpdate)+O1381-1,DAY(fpdate))))))</f>
        <v/>
      </c>
      <c r="Q1381" s="20" t="str">
        <f>IF(O1381="","",IF(D1381&lt;&gt;"",D1381,IF(O1381=1,start_rate,IF(variable,IF(OR(O1381=1,O1381&lt;$J$23*periods_per_year),Q1380,MIN($J$24,IF(MOD(O1381-1,$J$26)=0,MAX($J$25,Q1380+$J$27),Q1380))),Q1380))))</f>
        <v/>
      </c>
      <c r="R1381" s="21" t="str">
        <f>IF(O1381="","",ROUND((((1+Q1381/CP)^(CP/periods_per_year))-1)*U1380,2))</f>
        <v/>
      </c>
      <c r="S1381" s="21" t="str">
        <f>IF(O1381="","",IF(O1381=nper,U1380+R1381,MIN(U1380+R1381,IF(Q1381=Q1380,S1380,ROUND(-PMT(((1+Q1381/CP)^(CP/periods_per_year))-1,nper-O1381+1,U1380),2)))))</f>
        <v/>
      </c>
      <c r="T1381" s="21" t="str">
        <f t="shared" si="208"/>
        <v/>
      </c>
      <c r="U1381" s="21" t="str">
        <f t="shared" si="209"/>
        <v/>
      </c>
    </row>
    <row r="1382" spans="1:21" x14ac:dyDescent="0.2">
      <c r="A1382" s="11" t="str">
        <f t="shared" si="200"/>
        <v/>
      </c>
      <c r="B1382" s="12" t="str">
        <f t="shared" si="201"/>
        <v/>
      </c>
      <c r="C1382" s="16" t="str">
        <f t="shared" si="202"/>
        <v/>
      </c>
      <c r="D1382" s="13" t="str">
        <f>IF(A1382="","",IF(A1382=1,start_rate,IF(variable,IF(OR(A1382=1,A1382&lt;$J$23*periods_per_year),D1381,MIN($J$24,IF(MOD(A1382-1,$J$26)=0,MAX($J$25,D1381+$J$27),D1381))),D1381)))</f>
        <v/>
      </c>
      <c r="E1382" s="14" t="str">
        <f t="shared" si="203"/>
        <v/>
      </c>
      <c r="F1382" s="14" t="str">
        <f>IF(A1382="","",IF(A1382=nper,J1381+E1382,MIN(J1381+E1382,IF(D1382=D1381,F1381,IF($E$13="Acc Bi-Weekly",ROUND((-PMT(((1+D1382/CP)^(CP/12))-1,(nper-A1382+1)*12/26,J1381))/2,2),IF($E$13="Acc Weekly",ROUND((-PMT(((1+D1382/CP)^(CP/12))-1,(nper-A1382+1)*12/52,J1381))/4,2),ROUND(-PMT(((1+D1382/CP)^(CP/periods_per_year))-1,nper-A1382+1,J1381),2)))))))</f>
        <v/>
      </c>
      <c r="G1382" s="14" t="str">
        <f>IF(OR(A1382="",A1382&lt;$E$23),"",IF(J1381&lt;=F1382,0,IF(IF(AND(A1382&gt;=$E$23,MOD(A1382-$E$23,int)=0),$E$24,0)+F1382&gt;=J1381+E1382,J1381+E1382-F1382,IF(AND(A1382&gt;=$E$23,MOD(A1382-$E$23,int)=0),$E$24,0)+IF(IF(AND(A1382&gt;=$E$23,MOD(A1382-$E$23,int)=0),$E$24,0)+IF(MOD(A1382-$E$27,periods_per_year)=0,$E$26,0)+F1382&lt;J1381+E1382,IF(MOD(A1382-$E$27,periods_per_year)=0,$E$26,0),J1381+E1382-IF(AND(A1382&gt;=$E$23,MOD(A1382-$E$23,int)=0),$E$24,0)-F1382))))</f>
        <v/>
      </c>
      <c r="H1382" s="15"/>
      <c r="I1382" s="14" t="str">
        <f t="shared" si="204"/>
        <v/>
      </c>
      <c r="J1382" s="14" t="str">
        <f t="shared" si="205"/>
        <v/>
      </c>
      <c r="K1382" s="14" t="str">
        <f t="shared" si="206"/>
        <v/>
      </c>
      <c r="L1382" s="14" t="str">
        <f>IF(A1382="","",SUM($K$49:K1382))</f>
        <v/>
      </c>
      <c r="O1382" s="18" t="str">
        <f t="shared" si="207"/>
        <v/>
      </c>
      <c r="P1382" s="19" t="str">
        <f>IF(O1382="","",IF(OR(periods_per_year=26,periods_per_year=52),IF(periods_per_year=26,IF(O1382=1,fpdate,P1381+14),IF(periods_per_year=52,IF(O1382=1,fpdate,P1381+7),"n/a")),IF(periods_per_year=24,DATE(YEAR(fpdate),MONTH(fpdate)+(O1382-1)/2+IF(AND(DAY(fpdate)&gt;=15,MOD(O1382,2)=0),1,0),IF(MOD(O1382,2)=0,IF(DAY(fpdate)&gt;=15,DAY(fpdate)-14,DAY(fpdate)+14),DAY(fpdate))),IF(DAY(DATE(YEAR(fpdate),MONTH(fpdate)+O1382-1,DAY(fpdate)))&lt;&gt;DAY(fpdate),DATE(YEAR(fpdate),MONTH(fpdate)+O1382,0),DATE(YEAR(fpdate),MONTH(fpdate)+O1382-1,DAY(fpdate))))))</f>
        <v/>
      </c>
      <c r="Q1382" s="20" t="str">
        <f>IF(O1382="","",IF(D1382&lt;&gt;"",D1382,IF(O1382=1,start_rate,IF(variable,IF(OR(O1382=1,O1382&lt;$J$23*periods_per_year),Q1381,MIN($J$24,IF(MOD(O1382-1,$J$26)=0,MAX($J$25,Q1381+$J$27),Q1381))),Q1381))))</f>
        <v/>
      </c>
      <c r="R1382" s="21" t="str">
        <f>IF(O1382="","",ROUND((((1+Q1382/CP)^(CP/periods_per_year))-1)*U1381,2))</f>
        <v/>
      </c>
      <c r="S1382" s="21" t="str">
        <f>IF(O1382="","",IF(O1382=nper,U1381+R1382,MIN(U1381+R1382,IF(Q1382=Q1381,S1381,ROUND(-PMT(((1+Q1382/CP)^(CP/periods_per_year))-1,nper-O1382+1,U1381),2)))))</f>
        <v/>
      </c>
      <c r="T1382" s="21" t="str">
        <f t="shared" si="208"/>
        <v/>
      </c>
      <c r="U1382" s="21" t="str">
        <f t="shared" si="209"/>
        <v/>
      </c>
    </row>
    <row r="1383" spans="1:21" x14ac:dyDescent="0.2">
      <c r="A1383" s="11" t="str">
        <f t="shared" si="200"/>
        <v/>
      </c>
      <c r="B1383" s="12" t="str">
        <f t="shared" si="201"/>
        <v/>
      </c>
      <c r="C1383" s="16" t="str">
        <f t="shared" si="202"/>
        <v/>
      </c>
      <c r="D1383" s="13" t="str">
        <f>IF(A1383="","",IF(A1383=1,start_rate,IF(variable,IF(OR(A1383=1,A1383&lt;$J$23*periods_per_year),D1382,MIN($J$24,IF(MOD(A1383-1,$J$26)=0,MAX($J$25,D1382+$J$27),D1382))),D1382)))</f>
        <v/>
      </c>
      <c r="E1383" s="14" t="str">
        <f t="shared" si="203"/>
        <v/>
      </c>
      <c r="F1383" s="14" t="str">
        <f>IF(A1383="","",IF(A1383=nper,J1382+E1383,MIN(J1382+E1383,IF(D1383=D1382,F1382,IF($E$13="Acc Bi-Weekly",ROUND((-PMT(((1+D1383/CP)^(CP/12))-1,(nper-A1383+1)*12/26,J1382))/2,2),IF($E$13="Acc Weekly",ROUND((-PMT(((1+D1383/CP)^(CP/12))-1,(nper-A1383+1)*12/52,J1382))/4,2),ROUND(-PMT(((1+D1383/CP)^(CP/periods_per_year))-1,nper-A1383+1,J1382),2)))))))</f>
        <v/>
      </c>
      <c r="G1383" s="14" t="str">
        <f>IF(OR(A1383="",A1383&lt;$E$23),"",IF(J1382&lt;=F1383,0,IF(IF(AND(A1383&gt;=$E$23,MOD(A1383-$E$23,int)=0),$E$24,0)+F1383&gt;=J1382+E1383,J1382+E1383-F1383,IF(AND(A1383&gt;=$E$23,MOD(A1383-$E$23,int)=0),$E$24,0)+IF(IF(AND(A1383&gt;=$E$23,MOD(A1383-$E$23,int)=0),$E$24,0)+IF(MOD(A1383-$E$27,periods_per_year)=0,$E$26,0)+F1383&lt;J1382+E1383,IF(MOD(A1383-$E$27,periods_per_year)=0,$E$26,0),J1382+E1383-IF(AND(A1383&gt;=$E$23,MOD(A1383-$E$23,int)=0),$E$24,0)-F1383))))</f>
        <v/>
      </c>
      <c r="H1383" s="15"/>
      <c r="I1383" s="14" t="str">
        <f t="shared" si="204"/>
        <v/>
      </c>
      <c r="J1383" s="14" t="str">
        <f t="shared" si="205"/>
        <v/>
      </c>
      <c r="K1383" s="14" t="str">
        <f t="shared" si="206"/>
        <v/>
      </c>
      <c r="L1383" s="14" t="str">
        <f>IF(A1383="","",SUM($K$49:K1383))</f>
        <v/>
      </c>
      <c r="O1383" s="18" t="str">
        <f t="shared" si="207"/>
        <v/>
      </c>
      <c r="P1383" s="19" t="str">
        <f>IF(O1383="","",IF(OR(periods_per_year=26,periods_per_year=52),IF(periods_per_year=26,IF(O1383=1,fpdate,P1382+14),IF(periods_per_year=52,IF(O1383=1,fpdate,P1382+7),"n/a")),IF(periods_per_year=24,DATE(YEAR(fpdate),MONTH(fpdate)+(O1383-1)/2+IF(AND(DAY(fpdate)&gt;=15,MOD(O1383,2)=0),1,0),IF(MOD(O1383,2)=0,IF(DAY(fpdate)&gt;=15,DAY(fpdate)-14,DAY(fpdate)+14),DAY(fpdate))),IF(DAY(DATE(YEAR(fpdate),MONTH(fpdate)+O1383-1,DAY(fpdate)))&lt;&gt;DAY(fpdate),DATE(YEAR(fpdate),MONTH(fpdate)+O1383,0),DATE(YEAR(fpdate),MONTH(fpdate)+O1383-1,DAY(fpdate))))))</f>
        <v/>
      </c>
      <c r="Q1383" s="20" t="str">
        <f>IF(O1383="","",IF(D1383&lt;&gt;"",D1383,IF(O1383=1,start_rate,IF(variable,IF(OR(O1383=1,O1383&lt;$J$23*periods_per_year),Q1382,MIN($J$24,IF(MOD(O1383-1,$J$26)=0,MAX($J$25,Q1382+$J$27),Q1382))),Q1382))))</f>
        <v/>
      </c>
      <c r="R1383" s="21" t="str">
        <f>IF(O1383="","",ROUND((((1+Q1383/CP)^(CP/periods_per_year))-1)*U1382,2))</f>
        <v/>
      </c>
      <c r="S1383" s="21" t="str">
        <f>IF(O1383="","",IF(O1383=nper,U1382+R1383,MIN(U1382+R1383,IF(Q1383=Q1382,S1382,ROUND(-PMT(((1+Q1383/CP)^(CP/periods_per_year))-1,nper-O1383+1,U1382),2)))))</f>
        <v/>
      </c>
      <c r="T1383" s="21" t="str">
        <f t="shared" si="208"/>
        <v/>
      </c>
      <c r="U1383" s="21" t="str">
        <f t="shared" si="209"/>
        <v/>
      </c>
    </row>
    <row r="1384" spans="1:21" x14ac:dyDescent="0.2">
      <c r="A1384" s="11" t="str">
        <f t="shared" si="200"/>
        <v/>
      </c>
      <c r="B1384" s="12" t="str">
        <f t="shared" si="201"/>
        <v/>
      </c>
      <c r="C1384" s="16" t="str">
        <f t="shared" si="202"/>
        <v/>
      </c>
      <c r="D1384" s="13" t="str">
        <f>IF(A1384="","",IF(A1384=1,start_rate,IF(variable,IF(OR(A1384=1,A1384&lt;$J$23*periods_per_year),D1383,MIN($J$24,IF(MOD(A1384-1,$J$26)=0,MAX($J$25,D1383+$J$27),D1383))),D1383)))</f>
        <v/>
      </c>
      <c r="E1384" s="14" t="str">
        <f t="shared" si="203"/>
        <v/>
      </c>
      <c r="F1384" s="14" t="str">
        <f>IF(A1384="","",IF(A1384=nper,J1383+E1384,MIN(J1383+E1384,IF(D1384=D1383,F1383,IF($E$13="Acc Bi-Weekly",ROUND((-PMT(((1+D1384/CP)^(CP/12))-1,(nper-A1384+1)*12/26,J1383))/2,2),IF($E$13="Acc Weekly",ROUND((-PMT(((1+D1384/CP)^(CP/12))-1,(nper-A1384+1)*12/52,J1383))/4,2),ROUND(-PMT(((1+D1384/CP)^(CP/periods_per_year))-1,nper-A1384+1,J1383),2)))))))</f>
        <v/>
      </c>
      <c r="G1384" s="14" t="str">
        <f>IF(OR(A1384="",A1384&lt;$E$23),"",IF(J1383&lt;=F1384,0,IF(IF(AND(A1384&gt;=$E$23,MOD(A1384-$E$23,int)=0),$E$24,0)+F1384&gt;=J1383+E1384,J1383+E1384-F1384,IF(AND(A1384&gt;=$E$23,MOD(A1384-$E$23,int)=0),$E$24,0)+IF(IF(AND(A1384&gt;=$E$23,MOD(A1384-$E$23,int)=0),$E$24,0)+IF(MOD(A1384-$E$27,periods_per_year)=0,$E$26,0)+F1384&lt;J1383+E1384,IF(MOD(A1384-$E$27,periods_per_year)=0,$E$26,0),J1383+E1384-IF(AND(A1384&gt;=$E$23,MOD(A1384-$E$23,int)=0),$E$24,0)-F1384))))</f>
        <v/>
      </c>
      <c r="H1384" s="15"/>
      <c r="I1384" s="14" t="str">
        <f t="shared" si="204"/>
        <v/>
      </c>
      <c r="J1384" s="14" t="str">
        <f t="shared" si="205"/>
        <v/>
      </c>
      <c r="K1384" s="14" t="str">
        <f t="shared" si="206"/>
        <v/>
      </c>
      <c r="L1384" s="14" t="str">
        <f>IF(A1384="","",SUM($K$49:K1384))</f>
        <v/>
      </c>
      <c r="O1384" s="18" t="str">
        <f t="shared" si="207"/>
        <v/>
      </c>
      <c r="P1384" s="19" t="str">
        <f>IF(O1384="","",IF(OR(periods_per_year=26,periods_per_year=52),IF(periods_per_year=26,IF(O1384=1,fpdate,P1383+14),IF(periods_per_year=52,IF(O1384=1,fpdate,P1383+7),"n/a")),IF(periods_per_year=24,DATE(YEAR(fpdate),MONTH(fpdate)+(O1384-1)/2+IF(AND(DAY(fpdate)&gt;=15,MOD(O1384,2)=0),1,0),IF(MOD(O1384,2)=0,IF(DAY(fpdate)&gt;=15,DAY(fpdate)-14,DAY(fpdate)+14),DAY(fpdate))),IF(DAY(DATE(YEAR(fpdate),MONTH(fpdate)+O1384-1,DAY(fpdate)))&lt;&gt;DAY(fpdate),DATE(YEAR(fpdate),MONTH(fpdate)+O1384,0),DATE(YEAR(fpdate),MONTH(fpdate)+O1384-1,DAY(fpdate))))))</f>
        <v/>
      </c>
      <c r="Q1384" s="20" t="str">
        <f>IF(O1384="","",IF(D1384&lt;&gt;"",D1384,IF(O1384=1,start_rate,IF(variable,IF(OR(O1384=1,O1384&lt;$J$23*periods_per_year),Q1383,MIN($J$24,IF(MOD(O1384-1,$J$26)=0,MAX($J$25,Q1383+$J$27),Q1383))),Q1383))))</f>
        <v/>
      </c>
      <c r="R1384" s="21" t="str">
        <f>IF(O1384="","",ROUND((((1+Q1384/CP)^(CP/periods_per_year))-1)*U1383,2))</f>
        <v/>
      </c>
      <c r="S1384" s="21" t="str">
        <f>IF(O1384="","",IF(O1384=nper,U1383+R1384,MIN(U1383+R1384,IF(Q1384=Q1383,S1383,ROUND(-PMT(((1+Q1384/CP)^(CP/periods_per_year))-1,nper-O1384+1,U1383),2)))))</f>
        <v/>
      </c>
      <c r="T1384" s="21" t="str">
        <f t="shared" si="208"/>
        <v/>
      </c>
      <c r="U1384" s="21" t="str">
        <f t="shared" si="209"/>
        <v/>
      </c>
    </row>
    <row r="1385" spans="1:21" x14ac:dyDescent="0.2">
      <c r="A1385" s="11" t="str">
        <f t="shared" si="200"/>
        <v/>
      </c>
      <c r="B1385" s="12" t="str">
        <f t="shared" si="201"/>
        <v/>
      </c>
      <c r="C1385" s="16" t="str">
        <f t="shared" si="202"/>
        <v/>
      </c>
      <c r="D1385" s="13" t="str">
        <f>IF(A1385="","",IF(A1385=1,start_rate,IF(variable,IF(OR(A1385=1,A1385&lt;$J$23*periods_per_year),D1384,MIN($J$24,IF(MOD(A1385-1,$J$26)=0,MAX($J$25,D1384+$J$27),D1384))),D1384)))</f>
        <v/>
      </c>
      <c r="E1385" s="14" t="str">
        <f t="shared" si="203"/>
        <v/>
      </c>
      <c r="F1385" s="14" t="str">
        <f>IF(A1385="","",IF(A1385=nper,J1384+E1385,MIN(J1384+E1385,IF(D1385=D1384,F1384,IF($E$13="Acc Bi-Weekly",ROUND((-PMT(((1+D1385/CP)^(CP/12))-1,(nper-A1385+1)*12/26,J1384))/2,2),IF($E$13="Acc Weekly",ROUND((-PMT(((1+D1385/CP)^(CP/12))-1,(nper-A1385+1)*12/52,J1384))/4,2),ROUND(-PMT(((1+D1385/CP)^(CP/periods_per_year))-1,nper-A1385+1,J1384),2)))))))</f>
        <v/>
      </c>
      <c r="G1385" s="14" t="str">
        <f>IF(OR(A1385="",A1385&lt;$E$23),"",IF(J1384&lt;=F1385,0,IF(IF(AND(A1385&gt;=$E$23,MOD(A1385-$E$23,int)=0),$E$24,0)+F1385&gt;=J1384+E1385,J1384+E1385-F1385,IF(AND(A1385&gt;=$E$23,MOD(A1385-$E$23,int)=0),$E$24,0)+IF(IF(AND(A1385&gt;=$E$23,MOD(A1385-$E$23,int)=0),$E$24,0)+IF(MOD(A1385-$E$27,periods_per_year)=0,$E$26,0)+F1385&lt;J1384+E1385,IF(MOD(A1385-$E$27,periods_per_year)=0,$E$26,0),J1384+E1385-IF(AND(A1385&gt;=$E$23,MOD(A1385-$E$23,int)=0),$E$24,0)-F1385))))</f>
        <v/>
      </c>
      <c r="H1385" s="15"/>
      <c r="I1385" s="14" t="str">
        <f t="shared" si="204"/>
        <v/>
      </c>
      <c r="J1385" s="14" t="str">
        <f t="shared" si="205"/>
        <v/>
      </c>
      <c r="K1385" s="14" t="str">
        <f t="shared" si="206"/>
        <v/>
      </c>
      <c r="L1385" s="14" t="str">
        <f>IF(A1385="","",SUM($K$49:K1385))</f>
        <v/>
      </c>
      <c r="O1385" s="18" t="str">
        <f t="shared" si="207"/>
        <v/>
      </c>
      <c r="P1385" s="19" t="str">
        <f>IF(O1385="","",IF(OR(periods_per_year=26,periods_per_year=52),IF(periods_per_year=26,IF(O1385=1,fpdate,P1384+14),IF(periods_per_year=52,IF(O1385=1,fpdate,P1384+7),"n/a")),IF(periods_per_year=24,DATE(YEAR(fpdate),MONTH(fpdate)+(O1385-1)/2+IF(AND(DAY(fpdate)&gt;=15,MOD(O1385,2)=0),1,0),IF(MOD(O1385,2)=0,IF(DAY(fpdate)&gt;=15,DAY(fpdate)-14,DAY(fpdate)+14),DAY(fpdate))),IF(DAY(DATE(YEAR(fpdate),MONTH(fpdate)+O1385-1,DAY(fpdate)))&lt;&gt;DAY(fpdate),DATE(YEAR(fpdate),MONTH(fpdate)+O1385,0),DATE(YEAR(fpdate),MONTH(fpdate)+O1385-1,DAY(fpdate))))))</f>
        <v/>
      </c>
      <c r="Q1385" s="20" t="str">
        <f>IF(O1385="","",IF(D1385&lt;&gt;"",D1385,IF(O1385=1,start_rate,IF(variable,IF(OR(O1385=1,O1385&lt;$J$23*periods_per_year),Q1384,MIN($J$24,IF(MOD(O1385-1,$J$26)=0,MAX($J$25,Q1384+$J$27),Q1384))),Q1384))))</f>
        <v/>
      </c>
      <c r="R1385" s="21" t="str">
        <f>IF(O1385="","",ROUND((((1+Q1385/CP)^(CP/periods_per_year))-1)*U1384,2))</f>
        <v/>
      </c>
      <c r="S1385" s="21" t="str">
        <f>IF(O1385="","",IF(O1385=nper,U1384+R1385,MIN(U1384+R1385,IF(Q1385=Q1384,S1384,ROUND(-PMT(((1+Q1385/CP)^(CP/periods_per_year))-1,nper-O1385+1,U1384),2)))))</f>
        <v/>
      </c>
      <c r="T1385" s="21" t="str">
        <f t="shared" si="208"/>
        <v/>
      </c>
      <c r="U1385" s="21" t="str">
        <f t="shared" si="209"/>
        <v/>
      </c>
    </row>
    <row r="1386" spans="1:21" x14ac:dyDescent="0.2">
      <c r="A1386" s="11" t="str">
        <f t="shared" si="200"/>
        <v/>
      </c>
      <c r="B1386" s="12" t="str">
        <f t="shared" si="201"/>
        <v/>
      </c>
      <c r="C1386" s="16" t="str">
        <f t="shared" si="202"/>
        <v/>
      </c>
      <c r="D1386" s="13" t="str">
        <f>IF(A1386="","",IF(A1386=1,start_rate,IF(variable,IF(OR(A1386=1,A1386&lt;$J$23*periods_per_year),D1385,MIN($J$24,IF(MOD(A1386-1,$J$26)=0,MAX($J$25,D1385+$J$27),D1385))),D1385)))</f>
        <v/>
      </c>
      <c r="E1386" s="14" t="str">
        <f t="shared" si="203"/>
        <v/>
      </c>
      <c r="F1386" s="14" t="str">
        <f>IF(A1386="","",IF(A1386=nper,J1385+E1386,MIN(J1385+E1386,IF(D1386=D1385,F1385,IF($E$13="Acc Bi-Weekly",ROUND((-PMT(((1+D1386/CP)^(CP/12))-1,(nper-A1386+1)*12/26,J1385))/2,2),IF($E$13="Acc Weekly",ROUND((-PMT(((1+D1386/CP)^(CP/12))-1,(nper-A1386+1)*12/52,J1385))/4,2),ROUND(-PMT(((1+D1386/CP)^(CP/periods_per_year))-1,nper-A1386+1,J1385),2)))))))</f>
        <v/>
      </c>
      <c r="G1386" s="14" t="str">
        <f>IF(OR(A1386="",A1386&lt;$E$23),"",IF(J1385&lt;=F1386,0,IF(IF(AND(A1386&gt;=$E$23,MOD(A1386-$E$23,int)=0),$E$24,0)+F1386&gt;=J1385+E1386,J1385+E1386-F1386,IF(AND(A1386&gt;=$E$23,MOD(A1386-$E$23,int)=0),$E$24,0)+IF(IF(AND(A1386&gt;=$E$23,MOD(A1386-$E$23,int)=0),$E$24,0)+IF(MOD(A1386-$E$27,periods_per_year)=0,$E$26,0)+F1386&lt;J1385+E1386,IF(MOD(A1386-$E$27,periods_per_year)=0,$E$26,0),J1385+E1386-IF(AND(A1386&gt;=$E$23,MOD(A1386-$E$23,int)=0),$E$24,0)-F1386))))</f>
        <v/>
      </c>
      <c r="H1386" s="15"/>
      <c r="I1386" s="14" t="str">
        <f t="shared" si="204"/>
        <v/>
      </c>
      <c r="J1386" s="14" t="str">
        <f t="shared" si="205"/>
        <v/>
      </c>
      <c r="K1386" s="14" t="str">
        <f t="shared" si="206"/>
        <v/>
      </c>
      <c r="L1386" s="14" t="str">
        <f>IF(A1386="","",SUM($K$49:K1386))</f>
        <v/>
      </c>
      <c r="O1386" s="18" t="str">
        <f t="shared" si="207"/>
        <v/>
      </c>
      <c r="P1386" s="19" t="str">
        <f>IF(O1386="","",IF(OR(periods_per_year=26,periods_per_year=52),IF(periods_per_year=26,IF(O1386=1,fpdate,P1385+14),IF(periods_per_year=52,IF(O1386=1,fpdate,P1385+7),"n/a")),IF(periods_per_year=24,DATE(YEAR(fpdate),MONTH(fpdate)+(O1386-1)/2+IF(AND(DAY(fpdate)&gt;=15,MOD(O1386,2)=0),1,0),IF(MOD(O1386,2)=0,IF(DAY(fpdate)&gt;=15,DAY(fpdate)-14,DAY(fpdate)+14),DAY(fpdate))),IF(DAY(DATE(YEAR(fpdate),MONTH(fpdate)+O1386-1,DAY(fpdate)))&lt;&gt;DAY(fpdate),DATE(YEAR(fpdate),MONTH(fpdate)+O1386,0),DATE(YEAR(fpdate),MONTH(fpdate)+O1386-1,DAY(fpdate))))))</f>
        <v/>
      </c>
      <c r="Q1386" s="20" t="str">
        <f>IF(O1386="","",IF(D1386&lt;&gt;"",D1386,IF(O1386=1,start_rate,IF(variable,IF(OR(O1386=1,O1386&lt;$J$23*periods_per_year),Q1385,MIN($J$24,IF(MOD(O1386-1,$J$26)=0,MAX($J$25,Q1385+$J$27),Q1385))),Q1385))))</f>
        <v/>
      </c>
      <c r="R1386" s="21" t="str">
        <f>IF(O1386="","",ROUND((((1+Q1386/CP)^(CP/periods_per_year))-1)*U1385,2))</f>
        <v/>
      </c>
      <c r="S1386" s="21" t="str">
        <f>IF(O1386="","",IF(O1386=nper,U1385+R1386,MIN(U1385+R1386,IF(Q1386=Q1385,S1385,ROUND(-PMT(((1+Q1386/CP)^(CP/periods_per_year))-1,nper-O1386+1,U1385),2)))))</f>
        <v/>
      </c>
      <c r="T1386" s="21" t="str">
        <f t="shared" si="208"/>
        <v/>
      </c>
      <c r="U1386" s="21" t="str">
        <f t="shared" si="209"/>
        <v/>
      </c>
    </row>
    <row r="1387" spans="1:21" x14ac:dyDescent="0.2">
      <c r="A1387" s="11" t="str">
        <f t="shared" si="200"/>
        <v/>
      </c>
      <c r="B1387" s="12" t="str">
        <f t="shared" si="201"/>
        <v/>
      </c>
      <c r="C1387" s="16" t="str">
        <f t="shared" si="202"/>
        <v/>
      </c>
      <c r="D1387" s="13" t="str">
        <f>IF(A1387="","",IF(A1387=1,start_rate,IF(variable,IF(OR(A1387=1,A1387&lt;$J$23*periods_per_year),D1386,MIN($J$24,IF(MOD(A1387-1,$J$26)=0,MAX($J$25,D1386+$J$27),D1386))),D1386)))</f>
        <v/>
      </c>
      <c r="E1387" s="14" t="str">
        <f t="shared" si="203"/>
        <v/>
      </c>
      <c r="F1387" s="14" t="str">
        <f>IF(A1387="","",IF(A1387=nper,J1386+E1387,MIN(J1386+E1387,IF(D1387=D1386,F1386,IF($E$13="Acc Bi-Weekly",ROUND((-PMT(((1+D1387/CP)^(CP/12))-1,(nper-A1387+1)*12/26,J1386))/2,2),IF($E$13="Acc Weekly",ROUND((-PMT(((1+D1387/CP)^(CP/12))-1,(nper-A1387+1)*12/52,J1386))/4,2),ROUND(-PMT(((1+D1387/CP)^(CP/periods_per_year))-1,nper-A1387+1,J1386),2)))))))</f>
        <v/>
      </c>
      <c r="G1387" s="14" t="str">
        <f>IF(OR(A1387="",A1387&lt;$E$23),"",IF(J1386&lt;=F1387,0,IF(IF(AND(A1387&gt;=$E$23,MOD(A1387-$E$23,int)=0),$E$24,0)+F1387&gt;=J1386+E1387,J1386+E1387-F1387,IF(AND(A1387&gt;=$E$23,MOD(A1387-$E$23,int)=0),$E$24,0)+IF(IF(AND(A1387&gt;=$E$23,MOD(A1387-$E$23,int)=0),$E$24,0)+IF(MOD(A1387-$E$27,periods_per_year)=0,$E$26,0)+F1387&lt;J1386+E1387,IF(MOD(A1387-$E$27,periods_per_year)=0,$E$26,0),J1386+E1387-IF(AND(A1387&gt;=$E$23,MOD(A1387-$E$23,int)=0),$E$24,0)-F1387))))</f>
        <v/>
      </c>
      <c r="H1387" s="15"/>
      <c r="I1387" s="14" t="str">
        <f t="shared" si="204"/>
        <v/>
      </c>
      <c r="J1387" s="14" t="str">
        <f t="shared" si="205"/>
        <v/>
      </c>
      <c r="K1387" s="14" t="str">
        <f t="shared" si="206"/>
        <v/>
      </c>
      <c r="L1387" s="14" t="str">
        <f>IF(A1387="","",SUM($K$49:K1387))</f>
        <v/>
      </c>
      <c r="O1387" s="18" t="str">
        <f t="shared" si="207"/>
        <v/>
      </c>
      <c r="P1387" s="19" t="str">
        <f>IF(O1387="","",IF(OR(periods_per_year=26,periods_per_year=52),IF(periods_per_year=26,IF(O1387=1,fpdate,P1386+14),IF(periods_per_year=52,IF(O1387=1,fpdate,P1386+7),"n/a")),IF(periods_per_year=24,DATE(YEAR(fpdate),MONTH(fpdate)+(O1387-1)/2+IF(AND(DAY(fpdate)&gt;=15,MOD(O1387,2)=0),1,0),IF(MOD(O1387,2)=0,IF(DAY(fpdate)&gt;=15,DAY(fpdate)-14,DAY(fpdate)+14),DAY(fpdate))),IF(DAY(DATE(YEAR(fpdate),MONTH(fpdate)+O1387-1,DAY(fpdate)))&lt;&gt;DAY(fpdate),DATE(YEAR(fpdate),MONTH(fpdate)+O1387,0),DATE(YEAR(fpdate),MONTH(fpdate)+O1387-1,DAY(fpdate))))))</f>
        <v/>
      </c>
      <c r="Q1387" s="20" t="str">
        <f>IF(O1387="","",IF(D1387&lt;&gt;"",D1387,IF(O1387=1,start_rate,IF(variable,IF(OR(O1387=1,O1387&lt;$J$23*periods_per_year),Q1386,MIN($J$24,IF(MOD(O1387-1,$J$26)=0,MAX($J$25,Q1386+$J$27),Q1386))),Q1386))))</f>
        <v/>
      </c>
      <c r="R1387" s="21" t="str">
        <f>IF(O1387="","",ROUND((((1+Q1387/CP)^(CP/periods_per_year))-1)*U1386,2))</f>
        <v/>
      </c>
      <c r="S1387" s="21" t="str">
        <f>IF(O1387="","",IF(O1387=nper,U1386+R1387,MIN(U1386+R1387,IF(Q1387=Q1386,S1386,ROUND(-PMT(((1+Q1387/CP)^(CP/periods_per_year))-1,nper-O1387+1,U1386),2)))))</f>
        <v/>
      </c>
      <c r="T1387" s="21" t="str">
        <f t="shared" si="208"/>
        <v/>
      </c>
      <c r="U1387" s="21" t="str">
        <f t="shared" si="209"/>
        <v/>
      </c>
    </row>
    <row r="1388" spans="1:21" x14ac:dyDescent="0.2">
      <c r="A1388" s="11" t="str">
        <f t="shared" si="200"/>
        <v/>
      </c>
      <c r="B1388" s="12" t="str">
        <f t="shared" si="201"/>
        <v/>
      </c>
      <c r="C1388" s="16" t="str">
        <f t="shared" si="202"/>
        <v/>
      </c>
      <c r="D1388" s="13" t="str">
        <f>IF(A1388="","",IF(A1388=1,start_rate,IF(variable,IF(OR(A1388=1,A1388&lt;$J$23*periods_per_year),D1387,MIN($J$24,IF(MOD(A1388-1,$J$26)=0,MAX($J$25,D1387+$J$27),D1387))),D1387)))</f>
        <v/>
      </c>
      <c r="E1388" s="14" t="str">
        <f t="shared" si="203"/>
        <v/>
      </c>
      <c r="F1388" s="14" t="str">
        <f>IF(A1388="","",IF(A1388=nper,J1387+E1388,MIN(J1387+E1388,IF(D1388=D1387,F1387,IF($E$13="Acc Bi-Weekly",ROUND((-PMT(((1+D1388/CP)^(CP/12))-1,(nper-A1388+1)*12/26,J1387))/2,2),IF($E$13="Acc Weekly",ROUND((-PMT(((1+D1388/CP)^(CP/12))-1,(nper-A1388+1)*12/52,J1387))/4,2),ROUND(-PMT(((1+D1388/CP)^(CP/periods_per_year))-1,nper-A1388+1,J1387),2)))))))</f>
        <v/>
      </c>
      <c r="G1388" s="14" t="str">
        <f>IF(OR(A1388="",A1388&lt;$E$23),"",IF(J1387&lt;=F1388,0,IF(IF(AND(A1388&gt;=$E$23,MOD(A1388-$E$23,int)=0),$E$24,0)+F1388&gt;=J1387+E1388,J1387+E1388-F1388,IF(AND(A1388&gt;=$E$23,MOD(A1388-$E$23,int)=0),$E$24,0)+IF(IF(AND(A1388&gt;=$E$23,MOD(A1388-$E$23,int)=0),$E$24,0)+IF(MOD(A1388-$E$27,periods_per_year)=0,$E$26,0)+F1388&lt;J1387+E1388,IF(MOD(A1388-$E$27,periods_per_year)=0,$E$26,0),J1387+E1388-IF(AND(A1388&gt;=$E$23,MOD(A1388-$E$23,int)=0),$E$24,0)-F1388))))</f>
        <v/>
      </c>
      <c r="H1388" s="15"/>
      <c r="I1388" s="14" t="str">
        <f t="shared" si="204"/>
        <v/>
      </c>
      <c r="J1388" s="14" t="str">
        <f t="shared" si="205"/>
        <v/>
      </c>
      <c r="K1388" s="14" t="str">
        <f t="shared" si="206"/>
        <v/>
      </c>
      <c r="L1388" s="14" t="str">
        <f>IF(A1388="","",SUM($K$49:K1388))</f>
        <v/>
      </c>
      <c r="O1388" s="18" t="str">
        <f t="shared" si="207"/>
        <v/>
      </c>
      <c r="P1388" s="19" t="str">
        <f>IF(O1388="","",IF(OR(periods_per_year=26,periods_per_year=52),IF(periods_per_year=26,IF(O1388=1,fpdate,P1387+14),IF(periods_per_year=52,IF(O1388=1,fpdate,P1387+7),"n/a")),IF(periods_per_year=24,DATE(YEAR(fpdate),MONTH(fpdate)+(O1388-1)/2+IF(AND(DAY(fpdate)&gt;=15,MOD(O1388,2)=0),1,0),IF(MOD(O1388,2)=0,IF(DAY(fpdate)&gt;=15,DAY(fpdate)-14,DAY(fpdate)+14),DAY(fpdate))),IF(DAY(DATE(YEAR(fpdate),MONTH(fpdate)+O1388-1,DAY(fpdate)))&lt;&gt;DAY(fpdate),DATE(YEAR(fpdate),MONTH(fpdate)+O1388,0),DATE(YEAR(fpdate),MONTH(fpdate)+O1388-1,DAY(fpdate))))))</f>
        <v/>
      </c>
      <c r="Q1388" s="20" t="str">
        <f>IF(O1388="","",IF(D1388&lt;&gt;"",D1388,IF(O1388=1,start_rate,IF(variable,IF(OR(O1388=1,O1388&lt;$J$23*periods_per_year),Q1387,MIN($J$24,IF(MOD(O1388-1,$J$26)=0,MAX($J$25,Q1387+$J$27),Q1387))),Q1387))))</f>
        <v/>
      </c>
      <c r="R1388" s="21" t="str">
        <f>IF(O1388="","",ROUND((((1+Q1388/CP)^(CP/periods_per_year))-1)*U1387,2))</f>
        <v/>
      </c>
      <c r="S1388" s="21" t="str">
        <f>IF(O1388="","",IF(O1388=nper,U1387+R1388,MIN(U1387+R1388,IF(Q1388=Q1387,S1387,ROUND(-PMT(((1+Q1388/CP)^(CP/periods_per_year))-1,nper-O1388+1,U1387),2)))))</f>
        <v/>
      </c>
      <c r="T1388" s="21" t="str">
        <f t="shared" si="208"/>
        <v/>
      </c>
      <c r="U1388" s="21" t="str">
        <f t="shared" si="209"/>
        <v/>
      </c>
    </row>
    <row r="1389" spans="1:21" x14ac:dyDescent="0.2">
      <c r="A1389" s="11" t="str">
        <f t="shared" si="200"/>
        <v/>
      </c>
      <c r="B1389" s="12" t="str">
        <f t="shared" si="201"/>
        <v/>
      </c>
      <c r="C1389" s="16" t="str">
        <f t="shared" si="202"/>
        <v/>
      </c>
      <c r="D1389" s="13" t="str">
        <f>IF(A1389="","",IF(A1389=1,start_rate,IF(variable,IF(OR(A1389=1,A1389&lt;$J$23*periods_per_year),D1388,MIN($J$24,IF(MOD(A1389-1,$J$26)=0,MAX($J$25,D1388+$J$27),D1388))),D1388)))</f>
        <v/>
      </c>
      <c r="E1389" s="14" t="str">
        <f t="shared" si="203"/>
        <v/>
      </c>
      <c r="F1389" s="14" t="str">
        <f>IF(A1389="","",IF(A1389=nper,J1388+E1389,MIN(J1388+E1389,IF(D1389=D1388,F1388,IF($E$13="Acc Bi-Weekly",ROUND((-PMT(((1+D1389/CP)^(CP/12))-1,(nper-A1389+1)*12/26,J1388))/2,2),IF($E$13="Acc Weekly",ROUND((-PMT(((1+D1389/CP)^(CP/12))-1,(nper-A1389+1)*12/52,J1388))/4,2),ROUND(-PMT(((1+D1389/CP)^(CP/periods_per_year))-1,nper-A1389+1,J1388),2)))))))</f>
        <v/>
      </c>
      <c r="G1389" s="14" t="str">
        <f>IF(OR(A1389="",A1389&lt;$E$23),"",IF(J1388&lt;=F1389,0,IF(IF(AND(A1389&gt;=$E$23,MOD(A1389-$E$23,int)=0),$E$24,0)+F1389&gt;=J1388+E1389,J1388+E1389-F1389,IF(AND(A1389&gt;=$E$23,MOD(A1389-$E$23,int)=0),$E$24,0)+IF(IF(AND(A1389&gt;=$E$23,MOD(A1389-$E$23,int)=0),$E$24,0)+IF(MOD(A1389-$E$27,periods_per_year)=0,$E$26,0)+F1389&lt;J1388+E1389,IF(MOD(A1389-$E$27,periods_per_year)=0,$E$26,0),J1388+E1389-IF(AND(A1389&gt;=$E$23,MOD(A1389-$E$23,int)=0),$E$24,0)-F1389))))</f>
        <v/>
      </c>
      <c r="H1389" s="15"/>
      <c r="I1389" s="14" t="str">
        <f t="shared" si="204"/>
        <v/>
      </c>
      <c r="J1389" s="14" t="str">
        <f t="shared" si="205"/>
        <v/>
      </c>
      <c r="K1389" s="14" t="str">
        <f t="shared" si="206"/>
        <v/>
      </c>
      <c r="L1389" s="14" t="str">
        <f>IF(A1389="","",SUM($K$49:K1389))</f>
        <v/>
      </c>
      <c r="O1389" s="18" t="str">
        <f t="shared" si="207"/>
        <v/>
      </c>
      <c r="P1389" s="19" t="str">
        <f>IF(O1389="","",IF(OR(periods_per_year=26,periods_per_year=52),IF(periods_per_year=26,IF(O1389=1,fpdate,P1388+14),IF(periods_per_year=52,IF(O1389=1,fpdate,P1388+7),"n/a")),IF(periods_per_year=24,DATE(YEAR(fpdate),MONTH(fpdate)+(O1389-1)/2+IF(AND(DAY(fpdate)&gt;=15,MOD(O1389,2)=0),1,0),IF(MOD(O1389,2)=0,IF(DAY(fpdate)&gt;=15,DAY(fpdate)-14,DAY(fpdate)+14),DAY(fpdate))),IF(DAY(DATE(YEAR(fpdate),MONTH(fpdate)+O1389-1,DAY(fpdate)))&lt;&gt;DAY(fpdate),DATE(YEAR(fpdate),MONTH(fpdate)+O1389,0),DATE(YEAR(fpdate),MONTH(fpdate)+O1389-1,DAY(fpdate))))))</f>
        <v/>
      </c>
      <c r="Q1389" s="20" t="str">
        <f>IF(O1389="","",IF(D1389&lt;&gt;"",D1389,IF(O1389=1,start_rate,IF(variable,IF(OR(O1389=1,O1389&lt;$J$23*periods_per_year),Q1388,MIN($J$24,IF(MOD(O1389-1,$J$26)=0,MAX($J$25,Q1388+$J$27),Q1388))),Q1388))))</f>
        <v/>
      </c>
      <c r="R1389" s="21" t="str">
        <f>IF(O1389="","",ROUND((((1+Q1389/CP)^(CP/periods_per_year))-1)*U1388,2))</f>
        <v/>
      </c>
      <c r="S1389" s="21" t="str">
        <f>IF(O1389="","",IF(O1389=nper,U1388+R1389,MIN(U1388+R1389,IF(Q1389=Q1388,S1388,ROUND(-PMT(((1+Q1389/CP)^(CP/periods_per_year))-1,nper-O1389+1,U1388),2)))))</f>
        <v/>
      </c>
      <c r="T1389" s="21" t="str">
        <f t="shared" si="208"/>
        <v/>
      </c>
      <c r="U1389" s="21" t="str">
        <f t="shared" si="209"/>
        <v/>
      </c>
    </row>
    <row r="1390" spans="1:21" x14ac:dyDescent="0.2">
      <c r="A1390" s="11" t="str">
        <f t="shared" si="200"/>
        <v/>
      </c>
      <c r="B1390" s="12" t="str">
        <f t="shared" si="201"/>
        <v/>
      </c>
      <c r="C1390" s="16" t="str">
        <f t="shared" si="202"/>
        <v/>
      </c>
      <c r="D1390" s="13" t="str">
        <f>IF(A1390="","",IF(A1390=1,start_rate,IF(variable,IF(OR(A1390=1,A1390&lt;$J$23*periods_per_year),D1389,MIN($J$24,IF(MOD(A1390-1,$J$26)=0,MAX($J$25,D1389+$J$27),D1389))),D1389)))</f>
        <v/>
      </c>
      <c r="E1390" s="14" t="str">
        <f t="shared" si="203"/>
        <v/>
      </c>
      <c r="F1390" s="14" t="str">
        <f>IF(A1390="","",IF(A1390=nper,J1389+E1390,MIN(J1389+E1390,IF(D1390=D1389,F1389,IF($E$13="Acc Bi-Weekly",ROUND((-PMT(((1+D1390/CP)^(CP/12))-1,(nper-A1390+1)*12/26,J1389))/2,2),IF($E$13="Acc Weekly",ROUND((-PMT(((1+D1390/CP)^(CP/12))-1,(nper-A1390+1)*12/52,J1389))/4,2),ROUND(-PMT(((1+D1390/CP)^(CP/periods_per_year))-1,nper-A1390+1,J1389),2)))))))</f>
        <v/>
      </c>
      <c r="G1390" s="14" t="str">
        <f>IF(OR(A1390="",A1390&lt;$E$23),"",IF(J1389&lt;=F1390,0,IF(IF(AND(A1390&gt;=$E$23,MOD(A1390-$E$23,int)=0),$E$24,0)+F1390&gt;=J1389+E1390,J1389+E1390-F1390,IF(AND(A1390&gt;=$E$23,MOD(A1390-$E$23,int)=0),$E$24,0)+IF(IF(AND(A1390&gt;=$E$23,MOD(A1390-$E$23,int)=0),$E$24,0)+IF(MOD(A1390-$E$27,periods_per_year)=0,$E$26,0)+F1390&lt;J1389+E1390,IF(MOD(A1390-$E$27,periods_per_year)=0,$E$26,0),J1389+E1390-IF(AND(A1390&gt;=$E$23,MOD(A1390-$E$23,int)=0),$E$24,0)-F1390))))</f>
        <v/>
      </c>
      <c r="H1390" s="15"/>
      <c r="I1390" s="14" t="str">
        <f t="shared" si="204"/>
        <v/>
      </c>
      <c r="J1390" s="14" t="str">
        <f t="shared" si="205"/>
        <v/>
      </c>
      <c r="K1390" s="14" t="str">
        <f t="shared" si="206"/>
        <v/>
      </c>
      <c r="L1390" s="14" t="str">
        <f>IF(A1390="","",SUM($K$49:K1390))</f>
        <v/>
      </c>
      <c r="O1390" s="18" t="str">
        <f t="shared" si="207"/>
        <v/>
      </c>
      <c r="P1390" s="19" t="str">
        <f>IF(O1390="","",IF(OR(periods_per_year=26,periods_per_year=52),IF(periods_per_year=26,IF(O1390=1,fpdate,P1389+14),IF(periods_per_year=52,IF(O1390=1,fpdate,P1389+7),"n/a")),IF(periods_per_year=24,DATE(YEAR(fpdate),MONTH(fpdate)+(O1390-1)/2+IF(AND(DAY(fpdate)&gt;=15,MOD(O1390,2)=0),1,0),IF(MOD(O1390,2)=0,IF(DAY(fpdate)&gt;=15,DAY(fpdate)-14,DAY(fpdate)+14),DAY(fpdate))),IF(DAY(DATE(YEAR(fpdate),MONTH(fpdate)+O1390-1,DAY(fpdate)))&lt;&gt;DAY(fpdate),DATE(YEAR(fpdate),MONTH(fpdate)+O1390,0),DATE(YEAR(fpdate),MONTH(fpdate)+O1390-1,DAY(fpdate))))))</f>
        <v/>
      </c>
      <c r="Q1390" s="20" t="str">
        <f>IF(O1390="","",IF(D1390&lt;&gt;"",D1390,IF(O1390=1,start_rate,IF(variable,IF(OR(O1390=1,O1390&lt;$J$23*periods_per_year),Q1389,MIN($J$24,IF(MOD(O1390-1,$J$26)=0,MAX($J$25,Q1389+$J$27),Q1389))),Q1389))))</f>
        <v/>
      </c>
      <c r="R1390" s="21" t="str">
        <f>IF(O1390="","",ROUND((((1+Q1390/CP)^(CP/periods_per_year))-1)*U1389,2))</f>
        <v/>
      </c>
      <c r="S1390" s="21" t="str">
        <f>IF(O1390="","",IF(O1390=nper,U1389+R1390,MIN(U1389+R1390,IF(Q1390=Q1389,S1389,ROUND(-PMT(((1+Q1390/CP)^(CP/periods_per_year))-1,nper-O1390+1,U1389),2)))))</f>
        <v/>
      </c>
      <c r="T1390" s="21" t="str">
        <f t="shared" si="208"/>
        <v/>
      </c>
      <c r="U1390" s="21" t="str">
        <f t="shared" si="209"/>
        <v/>
      </c>
    </row>
    <row r="1391" spans="1:21" x14ac:dyDescent="0.2">
      <c r="A1391" s="11" t="str">
        <f t="shared" si="200"/>
        <v/>
      </c>
      <c r="B1391" s="12" t="str">
        <f t="shared" si="201"/>
        <v/>
      </c>
      <c r="C1391" s="16" t="str">
        <f t="shared" si="202"/>
        <v/>
      </c>
      <c r="D1391" s="13" t="str">
        <f>IF(A1391="","",IF(A1391=1,start_rate,IF(variable,IF(OR(A1391=1,A1391&lt;$J$23*periods_per_year),D1390,MIN($J$24,IF(MOD(A1391-1,$J$26)=0,MAX($J$25,D1390+$J$27),D1390))),D1390)))</f>
        <v/>
      </c>
      <c r="E1391" s="14" t="str">
        <f t="shared" si="203"/>
        <v/>
      </c>
      <c r="F1391" s="14" t="str">
        <f>IF(A1391="","",IF(A1391=nper,J1390+E1391,MIN(J1390+E1391,IF(D1391=D1390,F1390,IF($E$13="Acc Bi-Weekly",ROUND((-PMT(((1+D1391/CP)^(CP/12))-1,(nper-A1391+1)*12/26,J1390))/2,2),IF($E$13="Acc Weekly",ROUND((-PMT(((1+D1391/CP)^(CP/12))-1,(nper-A1391+1)*12/52,J1390))/4,2),ROUND(-PMT(((1+D1391/CP)^(CP/periods_per_year))-1,nper-A1391+1,J1390),2)))))))</f>
        <v/>
      </c>
      <c r="G1391" s="14" t="str">
        <f>IF(OR(A1391="",A1391&lt;$E$23),"",IF(J1390&lt;=F1391,0,IF(IF(AND(A1391&gt;=$E$23,MOD(A1391-$E$23,int)=0),$E$24,0)+F1391&gt;=J1390+E1391,J1390+E1391-F1391,IF(AND(A1391&gt;=$E$23,MOD(A1391-$E$23,int)=0),$E$24,0)+IF(IF(AND(A1391&gt;=$E$23,MOD(A1391-$E$23,int)=0),$E$24,0)+IF(MOD(A1391-$E$27,periods_per_year)=0,$E$26,0)+F1391&lt;J1390+E1391,IF(MOD(A1391-$E$27,periods_per_year)=0,$E$26,0),J1390+E1391-IF(AND(A1391&gt;=$E$23,MOD(A1391-$E$23,int)=0),$E$24,0)-F1391))))</f>
        <v/>
      </c>
      <c r="H1391" s="15"/>
      <c r="I1391" s="14" t="str">
        <f t="shared" si="204"/>
        <v/>
      </c>
      <c r="J1391" s="14" t="str">
        <f t="shared" si="205"/>
        <v/>
      </c>
      <c r="K1391" s="14" t="str">
        <f t="shared" si="206"/>
        <v/>
      </c>
      <c r="L1391" s="14" t="str">
        <f>IF(A1391="","",SUM($K$49:K1391))</f>
        <v/>
      </c>
      <c r="O1391" s="18" t="str">
        <f t="shared" si="207"/>
        <v/>
      </c>
      <c r="P1391" s="19" t="str">
        <f>IF(O1391="","",IF(OR(periods_per_year=26,periods_per_year=52),IF(periods_per_year=26,IF(O1391=1,fpdate,P1390+14),IF(periods_per_year=52,IF(O1391=1,fpdate,P1390+7),"n/a")),IF(periods_per_year=24,DATE(YEAR(fpdate),MONTH(fpdate)+(O1391-1)/2+IF(AND(DAY(fpdate)&gt;=15,MOD(O1391,2)=0),1,0),IF(MOD(O1391,2)=0,IF(DAY(fpdate)&gt;=15,DAY(fpdate)-14,DAY(fpdate)+14),DAY(fpdate))),IF(DAY(DATE(YEAR(fpdate),MONTH(fpdate)+O1391-1,DAY(fpdate)))&lt;&gt;DAY(fpdate),DATE(YEAR(fpdate),MONTH(fpdate)+O1391,0),DATE(YEAR(fpdate),MONTH(fpdate)+O1391-1,DAY(fpdate))))))</f>
        <v/>
      </c>
      <c r="Q1391" s="20" t="str">
        <f>IF(O1391="","",IF(D1391&lt;&gt;"",D1391,IF(O1391=1,start_rate,IF(variable,IF(OR(O1391=1,O1391&lt;$J$23*periods_per_year),Q1390,MIN($J$24,IF(MOD(O1391-1,$J$26)=0,MAX($J$25,Q1390+$J$27),Q1390))),Q1390))))</f>
        <v/>
      </c>
      <c r="R1391" s="21" t="str">
        <f>IF(O1391="","",ROUND((((1+Q1391/CP)^(CP/periods_per_year))-1)*U1390,2))</f>
        <v/>
      </c>
      <c r="S1391" s="21" t="str">
        <f>IF(O1391="","",IF(O1391=nper,U1390+R1391,MIN(U1390+R1391,IF(Q1391=Q1390,S1390,ROUND(-PMT(((1+Q1391/CP)^(CP/periods_per_year))-1,nper-O1391+1,U1390),2)))))</f>
        <v/>
      </c>
      <c r="T1391" s="21" t="str">
        <f t="shared" si="208"/>
        <v/>
      </c>
      <c r="U1391" s="21" t="str">
        <f t="shared" si="209"/>
        <v/>
      </c>
    </row>
    <row r="1392" spans="1:21" x14ac:dyDescent="0.2">
      <c r="A1392" s="11" t="str">
        <f t="shared" si="200"/>
        <v/>
      </c>
      <c r="B1392" s="12" t="str">
        <f t="shared" si="201"/>
        <v/>
      </c>
      <c r="C1392" s="16" t="str">
        <f t="shared" si="202"/>
        <v/>
      </c>
      <c r="D1392" s="13" t="str">
        <f>IF(A1392="","",IF(A1392=1,start_rate,IF(variable,IF(OR(A1392=1,A1392&lt;$J$23*periods_per_year),D1391,MIN($J$24,IF(MOD(A1392-1,$J$26)=0,MAX($J$25,D1391+$J$27),D1391))),D1391)))</f>
        <v/>
      </c>
      <c r="E1392" s="14" t="str">
        <f t="shared" si="203"/>
        <v/>
      </c>
      <c r="F1392" s="14" t="str">
        <f>IF(A1392="","",IF(A1392=nper,J1391+E1392,MIN(J1391+E1392,IF(D1392=D1391,F1391,IF($E$13="Acc Bi-Weekly",ROUND((-PMT(((1+D1392/CP)^(CP/12))-1,(nper-A1392+1)*12/26,J1391))/2,2),IF($E$13="Acc Weekly",ROUND((-PMT(((1+D1392/CP)^(CP/12))-1,(nper-A1392+1)*12/52,J1391))/4,2),ROUND(-PMT(((1+D1392/CP)^(CP/periods_per_year))-1,nper-A1392+1,J1391),2)))))))</f>
        <v/>
      </c>
      <c r="G1392" s="14" t="str">
        <f>IF(OR(A1392="",A1392&lt;$E$23),"",IF(J1391&lt;=F1392,0,IF(IF(AND(A1392&gt;=$E$23,MOD(A1392-$E$23,int)=0),$E$24,0)+F1392&gt;=J1391+E1392,J1391+E1392-F1392,IF(AND(A1392&gt;=$E$23,MOD(A1392-$E$23,int)=0),$E$24,0)+IF(IF(AND(A1392&gt;=$E$23,MOD(A1392-$E$23,int)=0),$E$24,0)+IF(MOD(A1392-$E$27,periods_per_year)=0,$E$26,0)+F1392&lt;J1391+E1392,IF(MOD(A1392-$E$27,periods_per_year)=0,$E$26,0),J1391+E1392-IF(AND(A1392&gt;=$E$23,MOD(A1392-$E$23,int)=0),$E$24,0)-F1392))))</f>
        <v/>
      </c>
      <c r="H1392" s="15"/>
      <c r="I1392" s="14" t="str">
        <f t="shared" si="204"/>
        <v/>
      </c>
      <c r="J1392" s="14" t="str">
        <f t="shared" si="205"/>
        <v/>
      </c>
      <c r="K1392" s="14" t="str">
        <f t="shared" si="206"/>
        <v/>
      </c>
      <c r="L1392" s="14" t="str">
        <f>IF(A1392="","",SUM($K$49:K1392))</f>
        <v/>
      </c>
      <c r="O1392" s="18" t="str">
        <f t="shared" si="207"/>
        <v/>
      </c>
      <c r="P1392" s="19" t="str">
        <f>IF(O1392="","",IF(OR(periods_per_year=26,periods_per_year=52),IF(periods_per_year=26,IF(O1392=1,fpdate,P1391+14),IF(periods_per_year=52,IF(O1392=1,fpdate,P1391+7),"n/a")),IF(periods_per_year=24,DATE(YEAR(fpdate),MONTH(fpdate)+(O1392-1)/2+IF(AND(DAY(fpdate)&gt;=15,MOD(O1392,2)=0),1,0),IF(MOD(O1392,2)=0,IF(DAY(fpdate)&gt;=15,DAY(fpdate)-14,DAY(fpdate)+14),DAY(fpdate))),IF(DAY(DATE(YEAR(fpdate),MONTH(fpdate)+O1392-1,DAY(fpdate)))&lt;&gt;DAY(fpdate),DATE(YEAR(fpdate),MONTH(fpdate)+O1392,0),DATE(YEAR(fpdate),MONTH(fpdate)+O1392-1,DAY(fpdate))))))</f>
        <v/>
      </c>
      <c r="Q1392" s="20" t="str">
        <f>IF(O1392="","",IF(D1392&lt;&gt;"",D1392,IF(O1392=1,start_rate,IF(variable,IF(OR(O1392=1,O1392&lt;$J$23*periods_per_year),Q1391,MIN($J$24,IF(MOD(O1392-1,$J$26)=0,MAX($J$25,Q1391+$J$27),Q1391))),Q1391))))</f>
        <v/>
      </c>
      <c r="R1392" s="21" t="str">
        <f>IF(O1392="","",ROUND((((1+Q1392/CP)^(CP/periods_per_year))-1)*U1391,2))</f>
        <v/>
      </c>
      <c r="S1392" s="21" t="str">
        <f>IF(O1392="","",IF(O1392=nper,U1391+R1392,MIN(U1391+R1392,IF(Q1392=Q1391,S1391,ROUND(-PMT(((1+Q1392/CP)^(CP/periods_per_year))-1,nper-O1392+1,U1391),2)))))</f>
        <v/>
      </c>
      <c r="T1392" s="21" t="str">
        <f t="shared" si="208"/>
        <v/>
      </c>
      <c r="U1392" s="21" t="str">
        <f t="shared" si="209"/>
        <v/>
      </c>
    </row>
    <row r="1393" spans="1:21" x14ac:dyDescent="0.2">
      <c r="A1393" s="11" t="str">
        <f t="shared" ref="A1393:A1456" si="210">IF(J1392="","",IF(OR(A1392&gt;=nper,ROUND(J1392,2)&lt;=0),"",A1392+1))</f>
        <v/>
      </c>
      <c r="B1393" s="12" t="str">
        <f t="shared" ref="B1393:B1456" si="211">IF(A1393="","",IF(OR(periods_per_year=26,periods_per_year=52),IF(periods_per_year=26,IF(A1393=1,fpdate,B1392+14),IF(periods_per_year=52,IF(A1393=1,fpdate,B1392+7),"n/a")),IF(periods_per_year=24,DATE(YEAR(fpdate),MONTH(fpdate)+(A1393-1)/2+IF(AND(DAY(fpdate)&gt;=15,MOD(A1393,2)=0),1,0),IF(MOD(A1393,2)=0,IF(DAY(fpdate)&gt;=15,DAY(fpdate)-14,DAY(fpdate)+14),DAY(fpdate))),IF(DAY(DATE(YEAR(fpdate),MONTH(fpdate)+A1393-1,DAY(fpdate)))&lt;&gt;DAY(fpdate),DATE(YEAR(fpdate),MONTH(fpdate)+A1393,0),DATE(YEAR(fpdate),MONTH(fpdate)+A1393-1,DAY(fpdate))))))</f>
        <v/>
      </c>
      <c r="C1393" s="16" t="str">
        <f t="shared" ref="C1393:C1456" si="212">IF(A1393="","",IF(MOD(A1393,periods_per_year)=0,A1393/periods_per_year,""))</f>
        <v/>
      </c>
      <c r="D1393" s="13" t="str">
        <f>IF(A1393="","",IF(A1393=1,start_rate,IF(variable,IF(OR(A1393=1,A1393&lt;$J$23*periods_per_year),D1392,MIN($J$24,IF(MOD(A1393-1,$J$26)=0,MAX($J$25,D1392+$J$27),D1392))),D1392)))</f>
        <v/>
      </c>
      <c r="E1393" s="14" t="str">
        <f t="shared" ref="E1393:E1456" si="213">IF(A1393="","",ROUND((((1+D1393/CP)^(CP/periods_per_year))-1)*J1392,2))</f>
        <v/>
      </c>
      <c r="F1393" s="14" t="str">
        <f>IF(A1393="","",IF(A1393=nper,J1392+E1393,MIN(J1392+E1393,IF(D1393=D1392,F1392,IF($E$13="Acc Bi-Weekly",ROUND((-PMT(((1+D1393/CP)^(CP/12))-1,(nper-A1393+1)*12/26,J1392))/2,2),IF($E$13="Acc Weekly",ROUND((-PMT(((1+D1393/CP)^(CP/12))-1,(nper-A1393+1)*12/52,J1392))/4,2),ROUND(-PMT(((1+D1393/CP)^(CP/periods_per_year))-1,nper-A1393+1,J1392),2)))))))</f>
        <v/>
      </c>
      <c r="G1393" s="14" t="str">
        <f>IF(OR(A1393="",A1393&lt;$E$23),"",IF(J1392&lt;=F1393,0,IF(IF(AND(A1393&gt;=$E$23,MOD(A1393-$E$23,int)=0),$E$24,0)+F1393&gt;=J1392+E1393,J1392+E1393-F1393,IF(AND(A1393&gt;=$E$23,MOD(A1393-$E$23,int)=0),$E$24,0)+IF(IF(AND(A1393&gt;=$E$23,MOD(A1393-$E$23,int)=0),$E$24,0)+IF(MOD(A1393-$E$27,periods_per_year)=0,$E$26,0)+F1393&lt;J1392+E1393,IF(MOD(A1393-$E$27,periods_per_year)=0,$E$26,0),J1392+E1393-IF(AND(A1393&gt;=$E$23,MOD(A1393-$E$23,int)=0),$E$24,0)-F1393))))</f>
        <v/>
      </c>
      <c r="H1393" s="15"/>
      <c r="I1393" s="14" t="str">
        <f t="shared" ref="I1393:I1456" si="214">IF(A1393="","",F1393-E1393+H1393+IF(G1393="",0,G1393))</f>
        <v/>
      </c>
      <c r="J1393" s="14" t="str">
        <f t="shared" ref="J1393:J1456" si="215">IF(A1393="","",J1392-I1393)</f>
        <v/>
      </c>
      <c r="K1393" s="14" t="str">
        <f t="shared" ref="K1393:K1456" si="216">IF(A1393="","",$L$42*E1393)</f>
        <v/>
      </c>
      <c r="L1393" s="14" t="str">
        <f>IF(A1393="","",SUM($K$49:K1393))</f>
        <v/>
      </c>
      <c r="O1393" s="18" t="str">
        <f t="shared" ref="O1393:O1456" si="217">IF(U1392="","",IF(OR(O1392&gt;=nper,ROUND(U1392,2)&lt;=0),"",O1392+1))</f>
        <v/>
      </c>
      <c r="P1393" s="19" t="str">
        <f>IF(O1393="","",IF(OR(periods_per_year=26,periods_per_year=52),IF(periods_per_year=26,IF(O1393=1,fpdate,P1392+14),IF(periods_per_year=52,IF(O1393=1,fpdate,P1392+7),"n/a")),IF(periods_per_year=24,DATE(YEAR(fpdate),MONTH(fpdate)+(O1393-1)/2+IF(AND(DAY(fpdate)&gt;=15,MOD(O1393,2)=0),1,0),IF(MOD(O1393,2)=0,IF(DAY(fpdate)&gt;=15,DAY(fpdate)-14,DAY(fpdate)+14),DAY(fpdate))),IF(DAY(DATE(YEAR(fpdate),MONTH(fpdate)+O1393-1,DAY(fpdate)))&lt;&gt;DAY(fpdate),DATE(YEAR(fpdate),MONTH(fpdate)+O1393,0),DATE(YEAR(fpdate),MONTH(fpdate)+O1393-1,DAY(fpdate))))))</f>
        <v/>
      </c>
      <c r="Q1393" s="20" t="str">
        <f>IF(O1393="","",IF(D1393&lt;&gt;"",D1393,IF(O1393=1,start_rate,IF(variable,IF(OR(O1393=1,O1393&lt;$J$23*periods_per_year),Q1392,MIN($J$24,IF(MOD(O1393-1,$J$26)=0,MAX($J$25,Q1392+$J$27),Q1392))),Q1392))))</f>
        <v/>
      </c>
      <c r="R1393" s="21" t="str">
        <f>IF(O1393="","",ROUND((((1+Q1393/CP)^(CP/periods_per_year))-1)*U1392,2))</f>
        <v/>
      </c>
      <c r="S1393" s="21" t="str">
        <f>IF(O1393="","",IF(O1393=nper,U1392+R1393,MIN(U1392+R1393,IF(Q1393=Q1392,S1392,ROUND(-PMT(((1+Q1393/CP)^(CP/periods_per_year))-1,nper-O1393+1,U1392),2)))))</f>
        <v/>
      </c>
      <c r="T1393" s="21" t="str">
        <f t="shared" ref="T1393:T1456" si="218">IF(O1393="","",S1393-R1393)</f>
        <v/>
      </c>
      <c r="U1393" s="21" t="str">
        <f t="shared" ref="U1393:U1456" si="219">IF(O1393="","",U1392-T1393)</f>
        <v/>
      </c>
    </row>
    <row r="1394" spans="1:21" x14ac:dyDescent="0.2">
      <c r="A1394" s="11" t="str">
        <f t="shared" si="210"/>
        <v/>
      </c>
      <c r="B1394" s="12" t="str">
        <f t="shared" si="211"/>
        <v/>
      </c>
      <c r="C1394" s="16" t="str">
        <f t="shared" si="212"/>
        <v/>
      </c>
      <c r="D1394" s="13" t="str">
        <f>IF(A1394="","",IF(A1394=1,start_rate,IF(variable,IF(OR(A1394=1,A1394&lt;$J$23*periods_per_year),D1393,MIN($J$24,IF(MOD(A1394-1,$J$26)=0,MAX($J$25,D1393+$J$27),D1393))),D1393)))</f>
        <v/>
      </c>
      <c r="E1394" s="14" t="str">
        <f t="shared" si="213"/>
        <v/>
      </c>
      <c r="F1394" s="14" t="str">
        <f>IF(A1394="","",IF(A1394=nper,J1393+E1394,MIN(J1393+E1394,IF(D1394=D1393,F1393,IF($E$13="Acc Bi-Weekly",ROUND((-PMT(((1+D1394/CP)^(CP/12))-1,(nper-A1394+1)*12/26,J1393))/2,2),IF($E$13="Acc Weekly",ROUND((-PMT(((1+D1394/CP)^(CP/12))-1,(nper-A1394+1)*12/52,J1393))/4,2),ROUND(-PMT(((1+D1394/CP)^(CP/periods_per_year))-1,nper-A1394+1,J1393),2)))))))</f>
        <v/>
      </c>
      <c r="G1394" s="14" t="str">
        <f>IF(OR(A1394="",A1394&lt;$E$23),"",IF(J1393&lt;=F1394,0,IF(IF(AND(A1394&gt;=$E$23,MOD(A1394-$E$23,int)=0),$E$24,0)+F1394&gt;=J1393+E1394,J1393+E1394-F1394,IF(AND(A1394&gt;=$E$23,MOD(A1394-$E$23,int)=0),$E$24,0)+IF(IF(AND(A1394&gt;=$E$23,MOD(A1394-$E$23,int)=0),$E$24,0)+IF(MOD(A1394-$E$27,periods_per_year)=0,$E$26,0)+F1394&lt;J1393+E1394,IF(MOD(A1394-$E$27,periods_per_year)=0,$E$26,0),J1393+E1394-IF(AND(A1394&gt;=$E$23,MOD(A1394-$E$23,int)=0),$E$24,0)-F1394))))</f>
        <v/>
      </c>
      <c r="H1394" s="15"/>
      <c r="I1394" s="14" t="str">
        <f t="shared" si="214"/>
        <v/>
      </c>
      <c r="J1394" s="14" t="str">
        <f t="shared" si="215"/>
        <v/>
      </c>
      <c r="K1394" s="14" t="str">
        <f t="shared" si="216"/>
        <v/>
      </c>
      <c r="L1394" s="14" t="str">
        <f>IF(A1394="","",SUM($K$49:K1394))</f>
        <v/>
      </c>
      <c r="O1394" s="18" t="str">
        <f t="shared" si="217"/>
        <v/>
      </c>
      <c r="P1394" s="19" t="str">
        <f>IF(O1394="","",IF(OR(periods_per_year=26,periods_per_year=52),IF(periods_per_year=26,IF(O1394=1,fpdate,P1393+14),IF(periods_per_year=52,IF(O1394=1,fpdate,P1393+7),"n/a")),IF(periods_per_year=24,DATE(YEAR(fpdate),MONTH(fpdate)+(O1394-1)/2+IF(AND(DAY(fpdate)&gt;=15,MOD(O1394,2)=0),1,0),IF(MOD(O1394,2)=0,IF(DAY(fpdate)&gt;=15,DAY(fpdate)-14,DAY(fpdate)+14),DAY(fpdate))),IF(DAY(DATE(YEAR(fpdate),MONTH(fpdate)+O1394-1,DAY(fpdate)))&lt;&gt;DAY(fpdate),DATE(YEAR(fpdate),MONTH(fpdate)+O1394,0),DATE(YEAR(fpdate),MONTH(fpdate)+O1394-1,DAY(fpdate))))))</f>
        <v/>
      </c>
      <c r="Q1394" s="20" t="str">
        <f>IF(O1394="","",IF(D1394&lt;&gt;"",D1394,IF(O1394=1,start_rate,IF(variable,IF(OR(O1394=1,O1394&lt;$J$23*periods_per_year),Q1393,MIN($J$24,IF(MOD(O1394-1,$J$26)=0,MAX($J$25,Q1393+$J$27),Q1393))),Q1393))))</f>
        <v/>
      </c>
      <c r="R1394" s="21" t="str">
        <f>IF(O1394="","",ROUND((((1+Q1394/CP)^(CP/periods_per_year))-1)*U1393,2))</f>
        <v/>
      </c>
      <c r="S1394" s="21" t="str">
        <f>IF(O1394="","",IF(O1394=nper,U1393+R1394,MIN(U1393+R1394,IF(Q1394=Q1393,S1393,ROUND(-PMT(((1+Q1394/CP)^(CP/periods_per_year))-1,nper-O1394+1,U1393),2)))))</f>
        <v/>
      </c>
      <c r="T1394" s="21" t="str">
        <f t="shared" si="218"/>
        <v/>
      </c>
      <c r="U1394" s="21" t="str">
        <f t="shared" si="219"/>
        <v/>
      </c>
    </row>
    <row r="1395" spans="1:21" x14ac:dyDescent="0.2">
      <c r="A1395" s="11" t="str">
        <f t="shared" si="210"/>
        <v/>
      </c>
      <c r="B1395" s="12" t="str">
        <f t="shared" si="211"/>
        <v/>
      </c>
      <c r="C1395" s="16" t="str">
        <f t="shared" si="212"/>
        <v/>
      </c>
      <c r="D1395" s="13" t="str">
        <f>IF(A1395="","",IF(A1395=1,start_rate,IF(variable,IF(OR(A1395=1,A1395&lt;$J$23*periods_per_year),D1394,MIN($J$24,IF(MOD(A1395-1,$J$26)=0,MAX($J$25,D1394+$J$27),D1394))),D1394)))</f>
        <v/>
      </c>
      <c r="E1395" s="14" t="str">
        <f t="shared" si="213"/>
        <v/>
      </c>
      <c r="F1395" s="14" t="str">
        <f>IF(A1395="","",IF(A1395=nper,J1394+E1395,MIN(J1394+E1395,IF(D1395=D1394,F1394,IF($E$13="Acc Bi-Weekly",ROUND((-PMT(((1+D1395/CP)^(CP/12))-1,(nper-A1395+1)*12/26,J1394))/2,2),IF($E$13="Acc Weekly",ROUND((-PMT(((1+D1395/CP)^(CP/12))-1,(nper-A1395+1)*12/52,J1394))/4,2),ROUND(-PMT(((1+D1395/CP)^(CP/periods_per_year))-1,nper-A1395+1,J1394),2)))))))</f>
        <v/>
      </c>
      <c r="G1395" s="14" t="str">
        <f>IF(OR(A1395="",A1395&lt;$E$23),"",IF(J1394&lt;=F1395,0,IF(IF(AND(A1395&gt;=$E$23,MOD(A1395-$E$23,int)=0),$E$24,0)+F1395&gt;=J1394+E1395,J1394+E1395-F1395,IF(AND(A1395&gt;=$E$23,MOD(A1395-$E$23,int)=0),$E$24,0)+IF(IF(AND(A1395&gt;=$E$23,MOD(A1395-$E$23,int)=0),$E$24,0)+IF(MOD(A1395-$E$27,periods_per_year)=0,$E$26,0)+F1395&lt;J1394+E1395,IF(MOD(A1395-$E$27,periods_per_year)=0,$E$26,0),J1394+E1395-IF(AND(A1395&gt;=$E$23,MOD(A1395-$E$23,int)=0),$E$24,0)-F1395))))</f>
        <v/>
      </c>
      <c r="H1395" s="15"/>
      <c r="I1395" s="14" t="str">
        <f t="shared" si="214"/>
        <v/>
      </c>
      <c r="J1395" s="14" t="str">
        <f t="shared" si="215"/>
        <v/>
      </c>
      <c r="K1395" s="14" t="str">
        <f t="shared" si="216"/>
        <v/>
      </c>
      <c r="L1395" s="14" t="str">
        <f>IF(A1395="","",SUM($K$49:K1395))</f>
        <v/>
      </c>
      <c r="O1395" s="18" t="str">
        <f t="shared" si="217"/>
        <v/>
      </c>
      <c r="P1395" s="19" t="str">
        <f>IF(O1395="","",IF(OR(periods_per_year=26,periods_per_year=52),IF(periods_per_year=26,IF(O1395=1,fpdate,P1394+14),IF(periods_per_year=52,IF(O1395=1,fpdate,P1394+7),"n/a")),IF(periods_per_year=24,DATE(YEAR(fpdate),MONTH(fpdate)+(O1395-1)/2+IF(AND(DAY(fpdate)&gt;=15,MOD(O1395,2)=0),1,0),IF(MOD(O1395,2)=0,IF(DAY(fpdate)&gt;=15,DAY(fpdate)-14,DAY(fpdate)+14),DAY(fpdate))),IF(DAY(DATE(YEAR(fpdate),MONTH(fpdate)+O1395-1,DAY(fpdate)))&lt;&gt;DAY(fpdate),DATE(YEAR(fpdate),MONTH(fpdate)+O1395,0),DATE(YEAR(fpdate),MONTH(fpdate)+O1395-1,DAY(fpdate))))))</f>
        <v/>
      </c>
      <c r="Q1395" s="20" t="str">
        <f>IF(O1395="","",IF(D1395&lt;&gt;"",D1395,IF(O1395=1,start_rate,IF(variable,IF(OR(O1395=1,O1395&lt;$J$23*periods_per_year),Q1394,MIN($J$24,IF(MOD(O1395-1,$J$26)=0,MAX($J$25,Q1394+$J$27),Q1394))),Q1394))))</f>
        <v/>
      </c>
      <c r="R1395" s="21" t="str">
        <f>IF(O1395="","",ROUND((((1+Q1395/CP)^(CP/periods_per_year))-1)*U1394,2))</f>
        <v/>
      </c>
      <c r="S1395" s="21" t="str">
        <f>IF(O1395="","",IF(O1395=nper,U1394+R1395,MIN(U1394+R1395,IF(Q1395=Q1394,S1394,ROUND(-PMT(((1+Q1395/CP)^(CP/periods_per_year))-1,nper-O1395+1,U1394),2)))))</f>
        <v/>
      </c>
      <c r="T1395" s="21" t="str">
        <f t="shared" si="218"/>
        <v/>
      </c>
      <c r="U1395" s="21" t="str">
        <f t="shared" si="219"/>
        <v/>
      </c>
    </row>
    <row r="1396" spans="1:21" x14ac:dyDescent="0.2">
      <c r="A1396" s="11" t="str">
        <f t="shared" si="210"/>
        <v/>
      </c>
      <c r="B1396" s="12" t="str">
        <f t="shared" si="211"/>
        <v/>
      </c>
      <c r="C1396" s="16" t="str">
        <f t="shared" si="212"/>
        <v/>
      </c>
      <c r="D1396" s="13" t="str">
        <f>IF(A1396="","",IF(A1396=1,start_rate,IF(variable,IF(OR(A1396=1,A1396&lt;$J$23*periods_per_year),D1395,MIN($J$24,IF(MOD(A1396-1,$J$26)=0,MAX($J$25,D1395+$J$27),D1395))),D1395)))</f>
        <v/>
      </c>
      <c r="E1396" s="14" t="str">
        <f t="shared" si="213"/>
        <v/>
      </c>
      <c r="F1396" s="14" t="str">
        <f>IF(A1396="","",IF(A1396=nper,J1395+E1396,MIN(J1395+E1396,IF(D1396=D1395,F1395,IF($E$13="Acc Bi-Weekly",ROUND((-PMT(((1+D1396/CP)^(CP/12))-1,(nper-A1396+1)*12/26,J1395))/2,2),IF($E$13="Acc Weekly",ROUND((-PMT(((1+D1396/CP)^(CP/12))-1,(nper-A1396+1)*12/52,J1395))/4,2),ROUND(-PMT(((1+D1396/CP)^(CP/periods_per_year))-1,nper-A1396+1,J1395),2)))))))</f>
        <v/>
      </c>
      <c r="G1396" s="14" t="str">
        <f>IF(OR(A1396="",A1396&lt;$E$23),"",IF(J1395&lt;=F1396,0,IF(IF(AND(A1396&gt;=$E$23,MOD(A1396-$E$23,int)=0),$E$24,0)+F1396&gt;=J1395+E1396,J1395+E1396-F1396,IF(AND(A1396&gt;=$E$23,MOD(A1396-$E$23,int)=0),$E$24,0)+IF(IF(AND(A1396&gt;=$E$23,MOD(A1396-$E$23,int)=0),$E$24,0)+IF(MOD(A1396-$E$27,periods_per_year)=0,$E$26,0)+F1396&lt;J1395+E1396,IF(MOD(A1396-$E$27,periods_per_year)=0,$E$26,0),J1395+E1396-IF(AND(A1396&gt;=$E$23,MOD(A1396-$E$23,int)=0),$E$24,0)-F1396))))</f>
        <v/>
      </c>
      <c r="H1396" s="15"/>
      <c r="I1396" s="14" t="str">
        <f t="shared" si="214"/>
        <v/>
      </c>
      <c r="J1396" s="14" t="str">
        <f t="shared" si="215"/>
        <v/>
      </c>
      <c r="K1396" s="14" t="str">
        <f t="shared" si="216"/>
        <v/>
      </c>
      <c r="L1396" s="14" t="str">
        <f>IF(A1396="","",SUM($K$49:K1396))</f>
        <v/>
      </c>
      <c r="O1396" s="18" t="str">
        <f t="shared" si="217"/>
        <v/>
      </c>
      <c r="P1396" s="19" t="str">
        <f>IF(O1396="","",IF(OR(periods_per_year=26,periods_per_year=52),IF(periods_per_year=26,IF(O1396=1,fpdate,P1395+14),IF(periods_per_year=52,IF(O1396=1,fpdate,P1395+7),"n/a")),IF(periods_per_year=24,DATE(YEAR(fpdate),MONTH(fpdate)+(O1396-1)/2+IF(AND(DAY(fpdate)&gt;=15,MOD(O1396,2)=0),1,0),IF(MOD(O1396,2)=0,IF(DAY(fpdate)&gt;=15,DAY(fpdate)-14,DAY(fpdate)+14),DAY(fpdate))),IF(DAY(DATE(YEAR(fpdate),MONTH(fpdate)+O1396-1,DAY(fpdate)))&lt;&gt;DAY(fpdate),DATE(YEAR(fpdate),MONTH(fpdate)+O1396,0),DATE(YEAR(fpdate),MONTH(fpdate)+O1396-1,DAY(fpdate))))))</f>
        <v/>
      </c>
      <c r="Q1396" s="20" t="str">
        <f>IF(O1396="","",IF(D1396&lt;&gt;"",D1396,IF(O1396=1,start_rate,IF(variable,IF(OR(O1396=1,O1396&lt;$J$23*periods_per_year),Q1395,MIN($J$24,IF(MOD(O1396-1,$J$26)=0,MAX($J$25,Q1395+$J$27),Q1395))),Q1395))))</f>
        <v/>
      </c>
      <c r="R1396" s="21" t="str">
        <f>IF(O1396="","",ROUND((((1+Q1396/CP)^(CP/periods_per_year))-1)*U1395,2))</f>
        <v/>
      </c>
      <c r="S1396" s="21" t="str">
        <f>IF(O1396="","",IF(O1396=nper,U1395+R1396,MIN(U1395+R1396,IF(Q1396=Q1395,S1395,ROUND(-PMT(((1+Q1396/CP)^(CP/periods_per_year))-1,nper-O1396+1,U1395),2)))))</f>
        <v/>
      </c>
      <c r="T1396" s="21" t="str">
        <f t="shared" si="218"/>
        <v/>
      </c>
      <c r="U1396" s="21" t="str">
        <f t="shared" si="219"/>
        <v/>
      </c>
    </row>
    <row r="1397" spans="1:21" x14ac:dyDescent="0.2">
      <c r="A1397" s="11" t="str">
        <f t="shared" si="210"/>
        <v/>
      </c>
      <c r="B1397" s="12" t="str">
        <f t="shared" si="211"/>
        <v/>
      </c>
      <c r="C1397" s="16" t="str">
        <f t="shared" si="212"/>
        <v/>
      </c>
      <c r="D1397" s="13" t="str">
        <f>IF(A1397="","",IF(A1397=1,start_rate,IF(variable,IF(OR(A1397=1,A1397&lt;$J$23*periods_per_year),D1396,MIN($J$24,IF(MOD(A1397-1,$J$26)=0,MAX($J$25,D1396+$J$27),D1396))),D1396)))</f>
        <v/>
      </c>
      <c r="E1397" s="14" t="str">
        <f t="shared" si="213"/>
        <v/>
      </c>
      <c r="F1397" s="14" t="str">
        <f>IF(A1397="","",IF(A1397=nper,J1396+E1397,MIN(J1396+E1397,IF(D1397=D1396,F1396,IF($E$13="Acc Bi-Weekly",ROUND((-PMT(((1+D1397/CP)^(CP/12))-1,(nper-A1397+1)*12/26,J1396))/2,2),IF($E$13="Acc Weekly",ROUND((-PMT(((1+D1397/CP)^(CP/12))-1,(nper-A1397+1)*12/52,J1396))/4,2),ROUND(-PMT(((1+D1397/CP)^(CP/periods_per_year))-1,nper-A1397+1,J1396),2)))))))</f>
        <v/>
      </c>
      <c r="G1397" s="14" t="str">
        <f>IF(OR(A1397="",A1397&lt;$E$23),"",IF(J1396&lt;=F1397,0,IF(IF(AND(A1397&gt;=$E$23,MOD(A1397-$E$23,int)=0),$E$24,0)+F1397&gt;=J1396+E1397,J1396+E1397-F1397,IF(AND(A1397&gt;=$E$23,MOD(A1397-$E$23,int)=0),$E$24,0)+IF(IF(AND(A1397&gt;=$E$23,MOD(A1397-$E$23,int)=0),$E$24,0)+IF(MOD(A1397-$E$27,periods_per_year)=0,$E$26,0)+F1397&lt;J1396+E1397,IF(MOD(A1397-$E$27,periods_per_year)=0,$E$26,0),J1396+E1397-IF(AND(A1397&gt;=$E$23,MOD(A1397-$E$23,int)=0),$E$24,0)-F1397))))</f>
        <v/>
      </c>
      <c r="H1397" s="15"/>
      <c r="I1397" s="14" t="str">
        <f t="shared" si="214"/>
        <v/>
      </c>
      <c r="J1397" s="14" t="str">
        <f t="shared" si="215"/>
        <v/>
      </c>
      <c r="K1397" s="14" t="str">
        <f t="shared" si="216"/>
        <v/>
      </c>
      <c r="L1397" s="14" t="str">
        <f>IF(A1397="","",SUM($K$49:K1397))</f>
        <v/>
      </c>
      <c r="O1397" s="18" t="str">
        <f t="shared" si="217"/>
        <v/>
      </c>
      <c r="P1397" s="19" t="str">
        <f>IF(O1397="","",IF(OR(periods_per_year=26,periods_per_year=52),IF(periods_per_year=26,IF(O1397=1,fpdate,P1396+14),IF(periods_per_year=52,IF(O1397=1,fpdate,P1396+7),"n/a")),IF(periods_per_year=24,DATE(YEAR(fpdate),MONTH(fpdate)+(O1397-1)/2+IF(AND(DAY(fpdate)&gt;=15,MOD(O1397,2)=0),1,0),IF(MOD(O1397,2)=0,IF(DAY(fpdate)&gt;=15,DAY(fpdate)-14,DAY(fpdate)+14),DAY(fpdate))),IF(DAY(DATE(YEAR(fpdate),MONTH(fpdate)+O1397-1,DAY(fpdate)))&lt;&gt;DAY(fpdate),DATE(YEAR(fpdate),MONTH(fpdate)+O1397,0),DATE(YEAR(fpdate),MONTH(fpdate)+O1397-1,DAY(fpdate))))))</f>
        <v/>
      </c>
      <c r="Q1397" s="20" t="str">
        <f>IF(O1397="","",IF(D1397&lt;&gt;"",D1397,IF(O1397=1,start_rate,IF(variable,IF(OR(O1397=1,O1397&lt;$J$23*periods_per_year),Q1396,MIN($J$24,IF(MOD(O1397-1,$J$26)=0,MAX($J$25,Q1396+$J$27),Q1396))),Q1396))))</f>
        <v/>
      </c>
      <c r="R1397" s="21" t="str">
        <f>IF(O1397="","",ROUND((((1+Q1397/CP)^(CP/periods_per_year))-1)*U1396,2))</f>
        <v/>
      </c>
      <c r="S1397" s="21" t="str">
        <f>IF(O1397="","",IF(O1397=nper,U1396+R1397,MIN(U1396+R1397,IF(Q1397=Q1396,S1396,ROUND(-PMT(((1+Q1397/CP)^(CP/periods_per_year))-1,nper-O1397+1,U1396),2)))))</f>
        <v/>
      </c>
      <c r="T1397" s="21" t="str">
        <f t="shared" si="218"/>
        <v/>
      </c>
      <c r="U1397" s="21" t="str">
        <f t="shared" si="219"/>
        <v/>
      </c>
    </row>
    <row r="1398" spans="1:21" x14ac:dyDescent="0.2">
      <c r="A1398" s="11" t="str">
        <f t="shared" si="210"/>
        <v/>
      </c>
      <c r="B1398" s="12" t="str">
        <f t="shared" si="211"/>
        <v/>
      </c>
      <c r="C1398" s="16" t="str">
        <f t="shared" si="212"/>
        <v/>
      </c>
      <c r="D1398" s="13" t="str">
        <f>IF(A1398="","",IF(A1398=1,start_rate,IF(variable,IF(OR(A1398=1,A1398&lt;$J$23*periods_per_year),D1397,MIN($J$24,IF(MOD(A1398-1,$J$26)=0,MAX($J$25,D1397+$J$27),D1397))),D1397)))</f>
        <v/>
      </c>
      <c r="E1398" s="14" t="str">
        <f t="shared" si="213"/>
        <v/>
      </c>
      <c r="F1398" s="14" t="str">
        <f>IF(A1398="","",IF(A1398=nper,J1397+E1398,MIN(J1397+E1398,IF(D1398=D1397,F1397,IF($E$13="Acc Bi-Weekly",ROUND((-PMT(((1+D1398/CP)^(CP/12))-1,(nper-A1398+1)*12/26,J1397))/2,2),IF($E$13="Acc Weekly",ROUND((-PMT(((1+D1398/CP)^(CP/12))-1,(nper-A1398+1)*12/52,J1397))/4,2),ROUND(-PMT(((1+D1398/CP)^(CP/periods_per_year))-1,nper-A1398+1,J1397),2)))))))</f>
        <v/>
      </c>
      <c r="G1398" s="14" t="str">
        <f>IF(OR(A1398="",A1398&lt;$E$23),"",IF(J1397&lt;=F1398,0,IF(IF(AND(A1398&gt;=$E$23,MOD(A1398-$E$23,int)=0),$E$24,0)+F1398&gt;=J1397+E1398,J1397+E1398-F1398,IF(AND(A1398&gt;=$E$23,MOD(A1398-$E$23,int)=0),$E$24,0)+IF(IF(AND(A1398&gt;=$E$23,MOD(A1398-$E$23,int)=0),$E$24,0)+IF(MOD(A1398-$E$27,periods_per_year)=0,$E$26,0)+F1398&lt;J1397+E1398,IF(MOD(A1398-$E$27,periods_per_year)=0,$E$26,0),J1397+E1398-IF(AND(A1398&gt;=$E$23,MOD(A1398-$E$23,int)=0),$E$24,0)-F1398))))</f>
        <v/>
      </c>
      <c r="H1398" s="15"/>
      <c r="I1398" s="14" t="str">
        <f t="shared" si="214"/>
        <v/>
      </c>
      <c r="J1398" s="14" t="str">
        <f t="shared" si="215"/>
        <v/>
      </c>
      <c r="K1398" s="14" t="str">
        <f t="shared" si="216"/>
        <v/>
      </c>
      <c r="L1398" s="14" t="str">
        <f>IF(A1398="","",SUM($K$49:K1398))</f>
        <v/>
      </c>
      <c r="O1398" s="18" t="str">
        <f t="shared" si="217"/>
        <v/>
      </c>
      <c r="P1398" s="19" t="str">
        <f>IF(O1398="","",IF(OR(periods_per_year=26,periods_per_year=52),IF(periods_per_year=26,IF(O1398=1,fpdate,P1397+14),IF(periods_per_year=52,IF(O1398=1,fpdate,P1397+7),"n/a")),IF(periods_per_year=24,DATE(YEAR(fpdate),MONTH(fpdate)+(O1398-1)/2+IF(AND(DAY(fpdate)&gt;=15,MOD(O1398,2)=0),1,0),IF(MOD(O1398,2)=0,IF(DAY(fpdate)&gt;=15,DAY(fpdate)-14,DAY(fpdate)+14),DAY(fpdate))),IF(DAY(DATE(YEAR(fpdate),MONTH(fpdate)+O1398-1,DAY(fpdate)))&lt;&gt;DAY(fpdate),DATE(YEAR(fpdate),MONTH(fpdate)+O1398,0),DATE(YEAR(fpdate),MONTH(fpdate)+O1398-1,DAY(fpdate))))))</f>
        <v/>
      </c>
      <c r="Q1398" s="20" t="str">
        <f>IF(O1398="","",IF(D1398&lt;&gt;"",D1398,IF(O1398=1,start_rate,IF(variable,IF(OR(O1398=1,O1398&lt;$J$23*periods_per_year),Q1397,MIN($J$24,IF(MOD(O1398-1,$J$26)=0,MAX($J$25,Q1397+$J$27),Q1397))),Q1397))))</f>
        <v/>
      </c>
      <c r="R1398" s="21" t="str">
        <f>IF(O1398="","",ROUND((((1+Q1398/CP)^(CP/periods_per_year))-1)*U1397,2))</f>
        <v/>
      </c>
      <c r="S1398" s="21" t="str">
        <f>IF(O1398="","",IF(O1398=nper,U1397+R1398,MIN(U1397+R1398,IF(Q1398=Q1397,S1397,ROUND(-PMT(((1+Q1398/CP)^(CP/periods_per_year))-1,nper-O1398+1,U1397),2)))))</f>
        <v/>
      </c>
      <c r="T1398" s="21" t="str">
        <f t="shared" si="218"/>
        <v/>
      </c>
      <c r="U1398" s="21" t="str">
        <f t="shared" si="219"/>
        <v/>
      </c>
    </row>
    <row r="1399" spans="1:21" x14ac:dyDescent="0.2">
      <c r="A1399" s="11" t="str">
        <f t="shared" si="210"/>
        <v/>
      </c>
      <c r="B1399" s="12" t="str">
        <f t="shared" si="211"/>
        <v/>
      </c>
      <c r="C1399" s="16" t="str">
        <f t="shared" si="212"/>
        <v/>
      </c>
      <c r="D1399" s="13" t="str">
        <f>IF(A1399="","",IF(A1399=1,start_rate,IF(variable,IF(OR(A1399=1,A1399&lt;$J$23*periods_per_year),D1398,MIN($J$24,IF(MOD(A1399-1,$J$26)=0,MAX($J$25,D1398+$J$27),D1398))),D1398)))</f>
        <v/>
      </c>
      <c r="E1399" s="14" t="str">
        <f t="shared" si="213"/>
        <v/>
      </c>
      <c r="F1399" s="14" t="str">
        <f>IF(A1399="","",IF(A1399=nper,J1398+E1399,MIN(J1398+E1399,IF(D1399=D1398,F1398,IF($E$13="Acc Bi-Weekly",ROUND((-PMT(((1+D1399/CP)^(CP/12))-1,(nper-A1399+1)*12/26,J1398))/2,2),IF($E$13="Acc Weekly",ROUND((-PMT(((1+D1399/CP)^(CP/12))-1,(nper-A1399+1)*12/52,J1398))/4,2),ROUND(-PMT(((1+D1399/CP)^(CP/periods_per_year))-1,nper-A1399+1,J1398),2)))))))</f>
        <v/>
      </c>
      <c r="G1399" s="14" t="str">
        <f>IF(OR(A1399="",A1399&lt;$E$23),"",IF(J1398&lt;=F1399,0,IF(IF(AND(A1399&gt;=$E$23,MOD(A1399-$E$23,int)=0),$E$24,0)+F1399&gt;=J1398+E1399,J1398+E1399-F1399,IF(AND(A1399&gt;=$E$23,MOD(A1399-$E$23,int)=0),$E$24,0)+IF(IF(AND(A1399&gt;=$E$23,MOD(A1399-$E$23,int)=0),$E$24,0)+IF(MOD(A1399-$E$27,periods_per_year)=0,$E$26,0)+F1399&lt;J1398+E1399,IF(MOD(A1399-$E$27,periods_per_year)=0,$E$26,0),J1398+E1399-IF(AND(A1399&gt;=$E$23,MOD(A1399-$E$23,int)=0),$E$24,0)-F1399))))</f>
        <v/>
      </c>
      <c r="H1399" s="15"/>
      <c r="I1399" s="14" t="str">
        <f t="shared" si="214"/>
        <v/>
      </c>
      <c r="J1399" s="14" t="str">
        <f t="shared" si="215"/>
        <v/>
      </c>
      <c r="K1399" s="14" t="str">
        <f t="shared" si="216"/>
        <v/>
      </c>
      <c r="L1399" s="14" t="str">
        <f>IF(A1399="","",SUM($K$49:K1399))</f>
        <v/>
      </c>
      <c r="O1399" s="18" t="str">
        <f t="shared" si="217"/>
        <v/>
      </c>
      <c r="P1399" s="19" t="str">
        <f>IF(O1399="","",IF(OR(periods_per_year=26,periods_per_year=52),IF(periods_per_year=26,IF(O1399=1,fpdate,P1398+14),IF(periods_per_year=52,IF(O1399=1,fpdate,P1398+7),"n/a")),IF(periods_per_year=24,DATE(YEAR(fpdate),MONTH(fpdate)+(O1399-1)/2+IF(AND(DAY(fpdate)&gt;=15,MOD(O1399,2)=0),1,0),IF(MOD(O1399,2)=0,IF(DAY(fpdate)&gt;=15,DAY(fpdate)-14,DAY(fpdate)+14),DAY(fpdate))),IF(DAY(DATE(YEAR(fpdate),MONTH(fpdate)+O1399-1,DAY(fpdate)))&lt;&gt;DAY(fpdate),DATE(YEAR(fpdate),MONTH(fpdate)+O1399,0),DATE(YEAR(fpdate),MONTH(fpdate)+O1399-1,DAY(fpdate))))))</f>
        <v/>
      </c>
      <c r="Q1399" s="20" t="str">
        <f>IF(O1399="","",IF(D1399&lt;&gt;"",D1399,IF(O1399=1,start_rate,IF(variable,IF(OR(O1399=1,O1399&lt;$J$23*periods_per_year),Q1398,MIN($J$24,IF(MOD(O1399-1,$J$26)=0,MAX($J$25,Q1398+$J$27),Q1398))),Q1398))))</f>
        <v/>
      </c>
      <c r="R1399" s="21" t="str">
        <f>IF(O1399="","",ROUND((((1+Q1399/CP)^(CP/periods_per_year))-1)*U1398,2))</f>
        <v/>
      </c>
      <c r="S1399" s="21" t="str">
        <f>IF(O1399="","",IF(O1399=nper,U1398+R1399,MIN(U1398+R1399,IF(Q1399=Q1398,S1398,ROUND(-PMT(((1+Q1399/CP)^(CP/periods_per_year))-1,nper-O1399+1,U1398),2)))))</f>
        <v/>
      </c>
      <c r="T1399" s="21" t="str">
        <f t="shared" si="218"/>
        <v/>
      </c>
      <c r="U1399" s="21" t="str">
        <f t="shared" si="219"/>
        <v/>
      </c>
    </row>
    <row r="1400" spans="1:21" x14ac:dyDescent="0.2">
      <c r="A1400" s="11" t="str">
        <f t="shared" si="210"/>
        <v/>
      </c>
      <c r="B1400" s="12" t="str">
        <f t="shared" si="211"/>
        <v/>
      </c>
      <c r="C1400" s="16" t="str">
        <f t="shared" si="212"/>
        <v/>
      </c>
      <c r="D1400" s="13" t="str">
        <f>IF(A1400="","",IF(A1400=1,start_rate,IF(variable,IF(OR(A1400=1,A1400&lt;$J$23*periods_per_year),D1399,MIN($J$24,IF(MOD(A1400-1,$J$26)=0,MAX($J$25,D1399+$J$27),D1399))),D1399)))</f>
        <v/>
      </c>
      <c r="E1400" s="14" t="str">
        <f t="shared" si="213"/>
        <v/>
      </c>
      <c r="F1400" s="14" t="str">
        <f>IF(A1400="","",IF(A1400=nper,J1399+E1400,MIN(J1399+E1400,IF(D1400=D1399,F1399,IF($E$13="Acc Bi-Weekly",ROUND((-PMT(((1+D1400/CP)^(CP/12))-1,(nper-A1400+1)*12/26,J1399))/2,2),IF($E$13="Acc Weekly",ROUND((-PMT(((1+D1400/CP)^(CP/12))-1,(nper-A1400+1)*12/52,J1399))/4,2),ROUND(-PMT(((1+D1400/CP)^(CP/periods_per_year))-1,nper-A1400+1,J1399),2)))))))</f>
        <v/>
      </c>
      <c r="G1400" s="14" t="str">
        <f>IF(OR(A1400="",A1400&lt;$E$23),"",IF(J1399&lt;=F1400,0,IF(IF(AND(A1400&gt;=$E$23,MOD(A1400-$E$23,int)=0),$E$24,0)+F1400&gt;=J1399+E1400,J1399+E1400-F1400,IF(AND(A1400&gt;=$E$23,MOD(A1400-$E$23,int)=0),$E$24,0)+IF(IF(AND(A1400&gt;=$E$23,MOD(A1400-$E$23,int)=0),$E$24,0)+IF(MOD(A1400-$E$27,periods_per_year)=0,$E$26,0)+F1400&lt;J1399+E1400,IF(MOD(A1400-$E$27,periods_per_year)=0,$E$26,0),J1399+E1400-IF(AND(A1400&gt;=$E$23,MOD(A1400-$E$23,int)=0),$E$24,0)-F1400))))</f>
        <v/>
      </c>
      <c r="H1400" s="15"/>
      <c r="I1400" s="14" t="str">
        <f t="shared" si="214"/>
        <v/>
      </c>
      <c r="J1400" s="14" t="str">
        <f t="shared" si="215"/>
        <v/>
      </c>
      <c r="K1400" s="14" t="str">
        <f t="shared" si="216"/>
        <v/>
      </c>
      <c r="L1400" s="14" t="str">
        <f>IF(A1400="","",SUM($K$49:K1400))</f>
        <v/>
      </c>
      <c r="O1400" s="18" t="str">
        <f t="shared" si="217"/>
        <v/>
      </c>
      <c r="P1400" s="19" t="str">
        <f>IF(O1400="","",IF(OR(periods_per_year=26,periods_per_year=52),IF(periods_per_year=26,IF(O1400=1,fpdate,P1399+14),IF(periods_per_year=52,IF(O1400=1,fpdate,P1399+7),"n/a")),IF(periods_per_year=24,DATE(YEAR(fpdate),MONTH(fpdate)+(O1400-1)/2+IF(AND(DAY(fpdate)&gt;=15,MOD(O1400,2)=0),1,0),IF(MOD(O1400,2)=0,IF(DAY(fpdate)&gt;=15,DAY(fpdate)-14,DAY(fpdate)+14),DAY(fpdate))),IF(DAY(DATE(YEAR(fpdate),MONTH(fpdate)+O1400-1,DAY(fpdate)))&lt;&gt;DAY(fpdate),DATE(YEAR(fpdate),MONTH(fpdate)+O1400,0),DATE(YEAR(fpdate),MONTH(fpdate)+O1400-1,DAY(fpdate))))))</f>
        <v/>
      </c>
      <c r="Q1400" s="20" t="str">
        <f>IF(O1400="","",IF(D1400&lt;&gt;"",D1400,IF(O1400=1,start_rate,IF(variable,IF(OR(O1400=1,O1400&lt;$J$23*periods_per_year),Q1399,MIN($J$24,IF(MOD(O1400-1,$J$26)=0,MAX($J$25,Q1399+$J$27),Q1399))),Q1399))))</f>
        <v/>
      </c>
      <c r="R1400" s="21" t="str">
        <f>IF(O1400="","",ROUND((((1+Q1400/CP)^(CP/periods_per_year))-1)*U1399,2))</f>
        <v/>
      </c>
      <c r="S1400" s="21" t="str">
        <f>IF(O1400="","",IF(O1400=nper,U1399+R1400,MIN(U1399+R1400,IF(Q1400=Q1399,S1399,ROUND(-PMT(((1+Q1400/CP)^(CP/periods_per_year))-1,nper-O1400+1,U1399),2)))))</f>
        <v/>
      </c>
      <c r="T1400" s="21" t="str">
        <f t="shared" si="218"/>
        <v/>
      </c>
      <c r="U1400" s="21" t="str">
        <f t="shared" si="219"/>
        <v/>
      </c>
    </row>
    <row r="1401" spans="1:21" x14ac:dyDescent="0.2">
      <c r="A1401" s="11" t="str">
        <f t="shared" si="210"/>
        <v/>
      </c>
      <c r="B1401" s="12" t="str">
        <f t="shared" si="211"/>
        <v/>
      </c>
      <c r="C1401" s="16" t="str">
        <f t="shared" si="212"/>
        <v/>
      </c>
      <c r="D1401" s="13" t="str">
        <f>IF(A1401="","",IF(A1401=1,start_rate,IF(variable,IF(OR(A1401=1,A1401&lt;$J$23*periods_per_year),D1400,MIN($J$24,IF(MOD(A1401-1,$J$26)=0,MAX($J$25,D1400+$J$27),D1400))),D1400)))</f>
        <v/>
      </c>
      <c r="E1401" s="14" t="str">
        <f t="shared" si="213"/>
        <v/>
      </c>
      <c r="F1401" s="14" t="str">
        <f>IF(A1401="","",IF(A1401=nper,J1400+E1401,MIN(J1400+E1401,IF(D1401=D1400,F1400,IF($E$13="Acc Bi-Weekly",ROUND((-PMT(((1+D1401/CP)^(CP/12))-1,(nper-A1401+1)*12/26,J1400))/2,2),IF($E$13="Acc Weekly",ROUND((-PMT(((1+D1401/CP)^(CP/12))-1,(nper-A1401+1)*12/52,J1400))/4,2),ROUND(-PMT(((1+D1401/CP)^(CP/periods_per_year))-1,nper-A1401+1,J1400),2)))))))</f>
        <v/>
      </c>
      <c r="G1401" s="14" t="str">
        <f>IF(OR(A1401="",A1401&lt;$E$23),"",IF(J1400&lt;=F1401,0,IF(IF(AND(A1401&gt;=$E$23,MOD(A1401-$E$23,int)=0),$E$24,0)+F1401&gt;=J1400+E1401,J1400+E1401-F1401,IF(AND(A1401&gt;=$E$23,MOD(A1401-$E$23,int)=0),$E$24,0)+IF(IF(AND(A1401&gt;=$E$23,MOD(A1401-$E$23,int)=0),$E$24,0)+IF(MOD(A1401-$E$27,periods_per_year)=0,$E$26,0)+F1401&lt;J1400+E1401,IF(MOD(A1401-$E$27,periods_per_year)=0,$E$26,0),J1400+E1401-IF(AND(A1401&gt;=$E$23,MOD(A1401-$E$23,int)=0),$E$24,0)-F1401))))</f>
        <v/>
      </c>
      <c r="H1401" s="15"/>
      <c r="I1401" s="14" t="str">
        <f t="shared" si="214"/>
        <v/>
      </c>
      <c r="J1401" s="14" t="str">
        <f t="shared" si="215"/>
        <v/>
      </c>
      <c r="K1401" s="14" t="str">
        <f t="shared" si="216"/>
        <v/>
      </c>
      <c r="L1401" s="14" t="str">
        <f>IF(A1401="","",SUM($K$49:K1401))</f>
        <v/>
      </c>
      <c r="O1401" s="18" t="str">
        <f t="shared" si="217"/>
        <v/>
      </c>
      <c r="P1401" s="19" t="str">
        <f>IF(O1401="","",IF(OR(periods_per_year=26,periods_per_year=52),IF(periods_per_year=26,IF(O1401=1,fpdate,P1400+14),IF(periods_per_year=52,IF(O1401=1,fpdate,P1400+7),"n/a")),IF(periods_per_year=24,DATE(YEAR(fpdate),MONTH(fpdate)+(O1401-1)/2+IF(AND(DAY(fpdate)&gt;=15,MOD(O1401,2)=0),1,0),IF(MOD(O1401,2)=0,IF(DAY(fpdate)&gt;=15,DAY(fpdate)-14,DAY(fpdate)+14),DAY(fpdate))),IF(DAY(DATE(YEAR(fpdate),MONTH(fpdate)+O1401-1,DAY(fpdate)))&lt;&gt;DAY(fpdate),DATE(YEAR(fpdate),MONTH(fpdate)+O1401,0),DATE(YEAR(fpdate),MONTH(fpdate)+O1401-1,DAY(fpdate))))))</f>
        <v/>
      </c>
      <c r="Q1401" s="20" t="str">
        <f>IF(O1401="","",IF(D1401&lt;&gt;"",D1401,IF(O1401=1,start_rate,IF(variable,IF(OR(O1401=1,O1401&lt;$J$23*periods_per_year),Q1400,MIN($J$24,IF(MOD(O1401-1,$J$26)=0,MAX($J$25,Q1400+$J$27),Q1400))),Q1400))))</f>
        <v/>
      </c>
      <c r="R1401" s="21" t="str">
        <f>IF(O1401="","",ROUND((((1+Q1401/CP)^(CP/periods_per_year))-1)*U1400,2))</f>
        <v/>
      </c>
      <c r="S1401" s="21" t="str">
        <f>IF(O1401="","",IF(O1401=nper,U1400+R1401,MIN(U1400+R1401,IF(Q1401=Q1400,S1400,ROUND(-PMT(((1+Q1401/CP)^(CP/periods_per_year))-1,nper-O1401+1,U1400),2)))))</f>
        <v/>
      </c>
      <c r="T1401" s="21" t="str">
        <f t="shared" si="218"/>
        <v/>
      </c>
      <c r="U1401" s="21" t="str">
        <f t="shared" si="219"/>
        <v/>
      </c>
    </row>
    <row r="1402" spans="1:21" x14ac:dyDescent="0.2">
      <c r="A1402" s="11" t="str">
        <f t="shared" si="210"/>
        <v/>
      </c>
      <c r="B1402" s="12" t="str">
        <f t="shared" si="211"/>
        <v/>
      </c>
      <c r="C1402" s="16" t="str">
        <f t="shared" si="212"/>
        <v/>
      </c>
      <c r="D1402" s="13" t="str">
        <f>IF(A1402="","",IF(A1402=1,start_rate,IF(variable,IF(OR(A1402=1,A1402&lt;$J$23*periods_per_year),D1401,MIN($J$24,IF(MOD(A1402-1,$J$26)=0,MAX($J$25,D1401+$J$27),D1401))),D1401)))</f>
        <v/>
      </c>
      <c r="E1402" s="14" t="str">
        <f t="shared" si="213"/>
        <v/>
      </c>
      <c r="F1402" s="14" t="str">
        <f>IF(A1402="","",IF(A1402=nper,J1401+E1402,MIN(J1401+E1402,IF(D1402=D1401,F1401,IF($E$13="Acc Bi-Weekly",ROUND((-PMT(((1+D1402/CP)^(CP/12))-1,(nper-A1402+1)*12/26,J1401))/2,2),IF($E$13="Acc Weekly",ROUND((-PMT(((1+D1402/CP)^(CP/12))-1,(nper-A1402+1)*12/52,J1401))/4,2),ROUND(-PMT(((1+D1402/CP)^(CP/periods_per_year))-1,nper-A1402+1,J1401),2)))))))</f>
        <v/>
      </c>
      <c r="G1402" s="14" t="str">
        <f>IF(OR(A1402="",A1402&lt;$E$23),"",IF(J1401&lt;=F1402,0,IF(IF(AND(A1402&gt;=$E$23,MOD(A1402-$E$23,int)=0),$E$24,0)+F1402&gt;=J1401+E1402,J1401+E1402-F1402,IF(AND(A1402&gt;=$E$23,MOD(A1402-$E$23,int)=0),$E$24,0)+IF(IF(AND(A1402&gt;=$E$23,MOD(A1402-$E$23,int)=0),$E$24,0)+IF(MOD(A1402-$E$27,periods_per_year)=0,$E$26,0)+F1402&lt;J1401+E1402,IF(MOD(A1402-$E$27,periods_per_year)=0,$E$26,0),J1401+E1402-IF(AND(A1402&gt;=$E$23,MOD(A1402-$E$23,int)=0),$E$24,0)-F1402))))</f>
        <v/>
      </c>
      <c r="H1402" s="15"/>
      <c r="I1402" s="14" t="str">
        <f t="shared" si="214"/>
        <v/>
      </c>
      <c r="J1402" s="14" t="str">
        <f t="shared" si="215"/>
        <v/>
      </c>
      <c r="K1402" s="14" t="str">
        <f t="shared" si="216"/>
        <v/>
      </c>
      <c r="L1402" s="14" t="str">
        <f>IF(A1402="","",SUM($K$49:K1402))</f>
        <v/>
      </c>
      <c r="O1402" s="18" t="str">
        <f t="shared" si="217"/>
        <v/>
      </c>
      <c r="P1402" s="19" t="str">
        <f>IF(O1402="","",IF(OR(periods_per_year=26,periods_per_year=52),IF(periods_per_year=26,IF(O1402=1,fpdate,P1401+14),IF(periods_per_year=52,IF(O1402=1,fpdate,P1401+7),"n/a")),IF(periods_per_year=24,DATE(YEAR(fpdate),MONTH(fpdate)+(O1402-1)/2+IF(AND(DAY(fpdate)&gt;=15,MOD(O1402,2)=0),1,0),IF(MOD(O1402,2)=0,IF(DAY(fpdate)&gt;=15,DAY(fpdate)-14,DAY(fpdate)+14),DAY(fpdate))),IF(DAY(DATE(YEAR(fpdate),MONTH(fpdate)+O1402-1,DAY(fpdate)))&lt;&gt;DAY(fpdate),DATE(YEAR(fpdate),MONTH(fpdate)+O1402,0),DATE(YEAR(fpdate),MONTH(fpdate)+O1402-1,DAY(fpdate))))))</f>
        <v/>
      </c>
      <c r="Q1402" s="20" t="str">
        <f>IF(O1402="","",IF(D1402&lt;&gt;"",D1402,IF(O1402=1,start_rate,IF(variable,IF(OR(O1402=1,O1402&lt;$J$23*periods_per_year),Q1401,MIN($J$24,IF(MOD(O1402-1,$J$26)=0,MAX($J$25,Q1401+$J$27),Q1401))),Q1401))))</f>
        <v/>
      </c>
      <c r="R1402" s="21" t="str">
        <f>IF(O1402="","",ROUND((((1+Q1402/CP)^(CP/periods_per_year))-1)*U1401,2))</f>
        <v/>
      </c>
      <c r="S1402" s="21" t="str">
        <f>IF(O1402="","",IF(O1402=nper,U1401+R1402,MIN(U1401+R1402,IF(Q1402=Q1401,S1401,ROUND(-PMT(((1+Q1402/CP)^(CP/periods_per_year))-1,nper-O1402+1,U1401),2)))))</f>
        <v/>
      </c>
      <c r="T1402" s="21" t="str">
        <f t="shared" si="218"/>
        <v/>
      </c>
      <c r="U1402" s="21" t="str">
        <f t="shared" si="219"/>
        <v/>
      </c>
    </row>
    <row r="1403" spans="1:21" x14ac:dyDescent="0.2">
      <c r="A1403" s="11" t="str">
        <f t="shared" si="210"/>
        <v/>
      </c>
      <c r="B1403" s="12" t="str">
        <f t="shared" si="211"/>
        <v/>
      </c>
      <c r="C1403" s="16" t="str">
        <f t="shared" si="212"/>
        <v/>
      </c>
      <c r="D1403" s="13" t="str">
        <f>IF(A1403="","",IF(A1403=1,start_rate,IF(variable,IF(OR(A1403=1,A1403&lt;$J$23*periods_per_year),D1402,MIN($J$24,IF(MOD(A1403-1,$J$26)=0,MAX($J$25,D1402+$J$27),D1402))),D1402)))</f>
        <v/>
      </c>
      <c r="E1403" s="14" t="str">
        <f t="shared" si="213"/>
        <v/>
      </c>
      <c r="F1403" s="14" t="str">
        <f>IF(A1403="","",IF(A1403=nper,J1402+E1403,MIN(J1402+E1403,IF(D1403=D1402,F1402,IF($E$13="Acc Bi-Weekly",ROUND((-PMT(((1+D1403/CP)^(CP/12))-1,(nper-A1403+1)*12/26,J1402))/2,2),IF($E$13="Acc Weekly",ROUND((-PMT(((1+D1403/CP)^(CP/12))-1,(nper-A1403+1)*12/52,J1402))/4,2),ROUND(-PMT(((1+D1403/CP)^(CP/periods_per_year))-1,nper-A1403+1,J1402),2)))))))</f>
        <v/>
      </c>
      <c r="G1403" s="14" t="str">
        <f>IF(OR(A1403="",A1403&lt;$E$23),"",IF(J1402&lt;=F1403,0,IF(IF(AND(A1403&gt;=$E$23,MOD(A1403-$E$23,int)=0),$E$24,0)+F1403&gt;=J1402+E1403,J1402+E1403-F1403,IF(AND(A1403&gt;=$E$23,MOD(A1403-$E$23,int)=0),$E$24,0)+IF(IF(AND(A1403&gt;=$E$23,MOD(A1403-$E$23,int)=0),$E$24,0)+IF(MOD(A1403-$E$27,periods_per_year)=0,$E$26,0)+F1403&lt;J1402+E1403,IF(MOD(A1403-$E$27,periods_per_year)=0,$E$26,0),J1402+E1403-IF(AND(A1403&gt;=$E$23,MOD(A1403-$E$23,int)=0),$E$24,0)-F1403))))</f>
        <v/>
      </c>
      <c r="H1403" s="15"/>
      <c r="I1403" s="14" t="str">
        <f t="shared" si="214"/>
        <v/>
      </c>
      <c r="J1403" s="14" t="str">
        <f t="shared" si="215"/>
        <v/>
      </c>
      <c r="K1403" s="14" t="str">
        <f t="shared" si="216"/>
        <v/>
      </c>
      <c r="L1403" s="14" t="str">
        <f>IF(A1403="","",SUM($K$49:K1403))</f>
        <v/>
      </c>
      <c r="O1403" s="18" t="str">
        <f t="shared" si="217"/>
        <v/>
      </c>
      <c r="P1403" s="19" t="str">
        <f>IF(O1403="","",IF(OR(periods_per_year=26,periods_per_year=52),IF(periods_per_year=26,IF(O1403=1,fpdate,P1402+14),IF(periods_per_year=52,IF(O1403=1,fpdate,P1402+7),"n/a")),IF(periods_per_year=24,DATE(YEAR(fpdate),MONTH(fpdate)+(O1403-1)/2+IF(AND(DAY(fpdate)&gt;=15,MOD(O1403,2)=0),1,0),IF(MOD(O1403,2)=0,IF(DAY(fpdate)&gt;=15,DAY(fpdate)-14,DAY(fpdate)+14),DAY(fpdate))),IF(DAY(DATE(YEAR(fpdate),MONTH(fpdate)+O1403-1,DAY(fpdate)))&lt;&gt;DAY(fpdate),DATE(YEAR(fpdate),MONTH(fpdate)+O1403,0),DATE(YEAR(fpdate),MONTH(fpdate)+O1403-1,DAY(fpdate))))))</f>
        <v/>
      </c>
      <c r="Q1403" s="20" t="str">
        <f>IF(O1403="","",IF(D1403&lt;&gt;"",D1403,IF(O1403=1,start_rate,IF(variable,IF(OR(O1403=1,O1403&lt;$J$23*periods_per_year),Q1402,MIN($J$24,IF(MOD(O1403-1,$J$26)=0,MAX($J$25,Q1402+$J$27),Q1402))),Q1402))))</f>
        <v/>
      </c>
      <c r="R1403" s="21" t="str">
        <f>IF(O1403="","",ROUND((((1+Q1403/CP)^(CP/periods_per_year))-1)*U1402,2))</f>
        <v/>
      </c>
      <c r="S1403" s="21" t="str">
        <f>IF(O1403="","",IF(O1403=nper,U1402+R1403,MIN(U1402+R1403,IF(Q1403=Q1402,S1402,ROUND(-PMT(((1+Q1403/CP)^(CP/periods_per_year))-1,nper-O1403+1,U1402),2)))))</f>
        <v/>
      </c>
      <c r="T1403" s="21" t="str">
        <f t="shared" si="218"/>
        <v/>
      </c>
      <c r="U1403" s="21" t="str">
        <f t="shared" si="219"/>
        <v/>
      </c>
    </row>
    <row r="1404" spans="1:21" x14ac:dyDescent="0.2">
      <c r="A1404" s="11" t="str">
        <f t="shared" si="210"/>
        <v/>
      </c>
      <c r="B1404" s="12" t="str">
        <f t="shared" si="211"/>
        <v/>
      </c>
      <c r="C1404" s="16" t="str">
        <f t="shared" si="212"/>
        <v/>
      </c>
      <c r="D1404" s="13" t="str">
        <f>IF(A1404="","",IF(A1404=1,start_rate,IF(variable,IF(OR(A1404=1,A1404&lt;$J$23*periods_per_year),D1403,MIN($J$24,IF(MOD(A1404-1,$J$26)=0,MAX($J$25,D1403+$J$27),D1403))),D1403)))</f>
        <v/>
      </c>
      <c r="E1404" s="14" t="str">
        <f t="shared" si="213"/>
        <v/>
      </c>
      <c r="F1404" s="14" t="str">
        <f>IF(A1404="","",IF(A1404=nper,J1403+E1404,MIN(J1403+E1404,IF(D1404=D1403,F1403,IF($E$13="Acc Bi-Weekly",ROUND((-PMT(((1+D1404/CP)^(CP/12))-1,(nper-A1404+1)*12/26,J1403))/2,2),IF($E$13="Acc Weekly",ROUND((-PMT(((1+D1404/CP)^(CP/12))-1,(nper-A1404+1)*12/52,J1403))/4,2),ROUND(-PMT(((1+D1404/CP)^(CP/periods_per_year))-1,nper-A1404+1,J1403),2)))))))</f>
        <v/>
      </c>
      <c r="G1404" s="14" t="str">
        <f>IF(OR(A1404="",A1404&lt;$E$23),"",IF(J1403&lt;=F1404,0,IF(IF(AND(A1404&gt;=$E$23,MOD(A1404-$E$23,int)=0),$E$24,0)+F1404&gt;=J1403+E1404,J1403+E1404-F1404,IF(AND(A1404&gt;=$E$23,MOD(A1404-$E$23,int)=0),$E$24,0)+IF(IF(AND(A1404&gt;=$E$23,MOD(A1404-$E$23,int)=0),$E$24,0)+IF(MOD(A1404-$E$27,periods_per_year)=0,$E$26,0)+F1404&lt;J1403+E1404,IF(MOD(A1404-$E$27,periods_per_year)=0,$E$26,0),J1403+E1404-IF(AND(A1404&gt;=$E$23,MOD(A1404-$E$23,int)=0),$E$24,0)-F1404))))</f>
        <v/>
      </c>
      <c r="H1404" s="15"/>
      <c r="I1404" s="14" t="str">
        <f t="shared" si="214"/>
        <v/>
      </c>
      <c r="J1404" s="14" t="str">
        <f t="shared" si="215"/>
        <v/>
      </c>
      <c r="K1404" s="14" t="str">
        <f t="shared" si="216"/>
        <v/>
      </c>
      <c r="L1404" s="14" t="str">
        <f>IF(A1404="","",SUM($K$49:K1404))</f>
        <v/>
      </c>
      <c r="O1404" s="18" t="str">
        <f t="shared" si="217"/>
        <v/>
      </c>
      <c r="P1404" s="19" t="str">
        <f>IF(O1404="","",IF(OR(periods_per_year=26,periods_per_year=52),IF(periods_per_year=26,IF(O1404=1,fpdate,P1403+14),IF(periods_per_year=52,IF(O1404=1,fpdate,P1403+7),"n/a")),IF(periods_per_year=24,DATE(YEAR(fpdate),MONTH(fpdate)+(O1404-1)/2+IF(AND(DAY(fpdate)&gt;=15,MOD(O1404,2)=0),1,0),IF(MOD(O1404,2)=0,IF(DAY(fpdate)&gt;=15,DAY(fpdate)-14,DAY(fpdate)+14),DAY(fpdate))),IF(DAY(DATE(YEAR(fpdate),MONTH(fpdate)+O1404-1,DAY(fpdate)))&lt;&gt;DAY(fpdate),DATE(YEAR(fpdate),MONTH(fpdate)+O1404,0),DATE(YEAR(fpdate),MONTH(fpdate)+O1404-1,DAY(fpdate))))))</f>
        <v/>
      </c>
      <c r="Q1404" s="20" t="str">
        <f>IF(O1404="","",IF(D1404&lt;&gt;"",D1404,IF(O1404=1,start_rate,IF(variable,IF(OR(O1404=1,O1404&lt;$J$23*periods_per_year),Q1403,MIN($J$24,IF(MOD(O1404-1,$J$26)=0,MAX($J$25,Q1403+$J$27),Q1403))),Q1403))))</f>
        <v/>
      </c>
      <c r="R1404" s="21" t="str">
        <f>IF(O1404="","",ROUND((((1+Q1404/CP)^(CP/periods_per_year))-1)*U1403,2))</f>
        <v/>
      </c>
      <c r="S1404" s="21" t="str">
        <f>IF(O1404="","",IF(O1404=nper,U1403+R1404,MIN(U1403+R1404,IF(Q1404=Q1403,S1403,ROUND(-PMT(((1+Q1404/CP)^(CP/periods_per_year))-1,nper-O1404+1,U1403),2)))))</f>
        <v/>
      </c>
      <c r="T1404" s="21" t="str">
        <f t="shared" si="218"/>
        <v/>
      </c>
      <c r="U1404" s="21" t="str">
        <f t="shared" si="219"/>
        <v/>
      </c>
    </row>
    <row r="1405" spans="1:21" x14ac:dyDescent="0.2">
      <c r="A1405" s="11" t="str">
        <f t="shared" si="210"/>
        <v/>
      </c>
      <c r="B1405" s="12" t="str">
        <f t="shared" si="211"/>
        <v/>
      </c>
      <c r="C1405" s="16" t="str">
        <f t="shared" si="212"/>
        <v/>
      </c>
      <c r="D1405" s="13" t="str">
        <f>IF(A1405="","",IF(A1405=1,start_rate,IF(variable,IF(OR(A1405=1,A1405&lt;$J$23*periods_per_year),D1404,MIN($J$24,IF(MOD(A1405-1,$J$26)=0,MAX($J$25,D1404+$J$27),D1404))),D1404)))</f>
        <v/>
      </c>
      <c r="E1405" s="14" t="str">
        <f t="shared" si="213"/>
        <v/>
      </c>
      <c r="F1405" s="14" t="str">
        <f>IF(A1405="","",IF(A1405=nper,J1404+E1405,MIN(J1404+E1405,IF(D1405=D1404,F1404,IF($E$13="Acc Bi-Weekly",ROUND((-PMT(((1+D1405/CP)^(CP/12))-1,(nper-A1405+1)*12/26,J1404))/2,2),IF($E$13="Acc Weekly",ROUND((-PMT(((1+D1405/CP)^(CP/12))-1,(nper-A1405+1)*12/52,J1404))/4,2),ROUND(-PMT(((1+D1405/CP)^(CP/periods_per_year))-1,nper-A1405+1,J1404),2)))))))</f>
        <v/>
      </c>
      <c r="G1405" s="14" t="str">
        <f>IF(OR(A1405="",A1405&lt;$E$23),"",IF(J1404&lt;=F1405,0,IF(IF(AND(A1405&gt;=$E$23,MOD(A1405-$E$23,int)=0),$E$24,0)+F1405&gt;=J1404+E1405,J1404+E1405-F1405,IF(AND(A1405&gt;=$E$23,MOD(A1405-$E$23,int)=0),$E$24,0)+IF(IF(AND(A1405&gt;=$E$23,MOD(A1405-$E$23,int)=0),$E$24,0)+IF(MOD(A1405-$E$27,periods_per_year)=0,$E$26,0)+F1405&lt;J1404+E1405,IF(MOD(A1405-$E$27,periods_per_year)=0,$E$26,0),J1404+E1405-IF(AND(A1405&gt;=$E$23,MOD(A1405-$E$23,int)=0),$E$24,0)-F1405))))</f>
        <v/>
      </c>
      <c r="H1405" s="15"/>
      <c r="I1405" s="14" t="str">
        <f t="shared" si="214"/>
        <v/>
      </c>
      <c r="J1405" s="14" t="str">
        <f t="shared" si="215"/>
        <v/>
      </c>
      <c r="K1405" s="14" t="str">
        <f t="shared" si="216"/>
        <v/>
      </c>
      <c r="L1405" s="14" t="str">
        <f>IF(A1405="","",SUM($K$49:K1405))</f>
        <v/>
      </c>
      <c r="O1405" s="18" t="str">
        <f t="shared" si="217"/>
        <v/>
      </c>
      <c r="P1405" s="19" t="str">
        <f>IF(O1405="","",IF(OR(periods_per_year=26,periods_per_year=52),IF(periods_per_year=26,IF(O1405=1,fpdate,P1404+14),IF(periods_per_year=52,IF(O1405=1,fpdate,P1404+7),"n/a")),IF(periods_per_year=24,DATE(YEAR(fpdate),MONTH(fpdate)+(O1405-1)/2+IF(AND(DAY(fpdate)&gt;=15,MOD(O1405,2)=0),1,0),IF(MOD(O1405,2)=0,IF(DAY(fpdate)&gt;=15,DAY(fpdate)-14,DAY(fpdate)+14),DAY(fpdate))),IF(DAY(DATE(YEAR(fpdate),MONTH(fpdate)+O1405-1,DAY(fpdate)))&lt;&gt;DAY(fpdate),DATE(YEAR(fpdate),MONTH(fpdate)+O1405,0),DATE(YEAR(fpdate),MONTH(fpdate)+O1405-1,DAY(fpdate))))))</f>
        <v/>
      </c>
      <c r="Q1405" s="20" t="str">
        <f>IF(O1405="","",IF(D1405&lt;&gt;"",D1405,IF(O1405=1,start_rate,IF(variable,IF(OR(O1405=1,O1405&lt;$J$23*periods_per_year),Q1404,MIN($J$24,IF(MOD(O1405-1,$J$26)=0,MAX($J$25,Q1404+$J$27),Q1404))),Q1404))))</f>
        <v/>
      </c>
      <c r="R1405" s="21" t="str">
        <f>IF(O1405="","",ROUND((((1+Q1405/CP)^(CP/periods_per_year))-1)*U1404,2))</f>
        <v/>
      </c>
      <c r="S1405" s="21" t="str">
        <f>IF(O1405="","",IF(O1405=nper,U1404+R1405,MIN(U1404+R1405,IF(Q1405=Q1404,S1404,ROUND(-PMT(((1+Q1405/CP)^(CP/periods_per_year))-1,nper-O1405+1,U1404),2)))))</f>
        <v/>
      </c>
      <c r="T1405" s="21" t="str">
        <f t="shared" si="218"/>
        <v/>
      </c>
      <c r="U1405" s="21" t="str">
        <f t="shared" si="219"/>
        <v/>
      </c>
    </row>
    <row r="1406" spans="1:21" x14ac:dyDescent="0.2">
      <c r="A1406" s="11" t="str">
        <f t="shared" si="210"/>
        <v/>
      </c>
      <c r="B1406" s="12" t="str">
        <f t="shared" si="211"/>
        <v/>
      </c>
      <c r="C1406" s="16" t="str">
        <f t="shared" si="212"/>
        <v/>
      </c>
      <c r="D1406" s="13" t="str">
        <f>IF(A1406="","",IF(A1406=1,start_rate,IF(variable,IF(OR(A1406=1,A1406&lt;$J$23*periods_per_year),D1405,MIN($J$24,IF(MOD(A1406-1,$J$26)=0,MAX($J$25,D1405+$J$27),D1405))),D1405)))</f>
        <v/>
      </c>
      <c r="E1406" s="14" t="str">
        <f t="shared" si="213"/>
        <v/>
      </c>
      <c r="F1406" s="14" t="str">
        <f>IF(A1406="","",IF(A1406=nper,J1405+E1406,MIN(J1405+E1406,IF(D1406=D1405,F1405,IF($E$13="Acc Bi-Weekly",ROUND((-PMT(((1+D1406/CP)^(CP/12))-1,(nper-A1406+1)*12/26,J1405))/2,2),IF($E$13="Acc Weekly",ROUND((-PMT(((1+D1406/CP)^(CP/12))-1,(nper-A1406+1)*12/52,J1405))/4,2),ROUND(-PMT(((1+D1406/CP)^(CP/periods_per_year))-1,nper-A1406+1,J1405),2)))))))</f>
        <v/>
      </c>
      <c r="G1406" s="14" t="str">
        <f>IF(OR(A1406="",A1406&lt;$E$23),"",IF(J1405&lt;=F1406,0,IF(IF(AND(A1406&gt;=$E$23,MOD(A1406-$E$23,int)=0),$E$24,0)+F1406&gt;=J1405+E1406,J1405+E1406-F1406,IF(AND(A1406&gt;=$E$23,MOD(A1406-$E$23,int)=0),$E$24,0)+IF(IF(AND(A1406&gt;=$E$23,MOD(A1406-$E$23,int)=0),$E$24,0)+IF(MOD(A1406-$E$27,periods_per_year)=0,$E$26,0)+F1406&lt;J1405+E1406,IF(MOD(A1406-$E$27,periods_per_year)=0,$E$26,0),J1405+E1406-IF(AND(A1406&gt;=$E$23,MOD(A1406-$E$23,int)=0),$E$24,0)-F1406))))</f>
        <v/>
      </c>
      <c r="H1406" s="15"/>
      <c r="I1406" s="14" t="str">
        <f t="shared" si="214"/>
        <v/>
      </c>
      <c r="J1406" s="14" t="str">
        <f t="shared" si="215"/>
        <v/>
      </c>
      <c r="K1406" s="14" t="str">
        <f t="shared" si="216"/>
        <v/>
      </c>
      <c r="L1406" s="14" t="str">
        <f>IF(A1406="","",SUM($K$49:K1406))</f>
        <v/>
      </c>
      <c r="O1406" s="18" t="str">
        <f t="shared" si="217"/>
        <v/>
      </c>
      <c r="P1406" s="19" t="str">
        <f>IF(O1406="","",IF(OR(periods_per_year=26,periods_per_year=52),IF(periods_per_year=26,IF(O1406=1,fpdate,P1405+14),IF(periods_per_year=52,IF(O1406=1,fpdate,P1405+7),"n/a")),IF(periods_per_year=24,DATE(YEAR(fpdate),MONTH(fpdate)+(O1406-1)/2+IF(AND(DAY(fpdate)&gt;=15,MOD(O1406,2)=0),1,0),IF(MOD(O1406,2)=0,IF(DAY(fpdate)&gt;=15,DAY(fpdate)-14,DAY(fpdate)+14),DAY(fpdate))),IF(DAY(DATE(YEAR(fpdate),MONTH(fpdate)+O1406-1,DAY(fpdate)))&lt;&gt;DAY(fpdate),DATE(YEAR(fpdate),MONTH(fpdate)+O1406,0),DATE(YEAR(fpdate),MONTH(fpdate)+O1406-1,DAY(fpdate))))))</f>
        <v/>
      </c>
      <c r="Q1406" s="20" t="str">
        <f>IF(O1406="","",IF(D1406&lt;&gt;"",D1406,IF(O1406=1,start_rate,IF(variable,IF(OR(O1406=1,O1406&lt;$J$23*periods_per_year),Q1405,MIN($J$24,IF(MOD(O1406-1,$J$26)=0,MAX($J$25,Q1405+$J$27),Q1405))),Q1405))))</f>
        <v/>
      </c>
      <c r="R1406" s="21" t="str">
        <f>IF(O1406="","",ROUND((((1+Q1406/CP)^(CP/periods_per_year))-1)*U1405,2))</f>
        <v/>
      </c>
      <c r="S1406" s="21" t="str">
        <f>IF(O1406="","",IF(O1406=nper,U1405+R1406,MIN(U1405+R1406,IF(Q1406=Q1405,S1405,ROUND(-PMT(((1+Q1406/CP)^(CP/periods_per_year))-1,nper-O1406+1,U1405),2)))))</f>
        <v/>
      </c>
      <c r="T1406" s="21" t="str">
        <f t="shared" si="218"/>
        <v/>
      </c>
      <c r="U1406" s="21" t="str">
        <f t="shared" si="219"/>
        <v/>
      </c>
    </row>
    <row r="1407" spans="1:21" x14ac:dyDescent="0.2">
      <c r="A1407" s="11" t="str">
        <f t="shared" si="210"/>
        <v/>
      </c>
      <c r="B1407" s="12" t="str">
        <f t="shared" si="211"/>
        <v/>
      </c>
      <c r="C1407" s="16" t="str">
        <f t="shared" si="212"/>
        <v/>
      </c>
      <c r="D1407" s="13" t="str">
        <f>IF(A1407="","",IF(A1407=1,start_rate,IF(variable,IF(OR(A1407=1,A1407&lt;$J$23*periods_per_year),D1406,MIN($J$24,IF(MOD(A1407-1,$J$26)=0,MAX($J$25,D1406+$J$27),D1406))),D1406)))</f>
        <v/>
      </c>
      <c r="E1407" s="14" t="str">
        <f t="shared" si="213"/>
        <v/>
      </c>
      <c r="F1407" s="14" t="str">
        <f>IF(A1407="","",IF(A1407=nper,J1406+E1407,MIN(J1406+E1407,IF(D1407=D1406,F1406,IF($E$13="Acc Bi-Weekly",ROUND((-PMT(((1+D1407/CP)^(CP/12))-1,(nper-A1407+1)*12/26,J1406))/2,2),IF($E$13="Acc Weekly",ROUND((-PMT(((1+D1407/CP)^(CP/12))-1,(nper-A1407+1)*12/52,J1406))/4,2),ROUND(-PMT(((1+D1407/CP)^(CP/periods_per_year))-1,nper-A1407+1,J1406),2)))))))</f>
        <v/>
      </c>
      <c r="G1407" s="14" t="str">
        <f>IF(OR(A1407="",A1407&lt;$E$23),"",IF(J1406&lt;=F1407,0,IF(IF(AND(A1407&gt;=$E$23,MOD(A1407-$E$23,int)=0),$E$24,0)+F1407&gt;=J1406+E1407,J1406+E1407-F1407,IF(AND(A1407&gt;=$E$23,MOD(A1407-$E$23,int)=0),$E$24,0)+IF(IF(AND(A1407&gt;=$E$23,MOD(A1407-$E$23,int)=0),$E$24,0)+IF(MOD(A1407-$E$27,periods_per_year)=0,$E$26,0)+F1407&lt;J1406+E1407,IF(MOD(A1407-$E$27,periods_per_year)=0,$E$26,0),J1406+E1407-IF(AND(A1407&gt;=$E$23,MOD(A1407-$E$23,int)=0),$E$24,0)-F1407))))</f>
        <v/>
      </c>
      <c r="H1407" s="15"/>
      <c r="I1407" s="14" t="str">
        <f t="shared" si="214"/>
        <v/>
      </c>
      <c r="J1407" s="14" t="str">
        <f t="shared" si="215"/>
        <v/>
      </c>
      <c r="K1407" s="14" t="str">
        <f t="shared" si="216"/>
        <v/>
      </c>
      <c r="L1407" s="14" t="str">
        <f>IF(A1407="","",SUM($K$49:K1407))</f>
        <v/>
      </c>
      <c r="O1407" s="18" t="str">
        <f t="shared" si="217"/>
        <v/>
      </c>
      <c r="P1407" s="19" t="str">
        <f>IF(O1407="","",IF(OR(periods_per_year=26,periods_per_year=52),IF(periods_per_year=26,IF(O1407=1,fpdate,P1406+14),IF(periods_per_year=52,IF(O1407=1,fpdate,P1406+7),"n/a")),IF(periods_per_year=24,DATE(YEAR(fpdate),MONTH(fpdate)+(O1407-1)/2+IF(AND(DAY(fpdate)&gt;=15,MOD(O1407,2)=0),1,0),IF(MOD(O1407,2)=0,IF(DAY(fpdate)&gt;=15,DAY(fpdate)-14,DAY(fpdate)+14),DAY(fpdate))),IF(DAY(DATE(YEAR(fpdate),MONTH(fpdate)+O1407-1,DAY(fpdate)))&lt;&gt;DAY(fpdate),DATE(YEAR(fpdate),MONTH(fpdate)+O1407,0),DATE(YEAR(fpdate),MONTH(fpdate)+O1407-1,DAY(fpdate))))))</f>
        <v/>
      </c>
      <c r="Q1407" s="20" t="str">
        <f>IF(O1407="","",IF(D1407&lt;&gt;"",D1407,IF(O1407=1,start_rate,IF(variable,IF(OR(O1407=1,O1407&lt;$J$23*periods_per_year),Q1406,MIN($J$24,IF(MOD(O1407-1,$J$26)=0,MAX($J$25,Q1406+$J$27),Q1406))),Q1406))))</f>
        <v/>
      </c>
      <c r="R1407" s="21" t="str">
        <f>IF(O1407="","",ROUND((((1+Q1407/CP)^(CP/periods_per_year))-1)*U1406,2))</f>
        <v/>
      </c>
      <c r="S1407" s="21" t="str">
        <f>IF(O1407="","",IF(O1407=nper,U1406+R1407,MIN(U1406+R1407,IF(Q1407=Q1406,S1406,ROUND(-PMT(((1+Q1407/CP)^(CP/periods_per_year))-1,nper-O1407+1,U1406),2)))))</f>
        <v/>
      </c>
      <c r="T1407" s="21" t="str">
        <f t="shared" si="218"/>
        <v/>
      </c>
      <c r="U1407" s="21" t="str">
        <f t="shared" si="219"/>
        <v/>
      </c>
    </row>
    <row r="1408" spans="1:21" x14ac:dyDescent="0.2">
      <c r="A1408" s="11" t="str">
        <f t="shared" si="210"/>
        <v/>
      </c>
      <c r="B1408" s="12" t="str">
        <f t="shared" si="211"/>
        <v/>
      </c>
      <c r="C1408" s="16" t="str">
        <f t="shared" si="212"/>
        <v/>
      </c>
      <c r="D1408" s="13" t="str">
        <f>IF(A1408="","",IF(A1408=1,start_rate,IF(variable,IF(OR(A1408=1,A1408&lt;$J$23*periods_per_year),D1407,MIN($J$24,IF(MOD(A1408-1,$J$26)=0,MAX($J$25,D1407+$J$27),D1407))),D1407)))</f>
        <v/>
      </c>
      <c r="E1408" s="14" t="str">
        <f t="shared" si="213"/>
        <v/>
      </c>
      <c r="F1408" s="14" t="str">
        <f>IF(A1408="","",IF(A1408=nper,J1407+E1408,MIN(J1407+E1408,IF(D1408=D1407,F1407,IF($E$13="Acc Bi-Weekly",ROUND((-PMT(((1+D1408/CP)^(CP/12))-1,(nper-A1408+1)*12/26,J1407))/2,2),IF($E$13="Acc Weekly",ROUND((-PMT(((1+D1408/CP)^(CP/12))-1,(nper-A1408+1)*12/52,J1407))/4,2),ROUND(-PMT(((1+D1408/CP)^(CP/periods_per_year))-1,nper-A1408+1,J1407),2)))))))</f>
        <v/>
      </c>
      <c r="G1408" s="14" t="str">
        <f>IF(OR(A1408="",A1408&lt;$E$23),"",IF(J1407&lt;=F1408,0,IF(IF(AND(A1408&gt;=$E$23,MOD(A1408-$E$23,int)=0),$E$24,0)+F1408&gt;=J1407+E1408,J1407+E1408-F1408,IF(AND(A1408&gt;=$E$23,MOD(A1408-$E$23,int)=0),$E$24,0)+IF(IF(AND(A1408&gt;=$E$23,MOD(A1408-$E$23,int)=0),$E$24,0)+IF(MOD(A1408-$E$27,periods_per_year)=0,$E$26,0)+F1408&lt;J1407+E1408,IF(MOD(A1408-$E$27,periods_per_year)=0,$E$26,0),J1407+E1408-IF(AND(A1408&gt;=$E$23,MOD(A1408-$E$23,int)=0),$E$24,0)-F1408))))</f>
        <v/>
      </c>
      <c r="H1408" s="15"/>
      <c r="I1408" s="14" t="str">
        <f t="shared" si="214"/>
        <v/>
      </c>
      <c r="J1408" s="14" t="str">
        <f t="shared" si="215"/>
        <v/>
      </c>
      <c r="K1408" s="14" t="str">
        <f t="shared" si="216"/>
        <v/>
      </c>
      <c r="L1408" s="14" t="str">
        <f>IF(A1408="","",SUM($K$49:K1408))</f>
        <v/>
      </c>
      <c r="O1408" s="18" t="str">
        <f t="shared" si="217"/>
        <v/>
      </c>
      <c r="P1408" s="19" t="str">
        <f>IF(O1408="","",IF(OR(periods_per_year=26,periods_per_year=52),IF(periods_per_year=26,IF(O1408=1,fpdate,P1407+14),IF(periods_per_year=52,IF(O1408=1,fpdate,P1407+7),"n/a")),IF(periods_per_year=24,DATE(YEAR(fpdate),MONTH(fpdate)+(O1408-1)/2+IF(AND(DAY(fpdate)&gt;=15,MOD(O1408,2)=0),1,0),IF(MOD(O1408,2)=0,IF(DAY(fpdate)&gt;=15,DAY(fpdate)-14,DAY(fpdate)+14),DAY(fpdate))),IF(DAY(DATE(YEAR(fpdate),MONTH(fpdate)+O1408-1,DAY(fpdate)))&lt;&gt;DAY(fpdate),DATE(YEAR(fpdate),MONTH(fpdate)+O1408,0),DATE(YEAR(fpdate),MONTH(fpdate)+O1408-1,DAY(fpdate))))))</f>
        <v/>
      </c>
      <c r="Q1408" s="20" t="str">
        <f>IF(O1408="","",IF(D1408&lt;&gt;"",D1408,IF(O1408=1,start_rate,IF(variable,IF(OR(O1408=1,O1408&lt;$J$23*periods_per_year),Q1407,MIN($J$24,IF(MOD(O1408-1,$J$26)=0,MAX($J$25,Q1407+$J$27),Q1407))),Q1407))))</f>
        <v/>
      </c>
      <c r="R1408" s="21" t="str">
        <f>IF(O1408="","",ROUND((((1+Q1408/CP)^(CP/periods_per_year))-1)*U1407,2))</f>
        <v/>
      </c>
      <c r="S1408" s="21" t="str">
        <f>IF(O1408="","",IF(O1408=nper,U1407+R1408,MIN(U1407+R1408,IF(Q1408=Q1407,S1407,ROUND(-PMT(((1+Q1408/CP)^(CP/periods_per_year))-1,nper-O1408+1,U1407),2)))))</f>
        <v/>
      </c>
      <c r="T1408" s="21" t="str">
        <f t="shared" si="218"/>
        <v/>
      </c>
      <c r="U1408" s="21" t="str">
        <f t="shared" si="219"/>
        <v/>
      </c>
    </row>
    <row r="1409" spans="1:21" x14ac:dyDescent="0.2">
      <c r="A1409" s="11" t="str">
        <f t="shared" si="210"/>
        <v/>
      </c>
      <c r="B1409" s="12" t="str">
        <f t="shared" si="211"/>
        <v/>
      </c>
      <c r="C1409" s="16" t="str">
        <f t="shared" si="212"/>
        <v/>
      </c>
      <c r="D1409" s="13" t="str">
        <f>IF(A1409="","",IF(A1409=1,start_rate,IF(variable,IF(OR(A1409=1,A1409&lt;$J$23*periods_per_year),D1408,MIN($J$24,IF(MOD(A1409-1,$J$26)=0,MAX($J$25,D1408+$J$27),D1408))),D1408)))</f>
        <v/>
      </c>
      <c r="E1409" s="14" t="str">
        <f t="shared" si="213"/>
        <v/>
      </c>
      <c r="F1409" s="14" t="str">
        <f>IF(A1409="","",IF(A1409=nper,J1408+E1409,MIN(J1408+E1409,IF(D1409=D1408,F1408,IF($E$13="Acc Bi-Weekly",ROUND((-PMT(((1+D1409/CP)^(CP/12))-1,(nper-A1409+1)*12/26,J1408))/2,2),IF($E$13="Acc Weekly",ROUND((-PMT(((1+D1409/CP)^(CP/12))-1,(nper-A1409+1)*12/52,J1408))/4,2),ROUND(-PMT(((1+D1409/CP)^(CP/periods_per_year))-1,nper-A1409+1,J1408),2)))))))</f>
        <v/>
      </c>
      <c r="G1409" s="14" t="str">
        <f>IF(OR(A1409="",A1409&lt;$E$23),"",IF(J1408&lt;=F1409,0,IF(IF(AND(A1409&gt;=$E$23,MOD(A1409-$E$23,int)=0),$E$24,0)+F1409&gt;=J1408+E1409,J1408+E1409-F1409,IF(AND(A1409&gt;=$E$23,MOD(A1409-$E$23,int)=0),$E$24,0)+IF(IF(AND(A1409&gt;=$E$23,MOD(A1409-$E$23,int)=0),$E$24,0)+IF(MOD(A1409-$E$27,periods_per_year)=0,$E$26,0)+F1409&lt;J1408+E1409,IF(MOD(A1409-$E$27,periods_per_year)=0,$E$26,0),J1408+E1409-IF(AND(A1409&gt;=$E$23,MOD(A1409-$E$23,int)=0),$E$24,0)-F1409))))</f>
        <v/>
      </c>
      <c r="H1409" s="15"/>
      <c r="I1409" s="14" t="str">
        <f t="shared" si="214"/>
        <v/>
      </c>
      <c r="J1409" s="14" t="str">
        <f t="shared" si="215"/>
        <v/>
      </c>
      <c r="K1409" s="14" t="str">
        <f t="shared" si="216"/>
        <v/>
      </c>
      <c r="L1409" s="14" t="str">
        <f>IF(A1409="","",SUM($K$49:K1409))</f>
        <v/>
      </c>
      <c r="O1409" s="18" t="str">
        <f t="shared" si="217"/>
        <v/>
      </c>
      <c r="P1409" s="19" t="str">
        <f>IF(O1409="","",IF(OR(periods_per_year=26,periods_per_year=52),IF(periods_per_year=26,IF(O1409=1,fpdate,P1408+14),IF(periods_per_year=52,IF(O1409=1,fpdate,P1408+7),"n/a")),IF(periods_per_year=24,DATE(YEAR(fpdate),MONTH(fpdate)+(O1409-1)/2+IF(AND(DAY(fpdate)&gt;=15,MOD(O1409,2)=0),1,0),IF(MOD(O1409,2)=0,IF(DAY(fpdate)&gt;=15,DAY(fpdate)-14,DAY(fpdate)+14),DAY(fpdate))),IF(DAY(DATE(YEAR(fpdate),MONTH(fpdate)+O1409-1,DAY(fpdate)))&lt;&gt;DAY(fpdate),DATE(YEAR(fpdate),MONTH(fpdate)+O1409,0),DATE(YEAR(fpdate),MONTH(fpdate)+O1409-1,DAY(fpdate))))))</f>
        <v/>
      </c>
      <c r="Q1409" s="20" t="str">
        <f>IF(O1409="","",IF(D1409&lt;&gt;"",D1409,IF(O1409=1,start_rate,IF(variable,IF(OR(O1409=1,O1409&lt;$J$23*periods_per_year),Q1408,MIN($J$24,IF(MOD(O1409-1,$J$26)=0,MAX($J$25,Q1408+$J$27),Q1408))),Q1408))))</f>
        <v/>
      </c>
      <c r="R1409" s="21" t="str">
        <f>IF(O1409="","",ROUND((((1+Q1409/CP)^(CP/periods_per_year))-1)*U1408,2))</f>
        <v/>
      </c>
      <c r="S1409" s="21" t="str">
        <f>IF(O1409="","",IF(O1409=nper,U1408+R1409,MIN(U1408+R1409,IF(Q1409=Q1408,S1408,ROUND(-PMT(((1+Q1409/CP)^(CP/periods_per_year))-1,nper-O1409+1,U1408),2)))))</f>
        <v/>
      </c>
      <c r="T1409" s="21" t="str">
        <f t="shared" si="218"/>
        <v/>
      </c>
      <c r="U1409" s="21" t="str">
        <f t="shared" si="219"/>
        <v/>
      </c>
    </row>
    <row r="1410" spans="1:21" x14ac:dyDescent="0.2">
      <c r="A1410" s="11" t="str">
        <f t="shared" si="210"/>
        <v/>
      </c>
      <c r="B1410" s="12" t="str">
        <f t="shared" si="211"/>
        <v/>
      </c>
      <c r="C1410" s="16" t="str">
        <f t="shared" si="212"/>
        <v/>
      </c>
      <c r="D1410" s="13" t="str">
        <f>IF(A1410="","",IF(A1410=1,start_rate,IF(variable,IF(OR(A1410=1,A1410&lt;$J$23*periods_per_year),D1409,MIN($J$24,IF(MOD(A1410-1,$J$26)=0,MAX($J$25,D1409+$J$27),D1409))),D1409)))</f>
        <v/>
      </c>
      <c r="E1410" s="14" t="str">
        <f t="shared" si="213"/>
        <v/>
      </c>
      <c r="F1410" s="14" t="str">
        <f>IF(A1410="","",IF(A1410=nper,J1409+E1410,MIN(J1409+E1410,IF(D1410=D1409,F1409,IF($E$13="Acc Bi-Weekly",ROUND((-PMT(((1+D1410/CP)^(CP/12))-1,(nper-A1410+1)*12/26,J1409))/2,2),IF($E$13="Acc Weekly",ROUND((-PMT(((1+D1410/CP)^(CP/12))-1,(nper-A1410+1)*12/52,J1409))/4,2),ROUND(-PMT(((1+D1410/CP)^(CP/periods_per_year))-1,nper-A1410+1,J1409),2)))))))</f>
        <v/>
      </c>
      <c r="G1410" s="14" t="str">
        <f>IF(OR(A1410="",A1410&lt;$E$23),"",IF(J1409&lt;=F1410,0,IF(IF(AND(A1410&gt;=$E$23,MOD(A1410-$E$23,int)=0),$E$24,0)+F1410&gt;=J1409+E1410,J1409+E1410-F1410,IF(AND(A1410&gt;=$E$23,MOD(A1410-$E$23,int)=0),$E$24,0)+IF(IF(AND(A1410&gt;=$E$23,MOD(A1410-$E$23,int)=0),$E$24,0)+IF(MOD(A1410-$E$27,periods_per_year)=0,$E$26,0)+F1410&lt;J1409+E1410,IF(MOD(A1410-$E$27,periods_per_year)=0,$E$26,0),J1409+E1410-IF(AND(A1410&gt;=$E$23,MOD(A1410-$E$23,int)=0),$E$24,0)-F1410))))</f>
        <v/>
      </c>
      <c r="H1410" s="15"/>
      <c r="I1410" s="14" t="str">
        <f t="shared" si="214"/>
        <v/>
      </c>
      <c r="J1410" s="14" t="str">
        <f t="shared" si="215"/>
        <v/>
      </c>
      <c r="K1410" s="14" t="str">
        <f t="shared" si="216"/>
        <v/>
      </c>
      <c r="L1410" s="14" t="str">
        <f>IF(A1410="","",SUM($K$49:K1410))</f>
        <v/>
      </c>
      <c r="O1410" s="18" t="str">
        <f t="shared" si="217"/>
        <v/>
      </c>
      <c r="P1410" s="19" t="str">
        <f>IF(O1410="","",IF(OR(periods_per_year=26,periods_per_year=52),IF(periods_per_year=26,IF(O1410=1,fpdate,P1409+14),IF(periods_per_year=52,IF(O1410=1,fpdate,P1409+7),"n/a")),IF(periods_per_year=24,DATE(YEAR(fpdate),MONTH(fpdate)+(O1410-1)/2+IF(AND(DAY(fpdate)&gt;=15,MOD(O1410,2)=0),1,0),IF(MOD(O1410,2)=0,IF(DAY(fpdate)&gt;=15,DAY(fpdate)-14,DAY(fpdate)+14),DAY(fpdate))),IF(DAY(DATE(YEAR(fpdate),MONTH(fpdate)+O1410-1,DAY(fpdate)))&lt;&gt;DAY(fpdate),DATE(YEAR(fpdate),MONTH(fpdate)+O1410,0),DATE(YEAR(fpdate),MONTH(fpdate)+O1410-1,DAY(fpdate))))))</f>
        <v/>
      </c>
      <c r="Q1410" s="20" t="str">
        <f>IF(O1410="","",IF(D1410&lt;&gt;"",D1410,IF(O1410=1,start_rate,IF(variable,IF(OR(O1410=1,O1410&lt;$J$23*periods_per_year),Q1409,MIN($J$24,IF(MOD(O1410-1,$J$26)=0,MAX($J$25,Q1409+$J$27),Q1409))),Q1409))))</f>
        <v/>
      </c>
      <c r="R1410" s="21" t="str">
        <f>IF(O1410="","",ROUND((((1+Q1410/CP)^(CP/periods_per_year))-1)*U1409,2))</f>
        <v/>
      </c>
      <c r="S1410" s="21" t="str">
        <f>IF(O1410="","",IF(O1410=nper,U1409+R1410,MIN(U1409+R1410,IF(Q1410=Q1409,S1409,ROUND(-PMT(((1+Q1410/CP)^(CP/periods_per_year))-1,nper-O1410+1,U1409),2)))))</f>
        <v/>
      </c>
      <c r="T1410" s="21" t="str">
        <f t="shared" si="218"/>
        <v/>
      </c>
      <c r="U1410" s="21" t="str">
        <f t="shared" si="219"/>
        <v/>
      </c>
    </row>
    <row r="1411" spans="1:21" x14ac:dyDescent="0.2">
      <c r="A1411" s="11" t="str">
        <f t="shared" si="210"/>
        <v/>
      </c>
      <c r="B1411" s="12" t="str">
        <f t="shared" si="211"/>
        <v/>
      </c>
      <c r="C1411" s="16" t="str">
        <f t="shared" si="212"/>
        <v/>
      </c>
      <c r="D1411" s="13" t="str">
        <f>IF(A1411="","",IF(A1411=1,start_rate,IF(variable,IF(OR(A1411=1,A1411&lt;$J$23*periods_per_year),D1410,MIN($J$24,IF(MOD(A1411-1,$J$26)=0,MAX($J$25,D1410+$J$27),D1410))),D1410)))</f>
        <v/>
      </c>
      <c r="E1411" s="14" t="str">
        <f t="shared" si="213"/>
        <v/>
      </c>
      <c r="F1411" s="14" t="str">
        <f>IF(A1411="","",IF(A1411=nper,J1410+E1411,MIN(J1410+E1411,IF(D1411=D1410,F1410,IF($E$13="Acc Bi-Weekly",ROUND((-PMT(((1+D1411/CP)^(CP/12))-1,(nper-A1411+1)*12/26,J1410))/2,2),IF($E$13="Acc Weekly",ROUND((-PMT(((1+D1411/CP)^(CP/12))-1,(nper-A1411+1)*12/52,J1410))/4,2),ROUND(-PMT(((1+D1411/CP)^(CP/periods_per_year))-1,nper-A1411+1,J1410),2)))))))</f>
        <v/>
      </c>
      <c r="G1411" s="14" t="str">
        <f>IF(OR(A1411="",A1411&lt;$E$23),"",IF(J1410&lt;=F1411,0,IF(IF(AND(A1411&gt;=$E$23,MOD(A1411-$E$23,int)=0),$E$24,0)+F1411&gt;=J1410+E1411,J1410+E1411-F1411,IF(AND(A1411&gt;=$E$23,MOD(A1411-$E$23,int)=0),$E$24,0)+IF(IF(AND(A1411&gt;=$E$23,MOD(A1411-$E$23,int)=0),$E$24,0)+IF(MOD(A1411-$E$27,periods_per_year)=0,$E$26,0)+F1411&lt;J1410+E1411,IF(MOD(A1411-$E$27,periods_per_year)=0,$E$26,0),J1410+E1411-IF(AND(A1411&gt;=$E$23,MOD(A1411-$E$23,int)=0),$E$24,0)-F1411))))</f>
        <v/>
      </c>
      <c r="H1411" s="15"/>
      <c r="I1411" s="14" t="str">
        <f t="shared" si="214"/>
        <v/>
      </c>
      <c r="J1411" s="14" t="str">
        <f t="shared" si="215"/>
        <v/>
      </c>
      <c r="K1411" s="14" t="str">
        <f t="shared" si="216"/>
        <v/>
      </c>
      <c r="L1411" s="14" t="str">
        <f>IF(A1411="","",SUM($K$49:K1411))</f>
        <v/>
      </c>
      <c r="O1411" s="18" t="str">
        <f t="shared" si="217"/>
        <v/>
      </c>
      <c r="P1411" s="19" t="str">
        <f>IF(O1411="","",IF(OR(periods_per_year=26,periods_per_year=52),IF(periods_per_year=26,IF(O1411=1,fpdate,P1410+14),IF(periods_per_year=52,IF(O1411=1,fpdate,P1410+7),"n/a")),IF(periods_per_year=24,DATE(YEAR(fpdate),MONTH(fpdate)+(O1411-1)/2+IF(AND(DAY(fpdate)&gt;=15,MOD(O1411,2)=0),1,0),IF(MOD(O1411,2)=0,IF(DAY(fpdate)&gt;=15,DAY(fpdate)-14,DAY(fpdate)+14),DAY(fpdate))),IF(DAY(DATE(YEAR(fpdate),MONTH(fpdate)+O1411-1,DAY(fpdate)))&lt;&gt;DAY(fpdate),DATE(YEAR(fpdate),MONTH(fpdate)+O1411,0),DATE(YEAR(fpdate),MONTH(fpdate)+O1411-1,DAY(fpdate))))))</f>
        <v/>
      </c>
      <c r="Q1411" s="20" t="str">
        <f>IF(O1411="","",IF(D1411&lt;&gt;"",D1411,IF(O1411=1,start_rate,IF(variable,IF(OR(O1411=1,O1411&lt;$J$23*periods_per_year),Q1410,MIN($J$24,IF(MOD(O1411-1,$J$26)=0,MAX($J$25,Q1410+$J$27),Q1410))),Q1410))))</f>
        <v/>
      </c>
      <c r="R1411" s="21" t="str">
        <f>IF(O1411="","",ROUND((((1+Q1411/CP)^(CP/periods_per_year))-1)*U1410,2))</f>
        <v/>
      </c>
      <c r="S1411" s="21" t="str">
        <f>IF(O1411="","",IF(O1411=nper,U1410+R1411,MIN(U1410+R1411,IF(Q1411=Q1410,S1410,ROUND(-PMT(((1+Q1411/CP)^(CP/periods_per_year))-1,nper-O1411+1,U1410),2)))))</f>
        <v/>
      </c>
      <c r="T1411" s="21" t="str">
        <f t="shared" si="218"/>
        <v/>
      </c>
      <c r="U1411" s="21" t="str">
        <f t="shared" si="219"/>
        <v/>
      </c>
    </row>
    <row r="1412" spans="1:21" x14ac:dyDescent="0.2">
      <c r="A1412" s="11" t="str">
        <f t="shared" si="210"/>
        <v/>
      </c>
      <c r="B1412" s="12" t="str">
        <f t="shared" si="211"/>
        <v/>
      </c>
      <c r="C1412" s="16" t="str">
        <f t="shared" si="212"/>
        <v/>
      </c>
      <c r="D1412" s="13" t="str">
        <f>IF(A1412="","",IF(A1412=1,start_rate,IF(variable,IF(OR(A1412=1,A1412&lt;$J$23*periods_per_year),D1411,MIN($J$24,IF(MOD(A1412-1,$J$26)=0,MAX($J$25,D1411+$J$27),D1411))),D1411)))</f>
        <v/>
      </c>
      <c r="E1412" s="14" t="str">
        <f t="shared" si="213"/>
        <v/>
      </c>
      <c r="F1412" s="14" t="str">
        <f>IF(A1412="","",IF(A1412=nper,J1411+E1412,MIN(J1411+E1412,IF(D1412=D1411,F1411,IF($E$13="Acc Bi-Weekly",ROUND((-PMT(((1+D1412/CP)^(CP/12))-1,(nper-A1412+1)*12/26,J1411))/2,2),IF($E$13="Acc Weekly",ROUND((-PMT(((1+D1412/CP)^(CP/12))-1,(nper-A1412+1)*12/52,J1411))/4,2),ROUND(-PMT(((1+D1412/CP)^(CP/periods_per_year))-1,nper-A1412+1,J1411),2)))))))</f>
        <v/>
      </c>
      <c r="G1412" s="14" t="str">
        <f>IF(OR(A1412="",A1412&lt;$E$23),"",IF(J1411&lt;=F1412,0,IF(IF(AND(A1412&gt;=$E$23,MOD(A1412-$E$23,int)=0),$E$24,0)+F1412&gt;=J1411+E1412,J1411+E1412-F1412,IF(AND(A1412&gt;=$E$23,MOD(A1412-$E$23,int)=0),$E$24,0)+IF(IF(AND(A1412&gt;=$E$23,MOD(A1412-$E$23,int)=0),$E$24,0)+IF(MOD(A1412-$E$27,periods_per_year)=0,$E$26,0)+F1412&lt;J1411+E1412,IF(MOD(A1412-$E$27,periods_per_year)=0,$E$26,0),J1411+E1412-IF(AND(A1412&gt;=$E$23,MOD(A1412-$E$23,int)=0),$E$24,0)-F1412))))</f>
        <v/>
      </c>
      <c r="H1412" s="15"/>
      <c r="I1412" s="14" t="str">
        <f t="shared" si="214"/>
        <v/>
      </c>
      <c r="J1412" s="14" t="str">
        <f t="shared" si="215"/>
        <v/>
      </c>
      <c r="K1412" s="14" t="str">
        <f t="shared" si="216"/>
        <v/>
      </c>
      <c r="L1412" s="14" t="str">
        <f>IF(A1412="","",SUM($K$49:K1412))</f>
        <v/>
      </c>
      <c r="O1412" s="18" t="str">
        <f t="shared" si="217"/>
        <v/>
      </c>
      <c r="P1412" s="19" t="str">
        <f>IF(O1412="","",IF(OR(periods_per_year=26,periods_per_year=52),IF(periods_per_year=26,IF(O1412=1,fpdate,P1411+14),IF(periods_per_year=52,IF(O1412=1,fpdate,P1411+7),"n/a")),IF(periods_per_year=24,DATE(YEAR(fpdate),MONTH(fpdate)+(O1412-1)/2+IF(AND(DAY(fpdate)&gt;=15,MOD(O1412,2)=0),1,0),IF(MOD(O1412,2)=0,IF(DAY(fpdate)&gt;=15,DAY(fpdate)-14,DAY(fpdate)+14),DAY(fpdate))),IF(DAY(DATE(YEAR(fpdate),MONTH(fpdate)+O1412-1,DAY(fpdate)))&lt;&gt;DAY(fpdate),DATE(YEAR(fpdate),MONTH(fpdate)+O1412,0),DATE(YEAR(fpdate),MONTH(fpdate)+O1412-1,DAY(fpdate))))))</f>
        <v/>
      </c>
      <c r="Q1412" s="20" t="str">
        <f>IF(O1412="","",IF(D1412&lt;&gt;"",D1412,IF(O1412=1,start_rate,IF(variable,IF(OR(O1412=1,O1412&lt;$J$23*periods_per_year),Q1411,MIN($J$24,IF(MOD(O1412-1,$J$26)=0,MAX($J$25,Q1411+$J$27),Q1411))),Q1411))))</f>
        <v/>
      </c>
      <c r="R1412" s="21" t="str">
        <f>IF(O1412="","",ROUND((((1+Q1412/CP)^(CP/periods_per_year))-1)*U1411,2))</f>
        <v/>
      </c>
      <c r="S1412" s="21" t="str">
        <f>IF(O1412="","",IF(O1412=nper,U1411+R1412,MIN(U1411+R1412,IF(Q1412=Q1411,S1411,ROUND(-PMT(((1+Q1412/CP)^(CP/periods_per_year))-1,nper-O1412+1,U1411),2)))))</f>
        <v/>
      </c>
      <c r="T1412" s="21" t="str">
        <f t="shared" si="218"/>
        <v/>
      </c>
      <c r="U1412" s="21" t="str">
        <f t="shared" si="219"/>
        <v/>
      </c>
    </row>
    <row r="1413" spans="1:21" x14ac:dyDescent="0.2">
      <c r="A1413" s="11" t="str">
        <f t="shared" si="210"/>
        <v/>
      </c>
      <c r="B1413" s="12" t="str">
        <f t="shared" si="211"/>
        <v/>
      </c>
      <c r="C1413" s="16" t="str">
        <f t="shared" si="212"/>
        <v/>
      </c>
      <c r="D1413" s="13" t="str">
        <f>IF(A1413="","",IF(A1413=1,start_rate,IF(variable,IF(OR(A1413=1,A1413&lt;$J$23*periods_per_year),D1412,MIN($J$24,IF(MOD(A1413-1,$J$26)=0,MAX($J$25,D1412+$J$27),D1412))),D1412)))</f>
        <v/>
      </c>
      <c r="E1413" s="14" t="str">
        <f t="shared" si="213"/>
        <v/>
      </c>
      <c r="F1413" s="14" t="str">
        <f>IF(A1413="","",IF(A1413=nper,J1412+E1413,MIN(J1412+E1413,IF(D1413=D1412,F1412,IF($E$13="Acc Bi-Weekly",ROUND((-PMT(((1+D1413/CP)^(CP/12))-1,(nper-A1413+1)*12/26,J1412))/2,2),IF($E$13="Acc Weekly",ROUND((-PMT(((1+D1413/CP)^(CP/12))-1,(nper-A1413+1)*12/52,J1412))/4,2),ROUND(-PMT(((1+D1413/CP)^(CP/periods_per_year))-1,nper-A1413+1,J1412),2)))))))</f>
        <v/>
      </c>
      <c r="G1413" s="14" t="str">
        <f>IF(OR(A1413="",A1413&lt;$E$23),"",IF(J1412&lt;=F1413,0,IF(IF(AND(A1413&gt;=$E$23,MOD(A1413-$E$23,int)=0),$E$24,0)+F1413&gt;=J1412+E1413,J1412+E1413-F1413,IF(AND(A1413&gt;=$E$23,MOD(A1413-$E$23,int)=0),$E$24,0)+IF(IF(AND(A1413&gt;=$E$23,MOD(A1413-$E$23,int)=0),$E$24,0)+IF(MOD(A1413-$E$27,periods_per_year)=0,$E$26,0)+F1413&lt;J1412+E1413,IF(MOD(A1413-$E$27,periods_per_year)=0,$E$26,0),J1412+E1413-IF(AND(A1413&gt;=$E$23,MOD(A1413-$E$23,int)=0),$E$24,0)-F1413))))</f>
        <v/>
      </c>
      <c r="H1413" s="15"/>
      <c r="I1413" s="14" t="str">
        <f t="shared" si="214"/>
        <v/>
      </c>
      <c r="J1413" s="14" t="str">
        <f t="shared" si="215"/>
        <v/>
      </c>
      <c r="K1413" s="14" t="str">
        <f t="shared" si="216"/>
        <v/>
      </c>
      <c r="L1413" s="14" t="str">
        <f>IF(A1413="","",SUM($K$49:K1413))</f>
        <v/>
      </c>
      <c r="O1413" s="18" t="str">
        <f t="shared" si="217"/>
        <v/>
      </c>
      <c r="P1413" s="19" t="str">
        <f>IF(O1413="","",IF(OR(periods_per_year=26,periods_per_year=52),IF(periods_per_year=26,IF(O1413=1,fpdate,P1412+14),IF(periods_per_year=52,IF(O1413=1,fpdate,P1412+7),"n/a")),IF(periods_per_year=24,DATE(YEAR(fpdate),MONTH(fpdate)+(O1413-1)/2+IF(AND(DAY(fpdate)&gt;=15,MOD(O1413,2)=0),1,0),IF(MOD(O1413,2)=0,IF(DAY(fpdate)&gt;=15,DAY(fpdate)-14,DAY(fpdate)+14),DAY(fpdate))),IF(DAY(DATE(YEAR(fpdate),MONTH(fpdate)+O1413-1,DAY(fpdate)))&lt;&gt;DAY(fpdate),DATE(YEAR(fpdate),MONTH(fpdate)+O1413,0),DATE(YEAR(fpdate),MONTH(fpdate)+O1413-1,DAY(fpdate))))))</f>
        <v/>
      </c>
      <c r="Q1413" s="20" t="str">
        <f>IF(O1413="","",IF(D1413&lt;&gt;"",D1413,IF(O1413=1,start_rate,IF(variable,IF(OR(O1413=1,O1413&lt;$J$23*periods_per_year),Q1412,MIN($J$24,IF(MOD(O1413-1,$J$26)=0,MAX($J$25,Q1412+$J$27),Q1412))),Q1412))))</f>
        <v/>
      </c>
      <c r="R1413" s="21" t="str">
        <f>IF(O1413="","",ROUND((((1+Q1413/CP)^(CP/periods_per_year))-1)*U1412,2))</f>
        <v/>
      </c>
      <c r="S1413" s="21" t="str">
        <f>IF(O1413="","",IF(O1413=nper,U1412+R1413,MIN(U1412+R1413,IF(Q1413=Q1412,S1412,ROUND(-PMT(((1+Q1413/CP)^(CP/periods_per_year))-1,nper-O1413+1,U1412),2)))))</f>
        <v/>
      </c>
      <c r="T1413" s="21" t="str">
        <f t="shared" si="218"/>
        <v/>
      </c>
      <c r="U1413" s="21" t="str">
        <f t="shared" si="219"/>
        <v/>
      </c>
    </row>
    <row r="1414" spans="1:21" x14ac:dyDescent="0.2">
      <c r="A1414" s="11" t="str">
        <f t="shared" si="210"/>
        <v/>
      </c>
      <c r="B1414" s="12" t="str">
        <f t="shared" si="211"/>
        <v/>
      </c>
      <c r="C1414" s="16" t="str">
        <f t="shared" si="212"/>
        <v/>
      </c>
      <c r="D1414" s="13" t="str">
        <f>IF(A1414="","",IF(A1414=1,start_rate,IF(variable,IF(OR(A1414=1,A1414&lt;$J$23*periods_per_year),D1413,MIN($J$24,IF(MOD(A1414-1,$J$26)=0,MAX($J$25,D1413+$J$27),D1413))),D1413)))</f>
        <v/>
      </c>
      <c r="E1414" s="14" t="str">
        <f t="shared" si="213"/>
        <v/>
      </c>
      <c r="F1414" s="14" t="str">
        <f>IF(A1414="","",IF(A1414=nper,J1413+E1414,MIN(J1413+E1414,IF(D1414=D1413,F1413,IF($E$13="Acc Bi-Weekly",ROUND((-PMT(((1+D1414/CP)^(CP/12))-1,(nper-A1414+1)*12/26,J1413))/2,2),IF($E$13="Acc Weekly",ROUND((-PMT(((1+D1414/CP)^(CP/12))-1,(nper-A1414+1)*12/52,J1413))/4,2),ROUND(-PMT(((1+D1414/CP)^(CP/periods_per_year))-1,nper-A1414+1,J1413),2)))))))</f>
        <v/>
      </c>
      <c r="G1414" s="14" t="str">
        <f>IF(OR(A1414="",A1414&lt;$E$23),"",IF(J1413&lt;=F1414,0,IF(IF(AND(A1414&gt;=$E$23,MOD(A1414-$E$23,int)=0),$E$24,0)+F1414&gt;=J1413+E1414,J1413+E1414-F1414,IF(AND(A1414&gt;=$E$23,MOD(A1414-$E$23,int)=0),$E$24,0)+IF(IF(AND(A1414&gt;=$E$23,MOD(A1414-$E$23,int)=0),$E$24,0)+IF(MOD(A1414-$E$27,periods_per_year)=0,$E$26,0)+F1414&lt;J1413+E1414,IF(MOD(A1414-$E$27,periods_per_year)=0,$E$26,0),J1413+E1414-IF(AND(A1414&gt;=$E$23,MOD(A1414-$E$23,int)=0),$E$24,0)-F1414))))</f>
        <v/>
      </c>
      <c r="H1414" s="15"/>
      <c r="I1414" s="14" t="str">
        <f t="shared" si="214"/>
        <v/>
      </c>
      <c r="J1414" s="14" t="str">
        <f t="shared" si="215"/>
        <v/>
      </c>
      <c r="K1414" s="14" t="str">
        <f t="shared" si="216"/>
        <v/>
      </c>
      <c r="L1414" s="14" t="str">
        <f>IF(A1414="","",SUM($K$49:K1414))</f>
        <v/>
      </c>
      <c r="O1414" s="18" t="str">
        <f t="shared" si="217"/>
        <v/>
      </c>
      <c r="P1414" s="19" t="str">
        <f>IF(O1414="","",IF(OR(periods_per_year=26,periods_per_year=52),IF(periods_per_year=26,IF(O1414=1,fpdate,P1413+14),IF(periods_per_year=52,IF(O1414=1,fpdate,P1413+7),"n/a")),IF(periods_per_year=24,DATE(YEAR(fpdate),MONTH(fpdate)+(O1414-1)/2+IF(AND(DAY(fpdate)&gt;=15,MOD(O1414,2)=0),1,0),IF(MOD(O1414,2)=0,IF(DAY(fpdate)&gt;=15,DAY(fpdate)-14,DAY(fpdate)+14),DAY(fpdate))),IF(DAY(DATE(YEAR(fpdate),MONTH(fpdate)+O1414-1,DAY(fpdate)))&lt;&gt;DAY(fpdate),DATE(YEAR(fpdate),MONTH(fpdate)+O1414,0),DATE(YEAR(fpdate),MONTH(fpdate)+O1414-1,DAY(fpdate))))))</f>
        <v/>
      </c>
      <c r="Q1414" s="20" t="str">
        <f>IF(O1414="","",IF(D1414&lt;&gt;"",D1414,IF(O1414=1,start_rate,IF(variable,IF(OR(O1414=1,O1414&lt;$J$23*periods_per_year),Q1413,MIN($J$24,IF(MOD(O1414-1,$J$26)=0,MAX($J$25,Q1413+$J$27),Q1413))),Q1413))))</f>
        <v/>
      </c>
      <c r="R1414" s="21" t="str">
        <f>IF(O1414="","",ROUND((((1+Q1414/CP)^(CP/periods_per_year))-1)*U1413,2))</f>
        <v/>
      </c>
      <c r="S1414" s="21" t="str">
        <f>IF(O1414="","",IF(O1414=nper,U1413+R1414,MIN(U1413+R1414,IF(Q1414=Q1413,S1413,ROUND(-PMT(((1+Q1414/CP)^(CP/periods_per_year))-1,nper-O1414+1,U1413),2)))))</f>
        <v/>
      </c>
      <c r="T1414" s="21" t="str">
        <f t="shared" si="218"/>
        <v/>
      </c>
      <c r="U1414" s="21" t="str">
        <f t="shared" si="219"/>
        <v/>
      </c>
    </row>
    <row r="1415" spans="1:21" x14ac:dyDescent="0.2">
      <c r="A1415" s="11" t="str">
        <f t="shared" si="210"/>
        <v/>
      </c>
      <c r="B1415" s="12" t="str">
        <f t="shared" si="211"/>
        <v/>
      </c>
      <c r="C1415" s="16" t="str">
        <f t="shared" si="212"/>
        <v/>
      </c>
      <c r="D1415" s="13" t="str">
        <f>IF(A1415="","",IF(A1415=1,start_rate,IF(variable,IF(OR(A1415=1,A1415&lt;$J$23*periods_per_year),D1414,MIN($J$24,IF(MOD(A1415-1,$J$26)=0,MAX($J$25,D1414+$J$27),D1414))),D1414)))</f>
        <v/>
      </c>
      <c r="E1415" s="14" t="str">
        <f t="shared" si="213"/>
        <v/>
      </c>
      <c r="F1415" s="14" t="str">
        <f>IF(A1415="","",IF(A1415=nper,J1414+E1415,MIN(J1414+E1415,IF(D1415=D1414,F1414,IF($E$13="Acc Bi-Weekly",ROUND((-PMT(((1+D1415/CP)^(CP/12))-1,(nper-A1415+1)*12/26,J1414))/2,2),IF($E$13="Acc Weekly",ROUND((-PMT(((1+D1415/CP)^(CP/12))-1,(nper-A1415+1)*12/52,J1414))/4,2),ROUND(-PMT(((1+D1415/CP)^(CP/periods_per_year))-1,nper-A1415+1,J1414),2)))))))</f>
        <v/>
      </c>
      <c r="G1415" s="14" t="str">
        <f>IF(OR(A1415="",A1415&lt;$E$23),"",IF(J1414&lt;=F1415,0,IF(IF(AND(A1415&gt;=$E$23,MOD(A1415-$E$23,int)=0),$E$24,0)+F1415&gt;=J1414+E1415,J1414+E1415-F1415,IF(AND(A1415&gt;=$E$23,MOD(A1415-$E$23,int)=0),$E$24,0)+IF(IF(AND(A1415&gt;=$E$23,MOD(A1415-$E$23,int)=0),$E$24,0)+IF(MOD(A1415-$E$27,periods_per_year)=0,$E$26,0)+F1415&lt;J1414+E1415,IF(MOD(A1415-$E$27,periods_per_year)=0,$E$26,0),J1414+E1415-IF(AND(A1415&gt;=$E$23,MOD(A1415-$E$23,int)=0),$E$24,0)-F1415))))</f>
        <v/>
      </c>
      <c r="H1415" s="15"/>
      <c r="I1415" s="14" t="str">
        <f t="shared" si="214"/>
        <v/>
      </c>
      <c r="J1415" s="14" t="str">
        <f t="shared" si="215"/>
        <v/>
      </c>
      <c r="K1415" s="14" t="str">
        <f t="shared" si="216"/>
        <v/>
      </c>
      <c r="L1415" s="14" t="str">
        <f>IF(A1415="","",SUM($K$49:K1415))</f>
        <v/>
      </c>
      <c r="O1415" s="18" t="str">
        <f t="shared" si="217"/>
        <v/>
      </c>
      <c r="P1415" s="19" t="str">
        <f>IF(O1415="","",IF(OR(periods_per_year=26,periods_per_year=52),IF(periods_per_year=26,IF(O1415=1,fpdate,P1414+14),IF(periods_per_year=52,IF(O1415=1,fpdate,P1414+7),"n/a")),IF(periods_per_year=24,DATE(YEAR(fpdate),MONTH(fpdate)+(O1415-1)/2+IF(AND(DAY(fpdate)&gt;=15,MOD(O1415,2)=0),1,0),IF(MOD(O1415,2)=0,IF(DAY(fpdate)&gt;=15,DAY(fpdate)-14,DAY(fpdate)+14),DAY(fpdate))),IF(DAY(DATE(YEAR(fpdate),MONTH(fpdate)+O1415-1,DAY(fpdate)))&lt;&gt;DAY(fpdate),DATE(YEAR(fpdate),MONTH(fpdate)+O1415,0),DATE(YEAR(fpdate),MONTH(fpdate)+O1415-1,DAY(fpdate))))))</f>
        <v/>
      </c>
      <c r="Q1415" s="20" t="str">
        <f>IF(O1415="","",IF(D1415&lt;&gt;"",D1415,IF(O1415=1,start_rate,IF(variable,IF(OR(O1415=1,O1415&lt;$J$23*periods_per_year),Q1414,MIN($J$24,IF(MOD(O1415-1,$J$26)=0,MAX($J$25,Q1414+$J$27),Q1414))),Q1414))))</f>
        <v/>
      </c>
      <c r="R1415" s="21" t="str">
        <f>IF(O1415="","",ROUND((((1+Q1415/CP)^(CP/periods_per_year))-1)*U1414,2))</f>
        <v/>
      </c>
      <c r="S1415" s="21" t="str">
        <f>IF(O1415="","",IF(O1415=nper,U1414+R1415,MIN(U1414+R1415,IF(Q1415=Q1414,S1414,ROUND(-PMT(((1+Q1415/CP)^(CP/periods_per_year))-1,nper-O1415+1,U1414),2)))))</f>
        <v/>
      </c>
      <c r="T1415" s="21" t="str">
        <f t="shared" si="218"/>
        <v/>
      </c>
      <c r="U1415" s="21" t="str">
        <f t="shared" si="219"/>
        <v/>
      </c>
    </row>
    <row r="1416" spans="1:21" x14ac:dyDescent="0.2">
      <c r="A1416" s="11" t="str">
        <f t="shared" si="210"/>
        <v/>
      </c>
      <c r="B1416" s="12" t="str">
        <f t="shared" si="211"/>
        <v/>
      </c>
      <c r="C1416" s="16" t="str">
        <f t="shared" si="212"/>
        <v/>
      </c>
      <c r="D1416" s="13" t="str">
        <f>IF(A1416="","",IF(A1416=1,start_rate,IF(variable,IF(OR(A1416=1,A1416&lt;$J$23*periods_per_year),D1415,MIN($J$24,IF(MOD(A1416-1,$J$26)=0,MAX($J$25,D1415+$J$27),D1415))),D1415)))</f>
        <v/>
      </c>
      <c r="E1416" s="14" t="str">
        <f t="shared" si="213"/>
        <v/>
      </c>
      <c r="F1416" s="14" t="str">
        <f>IF(A1416="","",IF(A1416=nper,J1415+E1416,MIN(J1415+E1416,IF(D1416=D1415,F1415,IF($E$13="Acc Bi-Weekly",ROUND((-PMT(((1+D1416/CP)^(CP/12))-1,(nper-A1416+1)*12/26,J1415))/2,2),IF($E$13="Acc Weekly",ROUND((-PMT(((1+D1416/CP)^(CP/12))-1,(nper-A1416+1)*12/52,J1415))/4,2),ROUND(-PMT(((1+D1416/CP)^(CP/periods_per_year))-1,nper-A1416+1,J1415),2)))))))</f>
        <v/>
      </c>
      <c r="G1416" s="14" t="str">
        <f>IF(OR(A1416="",A1416&lt;$E$23),"",IF(J1415&lt;=F1416,0,IF(IF(AND(A1416&gt;=$E$23,MOD(A1416-$E$23,int)=0),$E$24,0)+F1416&gt;=J1415+E1416,J1415+E1416-F1416,IF(AND(A1416&gt;=$E$23,MOD(A1416-$E$23,int)=0),$E$24,0)+IF(IF(AND(A1416&gt;=$E$23,MOD(A1416-$E$23,int)=0),$E$24,0)+IF(MOD(A1416-$E$27,periods_per_year)=0,$E$26,0)+F1416&lt;J1415+E1416,IF(MOD(A1416-$E$27,periods_per_year)=0,$E$26,0),J1415+E1416-IF(AND(A1416&gt;=$E$23,MOD(A1416-$E$23,int)=0),$E$24,0)-F1416))))</f>
        <v/>
      </c>
      <c r="H1416" s="15"/>
      <c r="I1416" s="14" t="str">
        <f t="shared" si="214"/>
        <v/>
      </c>
      <c r="J1416" s="14" t="str">
        <f t="shared" si="215"/>
        <v/>
      </c>
      <c r="K1416" s="14" t="str">
        <f t="shared" si="216"/>
        <v/>
      </c>
      <c r="L1416" s="14" t="str">
        <f>IF(A1416="","",SUM($K$49:K1416))</f>
        <v/>
      </c>
      <c r="O1416" s="18" t="str">
        <f t="shared" si="217"/>
        <v/>
      </c>
      <c r="P1416" s="19" t="str">
        <f>IF(O1416="","",IF(OR(periods_per_year=26,periods_per_year=52),IF(periods_per_year=26,IF(O1416=1,fpdate,P1415+14),IF(periods_per_year=52,IF(O1416=1,fpdate,P1415+7),"n/a")),IF(periods_per_year=24,DATE(YEAR(fpdate),MONTH(fpdate)+(O1416-1)/2+IF(AND(DAY(fpdate)&gt;=15,MOD(O1416,2)=0),1,0),IF(MOD(O1416,2)=0,IF(DAY(fpdate)&gt;=15,DAY(fpdate)-14,DAY(fpdate)+14),DAY(fpdate))),IF(DAY(DATE(YEAR(fpdate),MONTH(fpdate)+O1416-1,DAY(fpdate)))&lt;&gt;DAY(fpdate),DATE(YEAR(fpdate),MONTH(fpdate)+O1416,0),DATE(YEAR(fpdate),MONTH(fpdate)+O1416-1,DAY(fpdate))))))</f>
        <v/>
      </c>
      <c r="Q1416" s="20" t="str">
        <f>IF(O1416="","",IF(D1416&lt;&gt;"",D1416,IF(O1416=1,start_rate,IF(variable,IF(OR(O1416=1,O1416&lt;$J$23*periods_per_year),Q1415,MIN($J$24,IF(MOD(O1416-1,$J$26)=0,MAX($J$25,Q1415+$J$27),Q1415))),Q1415))))</f>
        <v/>
      </c>
      <c r="R1416" s="21" t="str">
        <f>IF(O1416="","",ROUND((((1+Q1416/CP)^(CP/periods_per_year))-1)*U1415,2))</f>
        <v/>
      </c>
      <c r="S1416" s="21" t="str">
        <f>IF(O1416="","",IF(O1416=nper,U1415+R1416,MIN(U1415+R1416,IF(Q1416=Q1415,S1415,ROUND(-PMT(((1+Q1416/CP)^(CP/periods_per_year))-1,nper-O1416+1,U1415),2)))))</f>
        <v/>
      </c>
      <c r="T1416" s="21" t="str">
        <f t="shared" si="218"/>
        <v/>
      </c>
      <c r="U1416" s="21" t="str">
        <f t="shared" si="219"/>
        <v/>
      </c>
    </row>
    <row r="1417" spans="1:21" x14ac:dyDescent="0.2">
      <c r="A1417" s="11" t="str">
        <f t="shared" si="210"/>
        <v/>
      </c>
      <c r="B1417" s="12" t="str">
        <f t="shared" si="211"/>
        <v/>
      </c>
      <c r="C1417" s="16" t="str">
        <f t="shared" si="212"/>
        <v/>
      </c>
      <c r="D1417" s="13" t="str">
        <f>IF(A1417="","",IF(A1417=1,start_rate,IF(variable,IF(OR(A1417=1,A1417&lt;$J$23*periods_per_year),D1416,MIN($J$24,IF(MOD(A1417-1,$J$26)=0,MAX($J$25,D1416+$J$27),D1416))),D1416)))</f>
        <v/>
      </c>
      <c r="E1417" s="14" t="str">
        <f t="shared" si="213"/>
        <v/>
      </c>
      <c r="F1417" s="14" t="str">
        <f>IF(A1417="","",IF(A1417=nper,J1416+E1417,MIN(J1416+E1417,IF(D1417=D1416,F1416,IF($E$13="Acc Bi-Weekly",ROUND((-PMT(((1+D1417/CP)^(CP/12))-1,(nper-A1417+1)*12/26,J1416))/2,2),IF($E$13="Acc Weekly",ROUND((-PMT(((1+D1417/CP)^(CP/12))-1,(nper-A1417+1)*12/52,J1416))/4,2),ROUND(-PMT(((1+D1417/CP)^(CP/periods_per_year))-1,nper-A1417+1,J1416),2)))))))</f>
        <v/>
      </c>
      <c r="G1417" s="14" t="str">
        <f>IF(OR(A1417="",A1417&lt;$E$23),"",IF(J1416&lt;=F1417,0,IF(IF(AND(A1417&gt;=$E$23,MOD(A1417-$E$23,int)=0),$E$24,0)+F1417&gt;=J1416+E1417,J1416+E1417-F1417,IF(AND(A1417&gt;=$E$23,MOD(A1417-$E$23,int)=0),$E$24,0)+IF(IF(AND(A1417&gt;=$E$23,MOD(A1417-$E$23,int)=0),$E$24,0)+IF(MOD(A1417-$E$27,periods_per_year)=0,$E$26,0)+F1417&lt;J1416+E1417,IF(MOD(A1417-$E$27,periods_per_year)=0,$E$26,0),J1416+E1417-IF(AND(A1417&gt;=$E$23,MOD(A1417-$E$23,int)=0),$E$24,0)-F1417))))</f>
        <v/>
      </c>
      <c r="H1417" s="15"/>
      <c r="I1417" s="14" t="str">
        <f t="shared" si="214"/>
        <v/>
      </c>
      <c r="J1417" s="14" t="str">
        <f t="shared" si="215"/>
        <v/>
      </c>
      <c r="K1417" s="14" t="str">
        <f t="shared" si="216"/>
        <v/>
      </c>
      <c r="L1417" s="14" t="str">
        <f>IF(A1417="","",SUM($K$49:K1417))</f>
        <v/>
      </c>
      <c r="O1417" s="18" t="str">
        <f t="shared" si="217"/>
        <v/>
      </c>
      <c r="P1417" s="19" t="str">
        <f>IF(O1417="","",IF(OR(periods_per_year=26,periods_per_year=52),IF(periods_per_year=26,IF(O1417=1,fpdate,P1416+14),IF(periods_per_year=52,IF(O1417=1,fpdate,P1416+7),"n/a")),IF(periods_per_year=24,DATE(YEAR(fpdate),MONTH(fpdate)+(O1417-1)/2+IF(AND(DAY(fpdate)&gt;=15,MOD(O1417,2)=0),1,0),IF(MOD(O1417,2)=0,IF(DAY(fpdate)&gt;=15,DAY(fpdate)-14,DAY(fpdate)+14),DAY(fpdate))),IF(DAY(DATE(YEAR(fpdate),MONTH(fpdate)+O1417-1,DAY(fpdate)))&lt;&gt;DAY(fpdate),DATE(YEAR(fpdate),MONTH(fpdate)+O1417,0),DATE(YEAR(fpdate),MONTH(fpdate)+O1417-1,DAY(fpdate))))))</f>
        <v/>
      </c>
      <c r="Q1417" s="20" t="str">
        <f>IF(O1417="","",IF(D1417&lt;&gt;"",D1417,IF(O1417=1,start_rate,IF(variable,IF(OR(O1417=1,O1417&lt;$J$23*periods_per_year),Q1416,MIN($J$24,IF(MOD(O1417-1,$J$26)=0,MAX($J$25,Q1416+$J$27),Q1416))),Q1416))))</f>
        <v/>
      </c>
      <c r="R1417" s="21" t="str">
        <f>IF(O1417="","",ROUND((((1+Q1417/CP)^(CP/periods_per_year))-1)*U1416,2))</f>
        <v/>
      </c>
      <c r="S1417" s="21" t="str">
        <f>IF(O1417="","",IF(O1417=nper,U1416+R1417,MIN(U1416+R1417,IF(Q1417=Q1416,S1416,ROUND(-PMT(((1+Q1417/CP)^(CP/periods_per_year))-1,nper-O1417+1,U1416),2)))))</f>
        <v/>
      </c>
      <c r="T1417" s="21" t="str">
        <f t="shared" si="218"/>
        <v/>
      </c>
      <c r="U1417" s="21" t="str">
        <f t="shared" si="219"/>
        <v/>
      </c>
    </row>
    <row r="1418" spans="1:21" x14ac:dyDescent="0.2">
      <c r="A1418" s="11" t="str">
        <f t="shared" si="210"/>
        <v/>
      </c>
      <c r="B1418" s="12" t="str">
        <f t="shared" si="211"/>
        <v/>
      </c>
      <c r="C1418" s="16" t="str">
        <f t="shared" si="212"/>
        <v/>
      </c>
      <c r="D1418" s="13" t="str">
        <f>IF(A1418="","",IF(A1418=1,start_rate,IF(variable,IF(OR(A1418=1,A1418&lt;$J$23*periods_per_year),D1417,MIN($J$24,IF(MOD(A1418-1,$J$26)=0,MAX($J$25,D1417+$J$27),D1417))),D1417)))</f>
        <v/>
      </c>
      <c r="E1418" s="14" t="str">
        <f t="shared" si="213"/>
        <v/>
      </c>
      <c r="F1418" s="14" t="str">
        <f>IF(A1418="","",IF(A1418=nper,J1417+E1418,MIN(J1417+E1418,IF(D1418=D1417,F1417,IF($E$13="Acc Bi-Weekly",ROUND((-PMT(((1+D1418/CP)^(CP/12))-1,(nper-A1418+1)*12/26,J1417))/2,2),IF($E$13="Acc Weekly",ROUND((-PMT(((1+D1418/CP)^(CP/12))-1,(nper-A1418+1)*12/52,J1417))/4,2),ROUND(-PMT(((1+D1418/CP)^(CP/periods_per_year))-1,nper-A1418+1,J1417),2)))))))</f>
        <v/>
      </c>
      <c r="G1418" s="14" t="str">
        <f>IF(OR(A1418="",A1418&lt;$E$23),"",IF(J1417&lt;=F1418,0,IF(IF(AND(A1418&gt;=$E$23,MOD(A1418-$E$23,int)=0),$E$24,0)+F1418&gt;=J1417+E1418,J1417+E1418-F1418,IF(AND(A1418&gt;=$E$23,MOD(A1418-$E$23,int)=0),$E$24,0)+IF(IF(AND(A1418&gt;=$E$23,MOD(A1418-$E$23,int)=0),$E$24,0)+IF(MOD(A1418-$E$27,periods_per_year)=0,$E$26,0)+F1418&lt;J1417+E1418,IF(MOD(A1418-$E$27,periods_per_year)=0,$E$26,0),J1417+E1418-IF(AND(A1418&gt;=$E$23,MOD(A1418-$E$23,int)=0),$E$24,0)-F1418))))</f>
        <v/>
      </c>
      <c r="H1418" s="15"/>
      <c r="I1418" s="14" t="str">
        <f t="shared" si="214"/>
        <v/>
      </c>
      <c r="J1418" s="14" t="str">
        <f t="shared" si="215"/>
        <v/>
      </c>
      <c r="K1418" s="14" t="str">
        <f t="shared" si="216"/>
        <v/>
      </c>
      <c r="L1418" s="14" t="str">
        <f>IF(A1418="","",SUM($K$49:K1418))</f>
        <v/>
      </c>
      <c r="O1418" s="18" t="str">
        <f t="shared" si="217"/>
        <v/>
      </c>
      <c r="P1418" s="19" t="str">
        <f>IF(O1418="","",IF(OR(periods_per_year=26,periods_per_year=52),IF(periods_per_year=26,IF(O1418=1,fpdate,P1417+14),IF(periods_per_year=52,IF(O1418=1,fpdate,P1417+7),"n/a")),IF(periods_per_year=24,DATE(YEAR(fpdate),MONTH(fpdate)+(O1418-1)/2+IF(AND(DAY(fpdate)&gt;=15,MOD(O1418,2)=0),1,0),IF(MOD(O1418,2)=0,IF(DAY(fpdate)&gt;=15,DAY(fpdate)-14,DAY(fpdate)+14),DAY(fpdate))),IF(DAY(DATE(YEAR(fpdate),MONTH(fpdate)+O1418-1,DAY(fpdate)))&lt;&gt;DAY(fpdate),DATE(YEAR(fpdate),MONTH(fpdate)+O1418,0),DATE(YEAR(fpdate),MONTH(fpdate)+O1418-1,DAY(fpdate))))))</f>
        <v/>
      </c>
      <c r="Q1418" s="20" t="str">
        <f>IF(O1418="","",IF(D1418&lt;&gt;"",D1418,IF(O1418=1,start_rate,IF(variable,IF(OR(O1418=1,O1418&lt;$J$23*periods_per_year),Q1417,MIN($J$24,IF(MOD(O1418-1,$J$26)=0,MAX($J$25,Q1417+$J$27),Q1417))),Q1417))))</f>
        <v/>
      </c>
      <c r="R1418" s="21" t="str">
        <f>IF(O1418="","",ROUND((((1+Q1418/CP)^(CP/periods_per_year))-1)*U1417,2))</f>
        <v/>
      </c>
      <c r="S1418" s="21" t="str">
        <f>IF(O1418="","",IF(O1418=nper,U1417+R1418,MIN(U1417+R1418,IF(Q1418=Q1417,S1417,ROUND(-PMT(((1+Q1418/CP)^(CP/periods_per_year))-1,nper-O1418+1,U1417),2)))))</f>
        <v/>
      </c>
      <c r="T1418" s="21" t="str">
        <f t="shared" si="218"/>
        <v/>
      </c>
      <c r="U1418" s="21" t="str">
        <f t="shared" si="219"/>
        <v/>
      </c>
    </row>
    <row r="1419" spans="1:21" x14ac:dyDescent="0.2">
      <c r="A1419" s="11" t="str">
        <f t="shared" si="210"/>
        <v/>
      </c>
      <c r="B1419" s="12" t="str">
        <f t="shared" si="211"/>
        <v/>
      </c>
      <c r="C1419" s="16" t="str">
        <f t="shared" si="212"/>
        <v/>
      </c>
      <c r="D1419" s="13" t="str">
        <f>IF(A1419="","",IF(A1419=1,start_rate,IF(variable,IF(OR(A1419=1,A1419&lt;$J$23*periods_per_year),D1418,MIN($J$24,IF(MOD(A1419-1,$J$26)=0,MAX($J$25,D1418+$J$27),D1418))),D1418)))</f>
        <v/>
      </c>
      <c r="E1419" s="14" t="str">
        <f t="shared" si="213"/>
        <v/>
      </c>
      <c r="F1419" s="14" t="str">
        <f>IF(A1419="","",IF(A1419=nper,J1418+E1419,MIN(J1418+E1419,IF(D1419=D1418,F1418,IF($E$13="Acc Bi-Weekly",ROUND((-PMT(((1+D1419/CP)^(CP/12))-1,(nper-A1419+1)*12/26,J1418))/2,2),IF($E$13="Acc Weekly",ROUND((-PMT(((1+D1419/CP)^(CP/12))-1,(nper-A1419+1)*12/52,J1418))/4,2),ROUND(-PMT(((1+D1419/CP)^(CP/periods_per_year))-1,nper-A1419+1,J1418),2)))))))</f>
        <v/>
      </c>
      <c r="G1419" s="14" t="str">
        <f>IF(OR(A1419="",A1419&lt;$E$23),"",IF(J1418&lt;=F1419,0,IF(IF(AND(A1419&gt;=$E$23,MOD(A1419-$E$23,int)=0),$E$24,0)+F1419&gt;=J1418+E1419,J1418+E1419-F1419,IF(AND(A1419&gt;=$E$23,MOD(A1419-$E$23,int)=0),$E$24,0)+IF(IF(AND(A1419&gt;=$E$23,MOD(A1419-$E$23,int)=0),$E$24,0)+IF(MOD(A1419-$E$27,periods_per_year)=0,$E$26,0)+F1419&lt;J1418+E1419,IF(MOD(A1419-$E$27,periods_per_year)=0,$E$26,0),J1418+E1419-IF(AND(A1419&gt;=$E$23,MOD(A1419-$E$23,int)=0),$E$24,0)-F1419))))</f>
        <v/>
      </c>
      <c r="H1419" s="15"/>
      <c r="I1419" s="14" t="str">
        <f t="shared" si="214"/>
        <v/>
      </c>
      <c r="J1419" s="14" t="str">
        <f t="shared" si="215"/>
        <v/>
      </c>
      <c r="K1419" s="14" t="str">
        <f t="shared" si="216"/>
        <v/>
      </c>
      <c r="L1419" s="14" t="str">
        <f>IF(A1419="","",SUM($K$49:K1419))</f>
        <v/>
      </c>
      <c r="O1419" s="18" t="str">
        <f t="shared" si="217"/>
        <v/>
      </c>
      <c r="P1419" s="19" t="str">
        <f>IF(O1419="","",IF(OR(periods_per_year=26,periods_per_year=52),IF(periods_per_year=26,IF(O1419=1,fpdate,P1418+14),IF(periods_per_year=52,IF(O1419=1,fpdate,P1418+7),"n/a")),IF(periods_per_year=24,DATE(YEAR(fpdate),MONTH(fpdate)+(O1419-1)/2+IF(AND(DAY(fpdate)&gt;=15,MOD(O1419,2)=0),1,0),IF(MOD(O1419,2)=0,IF(DAY(fpdate)&gt;=15,DAY(fpdate)-14,DAY(fpdate)+14),DAY(fpdate))),IF(DAY(DATE(YEAR(fpdate),MONTH(fpdate)+O1419-1,DAY(fpdate)))&lt;&gt;DAY(fpdate),DATE(YEAR(fpdate),MONTH(fpdate)+O1419,0),DATE(YEAR(fpdate),MONTH(fpdate)+O1419-1,DAY(fpdate))))))</f>
        <v/>
      </c>
      <c r="Q1419" s="20" t="str">
        <f>IF(O1419="","",IF(D1419&lt;&gt;"",D1419,IF(O1419=1,start_rate,IF(variable,IF(OR(O1419=1,O1419&lt;$J$23*periods_per_year),Q1418,MIN($J$24,IF(MOD(O1419-1,$J$26)=0,MAX($J$25,Q1418+$J$27),Q1418))),Q1418))))</f>
        <v/>
      </c>
      <c r="R1419" s="21" t="str">
        <f>IF(O1419="","",ROUND((((1+Q1419/CP)^(CP/periods_per_year))-1)*U1418,2))</f>
        <v/>
      </c>
      <c r="S1419" s="21" t="str">
        <f>IF(O1419="","",IF(O1419=nper,U1418+R1419,MIN(U1418+R1419,IF(Q1419=Q1418,S1418,ROUND(-PMT(((1+Q1419/CP)^(CP/periods_per_year))-1,nper-O1419+1,U1418),2)))))</f>
        <v/>
      </c>
      <c r="T1419" s="21" t="str">
        <f t="shared" si="218"/>
        <v/>
      </c>
      <c r="U1419" s="21" t="str">
        <f t="shared" si="219"/>
        <v/>
      </c>
    </row>
    <row r="1420" spans="1:21" x14ac:dyDescent="0.2">
      <c r="A1420" s="11" t="str">
        <f t="shared" si="210"/>
        <v/>
      </c>
      <c r="B1420" s="12" t="str">
        <f t="shared" si="211"/>
        <v/>
      </c>
      <c r="C1420" s="16" t="str">
        <f t="shared" si="212"/>
        <v/>
      </c>
      <c r="D1420" s="13" t="str">
        <f>IF(A1420="","",IF(A1420=1,start_rate,IF(variable,IF(OR(A1420=1,A1420&lt;$J$23*periods_per_year),D1419,MIN($J$24,IF(MOD(A1420-1,$J$26)=0,MAX($J$25,D1419+$J$27),D1419))),D1419)))</f>
        <v/>
      </c>
      <c r="E1420" s="14" t="str">
        <f t="shared" si="213"/>
        <v/>
      </c>
      <c r="F1420" s="14" t="str">
        <f>IF(A1420="","",IF(A1420=nper,J1419+E1420,MIN(J1419+E1420,IF(D1420=D1419,F1419,IF($E$13="Acc Bi-Weekly",ROUND((-PMT(((1+D1420/CP)^(CP/12))-1,(nper-A1420+1)*12/26,J1419))/2,2),IF($E$13="Acc Weekly",ROUND((-PMT(((1+D1420/CP)^(CP/12))-1,(nper-A1420+1)*12/52,J1419))/4,2),ROUND(-PMT(((1+D1420/CP)^(CP/periods_per_year))-1,nper-A1420+1,J1419),2)))))))</f>
        <v/>
      </c>
      <c r="G1420" s="14" t="str">
        <f>IF(OR(A1420="",A1420&lt;$E$23),"",IF(J1419&lt;=F1420,0,IF(IF(AND(A1420&gt;=$E$23,MOD(A1420-$E$23,int)=0),$E$24,0)+F1420&gt;=J1419+E1420,J1419+E1420-F1420,IF(AND(A1420&gt;=$E$23,MOD(A1420-$E$23,int)=0),$E$24,0)+IF(IF(AND(A1420&gt;=$E$23,MOD(A1420-$E$23,int)=0),$E$24,0)+IF(MOD(A1420-$E$27,periods_per_year)=0,$E$26,0)+F1420&lt;J1419+E1420,IF(MOD(A1420-$E$27,periods_per_year)=0,$E$26,0),J1419+E1420-IF(AND(A1420&gt;=$E$23,MOD(A1420-$E$23,int)=0),$E$24,0)-F1420))))</f>
        <v/>
      </c>
      <c r="H1420" s="15"/>
      <c r="I1420" s="14" t="str">
        <f t="shared" si="214"/>
        <v/>
      </c>
      <c r="J1420" s="14" t="str">
        <f t="shared" si="215"/>
        <v/>
      </c>
      <c r="K1420" s="14" t="str">
        <f t="shared" si="216"/>
        <v/>
      </c>
      <c r="L1420" s="14" t="str">
        <f>IF(A1420="","",SUM($K$49:K1420))</f>
        <v/>
      </c>
      <c r="O1420" s="18" t="str">
        <f t="shared" si="217"/>
        <v/>
      </c>
      <c r="P1420" s="19" t="str">
        <f>IF(O1420="","",IF(OR(periods_per_year=26,periods_per_year=52),IF(periods_per_year=26,IF(O1420=1,fpdate,P1419+14),IF(periods_per_year=52,IF(O1420=1,fpdate,P1419+7),"n/a")),IF(periods_per_year=24,DATE(YEAR(fpdate),MONTH(fpdate)+(O1420-1)/2+IF(AND(DAY(fpdate)&gt;=15,MOD(O1420,2)=0),1,0),IF(MOD(O1420,2)=0,IF(DAY(fpdate)&gt;=15,DAY(fpdate)-14,DAY(fpdate)+14),DAY(fpdate))),IF(DAY(DATE(YEAR(fpdate),MONTH(fpdate)+O1420-1,DAY(fpdate)))&lt;&gt;DAY(fpdate),DATE(YEAR(fpdate),MONTH(fpdate)+O1420,0),DATE(YEAR(fpdate),MONTH(fpdate)+O1420-1,DAY(fpdate))))))</f>
        <v/>
      </c>
      <c r="Q1420" s="20" t="str">
        <f>IF(O1420="","",IF(D1420&lt;&gt;"",D1420,IF(O1420=1,start_rate,IF(variable,IF(OR(O1420=1,O1420&lt;$J$23*periods_per_year),Q1419,MIN($J$24,IF(MOD(O1420-1,$J$26)=0,MAX($J$25,Q1419+$J$27),Q1419))),Q1419))))</f>
        <v/>
      </c>
      <c r="R1420" s="21" t="str">
        <f>IF(O1420="","",ROUND((((1+Q1420/CP)^(CP/periods_per_year))-1)*U1419,2))</f>
        <v/>
      </c>
      <c r="S1420" s="21" t="str">
        <f>IF(O1420="","",IF(O1420=nper,U1419+R1420,MIN(U1419+R1420,IF(Q1420=Q1419,S1419,ROUND(-PMT(((1+Q1420/CP)^(CP/periods_per_year))-1,nper-O1420+1,U1419),2)))))</f>
        <v/>
      </c>
      <c r="T1420" s="21" t="str">
        <f t="shared" si="218"/>
        <v/>
      </c>
      <c r="U1420" s="21" t="str">
        <f t="shared" si="219"/>
        <v/>
      </c>
    </row>
    <row r="1421" spans="1:21" x14ac:dyDescent="0.2">
      <c r="A1421" s="11" t="str">
        <f t="shared" si="210"/>
        <v/>
      </c>
      <c r="B1421" s="12" t="str">
        <f t="shared" si="211"/>
        <v/>
      </c>
      <c r="C1421" s="16" t="str">
        <f t="shared" si="212"/>
        <v/>
      </c>
      <c r="D1421" s="13" t="str">
        <f>IF(A1421="","",IF(A1421=1,start_rate,IF(variable,IF(OR(A1421=1,A1421&lt;$J$23*periods_per_year),D1420,MIN($J$24,IF(MOD(A1421-1,$J$26)=0,MAX($J$25,D1420+$J$27),D1420))),D1420)))</f>
        <v/>
      </c>
      <c r="E1421" s="14" t="str">
        <f t="shared" si="213"/>
        <v/>
      </c>
      <c r="F1421" s="14" t="str">
        <f>IF(A1421="","",IF(A1421=nper,J1420+E1421,MIN(J1420+E1421,IF(D1421=D1420,F1420,IF($E$13="Acc Bi-Weekly",ROUND((-PMT(((1+D1421/CP)^(CP/12))-1,(nper-A1421+1)*12/26,J1420))/2,2),IF($E$13="Acc Weekly",ROUND((-PMT(((1+D1421/CP)^(CP/12))-1,(nper-A1421+1)*12/52,J1420))/4,2),ROUND(-PMT(((1+D1421/CP)^(CP/periods_per_year))-1,nper-A1421+1,J1420),2)))))))</f>
        <v/>
      </c>
      <c r="G1421" s="14" t="str">
        <f>IF(OR(A1421="",A1421&lt;$E$23),"",IF(J1420&lt;=F1421,0,IF(IF(AND(A1421&gt;=$E$23,MOD(A1421-$E$23,int)=0),$E$24,0)+F1421&gt;=J1420+E1421,J1420+E1421-F1421,IF(AND(A1421&gt;=$E$23,MOD(A1421-$E$23,int)=0),$E$24,0)+IF(IF(AND(A1421&gt;=$E$23,MOD(A1421-$E$23,int)=0),$E$24,0)+IF(MOD(A1421-$E$27,periods_per_year)=0,$E$26,0)+F1421&lt;J1420+E1421,IF(MOD(A1421-$E$27,periods_per_year)=0,$E$26,0),J1420+E1421-IF(AND(A1421&gt;=$E$23,MOD(A1421-$E$23,int)=0),$E$24,0)-F1421))))</f>
        <v/>
      </c>
      <c r="H1421" s="15"/>
      <c r="I1421" s="14" t="str">
        <f t="shared" si="214"/>
        <v/>
      </c>
      <c r="J1421" s="14" t="str">
        <f t="shared" si="215"/>
        <v/>
      </c>
      <c r="K1421" s="14" t="str">
        <f t="shared" si="216"/>
        <v/>
      </c>
      <c r="L1421" s="14" t="str">
        <f>IF(A1421="","",SUM($K$49:K1421))</f>
        <v/>
      </c>
      <c r="O1421" s="18" t="str">
        <f t="shared" si="217"/>
        <v/>
      </c>
      <c r="P1421" s="19" t="str">
        <f>IF(O1421="","",IF(OR(periods_per_year=26,periods_per_year=52),IF(periods_per_year=26,IF(O1421=1,fpdate,P1420+14),IF(periods_per_year=52,IF(O1421=1,fpdate,P1420+7),"n/a")),IF(periods_per_year=24,DATE(YEAR(fpdate),MONTH(fpdate)+(O1421-1)/2+IF(AND(DAY(fpdate)&gt;=15,MOD(O1421,2)=0),1,0),IF(MOD(O1421,2)=0,IF(DAY(fpdate)&gt;=15,DAY(fpdate)-14,DAY(fpdate)+14),DAY(fpdate))),IF(DAY(DATE(YEAR(fpdate),MONTH(fpdate)+O1421-1,DAY(fpdate)))&lt;&gt;DAY(fpdate),DATE(YEAR(fpdate),MONTH(fpdate)+O1421,0),DATE(YEAR(fpdate),MONTH(fpdate)+O1421-1,DAY(fpdate))))))</f>
        <v/>
      </c>
      <c r="Q1421" s="20" t="str">
        <f>IF(O1421="","",IF(D1421&lt;&gt;"",D1421,IF(O1421=1,start_rate,IF(variable,IF(OR(O1421=1,O1421&lt;$J$23*periods_per_year),Q1420,MIN($J$24,IF(MOD(O1421-1,$J$26)=0,MAX($J$25,Q1420+$J$27),Q1420))),Q1420))))</f>
        <v/>
      </c>
      <c r="R1421" s="21" t="str">
        <f>IF(O1421="","",ROUND((((1+Q1421/CP)^(CP/periods_per_year))-1)*U1420,2))</f>
        <v/>
      </c>
      <c r="S1421" s="21" t="str">
        <f>IF(O1421="","",IF(O1421=nper,U1420+R1421,MIN(U1420+R1421,IF(Q1421=Q1420,S1420,ROUND(-PMT(((1+Q1421/CP)^(CP/periods_per_year))-1,nper-O1421+1,U1420),2)))))</f>
        <v/>
      </c>
      <c r="T1421" s="21" t="str">
        <f t="shared" si="218"/>
        <v/>
      </c>
      <c r="U1421" s="21" t="str">
        <f t="shared" si="219"/>
        <v/>
      </c>
    </row>
    <row r="1422" spans="1:21" x14ac:dyDescent="0.2">
      <c r="A1422" s="11" t="str">
        <f t="shared" si="210"/>
        <v/>
      </c>
      <c r="B1422" s="12" t="str">
        <f t="shared" si="211"/>
        <v/>
      </c>
      <c r="C1422" s="16" t="str">
        <f t="shared" si="212"/>
        <v/>
      </c>
      <c r="D1422" s="13" t="str">
        <f>IF(A1422="","",IF(A1422=1,start_rate,IF(variable,IF(OR(A1422=1,A1422&lt;$J$23*periods_per_year),D1421,MIN($J$24,IF(MOD(A1422-1,$J$26)=0,MAX($J$25,D1421+$J$27),D1421))),D1421)))</f>
        <v/>
      </c>
      <c r="E1422" s="14" t="str">
        <f t="shared" si="213"/>
        <v/>
      </c>
      <c r="F1422" s="14" t="str">
        <f>IF(A1422="","",IF(A1422=nper,J1421+E1422,MIN(J1421+E1422,IF(D1422=D1421,F1421,IF($E$13="Acc Bi-Weekly",ROUND((-PMT(((1+D1422/CP)^(CP/12))-1,(nper-A1422+1)*12/26,J1421))/2,2),IF($E$13="Acc Weekly",ROUND((-PMT(((1+D1422/CP)^(CP/12))-1,(nper-A1422+1)*12/52,J1421))/4,2),ROUND(-PMT(((1+D1422/CP)^(CP/periods_per_year))-1,nper-A1422+1,J1421),2)))))))</f>
        <v/>
      </c>
      <c r="G1422" s="14" t="str">
        <f>IF(OR(A1422="",A1422&lt;$E$23),"",IF(J1421&lt;=F1422,0,IF(IF(AND(A1422&gt;=$E$23,MOD(A1422-$E$23,int)=0),$E$24,0)+F1422&gt;=J1421+E1422,J1421+E1422-F1422,IF(AND(A1422&gt;=$E$23,MOD(A1422-$E$23,int)=0),$E$24,0)+IF(IF(AND(A1422&gt;=$E$23,MOD(A1422-$E$23,int)=0),$E$24,0)+IF(MOD(A1422-$E$27,periods_per_year)=0,$E$26,0)+F1422&lt;J1421+E1422,IF(MOD(A1422-$E$27,periods_per_year)=0,$E$26,0),J1421+E1422-IF(AND(A1422&gt;=$E$23,MOD(A1422-$E$23,int)=0),$E$24,0)-F1422))))</f>
        <v/>
      </c>
      <c r="H1422" s="15"/>
      <c r="I1422" s="14" t="str">
        <f t="shared" si="214"/>
        <v/>
      </c>
      <c r="J1422" s="14" t="str">
        <f t="shared" si="215"/>
        <v/>
      </c>
      <c r="K1422" s="14" t="str">
        <f t="shared" si="216"/>
        <v/>
      </c>
      <c r="L1422" s="14" t="str">
        <f>IF(A1422="","",SUM($K$49:K1422))</f>
        <v/>
      </c>
      <c r="O1422" s="18" t="str">
        <f t="shared" si="217"/>
        <v/>
      </c>
      <c r="P1422" s="19" t="str">
        <f>IF(O1422="","",IF(OR(periods_per_year=26,periods_per_year=52),IF(periods_per_year=26,IF(O1422=1,fpdate,P1421+14),IF(periods_per_year=52,IF(O1422=1,fpdate,P1421+7),"n/a")),IF(periods_per_year=24,DATE(YEAR(fpdate),MONTH(fpdate)+(O1422-1)/2+IF(AND(DAY(fpdate)&gt;=15,MOD(O1422,2)=0),1,0),IF(MOD(O1422,2)=0,IF(DAY(fpdate)&gt;=15,DAY(fpdate)-14,DAY(fpdate)+14),DAY(fpdate))),IF(DAY(DATE(YEAR(fpdate),MONTH(fpdate)+O1422-1,DAY(fpdate)))&lt;&gt;DAY(fpdate),DATE(YEAR(fpdate),MONTH(fpdate)+O1422,0),DATE(YEAR(fpdate),MONTH(fpdate)+O1422-1,DAY(fpdate))))))</f>
        <v/>
      </c>
      <c r="Q1422" s="20" t="str">
        <f>IF(O1422="","",IF(D1422&lt;&gt;"",D1422,IF(O1422=1,start_rate,IF(variable,IF(OR(O1422=1,O1422&lt;$J$23*periods_per_year),Q1421,MIN($J$24,IF(MOD(O1422-1,$J$26)=0,MAX($J$25,Q1421+$J$27),Q1421))),Q1421))))</f>
        <v/>
      </c>
      <c r="R1422" s="21" t="str">
        <f>IF(O1422="","",ROUND((((1+Q1422/CP)^(CP/periods_per_year))-1)*U1421,2))</f>
        <v/>
      </c>
      <c r="S1422" s="21" t="str">
        <f>IF(O1422="","",IF(O1422=nper,U1421+R1422,MIN(U1421+R1422,IF(Q1422=Q1421,S1421,ROUND(-PMT(((1+Q1422/CP)^(CP/periods_per_year))-1,nper-O1422+1,U1421),2)))))</f>
        <v/>
      </c>
      <c r="T1422" s="21" t="str">
        <f t="shared" si="218"/>
        <v/>
      </c>
      <c r="U1422" s="21" t="str">
        <f t="shared" si="219"/>
        <v/>
      </c>
    </row>
    <row r="1423" spans="1:21" x14ac:dyDescent="0.2">
      <c r="A1423" s="11" t="str">
        <f t="shared" si="210"/>
        <v/>
      </c>
      <c r="B1423" s="12" t="str">
        <f t="shared" si="211"/>
        <v/>
      </c>
      <c r="C1423" s="16" t="str">
        <f t="shared" si="212"/>
        <v/>
      </c>
      <c r="D1423" s="13" t="str">
        <f>IF(A1423="","",IF(A1423=1,start_rate,IF(variable,IF(OR(A1423=1,A1423&lt;$J$23*periods_per_year),D1422,MIN($J$24,IF(MOD(A1423-1,$J$26)=0,MAX($J$25,D1422+$J$27),D1422))),D1422)))</f>
        <v/>
      </c>
      <c r="E1423" s="14" t="str">
        <f t="shared" si="213"/>
        <v/>
      </c>
      <c r="F1423" s="14" t="str">
        <f>IF(A1423="","",IF(A1423=nper,J1422+E1423,MIN(J1422+E1423,IF(D1423=D1422,F1422,IF($E$13="Acc Bi-Weekly",ROUND((-PMT(((1+D1423/CP)^(CP/12))-1,(nper-A1423+1)*12/26,J1422))/2,2),IF($E$13="Acc Weekly",ROUND((-PMT(((1+D1423/CP)^(CP/12))-1,(nper-A1423+1)*12/52,J1422))/4,2),ROUND(-PMT(((1+D1423/CP)^(CP/periods_per_year))-1,nper-A1423+1,J1422),2)))))))</f>
        <v/>
      </c>
      <c r="G1423" s="14" t="str">
        <f>IF(OR(A1423="",A1423&lt;$E$23),"",IF(J1422&lt;=F1423,0,IF(IF(AND(A1423&gt;=$E$23,MOD(A1423-$E$23,int)=0),$E$24,0)+F1423&gt;=J1422+E1423,J1422+E1423-F1423,IF(AND(A1423&gt;=$E$23,MOD(A1423-$E$23,int)=0),$E$24,0)+IF(IF(AND(A1423&gt;=$E$23,MOD(A1423-$E$23,int)=0),$E$24,0)+IF(MOD(A1423-$E$27,periods_per_year)=0,$E$26,0)+F1423&lt;J1422+E1423,IF(MOD(A1423-$E$27,periods_per_year)=0,$E$26,0),J1422+E1423-IF(AND(A1423&gt;=$E$23,MOD(A1423-$E$23,int)=0),$E$24,0)-F1423))))</f>
        <v/>
      </c>
      <c r="H1423" s="15"/>
      <c r="I1423" s="14" t="str">
        <f t="shared" si="214"/>
        <v/>
      </c>
      <c r="J1423" s="14" t="str">
        <f t="shared" si="215"/>
        <v/>
      </c>
      <c r="K1423" s="14" t="str">
        <f t="shared" si="216"/>
        <v/>
      </c>
      <c r="L1423" s="14" t="str">
        <f>IF(A1423="","",SUM($K$49:K1423))</f>
        <v/>
      </c>
      <c r="O1423" s="18" t="str">
        <f t="shared" si="217"/>
        <v/>
      </c>
      <c r="P1423" s="19" t="str">
        <f>IF(O1423="","",IF(OR(periods_per_year=26,periods_per_year=52),IF(periods_per_year=26,IF(O1423=1,fpdate,P1422+14),IF(periods_per_year=52,IF(O1423=1,fpdate,P1422+7),"n/a")),IF(periods_per_year=24,DATE(YEAR(fpdate),MONTH(fpdate)+(O1423-1)/2+IF(AND(DAY(fpdate)&gt;=15,MOD(O1423,2)=0),1,0),IF(MOD(O1423,2)=0,IF(DAY(fpdate)&gt;=15,DAY(fpdate)-14,DAY(fpdate)+14),DAY(fpdate))),IF(DAY(DATE(YEAR(fpdate),MONTH(fpdate)+O1423-1,DAY(fpdate)))&lt;&gt;DAY(fpdate),DATE(YEAR(fpdate),MONTH(fpdate)+O1423,0),DATE(YEAR(fpdate),MONTH(fpdate)+O1423-1,DAY(fpdate))))))</f>
        <v/>
      </c>
      <c r="Q1423" s="20" t="str">
        <f>IF(O1423="","",IF(D1423&lt;&gt;"",D1423,IF(O1423=1,start_rate,IF(variable,IF(OR(O1423=1,O1423&lt;$J$23*periods_per_year),Q1422,MIN($J$24,IF(MOD(O1423-1,$J$26)=0,MAX($J$25,Q1422+$J$27),Q1422))),Q1422))))</f>
        <v/>
      </c>
      <c r="R1423" s="21" t="str">
        <f>IF(O1423="","",ROUND((((1+Q1423/CP)^(CP/periods_per_year))-1)*U1422,2))</f>
        <v/>
      </c>
      <c r="S1423" s="21" t="str">
        <f>IF(O1423="","",IF(O1423=nper,U1422+R1423,MIN(U1422+R1423,IF(Q1423=Q1422,S1422,ROUND(-PMT(((1+Q1423/CP)^(CP/periods_per_year))-1,nper-O1423+1,U1422),2)))))</f>
        <v/>
      </c>
      <c r="T1423" s="21" t="str">
        <f t="shared" si="218"/>
        <v/>
      </c>
      <c r="U1423" s="21" t="str">
        <f t="shared" si="219"/>
        <v/>
      </c>
    </row>
    <row r="1424" spans="1:21" x14ac:dyDescent="0.2">
      <c r="A1424" s="11" t="str">
        <f t="shared" si="210"/>
        <v/>
      </c>
      <c r="B1424" s="12" t="str">
        <f t="shared" si="211"/>
        <v/>
      </c>
      <c r="C1424" s="16" t="str">
        <f t="shared" si="212"/>
        <v/>
      </c>
      <c r="D1424" s="13" t="str">
        <f>IF(A1424="","",IF(A1424=1,start_rate,IF(variable,IF(OR(A1424=1,A1424&lt;$J$23*periods_per_year),D1423,MIN($J$24,IF(MOD(A1424-1,$J$26)=0,MAX($J$25,D1423+$J$27),D1423))),D1423)))</f>
        <v/>
      </c>
      <c r="E1424" s="14" t="str">
        <f t="shared" si="213"/>
        <v/>
      </c>
      <c r="F1424" s="14" t="str">
        <f>IF(A1424="","",IF(A1424=nper,J1423+E1424,MIN(J1423+E1424,IF(D1424=D1423,F1423,IF($E$13="Acc Bi-Weekly",ROUND((-PMT(((1+D1424/CP)^(CP/12))-1,(nper-A1424+1)*12/26,J1423))/2,2),IF($E$13="Acc Weekly",ROUND((-PMT(((1+D1424/CP)^(CP/12))-1,(nper-A1424+1)*12/52,J1423))/4,2),ROUND(-PMT(((1+D1424/CP)^(CP/periods_per_year))-1,nper-A1424+1,J1423),2)))))))</f>
        <v/>
      </c>
      <c r="G1424" s="14" t="str">
        <f>IF(OR(A1424="",A1424&lt;$E$23),"",IF(J1423&lt;=F1424,0,IF(IF(AND(A1424&gt;=$E$23,MOD(A1424-$E$23,int)=0),$E$24,0)+F1424&gt;=J1423+E1424,J1423+E1424-F1424,IF(AND(A1424&gt;=$E$23,MOD(A1424-$E$23,int)=0),$E$24,0)+IF(IF(AND(A1424&gt;=$E$23,MOD(A1424-$E$23,int)=0),$E$24,0)+IF(MOD(A1424-$E$27,periods_per_year)=0,$E$26,0)+F1424&lt;J1423+E1424,IF(MOD(A1424-$E$27,periods_per_year)=0,$E$26,0),J1423+E1424-IF(AND(A1424&gt;=$E$23,MOD(A1424-$E$23,int)=0),$E$24,0)-F1424))))</f>
        <v/>
      </c>
      <c r="H1424" s="15"/>
      <c r="I1424" s="14" t="str">
        <f t="shared" si="214"/>
        <v/>
      </c>
      <c r="J1424" s="14" t="str">
        <f t="shared" si="215"/>
        <v/>
      </c>
      <c r="K1424" s="14" t="str">
        <f t="shared" si="216"/>
        <v/>
      </c>
      <c r="L1424" s="14" t="str">
        <f>IF(A1424="","",SUM($K$49:K1424))</f>
        <v/>
      </c>
      <c r="O1424" s="18" t="str">
        <f t="shared" si="217"/>
        <v/>
      </c>
      <c r="P1424" s="19" t="str">
        <f>IF(O1424="","",IF(OR(periods_per_year=26,periods_per_year=52),IF(periods_per_year=26,IF(O1424=1,fpdate,P1423+14),IF(periods_per_year=52,IF(O1424=1,fpdate,P1423+7),"n/a")),IF(periods_per_year=24,DATE(YEAR(fpdate),MONTH(fpdate)+(O1424-1)/2+IF(AND(DAY(fpdate)&gt;=15,MOD(O1424,2)=0),1,0),IF(MOD(O1424,2)=0,IF(DAY(fpdate)&gt;=15,DAY(fpdate)-14,DAY(fpdate)+14),DAY(fpdate))),IF(DAY(DATE(YEAR(fpdate),MONTH(fpdate)+O1424-1,DAY(fpdate)))&lt;&gt;DAY(fpdate),DATE(YEAR(fpdate),MONTH(fpdate)+O1424,0),DATE(YEAR(fpdate),MONTH(fpdate)+O1424-1,DAY(fpdate))))))</f>
        <v/>
      </c>
      <c r="Q1424" s="20" t="str">
        <f>IF(O1424="","",IF(D1424&lt;&gt;"",D1424,IF(O1424=1,start_rate,IF(variable,IF(OR(O1424=1,O1424&lt;$J$23*periods_per_year),Q1423,MIN($J$24,IF(MOD(O1424-1,$J$26)=0,MAX($J$25,Q1423+$J$27),Q1423))),Q1423))))</f>
        <v/>
      </c>
      <c r="R1424" s="21" t="str">
        <f>IF(O1424="","",ROUND((((1+Q1424/CP)^(CP/periods_per_year))-1)*U1423,2))</f>
        <v/>
      </c>
      <c r="S1424" s="21" t="str">
        <f>IF(O1424="","",IF(O1424=nper,U1423+R1424,MIN(U1423+R1424,IF(Q1424=Q1423,S1423,ROUND(-PMT(((1+Q1424/CP)^(CP/periods_per_year))-1,nper-O1424+1,U1423),2)))))</f>
        <v/>
      </c>
      <c r="T1424" s="21" t="str">
        <f t="shared" si="218"/>
        <v/>
      </c>
      <c r="U1424" s="21" t="str">
        <f t="shared" si="219"/>
        <v/>
      </c>
    </row>
    <row r="1425" spans="1:21" x14ac:dyDescent="0.2">
      <c r="A1425" s="11" t="str">
        <f t="shared" si="210"/>
        <v/>
      </c>
      <c r="B1425" s="12" t="str">
        <f t="shared" si="211"/>
        <v/>
      </c>
      <c r="C1425" s="16" t="str">
        <f t="shared" si="212"/>
        <v/>
      </c>
      <c r="D1425" s="13" t="str">
        <f>IF(A1425="","",IF(A1425=1,start_rate,IF(variable,IF(OR(A1425=1,A1425&lt;$J$23*periods_per_year),D1424,MIN($J$24,IF(MOD(A1425-1,$J$26)=0,MAX($J$25,D1424+$J$27),D1424))),D1424)))</f>
        <v/>
      </c>
      <c r="E1425" s="14" t="str">
        <f t="shared" si="213"/>
        <v/>
      </c>
      <c r="F1425" s="14" t="str">
        <f>IF(A1425="","",IF(A1425=nper,J1424+E1425,MIN(J1424+E1425,IF(D1425=D1424,F1424,IF($E$13="Acc Bi-Weekly",ROUND((-PMT(((1+D1425/CP)^(CP/12))-1,(nper-A1425+1)*12/26,J1424))/2,2),IF($E$13="Acc Weekly",ROUND((-PMT(((1+D1425/CP)^(CP/12))-1,(nper-A1425+1)*12/52,J1424))/4,2),ROUND(-PMT(((1+D1425/CP)^(CP/periods_per_year))-1,nper-A1425+1,J1424),2)))))))</f>
        <v/>
      </c>
      <c r="G1425" s="14" t="str">
        <f>IF(OR(A1425="",A1425&lt;$E$23),"",IF(J1424&lt;=F1425,0,IF(IF(AND(A1425&gt;=$E$23,MOD(A1425-$E$23,int)=0),$E$24,0)+F1425&gt;=J1424+E1425,J1424+E1425-F1425,IF(AND(A1425&gt;=$E$23,MOD(A1425-$E$23,int)=0),$E$24,0)+IF(IF(AND(A1425&gt;=$E$23,MOD(A1425-$E$23,int)=0),$E$24,0)+IF(MOD(A1425-$E$27,periods_per_year)=0,$E$26,0)+F1425&lt;J1424+E1425,IF(MOD(A1425-$E$27,periods_per_year)=0,$E$26,0),J1424+E1425-IF(AND(A1425&gt;=$E$23,MOD(A1425-$E$23,int)=0),$E$24,0)-F1425))))</f>
        <v/>
      </c>
      <c r="H1425" s="15"/>
      <c r="I1425" s="14" t="str">
        <f t="shared" si="214"/>
        <v/>
      </c>
      <c r="J1425" s="14" t="str">
        <f t="shared" si="215"/>
        <v/>
      </c>
      <c r="K1425" s="14" t="str">
        <f t="shared" si="216"/>
        <v/>
      </c>
      <c r="L1425" s="14" t="str">
        <f>IF(A1425="","",SUM($K$49:K1425))</f>
        <v/>
      </c>
      <c r="O1425" s="18" t="str">
        <f t="shared" si="217"/>
        <v/>
      </c>
      <c r="P1425" s="19" t="str">
        <f>IF(O1425="","",IF(OR(periods_per_year=26,periods_per_year=52),IF(periods_per_year=26,IF(O1425=1,fpdate,P1424+14),IF(periods_per_year=52,IF(O1425=1,fpdate,P1424+7),"n/a")),IF(periods_per_year=24,DATE(YEAR(fpdate),MONTH(fpdate)+(O1425-1)/2+IF(AND(DAY(fpdate)&gt;=15,MOD(O1425,2)=0),1,0),IF(MOD(O1425,2)=0,IF(DAY(fpdate)&gt;=15,DAY(fpdate)-14,DAY(fpdate)+14),DAY(fpdate))),IF(DAY(DATE(YEAR(fpdate),MONTH(fpdate)+O1425-1,DAY(fpdate)))&lt;&gt;DAY(fpdate),DATE(YEAR(fpdate),MONTH(fpdate)+O1425,0),DATE(YEAR(fpdate),MONTH(fpdate)+O1425-1,DAY(fpdate))))))</f>
        <v/>
      </c>
      <c r="Q1425" s="20" t="str">
        <f>IF(O1425="","",IF(D1425&lt;&gt;"",D1425,IF(O1425=1,start_rate,IF(variable,IF(OR(O1425=1,O1425&lt;$J$23*periods_per_year),Q1424,MIN($J$24,IF(MOD(O1425-1,$J$26)=0,MAX($J$25,Q1424+$J$27),Q1424))),Q1424))))</f>
        <v/>
      </c>
      <c r="R1425" s="21" t="str">
        <f>IF(O1425="","",ROUND((((1+Q1425/CP)^(CP/periods_per_year))-1)*U1424,2))</f>
        <v/>
      </c>
      <c r="S1425" s="21" t="str">
        <f>IF(O1425="","",IF(O1425=nper,U1424+R1425,MIN(U1424+R1425,IF(Q1425=Q1424,S1424,ROUND(-PMT(((1+Q1425/CP)^(CP/periods_per_year))-1,nper-O1425+1,U1424),2)))))</f>
        <v/>
      </c>
      <c r="T1425" s="21" t="str">
        <f t="shared" si="218"/>
        <v/>
      </c>
      <c r="U1425" s="21" t="str">
        <f t="shared" si="219"/>
        <v/>
      </c>
    </row>
    <row r="1426" spans="1:21" x14ac:dyDescent="0.2">
      <c r="A1426" s="11" t="str">
        <f t="shared" si="210"/>
        <v/>
      </c>
      <c r="B1426" s="12" t="str">
        <f t="shared" si="211"/>
        <v/>
      </c>
      <c r="C1426" s="16" t="str">
        <f t="shared" si="212"/>
        <v/>
      </c>
      <c r="D1426" s="13" t="str">
        <f>IF(A1426="","",IF(A1426=1,start_rate,IF(variable,IF(OR(A1426=1,A1426&lt;$J$23*periods_per_year),D1425,MIN($J$24,IF(MOD(A1426-1,$J$26)=0,MAX($J$25,D1425+$J$27),D1425))),D1425)))</f>
        <v/>
      </c>
      <c r="E1426" s="14" t="str">
        <f t="shared" si="213"/>
        <v/>
      </c>
      <c r="F1426" s="14" t="str">
        <f>IF(A1426="","",IF(A1426=nper,J1425+E1426,MIN(J1425+E1426,IF(D1426=D1425,F1425,IF($E$13="Acc Bi-Weekly",ROUND((-PMT(((1+D1426/CP)^(CP/12))-1,(nper-A1426+1)*12/26,J1425))/2,2),IF($E$13="Acc Weekly",ROUND((-PMT(((1+D1426/CP)^(CP/12))-1,(nper-A1426+1)*12/52,J1425))/4,2),ROUND(-PMT(((1+D1426/CP)^(CP/periods_per_year))-1,nper-A1426+1,J1425),2)))))))</f>
        <v/>
      </c>
      <c r="G1426" s="14" t="str">
        <f>IF(OR(A1426="",A1426&lt;$E$23),"",IF(J1425&lt;=F1426,0,IF(IF(AND(A1426&gt;=$E$23,MOD(A1426-$E$23,int)=0),$E$24,0)+F1426&gt;=J1425+E1426,J1425+E1426-F1426,IF(AND(A1426&gt;=$E$23,MOD(A1426-$E$23,int)=0),$E$24,0)+IF(IF(AND(A1426&gt;=$E$23,MOD(A1426-$E$23,int)=0),$E$24,0)+IF(MOD(A1426-$E$27,periods_per_year)=0,$E$26,0)+F1426&lt;J1425+E1426,IF(MOD(A1426-$E$27,periods_per_year)=0,$E$26,0),J1425+E1426-IF(AND(A1426&gt;=$E$23,MOD(A1426-$E$23,int)=0),$E$24,0)-F1426))))</f>
        <v/>
      </c>
      <c r="H1426" s="15"/>
      <c r="I1426" s="14" t="str">
        <f t="shared" si="214"/>
        <v/>
      </c>
      <c r="J1426" s="14" t="str">
        <f t="shared" si="215"/>
        <v/>
      </c>
      <c r="K1426" s="14" t="str">
        <f t="shared" si="216"/>
        <v/>
      </c>
      <c r="L1426" s="14" t="str">
        <f>IF(A1426="","",SUM($K$49:K1426))</f>
        <v/>
      </c>
      <c r="O1426" s="18" t="str">
        <f t="shared" si="217"/>
        <v/>
      </c>
      <c r="P1426" s="19" t="str">
        <f>IF(O1426="","",IF(OR(periods_per_year=26,periods_per_year=52),IF(periods_per_year=26,IF(O1426=1,fpdate,P1425+14),IF(periods_per_year=52,IF(O1426=1,fpdate,P1425+7),"n/a")),IF(periods_per_year=24,DATE(YEAR(fpdate),MONTH(fpdate)+(O1426-1)/2+IF(AND(DAY(fpdate)&gt;=15,MOD(O1426,2)=0),1,0),IF(MOD(O1426,2)=0,IF(DAY(fpdate)&gt;=15,DAY(fpdate)-14,DAY(fpdate)+14),DAY(fpdate))),IF(DAY(DATE(YEAR(fpdate),MONTH(fpdate)+O1426-1,DAY(fpdate)))&lt;&gt;DAY(fpdate),DATE(YEAR(fpdate),MONTH(fpdate)+O1426,0),DATE(YEAR(fpdate),MONTH(fpdate)+O1426-1,DAY(fpdate))))))</f>
        <v/>
      </c>
      <c r="Q1426" s="20" t="str">
        <f>IF(O1426="","",IF(D1426&lt;&gt;"",D1426,IF(O1426=1,start_rate,IF(variable,IF(OR(O1426=1,O1426&lt;$J$23*periods_per_year),Q1425,MIN($J$24,IF(MOD(O1426-1,$J$26)=0,MAX($J$25,Q1425+$J$27),Q1425))),Q1425))))</f>
        <v/>
      </c>
      <c r="R1426" s="21" t="str">
        <f>IF(O1426="","",ROUND((((1+Q1426/CP)^(CP/periods_per_year))-1)*U1425,2))</f>
        <v/>
      </c>
      <c r="S1426" s="21" t="str">
        <f>IF(O1426="","",IF(O1426=nper,U1425+R1426,MIN(U1425+R1426,IF(Q1426=Q1425,S1425,ROUND(-PMT(((1+Q1426/CP)^(CP/periods_per_year))-1,nper-O1426+1,U1425),2)))))</f>
        <v/>
      </c>
      <c r="T1426" s="21" t="str">
        <f t="shared" si="218"/>
        <v/>
      </c>
      <c r="U1426" s="21" t="str">
        <f t="shared" si="219"/>
        <v/>
      </c>
    </row>
    <row r="1427" spans="1:21" x14ac:dyDescent="0.2">
      <c r="A1427" s="11" t="str">
        <f t="shared" si="210"/>
        <v/>
      </c>
      <c r="B1427" s="12" t="str">
        <f t="shared" si="211"/>
        <v/>
      </c>
      <c r="C1427" s="16" t="str">
        <f t="shared" si="212"/>
        <v/>
      </c>
      <c r="D1427" s="13" t="str">
        <f>IF(A1427="","",IF(A1427=1,start_rate,IF(variable,IF(OR(A1427=1,A1427&lt;$J$23*periods_per_year),D1426,MIN($J$24,IF(MOD(A1427-1,$J$26)=0,MAX($J$25,D1426+$J$27),D1426))),D1426)))</f>
        <v/>
      </c>
      <c r="E1427" s="14" t="str">
        <f t="shared" si="213"/>
        <v/>
      </c>
      <c r="F1427" s="14" t="str">
        <f>IF(A1427="","",IF(A1427=nper,J1426+E1427,MIN(J1426+E1427,IF(D1427=D1426,F1426,IF($E$13="Acc Bi-Weekly",ROUND((-PMT(((1+D1427/CP)^(CP/12))-1,(nper-A1427+1)*12/26,J1426))/2,2),IF($E$13="Acc Weekly",ROUND((-PMT(((1+D1427/CP)^(CP/12))-1,(nper-A1427+1)*12/52,J1426))/4,2),ROUND(-PMT(((1+D1427/CP)^(CP/periods_per_year))-1,nper-A1427+1,J1426),2)))))))</f>
        <v/>
      </c>
      <c r="G1427" s="14" t="str">
        <f>IF(OR(A1427="",A1427&lt;$E$23),"",IF(J1426&lt;=F1427,0,IF(IF(AND(A1427&gt;=$E$23,MOD(A1427-$E$23,int)=0),$E$24,0)+F1427&gt;=J1426+E1427,J1426+E1427-F1427,IF(AND(A1427&gt;=$E$23,MOD(A1427-$E$23,int)=0),$E$24,0)+IF(IF(AND(A1427&gt;=$E$23,MOD(A1427-$E$23,int)=0),$E$24,0)+IF(MOD(A1427-$E$27,periods_per_year)=0,$E$26,0)+F1427&lt;J1426+E1427,IF(MOD(A1427-$E$27,periods_per_year)=0,$E$26,0),J1426+E1427-IF(AND(A1427&gt;=$E$23,MOD(A1427-$E$23,int)=0),$E$24,0)-F1427))))</f>
        <v/>
      </c>
      <c r="H1427" s="15"/>
      <c r="I1427" s="14" t="str">
        <f t="shared" si="214"/>
        <v/>
      </c>
      <c r="J1427" s="14" t="str">
        <f t="shared" si="215"/>
        <v/>
      </c>
      <c r="K1427" s="14" t="str">
        <f t="shared" si="216"/>
        <v/>
      </c>
      <c r="L1427" s="14" t="str">
        <f>IF(A1427="","",SUM($K$49:K1427))</f>
        <v/>
      </c>
      <c r="O1427" s="18" t="str">
        <f t="shared" si="217"/>
        <v/>
      </c>
      <c r="P1427" s="19" t="str">
        <f>IF(O1427="","",IF(OR(periods_per_year=26,periods_per_year=52),IF(periods_per_year=26,IF(O1427=1,fpdate,P1426+14),IF(periods_per_year=52,IF(O1427=1,fpdate,P1426+7),"n/a")),IF(periods_per_year=24,DATE(YEAR(fpdate),MONTH(fpdate)+(O1427-1)/2+IF(AND(DAY(fpdate)&gt;=15,MOD(O1427,2)=0),1,0),IF(MOD(O1427,2)=0,IF(DAY(fpdate)&gt;=15,DAY(fpdate)-14,DAY(fpdate)+14),DAY(fpdate))),IF(DAY(DATE(YEAR(fpdate),MONTH(fpdate)+O1427-1,DAY(fpdate)))&lt;&gt;DAY(fpdate),DATE(YEAR(fpdate),MONTH(fpdate)+O1427,0),DATE(YEAR(fpdate),MONTH(fpdate)+O1427-1,DAY(fpdate))))))</f>
        <v/>
      </c>
      <c r="Q1427" s="20" t="str">
        <f>IF(O1427="","",IF(D1427&lt;&gt;"",D1427,IF(O1427=1,start_rate,IF(variable,IF(OR(O1427=1,O1427&lt;$J$23*periods_per_year),Q1426,MIN($J$24,IF(MOD(O1427-1,$J$26)=0,MAX($J$25,Q1426+$J$27),Q1426))),Q1426))))</f>
        <v/>
      </c>
      <c r="R1427" s="21" t="str">
        <f>IF(O1427="","",ROUND((((1+Q1427/CP)^(CP/periods_per_year))-1)*U1426,2))</f>
        <v/>
      </c>
      <c r="S1427" s="21" t="str">
        <f>IF(O1427="","",IF(O1427=nper,U1426+R1427,MIN(U1426+R1427,IF(Q1427=Q1426,S1426,ROUND(-PMT(((1+Q1427/CP)^(CP/periods_per_year))-1,nper-O1427+1,U1426),2)))))</f>
        <v/>
      </c>
      <c r="T1427" s="21" t="str">
        <f t="shared" si="218"/>
        <v/>
      </c>
      <c r="U1427" s="21" t="str">
        <f t="shared" si="219"/>
        <v/>
      </c>
    </row>
    <row r="1428" spans="1:21" x14ac:dyDescent="0.2">
      <c r="A1428" s="11" t="str">
        <f t="shared" si="210"/>
        <v/>
      </c>
      <c r="B1428" s="12" t="str">
        <f t="shared" si="211"/>
        <v/>
      </c>
      <c r="C1428" s="16" t="str">
        <f t="shared" si="212"/>
        <v/>
      </c>
      <c r="D1428" s="13" t="str">
        <f>IF(A1428="","",IF(A1428=1,start_rate,IF(variable,IF(OR(A1428=1,A1428&lt;$J$23*periods_per_year),D1427,MIN($J$24,IF(MOD(A1428-1,$J$26)=0,MAX($J$25,D1427+$J$27),D1427))),D1427)))</f>
        <v/>
      </c>
      <c r="E1428" s="14" t="str">
        <f t="shared" si="213"/>
        <v/>
      </c>
      <c r="F1428" s="14" t="str">
        <f>IF(A1428="","",IF(A1428=nper,J1427+E1428,MIN(J1427+E1428,IF(D1428=D1427,F1427,IF($E$13="Acc Bi-Weekly",ROUND((-PMT(((1+D1428/CP)^(CP/12))-1,(nper-A1428+1)*12/26,J1427))/2,2),IF($E$13="Acc Weekly",ROUND((-PMT(((1+D1428/CP)^(CP/12))-1,(nper-A1428+1)*12/52,J1427))/4,2),ROUND(-PMT(((1+D1428/CP)^(CP/periods_per_year))-1,nper-A1428+1,J1427),2)))))))</f>
        <v/>
      </c>
      <c r="G1428" s="14" t="str">
        <f>IF(OR(A1428="",A1428&lt;$E$23),"",IF(J1427&lt;=F1428,0,IF(IF(AND(A1428&gt;=$E$23,MOD(A1428-$E$23,int)=0),$E$24,0)+F1428&gt;=J1427+E1428,J1427+E1428-F1428,IF(AND(A1428&gt;=$E$23,MOD(A1428-$E$23,int)=0),$E$24,0)+IF(IF(AND(A1428&gt;=$E$23,MOD(A1428-$E$23,int)=0),$E$24,0)+IF(MOD(A1428-$E$27,periods_per_year)=0,$E$26,0)+F1428&lt;J1427+E1428,IF(MOD(A1428-$E$27,periods_per_year)=0,$E$26,0),J1427+E1428-IF(AND(A1428&gt;=$E$23,MOD(A1428-$E$23,int)=0),$E$24,0)-F1428))))</f>
        <v/>
      </c>
      <c r="H1428" s="15"/>
      <c r="I1428" s="14" t="str">
        <f t="shared" si="214"/>
        <v/>
      </c>
      <c r="J1428" s="14" t="str">
        <f t="shared" si="215"/>
        <v/>
      </c>
      <c r="K1428" s="14" t="str">
        <f t="shared" si="216"/>
        <v/>
      </c>
      <c r="L1428" s="14" t="str">
        <f>IF(A1428="","",SUM($K$49:K1428))</f>
        <v/>
      </c>
      <c r="O1428" s="18" t="str">
        <f t="shared" si="217"/>
        <v/>
      </c>
      <c r="P1428" s="19" t="str">
        <f>IF(O1428="","",IF(OR(periods_per_year=26,periods_per_year=52),IF(periods_per_year=26,IF(O1428=1,fpdate,P1427+14),IF(periods_per_year=52,IF(O1428=1,fpdate,P1427+7),"n/a")),IF(periods_per_year=24,DATE(YEAR(fpdate),MONTH(fpdate)+(O1428-1)/2+IF(AND(DAY(fpdate)&gt;=15,MOD(O1428,2)=0),1,0),IF(MOD(O1428,2)=0,IF(DAY(fpdate)&gt;=15,DAY(fpdate)-14,DAY(fpdate)+14),DAY(fpdate))),IF(DAY(DATE(YEAR(fpdate),MONTH(fpdate)+O1428-1,DAY(fpdate)))&lt;&gt;DAY(fpdate),DATE(YEAR(fpdate),MONTH(fpdate)+O1428,0),DATE(YEAR(fpdate),MONTH(fpdate)+O1428-1,DAY(fpdate))))))</f>
        <v/>
      </c>
      <c r="Q1428" s="20" t="str">
        <f>IF(O1428="","",IF(D1428&lt;&gt;"",D1428,IF(O1428=1,start_rate,IF(variable,IF(OR(O1428=1,O1428&lt;$J$23*periods_per_year),Q1427,MIN($J$24,IF(MOD(O1428-1,$J$26)=0,MAX($J$25,Q1427+$J$27),Q1427))),Q1427))))</f>
        <v/>
      </c>
      <c r="R1428" s="21" t="str">
        <f>IF(O1428="","",ROUND((((1+Q1428/CP)^(CP/periods_per_year))-1)*U1427,2))</f>
        <v/>
      </c>
      <c r="S1428" s="21" t="str">
        <f>IF(O1428="","",IF(O1428=nper,U1427+R1428,MIN(U1427+R1428,IF(Q1428=Q1427,S1427,ROUND(-PMT(((1+Q1428/CP)^(CP/periods_per_year))-1,nper-O1428+1,U1427),2)))))</f>
        <v/>
      </c>
      <c r="T1428" s="21" t="str">
        <f t="shared" si="218"/>
        <v/>
      </c>
      <c r="U1428" s="21" t="str">
        <f t="shared" si="219"/>
        <v/>
      </c>
    </row>
    <row r="1429" spans="1:21" x14ac:dyDescent="0.2">
      <c r="A1429" s="11" t="str">
        <f t="shared" si="210"/>
        <v/>
      </c>
      <c r="B1429" s="12" t="str">
        <f t="shared" si="211"/>
        <v/>
      </c>
      <c r="C1429" s="16" t="str">
        <f t="shared" si="212"/>
        <v/>
      </c>
      <c r="D1429" s="13" t="str">
        <f>IF(A1429="","",IF(A1429=1,start_rate,IF(variable,IF(OR(A1429=1,A1429&lt;$J$23*periods_per_year),D1428,MIN($J$24,IF(MOD(A1429-1,$J$26)=0,MAX($J$25,D1428+$J$27),D1428))),D1428)))</f>
        <v/>
      </c>
      <c r="E1429" s="14" t="str">
        <f t="shared" si="213"/>
        <v/>
      </c>
      <c r="F1429" s="14" t="str">
        <f>IF(A1429="","",IF(A1429=nper,J1428+E1429,MIN(J1428+E1429,IF(D1429=D1428,F1428,IF($E$13="Acc Bi-Weekly",ROUND((-PMT(((1+D1429/CP)^(CP/12))-1,(nper-A1429+1)*12/26,J1428))/2,2),IF($E$13="Acc Weekly",ROUND((-PMT(((1+D1429/CP)^(CP/12))-1,(nper-A1429+1)*12/52,J1428))/4,2),ROUND(-PMT(((1+D1429/CP)^(CP/periods_per_year))-1,nper-A1429+1,J1428),2)))))))</f>
        <v/>
      </c>
      <c r="G1429" s="14" t="str">
        <f>IF(OR(A1429="",A1429&lt;$E$23),"",IF(J1428&lt;=F1429,0,IF(IF(AND(A1429&gt;=$E$23,MOD(A1429-$E$23,int)=0),$E$24,0)+F1429&gt;=J1428+E1429,J1428+E1429-F1429,IF(AND(A1429&gt;=$E$23,MOD(A1429-$E$23,int)=0),$E$24,0)+IF(IF(AND(A1429&gt;=$E$23,MOD(A1429-$E$23,int)=0),$E$24,0)+IF(MOD(A1429-$E$27,periods_per_year)=0,$E$26,0)+F1429&lt;J1428+E1429,IF(MOD(A1429-$E$27,periods_per_year)=0,$E$26,0),J1428+E1429-IF(AND(A1429&gt;=$E$23,MOD(A1429-$E$23,int)=0),$E$24,0)-F1429))))</f>
        <v/>
      </c>
      <c r="H1429" s="15"/>
      <c r="I1429" s="14" t="str">
        <f t="shared" si="214"/>
        <v/>
      </c>
      <c r="J1429" s="14" t="str">
        <f t="shared" si="215"/>
        <v/>
      </c>
      <c r="K1429" s="14" t="str">
        <f t="shared" si="216"/>
        <v/>
      </c>
      <c r="L1429" s="14" t="str">
        <f>IF(A1429="","",SUM($K$49:K1429))</f>
        <v/>
      </c>
      <c r="O1429" s="18" t="str">
        <f t="shared" si="217"/>
        <v/>
      </c>
      <c r="P1429" s="19" t="str">
        <f>IF(O1429="","",IF(OR(periods_per_year=26,periods_per_year=52),IF(periods_per_year=26,IF(O1429=1,fpdate,P1428+14),IF(periods_per_year=52,IF(O1429=1,fpdate,P1428+7),"n/a")),IF(periods_per_year=24,DATE(YEAR(fpdate),MONTH(fpdate)+(O1429-1)/2+IF(AND(DAY(fpdate)&gt;=15,MOD(O1429,2)=0),1,0),IF(MOD(O1429,2)=0,IF(DAY(fpdate)&gt;=15,DAY(fpdate)-14,DAY(fpdate)+14),DAY(fpdate))),IF(DAY(DATE(YEAR(fpdate),MONTH(fpdate)+O1429-1,DAY(fpdate)))&lt;&gt;DAY(fpdate),DATE(YEAR(fpdate),MONTH(fpdate)+O1429,0),DATE(YEAR(fpdate),MONTH(fpdate)+O1429-1,DAY(fpdate))))))</f>
        <v/>
      </c>
      <c r="Q1429" s="20" t="str">
        <f>IF(O1429="","",IF(D1429&lt;&gt;"",D1429,IF(O1429=1,start_rate,IF(variable,IF(OR(O1429=1,O1429&lt;$J$23*periods_per_year),Q1428,MIN($J$24,IF(MOD(O1429-1,$J$26)=0,MAX($J$25,Q1428+$J$27),Q1428))),Q1428))))</f>
        <v/>
      </c>
      <c r="R1429" s="21" t="str">
        <f>IF(O1429="","",ROUND((((1+Q1429/CP)^(CP/periods_per_year))-1)*U1428,2))</f>
        <v/>
      </c>
      <c r="S1429" s="21" t="str">
        <f>IF(O1429="","",IF(O1429=nper,U1428+R1429,MIN(U1428+R1429,IF(Q1429=Q1428,S1428,ROUND(-PMT(((1+Q1429/CP)^(CP/periods_per_year))-1,nper-O1429+1,U1428),2)))))</f>
        <v/>
      </c>
      <c r="T1429" s="21" t="str">
        <f t="shared" si="218"/>
        <v/>
      </c>
      <c r="U1429" s="21" t="str">
        <f t="shared" si="219"/>
        <v/>
      </c>
    </row>
    <row r="1430" spans="1:21" x14ac:dyDescent="0.2">
      <c r="A1430" s="11" t="str">
        <f t="shared" si="210"/>
        <v/>
      </c>
      <c r="B1430" s="12" t="str">
        <f t="shared" si="211"/>
        <v/>
      </c>
      <c r="C1430" s="16" t="str">
        <f t="shared" si="212"/>
        <v/>
      </c>
      <c r="D1430" s="13" t="str">
        <f>IF(A1430="","",IF(A1430=1,start_rate,IF(variable,IF(OR(A1430=1,A1430&lt;$J$23*periods_per_year),D1429,MIN($J$24,IF(MOD(A1430-1,$J$26)=0,MAX($J$25,D1429+$J$27),D1429))),D1429)))</f>
        <v/>
      </c>
      <c r="E1430" s="14" t="str">
        <f t="shared" si="213"/>
        <v/>
      </c>
      <c r="F1430" s="14" t="str">
        <f>IF(A1430="","",IF(A1430=nper,J1429+E1430,MIN(J1429+E1430,IF(D1430=D1429,F1429,IF($E$13="Acc Bi-Weekly",ROUND((-PMT(((1+D1430/CP)^(CP/12))-1,(nper-A1430+1)*12/26,J1429))/2,2),IF($E$13="Acc Weekly",ROUND((-PMT(((1+D1430/CP)^(CP/12))-1,(nper-A1430+1)*12/52,J1429))/4,2),ROUND(-PMT(((1+D1430/CP)^(CP/periods_per_year))-1,nper-A1430+1,J1429),2)))))))</f>
        <v/>
      </c>
      <c r="G1430" s="14" t="str">
        <f>IF(OR(A1430="",A1430&lt;$E$23),"",IF(J1429&lt;=F1430,0,IF(IF(AND(A1430&gt;=$E$23,MOD(A1430-$E$23,int)=0),$E$24,0)+F1430&gt;=J1429+E1430,J1429+E1430-F1430,IF(AND(A1430&gt;=$E$23,MOD(A1430-$E$23,int)=0),$E$24,0)+IF(IF(AND(A1430&gt;=$E$23,MOD(A1430-$E$23,int)=0),$E$24,0)+IF(MOD(A1430-$E$27,periods_per_year)=0,$E$26,0)+F1430&lt;J1429+E1430,IF(MOD(A1430-$E$27,periods_per_year)=0,$E$26,0),J1429+E1430-IF(AND(A1430&gt;=$E$23,MOD(A1430-$E$23,int)=0),$E$24,0)-F1430))))</f>
        <v/>
      </c>
      <c r="H1430" s="15"/>
      <c r="I1430" s="14" t="str">
        <f t="shared" si="214"/>
        <v/>
      </c>
      <c r="J1430" s="14" t="str">
        <f t="shared" si="215"/>
        <v/>
      </c>
      <c r="K1430" s="14" t="str">
        <f t="shared" si="216"/>
        <v/>
      </c>
      <c r="L1430" s="14" t="str">
        <f>IF(A1430="","",SUM($K$49:K1430))</f>
        <v/>
      </c>
      <c r="O1430" s="18" t="str">
        <f t="shared" si="217"/>
        <v/>
      </c>
      <c r="P1430" s="19" t="str">
        <f>IF(O1430="","",IF(OR(periods_per_year=26,periods_per_year=52),IF(periods_per_year=26,IF(O1430=1,fpdate,P1429+14),IF(periods_per_year=52,IF(O1430=1,fpdate,P1429+7),"n/a")),IF(periods_per_year=24,DATE(YEAR(fpdate),MONTH(fpdate)+(O1430-1)/2+IF(AND(DAY(fpdate)&gt;=15,MOD(O1430,2)=0),1,0),IF(MOD(O1430,2)=0,IF(DAY(fpdate)&gt;=15,DAY(fpdate)-14,DAY(fpdate)+14),DAY(fpdate))),IF(DAY(DATE(YEAR(fpdate),MONTH(fpdate)+O1430-1,DAY(fpdate)))&lt;&gt;DAY(fpdate),DATE(YEAR(fpdate),MONTH(fpdate)+O1430,0),DATE(YEAR(fpdate),MONTH(fpdate)+O1430-1,DAY(fpdate))))))</f>
        <v/>
      </c>
      <c r="Q1430" s="20" t="str">
        <f>IF(O1430="","",IF(D1430&lt;&gt;"",D1430,IF(O1430=1,start_rate,IF(variable,IF(OR(O1430=1,O1430&lt;$J$23*periods_per_year),Q1429,MIN($J$24,IF(MOD(O1430-1,$J$26)=0,MAX($J$25,Q1429+$J$27),Q1429))),Q1429))))</f>
        <v/>
      </c>
      <c r="R1430" s="21" t="str">
        <f>IF(O1430="","",ROUND((((1+Q1430/CP)^(CP/periods_per_year))-1)*U1429,2))</f>
        <v/>
      </c>
      <c r="S1430" s="21" t="str">
        <f>IF(O1430="","",IF(O1430=nper,U1429+R1430,MIN(U1429+R1430,IF(Q1430=Q1429,S1429,ROUND(-PMT(((1+Q1430/CP)^(CP/periods_per_year))-1,nper-O1430+1,U1429),2)))))</f>
        <v/>
      </c>
      <c r="T1430" s="21" t="str">
        <f t="shared" si="218"/>
        <v/>
      </c>
      <c r="U1430" s="21" t="str">
        <f t="shared" si="219"/>
        <v/>
      </c>
    </row>
    <row r="1431" spans="1:21" x14ac:dyDescent="0.2">
      <c r="A1431" s="11" t="str">
        <f t="shared" si="210"/>
        <v/>
      </c>
      <c r="B1431" s="12" t="str">
        <f t="shared" si="211"/>
        <v/>
      </c>
      <c r="C1431" s="16" t="str">
        <f t="shared" si="212"/>
        <v/>
      </c>
      <c r="D1431" s="13" t="str">
        <f>IF(A1431="","",IF(A1431=1,start_rate,IF(variable,IF(OR(A1431=1,A1431&lt;$J$23*periods_per_year),D1430,MIN($J$24,IF(MOD(A1431-1,$J$26)=0,MAX($J$25,D1430+$J$27),D1430))),D1430)))</f>
        <v/>
      </c>
      <c r="E1431" s="14" t="str">
        <f t="shared" si="213"/>
        <v/>
      </c>
      <c r="F1431" s="14" t="str">
        <f>IF(A1431="","",IF(A1431=nper,J1430+E1431,MIN(J1430+E1431,IF(D1431=D1430,F1430,IF($E$13="Acc Bi-Weekly",ROUND((-PMT(((1+D1431/CP)^(CP/12))-1,(nper-A1431+1)*12/26,J1430))/2,2),IF($E$13="Acc Weekly",ROUND((-PMT(((1+D1431/CP)^(CP/12))-1,(nper-A1431+1)*12/52,J1430))/4,2),ROUND(-PMT(((1+D1431/CP)^(CP/periods_per_year))-1,nper-A1431+1,J1430),2)))))))</f>
        <v/>
      </c>
      <c r="G1431" s="14" t="str">
        <f>IF(OR(A1431="",A1431&lt;$E$23),"",IF(J1430&lt;=F1431,0,IF(IF(AND(A1431&gt;=$E$23,MOD(A1431-$E$23,int)=0),$E$24,0)+F1431&gt;=J1430+E1431,J1430+E1431-F1431,IF(AND(A1431&gt;=$E$23,MOD(A1431-$E$23,int)=0),$E$24,0)+IF(IF(AND(A1431&gt;=$E$23,MOD(A1431-$E$23,int)=0),$E$24,0)+IF(MOD(A1431-$E$27,periods_per_year)=0,$E$26,0)+F1431&lt;J1430+E1431,IF(MOD(A1431-$E$27,periods_per_year)=0,$E$26,0),J1430+E1431-IF(AND(A1431&gt;=$E$23,MOD(A1431-$E$23,int)=0),$E$24,0)-F1431))))</f>
        <v/>
      </c>
      <c r="H1431" s="15"/>
      <c r="I1431" s="14" t="str">
        <f t="shared" si="214"/>
        <v/>
      </c>
      <c r="J1431" s="14" t="str">
        <f t="shared" si="215"/>
        <v/>
      </c>
      <c r="K1431" s="14" t="str">
        <f t="shared" si="216"/>
        <v/>
      </c>
      <c r="L1431" s="14" t="str">
        <f>IF(A1431="","",SUM($K$49:K1431))</f>
        <v/>
      </c>
      <c r="O1431" s="18" t="str">
        <f t="shared" si="217"/>
        <v/>
      </c>
      <c r="P1431" s="19" t="str">
        <f>IF(O1431="","",IF(OR(periods_per_year=26,periods_per_year=52),IF(periods_per_year=26,IF(O1431=1,fpdate,P1430+14),IF(periods_per_year=52,IF(O1431=1,fpdate,P1430+7),"n/a")),IF(periods_per_year=24,DATE(YEAR(fpdate),MONTH(fpdate)+(O1431-1)/2+IF(AND(DAY(fpdate)&gt;=15,MOD(O1431,2)=0),1,0),IF(MOD(O1431,2)=0,IF(DAY(fpdate)&gt;=15,DAY(fpdate)-14,DAY(fpdate)+14),DAY(fpdate))),IF(DAY(DATE(YEAR(fpdate),MONTH(fpdate)+O1431-1,DAY(fpdate)))&lt;&gt;DAY(fpdate),DATE(YEAR(fpdate),MONTH(fpdate)+O1431,0),DATE(YEAR(fpdate),MONTH(fpdate)+O1431-1,DAY(fpdate))))))</f>
        <v/>
      </c>
      <c r="Q1431" s="20" t="str">
        <f>IF(O1431="","",IF(D1431&lt;&gt;"",D1431,IF(O1431=1,start_rate,IF(variable,IF(OR(O1431=1,O1431&lt;$J$23*periods_per_year),Q1430,MIN($J$24,IF(MOD(O1431-1,$J$26)=0,MAX($J$25,Q1430+$J$27),Q1430))),Q1430))))</f>
        <v/>
      </c>
      <c r="R1431" s="21" t="str">
        <f>IF(O1431="","",ROUND((((1+Q1431/CP)^(CP/periods_per_year))-1)*U1430,2))</f>
        <v/>
      </c>
      <c r="S1431" s="21" t="str">
        <f>IF(O1431="","",IF(O1431=nper,U1430+R1431,MIN(U1430+R1431,IF(Q1431=Q1430,S1430,ROUND(-PMT(((1+Q1431/CP)^(CP/periods_per_year))-1,nper-O1431+1,U1430),2)))))</f>
        <v/>
      </c>
      <c r="T1431" s="21" t="str">
        <f t="shared" si="218"/>
        <v/>
      </c>
      <c r="U1431" s="21" t="str">
        <f t="shared" si="219"/>
        <v/>
      </c>
    </row>
    <row r="1432" spans="1:21" x14ac:dyDescent="0.2">
      <c r="A1432" s="11" t="str">
        <f t="shared" si="210"/>
        <v/>
      </c>
      <c r="B1432" s="12" t="str">
        <f t="shared" si="211"/>
        <v/>
      </c>
      <c r="C1432" s="16" t="str">
        <f t="shared" si="212"/>
        <v/>
      </c>
      <c r="D1432" s="13" t="str">
        <f>IF(A1432="","",IF(A1432=1,start_rate,IF(variable,IF(OR(A1432=1,A1432&lt;$J$23*periods_per_year),D1431,MIN($J$24,IF(MOD(A1432-1,$J$26)=0,MAX($J$25,D1431+$J$27),D1431))),D1431)))</f>
        <v/>
      </c>
      <c r="E1432" s="14" t="str">
        <f t="shared" si="213"/>
        <v/>
      </c>
      <c r="F1432" s="14" t="str">
        <f>IF(A1432="","",IF(A1432=nper,J1431+E1432,MIN(J1431+E1432,IF(D1432=D1431,F1431,IF($E$13="Acc Bi-Weekly",ROUND((-PMT(((1+D1432/CP)^(CP/12))-1,(nper-A1432+1)*12/26,J1431))/2,2),IF($E$13="Acc Weekly",ROUND((-PMT(((1+D1432/CP)^(CP/12))-1,(nper-A1432+1)*12/52,J1431))/4,2),ROUND(-PMT(((1+D1432/CP)^(CP/periods_per_year))-1,nper-A1432+1,J1431),2)))))))</f>
        <v/>
      </c>
      <c r="G1432" s="14" t="str">
        <f>IF(OR(A1432="",A1432&lt;$E$23),"",IF(J1431&lt;=F1432,0,IF(IF(AND(A1432&gt;=$E$23,MOD(A1432-$E$23,int)=0),$E$24,0)+F1432&gt;=J1431+E1432,J1431+E1432-F1432,IF(AND(A1432&gt;=$E$23,MOD(A1432-$E$23,int)=0),$E$24,0)+IF(IF(AND(A1432&gt;=$E$23,MOD(A1432-$E$23,int)=0),$E$24,0)+IF(MOD(A1432-$E$27,periods_per_year)=0,$E$26,0)+F1432&lt;J1431+E1432,IF(MOD(A1432-$E$27,periods_per_year)=0,$E$26,0),J1431+E1432-IF(AND(A1432&gt;=$E$23,MOD(A1432-$E$23,int)=0),$E$24,0)-F1432))))</f>
        <v/>
      </c>
      <c r="H1432" s="15"/>
      <c r="I1432" s="14" t="str">
        <f t="shared" si="214"/>
        <v/>
      </c>
      <c r="J1432" s="14" t="str">
        <f t="shared" si="215"/>
        <v/>
      </c>
      <c r="K1432" s="14" t="str">
        <f t="shared" si="216"/>
        <v/>
      </c>
      <c r="L1432" s="14" t="str">
        <f>IF(A1432="","",SUM($K$49:K1432))</f>
        <v/>
      </c>
      <c r="O1432" s="18" t="str">
        <f t="shared" si="217"/>
        <v/>
      </c>
      <c r="P1432" s="19" t="str">
        <f>IF(O1432="","",IF(OR(periods_per_year=26,periods_per_year=52),IF(periods_per_year=26,IF(O1432=1,fpdate,P1431+14),IF(periods_per_year=52,IF(O1432=1,fpdate,P1431+7),"n/a")),IF(periods_per_year=24,DATE(YEAR(fpdate),MONTH(fpdate)+(O1432-1)/2+IF(AND(DAY(fpdate)&gt;=15,MOD(O1432,2)=0),1,0),IF(MOD(O1432,2)=0,IF(DAY(fpdate)&gt;=15,DAY(fpdate)-14,DAY(fpdate)+14),DAY(fpdate))),IF(DAY(DATE(YEAR(fpdate),MONTH(fpdate)+O1432-1,DAY(fpdate)))&lt;&gt;DAY(fpdate),DATE(YEAR(fpdate),MONTH(fpdate)+O1432,0),DATE(YEAR(fpdate),MONTH(fpdate)+O1432-1,DAY(fpdate))))))</f>
        <v/>
      </c>
      <c r="Q1432" s="20" t="str">
        <f>IF(O1432="","",IF(D1432&lt;&gt;"",D1432,IF(O1432=1,start_rate,IF(variable,IF(OR(O1432=1,O1432&lt;$J$23*periods_per_year),Q1431,MIN($J$24,IF(MOD(O1432-1,$J$26)=0,MAX($J$25,Q1431+$J$27),Q1431))),Q1431))))</f>
        <v/>
      </c>
      <c r="R1432" s="21" t="str">
        <f>IF(O1432="","",ROUND((((1+Q1432/CP)^(CP/periods_per_year))-1)*U1431,2))</f>
        <v/>
      </c>
      <c r="S1432" s="21" t="str">
        <f>IF(O1432="","",IF(O1432=nper,U1431+R1432,MIN(U1431+R1432,IF(Q1432=Q1431,S1431,ROUND(-PMT(((1+Q1432/CP)^(CP/periods_per_year))-1,nper-O1432+1,U1431),2)))))</f>
        <v/>
      </c>
      <c r="T1432" s="21" t="str">
        <f t="shared" si="218"/>
        <v/>
      </c>
      <c r="U1432" s="21" t="str">
        <f t="shared" si="219"/>
        <v/>
      </c>
    </row>
    <row r="1433" spans="1:21" x14ac:dyDescent="0.2">
      <c r="A1433" s="11" t="str">
        <f t="shared" si="210"/>
        <v/>
      </c>
      <c r="B1433" s="12" t="str">
        <f t="shared" si="211"/>
        <v/>
      </c>
      <c r="C1433" s="16" t="str">
        <f t="shared" si="212"/>
        <v/>
      </c>
      <c r="D1433" s="13" t="str">
        <f>IF(A1433="","",IF(A1433=1,start_rate,IF(variable,IF(OR(A1433=1,A1433&lt;$J$23*periods_per_year),D1432,MIN($J$24,IF(MOD(A1433-1,$J$26)=0,MAX($J$25,D1432+$J$27),D1432))),D1432)))</f>
        <v/>
      </c>
      <c r="E1433" s="14" t="str">
        <f t="shared" si="213"/>
        <v/>
      </c>
      <c r="F1433" s="14" t="str">
        <f>IF(A1433="","",IF(A1433=nper,J1432+E1433,MIN(J1432+E1433,IF(D1433=D1432,F1432,IF($E$13="Acc Bi-Weekly",ROUND((-PMT(((1+D1433/CP)^(CP/12))-1,(nper-A1433+1)*12/26,J1432))/2,2),IF($E$13="Acc Weekly",ROUND((-PMT(((1+D1433/CP)^(CP/12))-1,(nper-A1433+1)*12/52,J1432))/4,2),ROUND(-PMT(((1+D1433/CP)^(CP/periods_per_year))-1,nper-A1433+1,J1432),2)))))))</f>
        <v/>
      </c>
      <c r="G1433" s="14" t="str">
        <f>IF(OR(A1433="",A1433&lt;$E$23),"",IF(J1432&lt;=F1433,0,IF(IF(AND(A1433&gt;=$E$23,MOD(A1433-$E$23,int)=0),$E$24,0)+F1433&gt;=J1432+E1433,J1432+E1433-F1433,IF(AND(A1433&gt;=$E$23,MOD(A1433-$E$23,int)=0),$E$24,0)+IF(IF(AND(A1433&gt;=$E$23,MOD(A1433-$E$23,int)=0),$E$24,0)+IF(MOD(A1433-$E$27,periods_per_year)=0,$E$26,0)+F1433&lt;J1432+E1433,IF(MOD(A1433-$E$27,periods_per_year)=0,$E$26,0),J1432+E1433-IF(AND(A1433&gt;=$E$23,MOD(A1433-$E$23,int)=0),$E$24,0)-F1433))))</f>
        <v/>
      </c>
      <c r="H1433" s="15"/>
      <c r="I1433" s="14" t="str">
        <f t="shared" si="214"/>
        <v/>
      </c>
      <c r="J1433" s="14" t="str">
        <f t="shared" si="215"/>
        <v/>
      </c>
      <c r="K1433" s="14" t="str">
        <f t="shared" si="216"/>
        <v/>
      </c>
      <c r="L1433" s="14" t="str">
        <f>IF(A1433="","",SUM($K$49:K1433))</f>
        <v/>
      </c>
      <c r="O1433" s="18" t="str">
        <f t="shared" si="217"/>
        <v/>
      </c>
      <c r="P1433" s="19" t="str">
        <f>IF(O1433="","",IF(OR(periods_per_year=26,periods_per_year=52),IF(periods_per_year=26,IF(O1433=1,fpdate,P1432+14),IF(periods_per_year=52,IF(O1433=1,fpdate,P1432+7),"n/a")),IF(periods_per_year=24,DATE(YEAR(fpdate),MONTH(fpdate)+(O1433-1)/2+IF(AND(DAY(fpdate)&gt;=15,MOD(O1433,2)=0),1,0),IF(MOD(O1433,2)=0,IF(DAY(fpdate)&gt;=15,DAY(fpdate)-14,DAY(fpdate)+14),DAY(fpdate))),IF(DAY(DATE(YEAR(fpdate),MONTH(fpdate)+O1433-1,DAY(fpdate)))&lt;&gt;DAY(fpdate),DATE(YEAR(fpdate),MONTH(fpdate)+O1433,0),DATE(YEAR(fpdate),MONTH(fpdate)+O1433-1,DAY(fpdate))))))</f>
        <v/>
      </c>
      <c r="Q1433" s="20" t="str">
        <f>IF(O1433="","",IF(D1433&lt;&gt;"",D1433,IF(O1433=1,start_rate,IF(variable,IF(OR(O1433=1,O1433&lt;$J$23*periods_per_year),Q1432,MIN($J$24,IF(MOD(O1433-1,$J$26)=0,MAX($J$25,Q1432+$J$27),Q1432))),Q1432))))</f>
        <v/>
      </c>
      <c r="R1433" s="21" t="str">
        <f>IF(O1433="","",ROUND((((1+Q1433/CP)^(CP/periods_per_year))-1)*U1432,2))</f>
        <v/>
      </c>
      <c r="S1433" s="21" t="str">
        <f>IF(O1433="","",IF(O1433=nper,U1432+R1433,MIN(U1432+R1433,IF(Q1433=Q1432,S1432,ROUND(-PMT(((1+Q1433/CP)^(CP/periods_per_year))-1,nper-O1433+1,U1432),2)))))</f>
        <v/>
      </c>
      <c r="T1433" s="21" t="str">
        <f t="shared" si="218"/>
        <v/>
      </c>
      <c r="U1433" s="21" t="str">
        <f t="shared" si="219"/>
        <v/>
      </c>
    </row>
    <row r="1434" spans="1:21" x14ac:dyDescent="0.2">
      <c r="A1434" s="11" t="str">
        <f t="shared" si="210"/>
        <v/>
      </c>
      <c r="B1434" s="12" t="str">
        <f t="shared" si="211"/>
        <v/>
      </c>
      <c r="C1434" s="16" t="str">
        <f t="shared" si="212"/>
        <v/>
      </c>
      <c r="D1434" s="13" t="str">
        <f>IF(A1434="","",IF(A1434=1,start_rate,IF(variable,IF(OR(A1434=1,A1434&lt;$J$23*periods_per_year),D1433,MIN($J$24,IF(MOD(A1434-1,$J$26)=0,MAX($J$25,D1433+$J$27),D1433))),D1433)))</f>
        <v/>
      </c>
      <c r="E1434" s="14" t="str">
        <f t="shared" si="213"/>
        <v/>
      </c>
      <c r="F1434" s="14" t="str">
        <f>IF(A1434="","",IF(A1434=nper,J1433+E1434,MIN(J1433+E1434,IF(D1434=D1433,F1433,IF($E$13="Acc Bi-Weekly",ROUND((-PMT(((1+D1434/CP)^(CP/12))-1,(nper-A1434+1)*12/26,J1433))/2,2),IF($E$13="Acc Weekly",ROUND((-PMT(((1+D1434/CP)^(CP/12))-1,(nper-A1434+1)*12/52,J1433))/4,2),ROUND(-PMT(((1+D1434/CP)^(CP/periods_per_year))-1,nper-A1434+1,J1433),2)))))))</f>
        <v/>
      </c>
      <c r="G1434" s="14" t="str">
        <f>IF(OR(A1434="",A1434&lt;$E$23),"",IF(J1433&lt;=F1434,0,IF(IF(AND(A1434&gt;=$E$23,MOD(A1434-$E$23,int)=0),$E$24,0)+F1434&gt;=J1433+E1434,J1433+E1434-F1434,IF(AND(A1434&gt;=$E$23,MOD(A1434-$E$23,int)=0),$E$24,0)+IF(IF(AND(A1434&gt;=$E$23,MOD(A1434-$E$23,int)=0),$E$24,0)+IF(MOD(A1434-$E$27,periods_per_year)=0,$E$26,0)+F1434&lt;J1433+E1434,IF(MOD(A1434-$E$27,periods_per_year)=0,$E$26,0),J1433+E1434-IF(AND(A1434&gt;=$E$23,MOD(A1434-$E$23,int)=0),$E$24,0)-F1434))))</f>
        <v/>
      </c>
      <c r="H1434" s="15"/>
      <c r="I1434" s="14" t="str">
        <f t="shared" si="214"/>
        <v/>
      </c>
      <c r="J1434" s="14" t="str">
        <f t="shared" si="215"/>
        <v/>
      </c>
      <c r="K1434" s="14" t="str">
        <f t="shared" si="216"/>
        <v/>
      </c>
      <c r="L1434" s="14" t="str">
        <f>IF(A1434="","",SUM($K$49:K1434))</f>
        <v/>
      </c>
      <c r="O1434" s="18" t="str">
        <f t="shared" si="217"/>
        <v/>
      </c>
      <c r="P1434" s="19" t="str">
        <f>IF(O1434="","",IF(OR(periods_per_year=26,periods_per_year=52),IF(periods_per_year=26,IF(O1434=1,fpdate,P1433+14),IF(periods_per_year=52,IF(O1434=1,fpdate,P1433+7),"n/a")),IF(periods_per_year=24,DATE(YEAR(fpdate),MONTH(fpdate)+(O1434-1)/2+IF(AND(DAY(fpdate)&gt;=15,MOD(O1434,2)=0),1,0),IF(MOD(O1434,2)=0,IF(DAY(fpdate)&gt;=15,DAY(fpdate)-14,DAY(fpdate)+14),DAY(fpdate))),IF(DAY(DATE(YEAR(fpdate),MONTH(fpdate)+O1434-1,DAY(fpdate)))&lt;&gt;DAY(fpdate),DATE(YEAR(fpdate),MONTH(fpdate)+O1434,0),DATE(YEAR(fpdate),MONTH(fpdate)+O1434-1,DAY(fpdate))))))</f>
        <v/>
      </c>
      <c r="Q1434" s="20" t="str">
        <f>IF(O1434="","",IF(D1434&lt;&gt;"",D1434,IF(O1434=1,start_rate,IF(variable,IF(OR(O1434=1,O1434&lt;$J$23*periods_per_year),Q1433,MIN($J$24,IF(MOD(O1434-1,$J$26)=0,MAX($J$25,Q1433+$J$27),Q1433))),Q1433))))</f>
        <v/>
      </c>
      <c r="R1434" s="21" t="str">
        <f>IF(O1434="","",ROUND((((1+Q1434/CP)^(CP/periods_per_year))-1)*U1433,2))</f>
        <v/>
      </c>
      <c r="S1434" s="21" t="str">
        <f>IF(O1434="","",IF(O1434=nper,U1433+R1434,MIN(U1433+R1434,IF(Q1434=Q1433,S1433,ROUND(-PMT(((1+Q1434/CP)^(CP/periods_per_year))-1,nper-O1434+1,U1433),2)))))</f>
        <v/>
      </c>
      <c r="T1434" s="21" t="str">
        <f t="shared" si="218"/>
        <v/>
      </c>
      <c r="U1434" s="21" t="str">
        <f t="shared" si="219"/>
        <v/>
      </c>
    </row>
    <row r="1435" spans="1:21" x14ac:dyDescent="0.2">
      <c r="A1435" s="11" t="str">
        <f t="shared" si="210"/>
        <v/>
      </c>
      <c r="B1435" s="12" t="str">
        <f t="shared" si="211"/>
        <v/>
      </c>
      <c r="C1435" s="16" t="str">
        <f t="shared" si="212"/>
        <v/>
      </c>
      <c r="D1435" s="13" t="str">
        <f>IF(A1435="","",IF(A1435=1,start_rate,IF(variable,IF(OR(A1435=1,A1435&lt;$J$23*periods_per_year),D1434,MIN($J$24,IF(MOD(A1435-1,$J$26)=0,MAX($J$25,D1434+$J$27),D1434))),D1434)))</f>
        <v/>
      </c>
      <c r="E1435" s="14" t="str">
        <f t="shared" si="213"/>
        <v/>
      </c>
      <c r="F1435" s="14" t="str">
        <f>IF(A1435="","",IF(A1435=nper,J1434+E1435,MIN(J1434+E1435,IF(D1435=D1434,F1434,IF($E$13="Acc Bi-Weekly",ROUND((-PMT(((1+D1435/CP)^(CP/12))-1,(nper-A1435+1)*12/26,J1434))/2,2),IF($E$13="Acc Weekly",ROUND((-PMT(((1+D1435/CP)^(CP/12))-1,(nper-A1435+1)*12/52,J1434))/4,2),ROUND(-PMT(((1+D1435/CP)^(CP/periods_per_year))-1,nper-A1435+1,J1434),2)))))))</f>
        <v/>
      </c>
      <c r="G1435" s="14" t="str">
        <f>IF(OR(A1435="",A1435&lt;$E$23),"",IF(J1434&lt;=F1435,0,IF(IF(AND(A1435&gt;=$E$23,MOD(A1435-$E$23,int)=0),$E$24,0)+F1435&gt;=J1434+E1435,J1434+E1435-F1435,IF(AND(A1435&gt;=$E$23,MOD(A1435-$E$23,int)=0),$E$24,0)+IF(IF(AND(A1435&gt;=$E$23,MOD(A1435-$E$23,int)=0),$E$24,0)+IF(MOD(A1435-$E$27,periods_per_year)=0,$E$26,0)+F1435&lt;J1434+E1435,IF(MOD(A1435-$E$27,periods_per_year)=0,$E$26,0),J1434+E1435-IF(AND(A1435&gt;=$E$23,MOD(A1435-$E$23,int)=0),$E$24,0)-F1435))))</f>
        <v/>
      </c>
      <c r="H1435" s="15"/>
      <c r="I1435" s="14" t="str">
        <f t="shared" si="214"/>
        <v/>
      </c>
      <c r="J1435" s="14" t="str">
        <f t="shared" si="215"/>
        <v/>
      </c>
      <c r="K1435" s="14" t="str">
        <f t="shared" si="216"/>
        <v/>
      </c>
      <c r="L1435" s="14" t="str">
        <f>IF(A1435="","",SUM($K$49:K1435))</f>
        <v/>
      </c>
      <c r="O1435" s="18" t="str">
        <f t="shared" si="217"/>
        <v/>
      </c>
      <c r="P1435" s="19" t="str">
        <f>IF(O1435="","",IF(OR(periods_per_year=26,periods_per_year=52),IF(periods_per_year=26,IF(O1435=1,fpdate,P1434+14),IF(periods_per_year=52,IF(O1435=1,fpdate,P1434+7),"n/a")),IF(periods_per_year=24,DATE(YEAR(fpdate),MONTH(fpdate)+(O1435-1)/2+IF(AND(DAY(fpdate)&gt;=15,MOD(O1435,2)=0),1,0),IF(MOD(O1435,2)=0,IF(DAY(fpdate)&gt;=15,DAY(fpdate)-14,DAY(fpdate)+14),DAY(fpdate))),IF(DAY(DATE(YEAR(fpdate),MONTH(fpdate)+O1435-1,DAY(fpdate)))&lt;&gt;DAY(fpdate),DATE(YEAR(fpdate),MONTH(fpdate)+O1435,0),DATE(YEAR(fpdate),MONTH(fpdate)+O1435-1,DAY(fpdate))))))</f>
        <v/>
      </c>
      <c r="Q1435" s="20" t="str">
        <f>IF(O1435="","",IF(D1435&lt;&gt;"",D1435,IF(O1435=1,start_rate,IF(variable,IF(OR(O1435=1,O1435&lt;$J$23*periods_per_year),Q1434,MIN($J$24,IF(MOD(O1435-1,$J$26)=0,MAX($J$25,Q1434+$J$27),Q1434))),Q1434))))</f>
        <v/>
      </c>
      <c r="R1435" s="21" t="str">
        <f>IF(O1435="","",ROUND((((1+Q1435/CP)^(CP/periods_per_year))-1)*U1434,2))</f>
        <v/>
      </c>
      <c r="S1435" s="21" t="str">
        <f>IF(O1435="","",IF(O1435=nper,U1434+R1435,MIN(U1434+R1435,IF(Q1435=Q1434,S1434,ROUND(-PMT(((1+Q1435/CP)^(CP/periods_per_year))-1,nper-O1435+1,U1434),2)))))</f>
        <v/>
      </c>
      <c r="T1435" s="21" t="str">
        <f t="shared" si="218"/>
        <v/>
      </c>
      <c r="U1435" s="21" t="str">
        <f t="shared" si="219"/>
        <v/>
      </c>
    </row>
    <row r="1436" spans="1:21" x14ac:dyDescent="0.2">
      <c r="A1436" s="11" t="str">
        <f t="shared" si="210"/>
        <v/>
      </c>
      <c r="B1436" s="12" t="str">
        <f t="shared" si="211"/>
        <v/>
      </c>
      <c r="C1436" s="16" t="str">
        <f t="shared" si="212"/>
        <v/>
      </c>
      <c r="D1436" s="13" t="str">
        <f>IF(A1436="","",IF(A1436=1,start_rate,IF(variable,IF(OR(A1436=1,A1436&lt;$J$23*periods_per_year),D1435,MIN($J$24,IF(MOD(A1436-1,$J$26)=0,MAX($J$25,D1435+$J$27),D1435))),D1435)))</f>
        <v/>
      </c>
      <c r="E1436" s="14" t="str">
        <f t="shared" si="213"/>
        <v/>
      </c>
      <c r="F1436" s="14" t="str">
        <f>IF(A1436="","",IF(A1436=nper,J1435+E1436,MIN(J1435+E1436,IF(D1436=D1435,F1435,IF($E$13="Acc Bi-Weekly",ROUND((-PMT(((1+D1436/CP)^(CP/12))-1,(nper-A1436+1)*12/26,J1435))/2,2),IF($E$13="Acc Weekly",ROUND((-PMT(((1+D1436/CP)^(CP/12))-1,(nper-A1436+1)*12/52,J1435))/4,2),ROUND(-PMT(((1+D1436/CP)^(CP/periods_per_year))-1,nper-A1436+1,J1435),2)))))))</f>
        <v/>
      </c>
      <c r="G1436" s="14" t="str">
        <f>IF(OR(A1436="",A1436&lt;$E$23),"",IF(J1435&lt;=F1436,0,IF(IF(AND(A1436&gt;=$E$23,MOD(A1436-$E$23,int)=0),$E$24,0)+F1436&gt;=J1435+E1436,J1435+E1436-F1436,IF(AND(A1436&gt;=$E$23,MOD(A1436-$E$23,int)=0),$E$24,0)+IF(IF(AND(A1436&gt;=$E$23,MOD(A1436-$E$23,int)=0),$E$24,0)+IF(MOD(A1436-$E$27,periods_per_year)=0,$E$26,0)+F1436&lt;J1435+E1436,IF(MOD(A1436-$E$27,periods_per_year)=0,$E$26,0),J1435+E1436-IF(AND(A1436&gt;=$E$23,MOD(A1436-$E$23,int)=0),$E$24,0)-F1436))))</f>
        <v/>
      </c>
      <c r="H1436" s="15"/>
      <c r="I1436" s="14" t="str">
        <f t="shared" si="214"/>
        <v/>
      </c>
      <c r="J1436" s="14" t="str">
        <f t="shared" si="215"/>
        <v/>
      </c>
      <c r="K1436" s="14" t="str">
        <f t="shared" si="216"/>
        <v/>
      </c>
      <c r="L1436" s="14" t="str">
        <f>IF(A1436="","",SUM($K$49:K1436))</f>
        <v/>
      </c>
      <c r="O1436" s="18" t="str">
        <f t="shared" si="217"/>
        <v/>
      </c>
      <c r="P1436" s="19" t="str">
        <f>IF(O1436="","",IF(OR(periods_per_year=26,periods_per_year=52),IF(periods_per_year=26,IF(O1436=1,fpdate,P1435+14),IF(periods_per_year=52,IF(O1436=1,fpdate,P1435+7),"n/a")),IF(periods_per_year=24,DATE(YEAR(fpdate),MONTH(fpdate)+(O1436-1)/2+IF(AND(DAY(fpdate)&gt;=15,MOD(O1436,2)=0),1,0),IF(MOD(O1436,2)=0,IF(DAY(fpdate)&gt;=15,DAY(fpdate)-14,DAY(fpdate)+14),DAY(fpdate))),IF(DAY(DATE(YEAR(fpdate),MONTH(fpdate)+O1436-1,DAY(fpdate)))&lt;&gt;DAY(fpdate),DATE(YEAR(fpdate),MONTH(fpdate)+O1436,0),DATE(YEAR(fpdate),MONTH(fpdate)+O1436-1,DAY(fpdate))))))</f>
        <v/>
      </c>
      <c r="Q1436" s="20" t="str">
        <f>IF(O1436="","",IF(D1436&lt;&gt;"",D1436,IF(O1436=1,start_rate,IF(variable,IF(OR(O1436=1,O1436&lt;$J$23*periods_per_year),Q1435,MIN($J$24,IF(MOD(O1436-1,$J$26)=0,MAX($J$25,Q1435+$J$27),Q1435))),Q1435))))</f>
        <v/>
      </c>
      <c r="R1436" s="21" t="str">
        <f>IF(O1436="","",ROUND((((1+Q1436/CP)^(CP/periods_per_year))-1)*U1435,2))</f>
        <v/>
      </c>
      <c r="S1436" s="21" t="str">
        <f>IF(O1436="","",IF(O1436=nper,U1435+R1436,MIN(U1435+R1436,IF(Q1436=Q1435,S1435,ROUND(-PMT(((1+Q1436/CP)^(CP/periods_per_year))-1,nper-O1436+1,U1435),2)))))</f>
        <v/>
      </c>
      <c r="T1436" s="21" t="str">
        <f t="shared" si="218"/>
        <v/>
      </c>
      <c r="U1436" s="21" t="str">
        <f t="shared" si="219"/>
        <v/>
      </c>
    </row>
    <row r="1437" spans="1:21" x14ac:dyDescent="0.2">
      <c r="A1437" s="11" t="str">
        <f t="shared" si="210"/>
        <v/>
      </c>
      <c r="B1437" s="12" t="str">
        <f t="shared" si="211"/>
        <v/>
      </c>
      <c r="C1437" s="16" t="str">
        <f t="shared" si="212"/>
        <v/>
      </c>
      <c r="D1437" s="13" t="str">
        <f>IF(A1437="","",IF(A1437=1,start_rate,IF(variable,IF(OR(A1437=1,A1437&lt;$J$23*periods_per_year),D1436,MIN($J$24,IF(MOD(A1437-1,$J$26)=0,MAX($J$25,D1436+$J$27),D1436))),D1436)))</f>
        <v/>
      </c>
      <c r="E1437" s="14" t="str">
        <f t="shared" si="213"/>
        <v/>
      </c>
      <c r="F1437" s="14" t="str">
        <f>IF(A1437="","",IF(A1437=nper,J1436+E1437,MIN(J1436+E1437,IF(D1437=D1436,F1436,IF($E$13="Acc Bi-Weekly",ROUND((-PMT(((1+D1437/CP)^(CP/12))-1,(nper-A1437+1)*12/26,J1436))/2,2),IF($E$13="Acc Weekly",ROUND((-PMT(((1+D1437/CP)^(CP/12))-1,(nper-A1437+1)*12/52,J1436))/4,2),ROUND(-PMT(((1+D1437/CP)^(CP/periods_per_year))-1,nper-A1437+1,J1436),2)))))))</f>
        <v/>
      </c>
      <c r="G1437" s="14" t="str">
        <f>IF(OR(A1437="",A1437&lt;$E$23),"",IF(J1436&lt;=F1437,0,IF(IF(AND(A1437&gt;=$E$23,MOD(A1437-$E$23,int)=0),$E$24,0)+F1437&gt;=J1436+E1437,J1436+E1437-F1437,IF(AND(A1437&gt;=$E$23,MOD(A1437-$E$23,int)=0),$E$24,0)+IF(IF(AND(A1437&gt;=$E$23,MOD(A1437-$E$23,int)=0),$E$24,0)+IF(MOD(A1437-$E$27,periods_per_year)=0,$E$26,0)+F1437&lt;J1436+E1437,IF(MOD(A1437-$E$27,periods_per_year)=0,$E$26,0),J1436+E1437-IF(AND(A1437&gt;=$E$23,MOD(A1437-$E$23,int)=0),$E$24,0)-F1437))))</f>
        <v/>
      </c>
      <c r="H1437" s="15"/>
      <c r="I1437" s="14" t="str">
        <f t="shared" si="214"/>
        <v/>
      </c>
      <c r="J1437" s="14" t="str">
        <f t="shared" si="215"/>
        <v/>
      </c>
      <c r="K1437" s="14" t="str">
        <f t="shared" si="216"/>
        <v/>
      </c>
      <c r="L1437" s="14" t="str">
        <f>IF(A1437="","",SUM($K$49:K1437))</f>
        <v/>
      </c>
      <c r="O1437" s="18" t="str">
        <f t="shared" si="217"/>
        <v/>
      </c>
      <c r="P1437" s="19" t="str">
        <f>IF(O1437="","",IF(OR(periods_per_year=26,periods_per_year=52),IF(periods_per_year=26,IF(O1437=1,fpdate,P1436+14),IF(periods_per_year=52,IF(O1437=1,fpdate,P1436+7),"n/a")),IF(periods_per_year=24,DATE(YEAR(fpdate),MONTH(fpdate)+(O1437-1)/2+IF(AND(DAY(fpdate)&gt;=15,MOD(O1437,2)=0),1,0),IF(MOD(O1437,2)=0,IF(DAY(fpdate)&gt;=15,DAY(fpdate)-14,DAY(fpdate)+14),DAY(fpdate))),IF(DAY(DATE(YEAR(fpdate),MONTH(fpdate)+O1437-1,DAY(fpdate)))&lt;&gt;DAY(fpdate),DATE(YEAR(fpdate),MONTH(fpdate)+O1437,0),DATE(YEAR(fpdate),MONTH(fpdate)+O1437-1,DAY(fpdate))))))</f>
        <v/>
      </c>
      <c r="Q1437" s="20" t="str">
        <f>IF(O1437="","",IF(D1437&lt;&gt;"",D1437,IF(O1437=1,start_rate,IF(variable,IF(OR(O1437=1,O1437&lt;$J$23*periods_per_year),Q1436,MIN($J$24,IF(MOD(O1437-1,$J$26)=0,MAX($J$25,Q1436+$J$27),Q1436))),Q1436))))</f>
        <v/>
      </c>
      <c r="R1437" s="21" t="str">
        <f>IF(O1437="","",ROUND((((1+Q1437/CP)^(CP/periods_per_year))-1)*U1436,2))</f>
        <v/>
      </c>
      <c r="S1437" s="21" t="str">
        <f>IF(O1437="","",IF(O1437=nper,U1436+R1437,MIN(U1436+R1437,IF(Q1437=Q1436,S1436,ROUND(-PMT(((1+Q1437/CP)^(CP/periods_per_year))-1,nper-O1437+1,U1436),2)))))</f>
        <v/>
      </c>
      <c r="T1437" s="21" t="str">
        <f t="shared" si="218"/>
        <v/>
      </c>
      <c r="U1437" s="21" t="str">
        <f t="shared" si="219"/>
        <v/>
      </c>
    </row>
    <row r="1438" spans="1:21" x14ac:dyDescent="0.2">
      <c r="A1438" s="11" t="str">
        <f t="shared" si="210"/>
        <v/>
      </c>
      <c r="B1438" s="12" t="str">
        <f t="shared" si="211"/>
        <v/>
      </c>
      <c r="C1438" s="16" t="str">
        <f t="shared" si="212"/>
        <v/>
      </c>
      <c r="D1438" s="13" t="str">
        <f>IF(A1438="","",IF(A1438=1,start_rate,IF(variable,IF(OR(A1438=1,A1438&lt;$J$23*periods_per_year),D1437,MIN($J$24,IF(MOD(A1438-1,$J$26)=0,MAX($J$25,D1437+$J$27),D1437))),D1437)))</f>
        <v/>
      </c>
      <c r="E1438" s="14" t="str">
        <f t="shared" si="213"/>
        <v/>
      </c>
      <c r="F1438" s="14" t="str">
        <f>IF(A1438="","",IF(A1438=nper,J1437+E1438,MIN(J1437+E1438,IF(D1438=D1437,F1437,IF($E$13="Acc Bi-Weekly",ROUND((-PMT(((1+D1438/CP)^(CP/12))-1,(nper-A1438+1)*12/26,J1437))/2,2),IF($E$13="Acc Weekly",ROUND((-PMT(((1+D1438/CP)^(CP/12))-1,(nper-A1438+1)*12/52,J1437))/4,2),ROUND(-PMT(((1+D1438/CP)^(CP/periods_per_year))-1,nper-A1438+1,J1437),2)))))))</f>
        <v/>
      </c>
      <c r="G1438" s="14" t="str">
        <f>IF(OR(A1438="",A1438&lt;$E$23),"",IF(J1437&lt;=F1438,0,IF(IF(AND(A1438&gt;=$E$23,MOD(A1438-$E$23,int)=0),$E$24,0)+F1438&gt;=J1437+E1438,J1437+E1438-F1438,IF(AND(A1438&gt;=$E$23,MOD(A1438-$E$23,int)=0),$E$24,0)+IF(IF(AND(A1438&gt;=$E$23,MOD(A1438-$E$23,int)=0),$E$24,0)+IF(MOD(A1438-$E$27,periods_per_year)=0,$E$26,0)+F1438&lt;J1437+E1438,IF(MOD(A1438-$E$27,periods_per_year)=0,$E$26,0),J1437+E1438-IF(AND(A1438&gt;=$E$23,MOD(A1438-$E$23,int)=0),$E$24,0)-F1438))))</f>
        <v/>
      </c>
      <c r="H1438" s="15"/>
      <c r="I1438" s="14" t="str">
        <f t="shared" si="214"/>
        <v/>
      </c>
      <c r="J1438" s="14" t="str">
        <f t="shared" si="215"/>
        <v/>
      </c>
      <c r="K1438" s="14" t="str">
        <f t="shared" si="216"/>
        <v/>
      </c>
      <c r="L1438" s="14" t="str">
        <f>IF(A1438="","",SUM($K$49:K1438))</f>
        <v/>
      </c>
      <c r="O1438" s="18" t="str">
        <f t="shared" si="217"/>
        <v/>
      </c>
      <c r="P1438" s="19" t="str">
        <f>IF(O1438="","",IF(OR(periods_per_year=26,periods_per_year=52),IF(periods_per_year=26,IF(O1438=1,fpdate,P1437+14),IF(periods_per_year=52,IF(O1438=1,fpdate,P1437+7),"n/a")),IF(periods_per_year=24,DATE(YEAR(fpdate),MONTH(fpdate)+(O1438-1)/2+IF(AND(DAY(fpdate)&gt;=15,MOD(O1438,2)=0),1,0),IF(MOD(O1438,2)=0,IF(DAY(fpdate)&gt;=15,DAY(fpdate)-14,DAY(fpdate)+14),DAY(fpdate))),IF(DAY(DATE(YEAR(fpdate),MONTH(fpdate)+O1438-1,DAY(fpdate)))&lt;&gt;DAY(fpdate),DATE(YEAR(fpdate),MONTH(fpdate)+O1438,0),DATE(YEAR(fpdate),MONTH(fpdate)+O1438-1,DAY(fpdate))))))</f>
        <v/>
      </c>
      <c r="Q1438" s="20" t="str">
        <f>IF(O1438="","",IF(D1438&lt;&gt;"",D1438,IF(O1438=1,start_rate,IF(variable,IF(OR(O1438=1,O1438&lt;$J$23*periods_per_year),Q1437,MIN($J$24,IF(MOD(O1438-1,$J$26)=0,MAX($J$25,Q1437+$J$27),Q1437))),Q1437))))</f>
        <v/>
      </c>
      <c r="R1438" s="21" t="str">
        <f>IF(O1438="","",ROUND((((1+Q1438/CP)^(CP/periods_per_year))-1)*U1437,2))</f>
        <v/>
      </c>
      <c r="S1438" s="21" t="str">
        <f>IF(O1438="","",IF(O1438=nper,U1437+R1438,MIN(U1437+R1438,IF(Q1438=Q1437,S1437,ROUND(-PMT(((1+Q1438/CP)^(CP/periods_per_year))-1,nper-O1438+1,U1437),2)))))</f>
        <v/>
      </c>
      <c r="T1438" s="21" t="str">
        <f t="shared" si="218"/>
        <v/>
      </c>
      <c r="U1438" s="21" t="str">
        <f t="shared" si="219"/>
        <v/>
      </c>
    </row>
    <row r="1439" spans="1:21" x14ac:dyDescent="0.2">
      <c r="A1439" s="11" t="str">
        <f t="shared" si="210"/>
        <v/>
      </c>
      <c r="B1439" s="12" t="str">
        <f t="shared" si="211"/>
        <v/>
      </c>
      <c r="C1439" s="16" t="str">
        <f t="shared" si="212"/>
        <v/>
      </c>
      <c r="D1439" s="13" t="str">
        <f>IF(A1439="","",IF(A1439=1,start_rate,IF(variable,IF(OR(A1439=1,A1439&lt;$J$23*periods_per_year),D1438,MIN($J$24,IF(MOD(A1439-1,$J$26)=0,MAX($J$25,D1438+$J$27),D1438))),D1438)))</f>
        <v/>
      </c>
      <c r="E1439" s="14" t="str">
        <f t="shared" si="213"/>
        <v/>
      </c>
      <c r="F1439" s="14" t="str">
        <f>IF(A1439="","",IF(A1439=nper,J1438+E1439,MIN(J1438+E1439,IF(D1439=D1438,F1438,IF($E$13="Acc Bi-Weekly",ROUND((-PMT(((1+D1439/CP)^(CP/12))-1,(nper-A1439+1)*12/26,J1438))/2,2),IF($E$13="Acc Weekly",ROUND((-PMT(((1+D1439/CP)^(CP/12))-1,(nper-A1439+1)*12/52,J1438))/4,2),ROUND(-PMT(((1+D1439/CP)^(CP/periods_per_year))-1,nper-A1439+1,J1438),2)))))))</f>
        <v/>
      </c>
      <c r="G1439" s="14" t="str">
        <f>IF(OR(A1439="",A1439&lt;$E$23),"",IF(J1438&lt;=F1439,0,IF(IF(AND(A1439&gt;=$E$23,MOD(A1439-$E$23,int)=0),$E$24,0)+F1439&gt;=J1438+E1439,J1438+E1439-F1439,IF(AND(A1439&gt;=$E$23,MOD(A1439-$E$23,int)=0),$E$24,0)+IF(IF(AND(A1439&gt;=$E$23,MOD(A1439-$E$23,int)=0),$E$24,0)+IF(MOD(A1439-$E$27,periods_per_year)=0,$E$26,0)+F1439&lt;J1438+E1439,IF(MOD(A1439-$E$27,periods_per_year)=0,$E$26,0),J1438+E1439-IF(AND(A1439&gt;=$E$23,MOD(A1439-$E$23,int)=0),$E$24,0)-F1439))))</f>
        <v/>
      </c>
      <c r="H1439" s="15"/>
      <c r="I1439" s="14" t="str">
        <f t="shared" si="214"/>
        <v/>
      </c>
      <c r="J1439" s="14" t="str">
        <f t="shared" si="215"/>
        <v/>
      </c>
      <c r="K1439" s="14" t="str">
        <f t="shared" si="216"/>
        <v/>
      </c>
      <c r="L1439" s="14" t="str">
        <f>IF(A1439="","",SUM($K$49:K1439))</f>
        <v/>
      </c>
      <c r="O1439" s="18" t="str">
        <f t="shared" si="217"/>
        <v/>
      </c>
      <c r="P1439" s="19" t="str">
        <f>IF(O1439="","",IF(OR(periods_per_year=26,periods_per_year=52),IF(periods_per_year=26,IF(O1439=1,fpdate,P1438+14),IF(periods_per_year=52,IF(O1439=1,fpdate,P1438+7),"n/a")),IF(periods_per_year=24,DATE(YEAR(fpdate),MONTH(fpdate)+(O1439-1)/2+IF(AND(DAY(fpdate)&gt;=15,MOD(O1439,2)=0),1,0),IF(MOD(O1439,2)=0,IF(DAY(fpdate)&gt;=15,DAY(fpdate)-14,DAY(fpdate)+14),DAY(fpdate))),IF(DAY(DATE(YEAR(fpdate),MONTH(fpdate)+O1439-1,DAY(fpdate)))&lt;&gt;DAY(fpdate),DATE(YEAR(fpdate),MONTH(fpdate)+O1439,0),DATE(YEAR(fpdate),MONTH(fpdate)+O1439-1,DAY(fpdate))))))</f>
        <v/>
      </c>
      <c r="Q1439" s="20" t="str">
        <f>IF(O1439="","",IF(D1439&lt;&gt;"",D1439,IF(O1439=1,start_rate,IF(variable,IF(OR(O1439=1,O1439&lt;$J$23*periods_per_year),Q1438,MIN($J$24,IF(MOD(O1439-1,$J$26)=0,MAX($J$25,Q1438+$J$27),Q1438))),Q1438))))</f>
        <v/>
      </c>
      <c r="R1439" s="21" t="str">
        <f>IF(O1439="","",ROUND((((1+Q1439/CP)^(CP/periods_per_year))-1)*U1438,2))</f>
        <v/>
      </c>
      <c r="S1439" s="21" t="str">
        <f>IF(O1439="","",IF(O1439=nper,U1438+R1439,MIN(U1438+R1439,IF(Q1439=Q1438,S1438,ROUND(-PMT(((1+Q1439/CP)^(CP/periods_per_year))-1,nper-O1439+1,U1438),2)))))</f>
        <v/>
      </c>
      <c r="T1439" s="21" t="str">
        <f t="shared" si="218"/>
        <v/>
      </c>
      <c r="U1439" s="21" t="str">
        <f t="shared" si="219"/>
        <v/>
      </c>
    </row>
    <row r="1440" spans="1:21" x14ac:dyDescent="0.2">
      <c r="A1440" s="11" t="str">
        <f t="shared" si="210"/>
        <v/>
      </c>
      <c r="B1440" s="12" t="str">
        <f t="shared" si="211"/>
        <v/>
      </c>
      <c r="C1440" s="16" t="str">
        <f t="shared" si="212"/>
        <v/>
      </c>
      <c r="D1440" s="13" t="str">
        <f>IF(A1440="","",IF(A1440=1,start_rate,IF(variable,IF(OR(A1440=1,A1440&lt;$J$23*periods_per_year),D1439,MIN($J$24,IF(MOD(A1440-1,$J$26)=0,MAX($J$25,D1439+$J$27),D1439))),D1439)))</f>
        <v/>
      </c>
      <c r="E1440" s="14" t="str">
        <f t="shared" si="213"/>
        <v/>
      </c>
      <c r="F1440" s="14" t="str">
        <f>IF(A1440="","",IF(A1440=nper,J1439+E1440,MIN(J1439+E1440,IF(D1440=D1439,F1439,IF($E$13="Acc Bi-Weekly",ROUND((-PMT(((1+D1440/CP)^(CP/12))-1,(nper-A1440+1)*12/26,J1439))/2,2),IF($E$13="Acc Weekly",ROUND((-PMT(((1+D1440/CP)^(CP/12))-1,(nper-A1440+1)*12/52,J1439))/4,2),ROUND(-PMT(((1+D1440/CP)^(CP/periods_per_year))-1,nper-A1440+1,J1439),2)))))))</f>
        <v/>
      </c>
      <c r="G1440" s="14" t="str">
        <f>IF(OR(A1440="",A1440&lt;$E$23),"",IF(J1439&lt;=F1440,0,IF(IF(AND(A1440&gt;=$E$23,MOD(A1440-$E$23,int)=0),$E$24,0)+F1440&gt;=J1439+E1440,J1439+E1440-F1440,IF(AND(A1440&gt;=$E$23,MOD(A1440-$E$23,int)=0),$E$24,0)+IF(IF(AND(A1440&gt;=$E$23,MOD(A1440-$E$23,int)=0),$E$24,0)+IF(MOD(A1440-$E$27,periods_per_year)=0,$E$26,0)+F1440&lt;J1439+E1440,IF(MOD(A1440-$E$27,periods_per_year)=0,$E$26,0),J1439+E1440-IF(AND(A1440&gt;=$E$23,MOD(A1440-$E$23,int)=0),$E$24,0)-F1440))))</f>
        <v/>
      </c>
      <c r="H1440" s="15"/>
      <c r="I1440" s="14" t="str">
        <f t="shared" si="214"/>
        <v/>
      </c>
      <c r="J1440" s="14" t="str">
        <f t="shared" si="215"/>
        <v/>
      </c>
      <c r="K1440" s="14" t="str">
        <f t="shared" si="216"/>
        <v/>
      </c>
      <c r="L1440" s="14" t="str">
        <f>IF(A1440="","",SUM($K$49:K1440))</f>
        <v/>
      </c>
      <c r="O1440" s="18" t="str">
        <f t="shared" si="217"/>
        <v/>
      </c>
      <c r="P1440" s="19" t="str">
        <f>IF(O1440="","",IF(OR(periods_per_year=26,periods_per_year=52),IF(periods_per_year=26,IF(O1440=1,fpdate,P1439+14),IF(periods_per_year=52,IF(O1440=1,fpdate,P1439+7),"n/a")),IF(periods_per_year=24,DATE(YEAR(fpdate),MONTH(fpdate)+(O1440-1)/2+IF(AND(DAY(fpdate)&gt;=15,MOD(O1440,2)=0),1,0),IF(MOD(O1440,2)=0,IF(DAY(fpdate)&gt;=15,DAY(fpdate)-14,DAY(fpdate)+14),DAY(fpdate))),IF(DAY(DATE(YEAR(fpdate),MONTH(fpdate)+O1440-1,DAY(fpdate)))&lt;&gt;DAY(fpdate),DATE(YEAR(fpdate),MONTH(fpdate)+O1440,0),DATE(YEAR(fpdate),MONTH(fpdate)+O1440-1,DAY(fpdate))))))</f>
        <v/>
      </c>
      <c r="Q1440" s="20" t="str">
        <f>IF(O1440="","",IF(D1440&lt;&gt;"",D1440,IF(O1440=1,start_rate,IF(variable,IF(OR(O1440=1,O1440&lt;$J$23*periods_per_year),Q1439,MIN($J$24,IF(MOD(O1440-1,$J$26)=0,MAX($J$25,Q1439+$J$27),Q1439))),Q1439))))</f>
        <v/>
      </c>
      <c r="R1440" s="21" t="str">
        <f>IF(O1440="","",ROUND((((1+Q1440/CP)^(CP/periods_per_year))-1)*U1439,2))</f>
        <v/>
      </c>
      <c r="S1440" s="21" t="str">
        <f>IF(O1440="","",IF(O1440=nper,U1439+R1440,MIN(U1439+R1440,IF(Q1440=Q1439,S1439,ROUND(-PMT(((1+Q1440/CP)^(CP/periods_per_year))-1,nper-O1440+1,U1439),2)))))</f>
        <v/>
      </c>
      <c r="T1440" s="21" t="str">
        <f t="shared" si="218"/>
        <v/>
      </c>
      <c r="U1440" s="21" t="str">
        <f t="shared" si="219"/>
        <v/>
      </c>
    </row>
    <row r="1441" spans="1:21" x14ac:dyDescent="0.2">
      <c r="A1441" s="11" t="str">
        <f t="shared" si="210"/>
        <v/>
      </c>
      <c r="B1441" s="12" t="str">
        <f t="shared" si="211"/>
        <v/>
      </c>
      <c r="C1441" s="16" t="str">
        <f t="shared" si="212"/>
        <v/>
      </c>
      <c r="D1441" s="13" t="str">
        <f>IF(A1441="","",IF(A1441=1,start_rate,IF(variable,IF(OR(A1441=1,A1441&lt;$J$23*periods_per_year),D1440,MIN($J$24,IF(MOD(A1441-1,$J$26)=0,MAX($J$25,D1440+$J$27),D1440))),D1440)))</f>
        <v/>
      </c>
      <c r="E1441" s="14" t="str">
        <f t="shared" si="213"/>
        <v/>
      </c>
      <c r="F1441" s="14" t="str">
        <f>IF(A1441="","",IF(A1441=nper,J1440+E1441,MIN(J1440+E1441,IF(D1441=D1440,F1440,IF($E$13="Acc Bi-Weekly",ROUND((-PMT(((1+D1441/CP)^(CP/12))-1,(nper-A1441+1)*12/26,J1440))/2,2),IF($E$13="Acc Weekly",ROUND((-PMT(((1+D1441/CP)^(CP/12))-1,(nper-A1441+1)*12/52,J1440))/4,2),ROUND(-PMT(((1+D1441/CP)^(CP/periods_per_year))-1,nper-A1441+1,J1440),2)))))))</f>
        <v/>
      </c>
      <c r="G1441" s="14" t="str">
        <f>IF(OR(A1441="",A1441&lt;$E$23),"",IF(J1440&lt;=F1441,0,IF(IF(AND(A1441&gt;=$E$23,MOD(A1441-$E$23,int)=0),$E$24,0)+F1441&gt;=J1440+E1441,J1440+E1441-F1441,IF(AND(A1441&gt;=$E$23,MOD(A1441-$E$23,int)=0),$E$24,0)+IF(IF(AND(A1441&gt;=$E$23,MOD(A1441-$E$23,int)=0),$E$24,0)+IF(MOD(A1441-$E$27,periods_per_year)=0,$E$26,0)+F1441&lt;J1440+E1441,IF(MOD(A1441-$E$27,periods_per_year)=0,$E$26,0),J1440+E1441-IF(AND(A1441&gt;=$E$23,MOD(A1441-$E$23,int)=0),$E$24,0)-F1441))))</f>
        <v/>
      </c>
      <c r="H1441" s="15"/>
      <c r="I1441" s="14" t="str">
        <f t="shared" si="214"/>
        <v/>
      </c>
      <c r="J1441" s="14" t="str">
        <f t="shared" si="215"/>
        <v/>
      </c>
      <c r="K1441" s="14" t="str">
        <f t="shared" si="216"/>
        <v/>
      </c>
      <c r="L1441" s="14" t="str">
        <f>IF(A1441="","",SUM($K$49:K1441))</f>
        <v/>
      </c>
      <c r="O1441" s="18" t="str">
        <f t="shared" si="217"/>
        <v/>
      </c>
      <c r="P1441" s="19" t="str">
        <f>IF(O1441="","",IF(OR(periods_per_year=26,periods_per_year=52),IF(periods_per_year=26,IF(O1441=1,fpdate,P1440+14),IF(periods_per_year=52,IF(O1441=1,fpdate,P1440+7),"n/a")),IF(periods_per_year=24,DATE(YEAR(fpdate),MONTH(fpdate)+(O1441-1)/2+IF(AND(DAY(fpdate)&gt;=15,MOD(O1441,2)=0),1,0),IF(MOD(O1441,2)=0,IF(DAY(fpdate)&gt;=15,DAY(fpdate)-14,DAY(fpdate)+14),DAY(fpdate))),IF(DAY(DATE(YEAR(fpdate),MONTH(fpdate)+O1441-1,DAY(fpdate)))&lt;&gt;DAY(fpdate),DATE(YEAR(fpdate),MONTH(fpdate)+O1441,0),DATE(YEAR(fpdate),MONTH(fpdate)+O1441-1,DAY(fpdate))))))</f>
        <v/>
      </c>
      <c r="Q1441" s="20" t="str">
        <f>IF(O1441="","",IF(D1441&lt;&gt;"",D1441,IF(O1441=1,start_rate,IF(variable,IF(OR(O1441=1,O1441&lt;$J$23*periods_per_year),Q1440,MIN($J$24,IF(MOD(O1441-1,$J$26)=0,MAX($J$25,Q1440+$J$27),Q1440))),Q1440))))</f>
        <v/>
      </c>
      <c r="R1441" s="21" t="str">
        <f>IF(O1441="","",ROUND((((1+Q1441/CP)^(CP/periods_per_year))-1)*U1440,2))</f>
        <v/>
      </c>
      <c r="S1441" s="21" t="str">
        <f>IF(O1441="","",IF(O1441=nper,U1440+R1441,MIN(U1440+R1441,IF(Q1441=Q1440,S1440,ROUND(-PMT(((1+Q1441/CP)^(CP/periods_per_year))-1,nper-O1441+1,U1440),2)))))</f>
        <v/>
      </c>
      <c r="T1441" s="21" t="str">
        <f t="shared" si="218"/>
        <v/>
      </c>
      <c r="U1441" s="21" t="str">
        <f t="shared" si="219"/>
        <v/>
      </c>
    </row>
    <row r="1442" spans="1:21" x14ac:dyDescent="0.2">
      <c r="A1442" s="11" t="str">
        <f t="shared" si="210"/>
        <v/>
      </c>
      <c r="B1442" s="12" t="str">
        <f t="shared" si="211"/>
        <v/>
      </c>
      <c r="C1442" s="16" t="str">
        <f t="shared" si="212"/>
        <v/>
      </c>
      <c r="D1442" s="13" t="str">
        <f>IF(A1442="","",IF(A1442=1,start_rate,IF(variable,IF(OR(A1442=1,A1442&lt;$J$23*periods_per_year),D1441,MIN($J$24,IF(MOD(A1442-1,$J$26)=0,MAX($J$25,D1441+$J$27),D1441))),D1441)))</f>
        <v/>
      </c>
      <c r="E1442" s="14" t="str">
        <f t="shared" si="213"/>
        <v/>
      </c>
      <c r="F1442" s="14" t="str">
        <f>IF(A1442="","",IF(A1442=nper,J1441+E1442,MIN(J1441+E1442,IF(D1442=D1441,F1441,IF($E$13="Acc Bi-Weekly",ROUND((-PMT(((1+D1442/CP)^(CP/12))-1,(nper-A1442+1)*12/26,J1441))/2,2),IF($E$13="Acc Weekly",ROUND((-PMT(((1+D1442/CP)^(CP/12))-1,(nper-A1442+1)*12/52,J1441))/4,2),ROUND(-PMT(((1+D1442/CP)^(CP/periods_per_year))-1,nper-A1442+1,J1441),2)))))))</f>
        <v/>
      </c>
      <c r="G1442" s="14" t="str">
        <f>IF(OR(A1442="",A1442&lt;$E$23),"",IF(J1441&lt;=F1442,0,IF(IF(AND(A1442&gt;=$E$23,MOD(A1442-$E$23,int)=0),$E$24,0)+F1442&gt;=J1441+E1442,J1441+E1442-F1442,IF(AND(A1442&gt;=$E$23,MOD(A1442-$E$23,int)=0),$E$24,0)+IF(IF(AND(A1442&gt;=$E$23,MOD(A1442-$E$23,int)=0),$E$24,0)+IF(MOD(A1442-$E$27,periods_per_year)=0,$E$26,0)+F1442&lt;J1441+E1442,IF(MOD(A1442-$E$27,periods_per_year)=0,$E$26,0),J1441+E1442-IF(AND(A1442&gt;=$E$23,MOD(A1442-$E$23,int)=0),$E$24,0)-F1442))))</f>
        <v/>
      </c>
      <c r="H1442" s="15"/>
      <c r="I1442" s="14" t="str">
        <f t="shared" si="214"/>
        <v/>
      </c>
      <c r="J1442" s="14" t="str">
        <f t="shared" si="215"/>
        <v/>
      </c>
      <c r="K1442" s="14" t="str">
        <f t="shared" si="216"/>
        <v/>
      </c>
      <c r="L1442" s="14" t="str">
        <f>IF(A1442="","",SUM($K$49:K1442))</f>
        <v/>
      </c>
      <c r="O1442" s="18" t="str">
        <f t="shared" si="217"/>
        <v/>
      </c>
      <c r="P1442" s="19" t="str">
        <f>IF(O1442="","",IF(OR(periods_per_year=26,periods_per_year=52),IF(periods_per_year=26,IF(O1442=1,fpdate,P1441+14),IF(periods_per_year=52,IF(O1442=1,fpdate,P1441+7),"n/a")),IF(periods_per_year=24,DATE(YEAR(fpdate),MONTH(fpdate)+(O1442-1)/2+IF(AND(DAY(fpdate)&gt;=15,MOD(O1442,2)=0),1,0),IF(MOD(O1442,2)=0,IF(DAY(fpdate)&gt;=15,DAY(fpdate)-14,DAY(fpdate)+14),DAY(fpdate))),IF(DAY(DATE(YEAR(fpdate),MONTH(fpdate)+O1442-1,DAY(fpdate)))&lt;&gt;DAY(fpdate),DATE(YEAR(fpdate),MONTH(fpdate)+O1442,0),DATE(YEAR(fpdate),MONTH(fpdate)+O1442-1,DAY(fpdate))))))</f>
        <v/>
      </c>
      <c r="Q1442" s="20" t="str">
        <f>IF(O1442="","",IF(D1442&lt;&gt;"",D1442,IF(O1442=1,start_rate,IF(variable,IF(OR(O1442=1,O1442&lt;$J$23*periods_per_year),Q1441,MIN($J$24,IF(MOD(O1442-1,$J$26)=0,MAX($J$25,Q1441+$J$27),Q1441))),Q1441))))</f>
        <v/>
      </c>
      <c r="R1442" s="21" t="str">
        <f>IF(O1442="","",ROUND((((1+Q1442/CP)^(CP/periods_per_year))-1)*U1441,2))</f>
        <v/>
      </c>
      <c r="S1442" s="21" t="str">
        <f>IF(O1442="","",IF(O1442=nper,U1441+R1442,MIN(U1441+R1442,IF(Q1442=Q1441,S1441,ROUND(-PMT(((1+Q1442/CP)^(CP/periods_per_year))-1,nper-O1442+1,U1441),2)))))</f>
        <v/>
      </c>
      <c r="T1442" s="21" t="str">
        <f t="shared" si="218"/>
        <v/>
      </c>
      <c r="U1442" s="21" t="str">
        <f t="shared" si="219"/>
        <v/>
      </c>
    </row>
    <row r="1443" spans="1:21" x14ac:dyDescent="0.2">
      <c r="A1443" s="11" t="str">
        <f t="shared" si="210"/>
        <v/>
      </c>
      <c r="B1443" s="12" t="str">
        <f t="shared" si="211"/>
        <v/>
      </c>
      <c r="C1443" s="16" t="str">
        <f t="shared" si="212"/>
        <v/>
      </c>
      <c r="D1443" s="13" t="str">
        <f>IF(A1443="","",IF(A1443=1,start_rate,IF(variable,IF(OR(A1443=1,A1443&lt;$J$23*periods_per_year),D1442,MIN($J$24,IF(MOD(A1443-1,$J$26)=0,MAX($J$25,D1442+$J$27),D1442))),D1442)))</f>
        <v/>
      </c>
      <c r="E1443" s="14" t="str">
        <f t="shared" si="213"/>
        <v/>
      </c>
      <c r="F1443" s="14" t="str">
        <f>IF(A1443="","",IF(A1443=nper,J1442+E1443,MIN(J1442+E1443,IF(D1443=D1442,F1442,IF($E$13="Acc Bi-Weekly",ROUND((-PMT(((1+D1443/CP)^(CP/12))-1,(nper-A1443+1)*12/26,J1442))/2,2),IF($E$13="Acc Weekly",ROUND((-PMT(((1+D1443/CP)^(CP/12))-1,(nper-A1443+1)*12/52,J1442))/4,2),ROUND(-PMT(((1+D1443/CP)^(CP/periods_per_year))-1,nper-A1443+1,J1442),2)))))))</f>
        <v/>
      </c>
      <c r="G1443" s="14" t="str">
        <f>IF(OR(A1443="",A1443&lt;$E$23),"",IF(J1442&lt;=F1443,0,IF(IF(AND(A1443&gt;=$E$23,MOD(A1443-$E$23,int)=0),$E$24,0)+F1443&gt;=J1442+E1443,J1442+E1443-F1443,IF(AND(A1443&gt;=$E$23,MOD(A1443-$E$23,int)=0),$E$24,0)+IF(IF(AND(A1443&gt;=$E$23,MOD(A1443-$E$23,int)=0),$E$24,0)+IF(MOD(A1443-$E$27,periods_per_year)=0,$E$26,0)+F1443&lt;J1442+E1443,IF(MOD(A1443-$E$27,periods_per_year)=0,$E$26,0),J1442+E1443-IF(AND(A1443&gt;=$E$23,MOD(A1443-$E$23,int)=0),$E$24,0)-F1443))))</f>
        <v/>
      </c>
      <c r="H1443" s="15"/>
      <c r="I1443" s="14" t="str">
        <f t="shared" si="214"/>
        <v/>
      </c>
      <c r="J1443" s="14" t="str">
        <f t="shared" si="215"/>
        <v/>
      </c>
      <c r="K1443" s="14" t="str">
        <f t="shared" si="216"/>
        <v/>
      </c>
      <c r="L1443" s="14" t="str">
        <f>IF(A1443="","",SUM($K$49:K1443))</f>
        <v/>
      </c>
      <c r="O1443" s="18" t="str">
        <f t="shared" si="217"/>
        <v/>
      </c>
      <c r="P1443" s="19" t="str">
        <f>IF(O1443="","",IF(OR(periods_per_year=26,periods_per_year=52),IF(periods_per_year=26,IF(O1443=1,fpdate,P1442+14),IF(periods_per_year=52,IF(O1443=1,fpdate,P1442+7),"n/a")),IF(periods_per_year=24,DATE(YEAR(fpdate),MONTH(fpdate)+(O1443-1)/2+IF(AND(DAY(fpdate)&gt;=15,MOD(O1443,2)=0),1,0),IF(MOD(O1443,2)=0,IF(DAY(fpdate)&gt;=15,DAY(fpdate)-14,DAY(fpdate)+14),DAY(fpdate))),IF(DAY(DATE(YEAR(fpdate),MONTH(fpdate)+O1443-1,DAY(fpdate)))&lt;&gt;DAY(fpdate),DATE(YEAR(fpdate),MONTH(fpdate)+O1443,0),DATE(YEAR(fpdate),MONTH(fpdate)+O1443-1,DAY(fpdate))))))</f>
        <v/>
      </c>
      <c r="Q1443" s="20" t="str">
        <f>IF(O1443="","",IF(D1443&lt;&gt;"",D1443,IF(O1443=1,start_rate,IF(variable,IF(OR(O1443=1,O1443&lt;$J$23*periods_per_year),Q1442,MIN($J$24,IF(MOD(O1443-1,$J$26)=0,MAX($J$25,Q1442+$J$27),Q1442))),Q1442))))</f>
        <v/>
      </c>
      <c r="R1443" s="21" t="str">
        <f>IF(O1443="","",ROUND((((1+Q1443/CP)^(CP/periods_per_year))-1)*U1442,2))</f>
        <v/>
      </c>
      <c r="S1443" s="21" t="str">
        <f>IF(O1443="","",IF(O1443=nper,U1442+R1443,MIN(U1442+R1443,IF(Q1443=Q1442,S1442,ROUND(-PMT(((1+Q1443/CP)^(CP/periods_per_year))-1,nper-O1443+1,U1442),2)))))</f>
        <v/>
      </c>
      <c r="T1443" s="21" t="str">
        <f t="shared" si="218"/>
        <v/>
      </c>
      <c r="U1443" s="21" t="str">
        <f t="shared" si="219"/>
        <v/>
      </c>
    </row>
    <row r="1444" spans="1:21" x14ac:dyDescent="0.2">
      <c r="A1444" s="11" t="str">
        <f t="shared" si="210"/>
        <v/>
      </c>
      <c r="B1444" s="12" t="str">
        <f t="shared" si="211"/>
        <v/>
      </c>
      <c r="C1444" s="16" t="str">
        <f t="shared" si="212"/>
        <v/>
      </c>
      <c r="D1444" s="13" t="str">
        <f>IF(A1444="","",IF(A1444=1,start_rate,IF(variable,IF(OR(A1444=1,A1444&lt;$J$23*periods_per_year),D1443,MIN($J$24,IF(MOD(A1444-1,$J$26)=0,MAX($J$25,D1443+$J$27),D1443))),D1443)))</f>
        <v/>
      </c>
      <c r="E1444" s="14" t="str">
        <f t="shared" si="213"/>
        <v/>
      </c>
      <c r="F1444" s="14" t="str">
        <f>IF(A1444="","",IF(A1444=nper,J1443+E1444,MIN(J1443+E1444,IF(D1444=D1443,F1443,IF($E$13="Acc Bi-Weekly",ROUND((-PMT(((1+D1444/CP)^(CP/12))-1,(nper-A1444+1)*12/26,J1443))/2,2),IF($E$13="Acc Weekly",ROUND((-PMT(((1+D1444/CP)^(CP/12))-1,(nper-A1444+1)*12/52,J1443))/4,2),ROUND(-PMT(((1+D1444/CP)^(CP/periods_per_year))-1,nper-A1444+1,J1443),2)))))))</f>
        <v/>
      </c>
      <c r="G1444" s="14" t="str">
        <f>IF(OR(A1444="",A1444&lt;$E$23),"",IF(J1443&lt;=F1444,0,IF(IF(AND(A1444&gt;=$E$23,MOD(A1444-$E$23,int)=0),$E$24,0)+F1444&gt;=J1443+E1444,J1443+E1444-F1444,IF(AND(A1444&gt;=$E$23,MOD(A1444-$E$23,int)=0),$E$24,0)+IF(IF(AND(A1444&gt;=$E$23,MOD(A1444-$E$23,int)=0),$E$24,0)+IF(MOD(A1444-$E$27,periods_per_year)=0,$E$26,0)+F1444&lt;J1443+E1444,IF(MOD(A1444-$E$27,periods_per_year)=0,$E$26,0),J1443+E1444-IF(AND(A1444&gt;=$E$23,MOD(A1444-$E$23,int)=0),$E$24,0)-F1444))))</f>
        <v/>
      </c>
      <c r="H1444" s="15"/>
      <c r="I1444" s="14" t="str">
        <f t="shared" si="214"/>
        <v/>
      </c>
      <c r="J1444" s="14" t="str">
        <f t="shared" si="215"/>
        <v/>
      </c>
      <c r="K1444" s="14" t="str">
        <f t="shared" si="216"/>
        <v/>
      </c>
      <c r="L1444" s="14" t="str">
        <f>IF(A1444="","",SUM($K$49:K1444))</f>
        <v/>
      </c>
      <c r="O1444" s="18" t="str">
        <f t="shared" si="217"/>
        <v/>
      </c>
      <c r="P1444" s="19" t="str">
        <f>IF(O1444="","",IF(OR(periods_per_year=26,periods_per_year=52),IF(periods_per_year=26,IF(O1444=1,fpdate,P1443+14),IF(periods_per_year=52,IF(O1444=1,fpdate,P1443+7),"n/a")),IF(periods_per_year=24,DATE(YEAR(fpdate),MONTH(fpdate)+(O1444-1)/2+IF(AND(DAY(fpdate)&gt;=15,MOD(O1444,2)=0),1,0),IF(MOD(O1444,2)=0,IF(DAY(fpdate)&gt;=15,DAY(fpdate)-14,DAY(fpdate)+14),DAY(fpdate))),IF(DAY(DATE(YEAR(fpdate),MONTH(fpdate)+O1444-1,DAY(fpdate)))&lt;&gt;DAY(fpdate),DATE(YEAR(fpdate),MONTH(fpdate)+O1444,0),DATE(YEAR(fpdate),MONTH(fpdate)+O1444-1,DAY(fpdate))))))</f>
        <v/>
      </c>
      <c r="Q1444" s="20" t="str">
        <f>IF(O1444="","",IF(D1444&lt;&gt;"",D1444,IF(O1444=1,start_rate,IF(variable,IF(OR(O1444=1,O1444&lt;$J$23*periods_per_year),Q1443,MIN($J$24,IF(MOD(O1444-1,$J$26)=0,MAX($J$25,Q1443+$J$27),Q1443))),Q1443))))</f>
        <v/>
      </c>
      <c r="R1444" s="21" t="str">
        <f>IF(O1444="","",ROUND((((1+Q1444/CP)^(CP/periods_per_year))-1)*U1443,2))</f>
        <v/>
      </c>
      <c r="S1444" s="21" t="str">
        <f>IF(O1444="","",IF(O1444=nper,U1443+R1444,MIN(U1443+R1444,IF(Q1444=Q1443,S1443,ROUND(-PMT(((1+Q1444/CP)^(CP/periods_per_year))-1,nper-O1444+1,U1443),2)))))</f>
        <v/>
      </c>
      <c r="T1444" s="21" t="str">
        <f t="shared" si="218"/>
        <v/>
      </c>
      <c r="U1444" s="21" t="str">
        <f t="shared" si="219"/>
        <v/>
      </c>
    </row>
    <row r="1445" spans="1:21" x14ac:dyDescent="0.2">
      <c r="A1445" s="11" t="str">
        <f t="shared" si="210"/>
        <v/>
      </c>
      <c r="B1445" s="12" t="str">
        <f t="shared" si="211"/>
        <v/>
      </c>
      <c r="C1445" s="16" t="str">
        <f t="shared" si="212"/>
        <v/>
      </c>
      <c r="D1445" s="13" t="str">
        <f>IF(A1445="","",IF(A1445=1,start_rate,IF(variable,IF(OR(A1445=1,A1445&lt;$J$23*periods_per_year),D1444,MIN($J$24,IF(MOD(A1445-1,$J$26)=0,MAX($J$25,D1444+$J$27),D1444))),D1444)))</f>
        <v/>
      </c>
      <c r="E1445" s="14" t="str">
        <f t="shared" si="213"/>
        <v/>
      </c>
      <c r="F1445" s="14" t="str">
        <f>IF(A1445="","",IF(A1445=nper,J1444+E1445,MIN(J1444+E1445,IF(D1445=D1444,F1444,IF($E$13="Acc Bi-Weekly",ROUND((-PMT(((1+D1445/CP)^(CP/12))-1,(nper-A1445+1)*12/26,J1444))/2,2),IF($E$13="Acc Weekly",ROUND((-PMT(((1+D1445/CP)^(CP/12))-1,(nper-A1445+1)*12/52,J1444))/4,2),ROUND(-PMT(((1+D1445/CP)^(CP/periods_per_year))-1,nper-A1445+1,J1444),2)))))))</f>
        <v/>
      </c>
      <c r="G1445" s="14" t="str">
        <f>IF(OR(A1445="",A1445&lt;$E$23),"",IF(J1444&lt;=F1445,0,IF(IF(AND(A1445&gt;=$E$23,MOD(A1445-$E$23,int)=0),$E$24,0)+F1445&gt;=J1444+E1445,J1444+E1445-F1445,IF(AND(A1445&gt;=$E$23,MOD(A1445-$E$23,int)=0),$E$24,0)+IF(IF(AND(A1445&gt;=$E$23,MOD(A1445-$E$23,int)=0),$E$24,0)+IF(MOD(A1445-$E$27,periods_per_year)=0,$E$26,0)+F1445&lt;J1444+E1445,IF(MOD(A1445-$E$27,periods_per_year)=0,$E$26,0),J1444+E1445-IF(AND(A1445&gt;=$E$23,MOD(A1445-$E$23,int)=0),$E$24,0)-F1445))))</f>
        <v/>
      </c>
      <c r="H1445" s="15"/>
      <c r="I1445" s="14" t="str">
        <f t="shared" si="214"/>
        <v/>
      </c>
      <c r="J1445" s="14" t="str">
        <f t="shared" si="215"/>
        <v/>
      </c>
      <c r="K1445" s="14" t="str">
        <f t="shared" si="216"/>
        <v/>
      </c>
      <c r="L1445" s="14" t="str">
        <f>IF(A1445="","",SUM($K$49:K1445))</f>
        <v/>
      </c>
      <c r="O1445" s="18" t="str">
        <f t="shared" si="217"/>
        <v/>
      </c>
      <c r="P1445" s="19" t="str">
        <f>IF(O1445="","",IF(OR(periods_per_year=26,periods_per_year=52),IF(periods_per_year=26,IF(O1445=1,fpdate,P1444+14),IF(periods_per_year=52,IF(O1445=1,fpdate,P1444+7),"n/a")),IF(periods_per_year=24,DATE(YEAR(fpdate),MONTH(fpdate)+(O1445-1)/2+IF(AND(DAY(fpdate)&gt;=15,MOD(O1445,2)=0),1,0),IF(MOD(O1445,2)=0,IF(DAY(fpdate)&gt;=15,DAY(fpdate)-14,DAY(fpdate)+14),DAY(fpdate))),IF(DAY(DATE(YEAR(fpdate),MONTH(fpdate)+O1445-1,DAY(fpdate)))&lt;&gt;DAY(fpdate),DATE(YEAR(fpdate),MONTH(fpdate)+O1445,0),DATE(YEAR(fpdate),MONTH(fpdate)+O1445-1,DAY(fpdate))))))</f>
        <v/>
      </c>
      <c r="Q1445" s="20" t="str">
        <f>IF(O1445="","",IF(D1445&lt;&gt;"",D1445,IF(O1445=1,start_rate,IF(variable,IF(OR(O1445=1,O1445&lt;$J$23*periods_per_year),Q1444,MIN($J$24,IF(MOD(O1445-1,$J$26)=0,MAX($J$25,Q1444+$J$27),Q1444))),Q1444))))</f>
        <v/>
      </c>
      <c r="R1445" s="21" t="str">
        <f>IF(O1445="","",ROUND((((1+Q1445/CP)^(CP/periods_per_year))-1)*U1444,2))</f>
        <v/>
      </c>
      <c r="S1445" s="21" t="str">
        <f>IF(O1445="","",IF(O1445=nper,U1444+R1445,MIN(U1444+R1445,IF(Q1445=Q1444,S1444,ROUND(-PMT(((1+Q1445/CP)^(CP/periods_per_year))-1,nper-O1445+1,U1444),2)))))</f>
        <v/>
      </c>
      <c r="T1445" s="21" t="str">
        <f t="shared" si="218"/>
        <v/>
      </c>
      <c r="U1445" s="21" t="str">
        <f t="shared" si="219"/>
        <v/>
      </c>
    </row>
    <row r="1446" spans="1:21" x14ac:dyDescent="0.2">
      <c r="A1446" s="11" t="str">
        <f t="shared" si="210"/>
        <v/>
      </c>
      <c r="B1446" s="12" t="str">
        <f t="shared" si="211"/>
        <v/>
      </c>
      <c r="C1446" s="16" t="str">
        <f t="shared" si="212"/>
        <v/>
      </c>
      <c r="D1446" s="13" t="str">
        <f>IF(A1446="","",IF(A1446=1,start_rate,IF(variable,IF(OR(A1446=1,A1446&lt;$J$23*periods_per_year),D1445,MIN($J$24,IF(MOD(A1446-1,$J$26)=0,MAX($J$25,D1445+$J$27),D1445))),D1445)))</f>
        <v/>
      </c>
      <c r="E1446" s="14" t="str">
        <f t="shared" si="213"/>
        <v/>
      </c>
      <c r="F1446" s="14" t="str">
        <f>IF(A1446="","",IF(A1446=nper,J1445+E1446,MIN(J1445+E1446,IF(D1446=D1445,F1445,IF($E$13="Acc Bi-Weekly",ROUND((-PMT(((1+D1446/CP)^(CP/12))-1,(nper-A1446+1)*12/26,J1445))/2,2),IF($E$13="Acc Weekly",ROUND((-PMT(((1+D1446/CP)^(CP/12))-1,(nper-A1446+1)*12/52,J1445))/4,2),ROUND(-PMT(((1+D1446/CP)^(CP/periods_per_year))-1,nper-A1446+1,J1445),2)))))))</f>
        <v/>
      </c>
      <c r="G1446" s="14" t="str">
        <f>IF(OR(A1446="",A1446&lt;$E$23),"",IF(J1445&lt;=F1446,0,IF(IF(AND(A1446&gt;=$E$23,MOD(A1446-$E$23,int)=0),$E$24,0)+F1446&gt;=J1445+E1446,J1445+E1446-F1446,IF(AND(A1446&gt;=$E$23,MOD(A1446-$E$23,int)=0),$E$24,0)+IF(IF(AND(A1446&gt;=$E$23,MOD(A1446-$E$23,int)=0),$E$24,0)+IF(MOD(A1446-$E$27,periods_per_year)=0,$E$26,0)+F1446&lt;J1445+E1446,IF(MOD(A1446-$E$27,periods_per_year)=0,$E$26,0),J1445+E1446-IF(AND(A1446&gt;=$E$23,MOD(A1446-$E$23,int)=0),$E$24,0)-F1446))))</f>
        <v/>
      </c>
      <c r="H1446" s="15"/>
      <c r="I1446" s="14" t="str">
        <f t="shared" si="214"/>
        <v/>
      </c>
      <c r="J1446" s="14" t="str">
        <f t="shared" si="215"/>
        <v/>
      </c>
      <c r="K1446" s="14" t="str">
        <f t="shared" si="216"/>
        <v/>
      </c>
      <c r="L1446" s="14" t="str">
        <f>IF(A1446="","",SUM($K$49:K1446))</f>
        <v/>
      </c>
      <c r="O1446" s="18" t="str">
        <f t="shared" si="217"/>
        <v/>
      </c>
      <c r="P1446" s="19" t="str">
        <f>IF(O1446="","",IF(OR(periods_per_year=26,periods_per_year=52),IF(periods_per_year=26,IF(O1446=1,fpdate,P1445+14),IF(periods_per_year=52,IF(O1446=1,fpdate,P1445+7),"n/a")),IF(periods_per_year=24,DATE(YEAR(fpdate),MONTH(fpdate)+(O1446-1)/2+IF(AND(DAY(fpdate)&gt;=15,MOD(O1446,2)=0),1,0),IF(MOD(O1446,2)=0,IF(DAY(fpdate)&gt;=15,DAY(fpdate)-14,DAY(fpdate)+14),DAY(fpdate))),IF(DAY(DATE(YEAR(fpdate),MONTH(fpdate)+O1446-1,DAY(fpdate)))&lt;&gt;DAY(fpdate),DATE(YEAR(fpdate),MONTH(fpdate)+O1446,0),DATE(YEAR(fpdate),MONTH(fpdate)+O1446-1,DAY(fpdate))))))</f>
        <v/>
      </c>
      <c r="Q1446" s="20" t="str">
        <f>IF(O1446="","",IF(D1446&lt;&gt;"",D1446,IF(O1446=1,start_rate,IF(variable,IF(OR(O1446=1,O1446&lt;$J$23*periods_per_year),Q1445,MIN($J$24,IF(MOD(O1446-1,$J$26)=0,MAX($J$25,Q1445+$J$27),Q1445))),Q1445))))</f>
        <v/>
      </c>
      <c r="R1446" s="21" t="str">
        <f>IF(O1446="","",ROUND((((1+Q1446/CP)^(CP/periods_per_year))-1)*U1445,2))</f>
        <v/>
      </c>
      <c r="S1446" s="21" t="str">
        <f>IF(O1446="","",IF(O1446=nper,U1445+R1446,MIN(U1445+R1446,IF(Q1446=Q1445,S1445,ROUND(-PMT(((1+Q1446/CP)^(CP/periods_per_year))-1,nper-O1446+1,U1445),2)))))</f>
        <v/>
      </c>
      <c r="T1446" s="21" t="str">
        <f t="shared" si="218"/>
        <v/>
      </c>
      <c r="U1446" s="21" t="str">
        <f t="shared" si="219"/>
        <v/>
      </c>
    </row>
    <row r="1447" spans="1:21" x14ac:dyDescent="0.2">
      <c r="A1447" s="11" t="str">
        <f t="shared" si="210"/>
        <v/>
      </c>
      <c r="B1447" s="12" t="str">
        <f t="shared" si="211"/>
        <v/>
      </c>
      <c r="C1447" s="16" t="str">
        <f t="shared" si="212"/>
        <v/>
      </c>
      <c r="D1447" s="13" t="str">
        <f>IF(A1447="","",IF(A1447=1,start_rate,IF(variable,IF(OR(A1447=1,A1447&lt;$J$23*periods_per_year),D1446,MIN($J$24,IF(MOD(A1447-1,$J$26)=0,MAX($J$25,D1446+$J$27),D1446))),D1446)))</f>
        <v/>
      </c>
      <c r="E1447" s="14" t="str">
        <f t="shared" si="213"/>
        <v/>
      </c>
      <c r="F1447" s="14" t="str">
        <f>IF(A1447="","",IF(A1447=nper,J1446+E1447,MIN(J1446+E1447,IF(D1447=D1446,F1446,IF($E$13="Acc Bi-Weekly",ROUND((-PMT(((1+D1447/CP)^(CP/12))-1,(nper-A1447+1)*12/26,J1446))/2,2),IF($E$13="Acc Weekly",ROUND((-PMT(((1+D1447/CP)^(CP/12))-1,(nper-A1447+1)*12/52,J1446))/4,2),ROUND(-PMT(((1+D1447/CP)^(CP/periods_per_year))-1,nper-A1447+1,J1446),2)))))))</f>
        <v/>
      </c>
      <c r="G1447" s="14" t="str">
        <f>IF(OR(A1447="",A1447&lt;$E$23),"",IF(J1446&lt;=F1447,0,IF(IF(AND(A1447&gt;=$E$23,MOD(A1447-$E$23,int)=0),$E$24,0)+F1447&gt;=J1446+E1447,J1446+E1447-F1447,IF(AND(A1447&gt;=$E$23,MOD(A1447-$E$23,int)=0),$E$24,0)+IF(IF(AND(A1447&gt;=$E$23,MOD(A1447-$E$23,int)=0),$E$24,0)+IF(MOD(A1447-$E$27,periods_per_year)=0,$E$26,0)+F1447&lt;J1446+E1447,IF(MOD(A1447-$E$27,periods_per_year)=0,$E$26,0),J1446+E1447-IF(AND(A1447&gt;=$E$23,MOD(A1447-$E$23,int)=0),$E$24,0)-F1447))))</f>
        <v/>
      </c>
      <c r="H1447" s="15"/>
      <c r="I1447" s="14" t="str">
        <f t="shared" si="214"/>
        <v/>
      </c>
      <c r="J1447" s="14" t="str">
        <f t="shared" si="215"/>
        <v/>
      </c>
      <c r="K1447" s="14" t="str">
        <f t="shared" si="216"/>
        <v/>
      </c>
      <c r="L1447" s="14" t="str">
        <f>IF(A1447="","",SUM($K$49:K1447))</f>
        <v/>
      </c>
      <c r="O1447" s="18" t="str">
        <f t="shared" si="217"/>
        <v/>
      </c>
      <c r="P1447" s="19" t="str">
        <f>IF(O1447="","",IF(OR(periods_per_year=26,periods_per_year=52),IF(periods_per_year=26,IF(O1447=1,fpdate,P1446+14),IF(periods_per_year=52,IF(O1447=1,fpdate,P1446+7),"n/a")),IF(periods_per_year=24,DATE(YEAR(fpdate),MONTH(fpdate)+(O1447-1)/2+IF(AND(DAY(fpdate)&gt;=15,MOD(O1447,2)=0),1,0),IF(MOD(O1447,2)=0,IF(DAY(fpdate)&gt;=15,DAY(fpdate)-14,DAY(fpdate)+14),DAY(fpdate))),IF(DAY(DATE(YEAR(fpdate),MONTH(fpdate)+O1447-1,DAY(fpdate)))&lt;&gt;DAY(fpdate),DATE(YEAR(fpdate),MONTH(fpdate)+O1447,0),DATE(YEAR(fpdate),MONTH(fpdate)+O1447-1,DAY(fpdate))))))</f>
        <v/>
      </c>
      <c r="Q1447" s="20" t="str">
        <f>IF(O1447="","",IF(D1447&lt;&gt;"",D1447,IF(O1447=1,start_rate,IF(variable,IF(OR(O1447=1,O1447&lt;$J$23*periods_per_year),Q1446,MIN($J$24,IF(MOD(O1447-1,$J$26)=0,MAX($J$25,Q1446+$J$27),Q1446))),Q1446))))</f>
        <v/>
      </c>
      <c r="R1447" s="21" t="str">
        <f>IF(O1447="","",ROUND((((1+Q1447/CP)^(CP/periods_per_year))-1)*U1446,2))</f>
        <v/>
      </c>
      <c r="S1447" s="21" t="str">
        <f>IF(O1447="","",IF(O1447=nper,U1446+R1447,MIN(U1446+R1447,IF(Q1447=Q1446,S1446,ROUND(-PMT(((1+Q1447/CP)^(CP/periods_per_year))-1,nper-O1447+1,U1446),2)))))</f>
        <v/>
      </c>
      <c r="T1447" s="21" t="str">
        <f t="shared" si="218"/>
        <v/>
      </c>
      <c r="U1447" s="21" t="str">
        <f t="shared" si="219"/>
        <v/>
      </c>
    </row>
    <row r="1448" spans="1:21" x14ac:dyDescent="0.2">
      <c r="A1448" s="11" t="str">
        <f t="shared" si="210"/>
        <v/>
      </c>
      <c r="B1448" s="12" t="str">
        <f t="shared" si="211"/>
        <v/>
      </c>
      <c r="C1448" s="16" t="str">
        <f t="shared" si="212"/>
        <v/>
      </c>
      <c r="D1448" s="13" t="str">
        <f>IF(A1448="","",IF(A1448=1,start_rate,IF(variable,IF(OR(A1448=1,A1448&lt;$J$23*periods_per_year),D1447,MIN($J$24,IF(MOD(A1448-1,$J$26)=0,MAX($J$25,D1447+$J$27),D1447))),D1447)))</f>
        <v/>
      </c>
      <c r="E1448" s="14" t="str">
        <f t="shared" si="213"/>
        <v/>
      </c>
      <c r="F1448" s="14" t="str">
        <f>IF(A1448="","",IF(A1448=nper,J1447+E1448,MIN(J1447+E1448,IF(D1448=D1447,F1447,IF($E$13="Acc Bi-Weekly",ROUND((-PMT(((1+D1448/CP)^(CP/12))-1,(nper-A1448+1)*12/26,J1447))/2,2),IF($E$13="Acc Weekly",ROUND((-PMT(((1+D1448/CP)^(CP/12))-1,(nper-A1448+1)*12/52,J1447))/4,2),ROUND(-PMT(((1+D1448/CP)^(CP/periods_per_year))-1,nper-A1448+1,J1447),2)))))))</f>
        <v/>
      </c>
      <c r="G1448" s="14" t="str">
        <f>IF(OR(A1448="",A1448&lt;$E$23),"",IF(J1447&lt;=F1448,0,IF(IF(AND(A1448&gt;=$E$23,MOD(A1448-$E$23,int)=0),$E$24,0)+F1448&gt;=J1447+E1448,J1447+E1448-F1448,IF(AND(A1448&gt;=$E$23,MOD(A1448-$E$23,int)=0),$E$24,0)+IF(IF(AND(A1448&gt;=$E$23,MOD(A1448-$E$23,int)=0),$E$24,0)+IF(MOD(A1448-$E$27,periods_per_year)=0,$E$26,0)+F1448&lt;J1447+E1448,IF(MOD(A1448-$E$27,periods_per_year)=0,$E$26,0),J1447+E1448-IF(AND(A1448&gt;=$E$23,MOD(A1448-$E$23,int)=0),$E$24,0)-F1448))))</f>
        <v/>
      </c>
      <c r="H1448" s="15"/>
      <c r="I1448" s="14" t="str">
        <f t="shared" si="214"/>
        <v/>
      </c>
      <c r="J1448" s="14" t="str">
        <f t="shared" si="215"/>
        <v/>
      </c>
      <c r="K1448" s="14" t="str">
        <f t="shared" si="216"/>
        <v/>
      </c>
      <c r="L1448" s="14" t="str">
        <f>IF(A1448="","",SUM($K$49:K1448))</f>
        <v/>
      </c>
      <c r="O1448" s="18" t="str">
        <f t="shared" si="217"/>
        <v/>
      </c>
      <c r="P1448" s="19" t="str">
        <f>IF(O1448="","",IF(OR(periods_per_year=26,periods_per_year=52),IF(periods_per_year=26,IF(O1448=1,fpdate,P1447+14),IF(periods_per_year=52,IF(O1448=1,fpdate,P1447+7),"n/a")),IF(periods_per_year=24,DATE(YEAR(fpdate),MONTH(fpdate)+(O1448-1)/2+IF(AND(DAY(fpdate)&gt;=15,MOD(O1448,2)=0),1,0),IF(MOD(O1448,2)=0,IF(DAY(fpdate)&gt;=15,DAY(fpdate)-14,DAY(fpdate)+14),DAY(fpdate))),IF(DAY(DATE(YEAR(fpdate),MONTH(fpdate)+O1448-1,DAY(fpdate)))&lt;&gt;DAY(fpdate),DATE(YEAR(fpdate),MONTH(fpdate)+O1448,0),DATE(YEAR(fpdate),MONTH(fpdate)+O1448-1,DAY(fpdate))))))</f>
        <v/>
      </c>
      <c r="Q1448" s="20" t="str">
        <f>IF(O1448="","",IF(D1448&lt;&gt;"",D1448,IF(O1448=1,start_rate,IF(variable,IF(OR(O1448=1,O1448&lt;$J$23*periods_per_year),Q1447,MIN($J$24,IF(MOD(O1448-1,$J$26)=0,MAX($J$25,Q1447+$J$27),Q1447))),Q1447))))</f>
        <v/>
      </c>
      <c r="R1448" s="21" t="str">
        <f>IF(O1448="","",ROUND((((1+Q1448/CP)^(CP/periods_per_year))-1)*U1447,2))</f>
        <v/>
      </c>
      <c r="S1448" s="21" t="str">
        <f>IF(O1448="","",IF(O1448=nper,U1447+R1448,MIN(U1447+R1448,IF(Q1448=Q1447,S1447,ROUND(-PMT(((1+Q1448/CP)^(CP/periods_per_year))-1,nper-O1448+1,U1447),2)))))</f>
        <v/>
      </c>
      <c r="T1448" s="21" t="str">
        <f t="shared" si="218"/>
        <v/>
      </c>
      <c r="U1448" s="21" t="str">
        <f t="shared" si="219"/>
        <v/>
      </c>
    </row>
    <row r="1449" spans="1:21" x14ac:dyDescent="0.2">
      <c r="A1449" s="11" t="str">
        <f t="shared" si="210"/>
        <v/>
      </c>
      <c r="B1449" s="12" t="str">
        <f t="shared" si="211"/>
        <v/>
      </c>
      <c r="C1449" s="16" t="str">
        <f t="shared" si="212"/>
        <v/>
      </c>
      <c r="D1449" s="13" t="str">
        <f>IF(A1449="","",IF(A1449=1,start_rate,IF(variable,IF(OR(A1449=1,A1449&lt;$J$23*periods_per_year),D1448,MIN($J$24,IF(MOD(A1449-1,$J$26)=0,MAX($J$25,D1448+$J$27),D1448))),D1448)))</f>
        <v/>
      </c>
      <c r="E1449" s="14" t="str">
        <f t="shared" si="213"/>
        <v/>
      </c>
      <c r="F1449" s="14" t="str">
        <f>IF(A1449="","",IF(A1449=nper,J1448+E1449,MIN(J1448+E1449,IF(D1449=D1448,F1448,IF($E$13="Acc Bi-Weekly",ROUND((-PMT(((1+D1449/CP)^(CP/12))-1,(nper-A1449+1)*12/26,J1448))/2,2),IF($E$13="Acc Weekly",ROUND((-PMT(((1+D1449/CP)^(CP/12))-1,(nper-A1449+1)*12/52,J1448))/4,2),ROUND(-PMT(((1+D1449/CP)^(CP/periods_per_year))-1,nper-A1449+1,J1448),2)))))))</f>
        <v/>
      </c>
      <c r="G1449" s="14" t="str">
        <f>IF(OR(A1449="",A1449&lt;$E$23),"",IF(J1448&lt;=F1449,0,IF(IF(AND(A1449&gt;=$E$23,MOD(A1449-$E$23,int)=0),$E$24,0)+F1449&gt;=J1448+E1449,J1448+E1449-F1449,IF(AND(A1449&gt;=$E$23,MOD(A1449-$E$23,int)=0),$E$24,0)+IF(IF(AND(A1449&gt;=$E$23,MOD(A1449-$E$23,int)=0),$E$24,0)+IF(MOD(A1449-$E$27,periods_per_year)=0,$E$26,0)+F1449&lt;J1448+E1449,IF(MOD(A1449-$E$27,periods_per_year)=0,$E$26,0),J1448+E1449-IF(AND(A1449&gt;=$E$23,MOD(A1449-$E$23,int)=0),$E$24,0)-F1449))))</f>
        <v/>
      </c>
      <c r="H1449" s="15"/>
      <c r="I1449" s="14" t="str">
        <f t="shared" si="214"/>
        <v/>
      </c>
      <c r="J1449" s="14" t="str">
        <f t="shared" si="215"/>
        <v/>
      </c>
      <c r="K1449" s="14" t="str">
        <f t="shared" si="216"/>
        <v/>
      </c>
      <c r="L1449" s="14" t="str">
        <f>IF(A1449="","",SUM($K$49:K1449))</f>
        <v/>
      </c>
      <c r="O1449" s="18" t="str">
        <f t="shared" si="217"/>
        <v/>
      </c>
      <c r="P1449" s="19" t="str">
        <f>IF(O1449="","",IF(OR(periods_per_year=26,periods_per_year=52),IF(periods_per_year=26,IF(O1449=1,fpdate,P1448+14),IF(periods_per_year=52,IF(O1449=1,fpdate,P1448+7),"n/a")),IF(periods_per_year=24,DATE(YEAR(fpdate),MONTH(fpdate)+(O1449-1)/2+IF(AND(DAY(fpdate)&gt;=15,MOD(O1449,2)=0),1,0),IF(MOD(O1449,2)=0,IF(DAY(fpdate)&gt;=15,DAY(fpdate)-14,DAY(fpdate)+14),DAY(fpdate))),IF(DAY(DATE(YEAR(fpdate),MONTH(fpdate)+O1449-1,DAY(fpdate)))&lt;&gt;DAY(fpdate),DATE(YEAR(fpdate),MONTH(fpdate)+O1449,0),DATE(YEAR(fpdate),MONTH(fpdate)+O1449-1,DAY(fpdate))))))</f>
        <v/>
      </c>
      <c r="Q1449" s="20" t="str">
        <f>IF(O1449="","",IF(D1449&lt;&gt;"",D1449,IF(O1449=1,start_rate,IF(variable,IF(OR(O1449=1,O1449&lt;$J$23*periods_per_year),Q1448,MIN($J$24,IF(MOD(O1449-1,$J$26)=0,MAX($J$25,Q1448+$J$27),Q1448))),Q1448))))</f>
        <v/>
      </c>
      <c r="R1449" s="21" t="str">
        <f>IF(O1449="","",ROUND((((1+Q1449/CP)^(CP/periods_per_year))-1)*U1448,2))</f>
        <v/>
      </c>
      <c r="S1449" s="21" t="str">
        <f>IF(O1449="","",IF(O1449=nper,U1448+R1449,MIN(U1448+R1449,IF(Q1449=Q1448,S1448,ROUND(-PMT(((1+Q1449/CP)^(CP/periods_per_year))-1,nper-O1449+1,U1448),2)))))</f>
        <v/>
      </c>
      <c r="T1449" s="21" t="str">
        <f t="shared" si="218"/>
        <v/>
      </c>
      <c r="U1449" s="21" t="str">
        <f t="shared" si="219"/>
        <v/>
      </c>
    </row>
    <row r="1450" spans="1:21" x14ac:dyDescent="0.2">
      <c r="A1450" s="11" t="str">
        <f t="shared" si="210"/>
        <v/>
      </c>
      <c r="B1450" s="12" t="str">
        <f t="shared" si="211"/>
        <v/>
      </c>
      <c r="C1450" s="16" t="str">
        <f t="shared" si="212"/>
        <v/>
      </c>
      <c r="D1450" s="13" t="str">
        <f>IF(A1450="","",IF(A1450=1,start_rate,IF(variable,IF(OR(A1450=1,A1450&lt;$J$23*periods_per_year),D1449,MIN($J$24,IF(MOD(A1450-1,$J$26)=0,MAX($J$25,D1449+$J$27),D1449))),D1449)))</f>
        <v/>
      </c>
      <c r="E1450" s="14" t="str">
        <f t="shared" si="213"/>
        <v/>
      </c>
      <c r="F1450" s="14" t="str">
        <f>IF(A1450="","",IF(A1450=nper,J1449+E1450,MIN(J1449+E1450,IF(D1450=D1449,F1449,IF($E$13="Acc Bi-Weekly",ROUND((-PMT(((1+D1450/CP)^(CP/12))-1,(nper-A1450+1)*12/26,J1449))/2,2),IF($E$13="Acc Weekly",ROUND((-PMT(((1+D1450/CP)^(CP/12))-1,(nper-A1450+1)*12/52,J1449))/4,2),ROUND(-PMT(((1+D1450/CP)^(CP/periods_per_year))-1,nper-A1450+1,J1449),2)))))))</f>
        <v/>
      </c>
      <c r="G1450" s="14" t="str">
        <f>IF(OR(A1450="",A1450&lt;$E$23),"",IF(J1449&lt;=F1450,0,IF(IF(AND(A1450&gt;=$E$23,MOD(A1450-$E$23,int)=0),$E$24,0)+F1450&gt;=J1449+E1450,J1449+E1450-F1450,IF(AND(A1450&gt;=$E$23,MOD(A1450-$E$23,int)=0),$E$24,0)+IF(IF(AND(A1450&gt;=$E$23,MOD(A1450-$E$23,int)=0),$E$24,0)+IF(MOD(A1450-$E$27,periods_per_year)=0,$E$26,0)+F1450&lt;J1449+E1450,IF(MOD(A1450-$E$27,periods_per_year)=0,$E$26,0),J1449+E1450-IF(AND(A1450&gt;=$E$23,MOD(A1450-$E$23,int)=0),$E$24,0)-F1450))))</f>
        <v/>
      </c>
      <c r="H1450" s="15"/>
      <c r="I1450" s="14" t="str">
        <f t="shared" si="214"/>
        <v/>
      </c>
      <c r="J1450" s="14" t="str">
        <f t="shared" si="215"/>
        <v/>
      </c>
      <c r="K1450" s="14" t="str">
        <f t="shared" si="216"/>
        <v/>
      </c>
      <c r="L1450" s="14" t="str">
        <f>IF(A1450="","",SUM($K$49:K1450))</f>
        <v/>
      </c>
      <c r="O1450" s="18" t="str">
        <f t="shared" si="217"/>
        <v/>
      </c>
      <c r="P1450" s="19" t="str">
        <f>IF(O1450="","",IF(OR(periods_per_year=26,periods_per_year=52),IF(periods_per_year=26,IF(O1450=1,fpdate,P1449+14),IF(periods_per_year=52,IF(O1450=1,fpdate,P1449+7),"n/a")),IF(periods_per_year=24,DATE(YEAR(fpdate),MONTH(fpdate)+(O1450-1)/2+IF(AND(DAY(fpdate)&gt;=15,MOD(O1450,2)=0),1,0),IF(MOD(O1450,2)=0,IF(DAY(fpdate)&gt;=15,DAY(fpdate)-14,DAY(fpdate)+14),DAY(fpdate))),IF(DAY(DATE(YEAR(fpdate),MONTH(fpdate)+O1450-1,DAY(fpdate)))&lt;&gt;DAY(fpdate),DATE(YEAR(fpdate),MONTH(fpdate)+O1450,0),DATE(YEAR(fpdate),MONTH(fpdate)+O1450-1,DAY(fpdate))))))</f>
        <v/>
      </c>
      <c r="Q1450" s="20" t="str">
        <f>IF(O1450="","",IF(D1450&lt;&gt;"",D1450,IF(O1450=1,start_rate,IF(variable,IF(OR(O1450=1,O1450&lt;$J$23*periods_per_year),Q1449,MIN($J$24,IF(MOD(O1450-1,$J$26)=0,MAX($J$25,Q1449+$J$27),Q1449))),Q1449))))</f>
        <v/>
      </c>
      <c r="R1450" s="21" t="str">
        <f>IF(O1450="","",ROUND((((1+Q1450/CP)^(CP/periods_per_year))-1)*U1449,2))</f>
        <v/>
      </c>
      <c r="S1450" s="21" t="str">
        <f>IF(O1450="","",IF(O1450=nper,U1449+R1450,MIN(U1449+R1450,IF(Q1450=Q1449,S1449,ROUND(-PMT(((1+Q1450/CP)^(CP/periods_per_year))-1,nper-O1450+1,U1449),2)))))</f>
        <v/>
      </c>
      <c r="T1450" s="21" t="str">
        <f t="shared" si="218"/>
        <v/>
      </c>
      <c r="U1450" s="21" t="str">
        <f t="shared" si="219"/>
        <v/>
      </c>
    </row>
    <row r="1451" spans="1:21" x14ac:dyDescent="0.2">
      <c r="A1451" s="11" t="str">
        <f t="shared" si="210"/>
        <v/>
      </c>
      <c r="B1451" s="12" t="str">
        <f t="shared" si="211"/>
        <v/>
      </c>
      <c r="C1451" s="16" t="str">
        <f t="shared" si="212"/>
        <v/>
      </c>
      <c r="D1451" s="13" t="str">
        <f>IF(A1451="","",IF(A1451=1,start_rate,IF(variable,IF(OR(A1451=1,A1451&lt;$J$23*periods_per_year),D1450,MIN($J$24,IF(MOD(A1451-1,$J$26)=0,MAX($J$25,D1450+$J$27),D1450))),D1450)))</f>
        <v/>
      </c>
      <c r="E1451" s="14" t="str">
        <f t="shared" si="213"/>
        <v/>
      </c>
      <c r="F1451" s="14" t="str">
        <f>IF(A1451="","",IF(A1451=nper,J1450+E1451,MIN(J1450+E1451,IF(D1451=D1450,F1450,IF($E$13="Acc Bi-Weekly",ROUND((-PMT(((1+D1451/CP)^(CP/12))-1,(nper-A1451+1)*12/26,J1450))/2,2),IF($E$13="Acc Weekly",ROUND((-PMT(((1+D1451/CP)^(CP/12))-1,(nper-A1451+1)*12/52,J1450))/4,2),ROUND(-PMT(((1+D1451/CP)^(CP/periods_per_year))-1,nper-A1451+1,J1450),2)))))))</f>
        <v/>
      </c>
      <c r="G1451" s="14" t="str">
        <f>IF(OR(A1451="",A1451&lt;$E$23),"",IF(J1450&lt;=F1451,0,IF(IF(AND(A1451&gt;=$E$23,MOD(A1451-$E$23,int)=0),$E$24,0)+F1451&gt;=J1450+E1451,J1450+E1451-F1451,IF(AND(A1451&gt;=$E$23,MOD(A1451-$E$23,int)=0),$E$24,0)+IF(IF(AND(A1451&gt;=$E$23,MOD(A1451-$E$23,int)=0),$E$24,0)+IF(MOD(A1451-$E$27,periods_per_year)=0,$E$26,0)+F1451&lt;J1450+E1451,IF(MOD(A1451-$E$27,periods_per_year)=0,$E$26,0),J1450+E1451-IF(AND(A1451&gt;=$E$23,MOD(A1451-$E$23,int)=0),$E$24,0)-F1451))))</f>
        <v/>
      </c>
      <c r="H1451" s="15"/>
      <c r="I1451" s="14" t="str">
        <f t="shared" si="214"/>
        <v/>
      </c>
      <c r="J1451" s="14" t="str">
        <f t="shared" si="215"/>
        <v/>
      </c>
      <c r="K1451" s="14" t="str">
        <f t="shared" si="216"/>
        <v/>
      </c>
      <c r="L1451" s="14" t="str">
        <f>IF(A1451="","",SUM($K$49:K1451))</f>
        <v/>
      </c>
      <c r="O1451" s="18" t="str">
        <f t="shared" si="217"/>
        <v/>
      </c>
      <c r="P1451" s="19" t="str">
        <f>IF(O1451="","",IF(OR(periods_per_year=26,periods_per_year=52),IF(periods_per_year=26,IF(O1451=1,fpdate,P1450+14),IF(periods_per_year=52,IF(O1451=1,fpdate,P1450+7),"n/a")),IF(periods_per_year=24,DATE(YEAR(fpdate),MONTH(fpdate)+(O1451-1)/2+IF(AND(DAY(fpdate)&gt;=15,MOD(O1451,2)=0),1,0),IF(MOD(O1451,2)=0,IF(DAY(fpdate)&gt;=15,DAY(fpdate)-14,DAY(fpdate)+14),DAY(fpdate))),IF(DAY(DATE(YEAR(fpdate),MONTH(fpdate)+O1451-1,DAY(fpdate)))&lt;&gt;DAY(fpdate),DATE(YEAR(fpdate),MONTH(fpdate)+O1451,0),DATE(YEAR(fpdate),MONTH(fpdate)+O1451-1,DAY(fpdate))))))</f>
        <v/>
      </c>
      <c r="Q1451" s="20" t="str">
        <f>IF(O1451="","",IF(D1451&lt;&gt;"",D1451,IF(O1451=1,start_rate,IF(variable,IF(OR(O1451=1,O1451&lt;$J$23*periods_per_year),Q1450,MIN($J$24,IF(MOD(O1451-1,$J$26)=0,MAX($J$25,Q1450+$J$27),Q1450))),Q1450))))</f>
        <v/>
      </c>
      <c r="R1451" s="21" t="str">
        <f>IF(O1451="","",ROUND((((1+Q1451/CP)^(CP/periods_per_year))-1)*U1450,2))</f>
        <v/>
      </c>
      <c r="S1451" s="21" t="str">
        <f>IF(O1451="","",IF(O1451=nper,U1450+R1451,MIN(U1450+R1451,IF(Q1451=Q1450,S1450,ROUND(-PMT(((1+Q1451/CP)^(CP/periods_per_year))-1,nper-O1451+1,U1450),2)))))</f>
        <v/>
      </c>
      <c r="T1451" s="21" t="str">
        <f t="shared" si="218"/>
        <v/>
      </c>
      <c r="U1451" s="21" t="str">
        <f t="shared" si="219"/>
        <v/>
      </c>
    </row>
    <row r="1452" spans="1:21" x14ac:dyDescent="0.2">
      <c r="A1452" s="11" t="str">
        <f t="shared" si="210"/>
        <v/>
      </c>
      <c r="B1452" s="12" t="str">
        <f t="shared" si="211"/>
        <v/>
      </c>
      <c r="C1452" s="16" t="str">
        <f t="shared" si="212"/>
        <v/>
      </c>
      <c r="D1452" s="13" t="str">
        <f>IF(A1452="","",IF(A1452=1,start_rate,IF(variable,IF(OR(A1452=1,A1452&lt;$J$23*periods_per_year),D1451,MIN($J$24,IF(MOD(A1452-1,$J$26)=0,MAX($J$25,D1451+$J$27),D1451))),D1451)))</f>
        <v/>
      </c>
      <c r="E1452" s="14" t="str">
        <f t="shared" si="213"/>
        <v/>
      </c>
      <c r="F1452" s="14" t="str">
        <f>IF(A1452="","",IF(A1452=nper,J1451+E1452,MIN(J1451+E1452,IF(D1452=D1451,F1451,IF($E$13="Acc Bi-Weekly",ROUND((-PMT(((1+D1452/CP)^(CP/12))-1,(nper-A1452+1)*12/26,J1451))/2,2),IF($E$13="Acc Weekly",ROUND((-PMT(((1+D1452/CP)^(CP/12))-1,(nper-A1452+1)*12/52,J1451))/4,2),ROUND(-PMT(((1+D1452/CP)^(CP/periods_per_year))-1,nper-A1452+1,J1451),2)))))))</f>
        <v/>
      </c>
      <c r="G1452" s="14" t="str">
        <f>IF(OR(A1452="",A1452&lt;$E$23),"",IF(J1451&lt;=F1452,0,IF(IF(AND(A1452&gt;=$E$23,MOD(A1452-$E$23,int)=0),$E$24,0)+F1452&gt;=J1451+E1452,J1451+E1452-F1452,IF(AND(A1452&gt;=$E$23,MOD(A1452-$E$23,int)=0),$E$24,0)+IF(IF(AND(A1452&gt;=$E$23,MOD(A1452-$E$23,int)=0),$E$24,0)+IF(MOD(A1452-$E$27,periods_per_year)=0,$E$26,0)+F1452&lt;J1451+E1452,IF(MOD(A1452-$E$27,periods_per_year)=0,$E$26,0),J1451+E1452-IF(AND(A1452&gt;=$E$23,MOD(A1452-$E$23,int)=0),$E$24,0)-F1452))))</f>
        <v/>
      </c>
      <c r="H1452" s="15"/>
      <c r="I1452" s="14" t="str">
        <f t="shared" si="214"/>
        <v/>
      </c>
      <c r="J1452" s="14" t="str">
        <f t="shared" si="215"/>
        <v/>
      </c>
      <c r="K1452" s="14" t="str">
        <f t="shared" si="216"/>
        <v/>
      </c>
      <c r="L1452" s="14" t="str">
        <f>IF(A1452="","",SUM($K$49:K1452))</f>
        <v/>
      </c>
      <c r="O1452" s="18" t="str">
        <f t="shared" si="217"/>
        <v/>
      </c>
      <c r="P1452" s="19" t="str">
        <f>IF(O1452="","",IF(OR(periods_per_year=26,periods_per_year=52),IF(periods_per_year=26,IF(O1452=1,fpdate,P1451+14),IF(periods_per_year=52,IF(O1452=1,fpdate,P1451+7),"n/a")),IF(periods_per_year=24,DATE(YEAR(fpdate),MONTH(fpdate)+(O1452-1)/2+IF(AND(DAY(fpdate)&gt;=15,MOD(O1452,2)=0),1,0),IF(MOD(O1452,2)=0,IF(DAY(fpdate)&gt;=15,DAY(fpdate)-14,DAY(fpdate)+14),DAY(fpdate))),IF(DAY(DATE(YEAR(fpdate),MONTH(fpdate)+O1452-1,DAY(fpdate)))&lt;&gt;DAY(fpdate),DATE(YEAR(fpdate),MONTH(fpdate)+O1452,0),DATE(YEAR(fpdate),MONTH(fpdate)+O1452-1,DAY(fpdate))))))</f>
        <v/>
      </c>
      <c r="Q1452" s="20" t="str">
        <f>IF(O1452="","",IF(D1452&lt;&gt;"",D1452,IF(O1452=1,start_rate,IF(variable,IF(OR(O1452=1,O1452&lt;$J$23*periods_per_year),Q1451,MIN($J$24,IF(MOD(O1452-1,$J$26)=0,MAX($J$25,Q1451+$J$27),Q1451))),Q1451))))</f>
        <v/>
      </c>
      <c r="R1452" s="21" t="str">
        <f>IF(O1452="","",ROUND((((1+Q1452/CP)^(CP/periods_per_year))-1)*U1451,2))</f>
        <v/>
      </c>
      <c r="S1452" s="21" t="str">
        <f>IF(O1452="","",IF(O1452=nper,U1451+R1452,MIN(U1451+R1452,IF(Q1452=Q1451,S1451,ROUND(-PMT(((1+Q1452/CP)^(CP/periods_per_year))-1,nper-O1452+1,U1451),2)))))</f>
        <v/>
      </c>
      <c r="T1452" s="21" t="str">
        <f t="shared" si="218"/>
        <v/>
      </c>
      <c r="U1452" s="21" t="str">
        <f t="shared" si="219"/>
        <v/>
      </c>
    </row>
    <row r="1453" spans="1:21" x14ac:dyDescent="0.2">
      <c r="A1453" s="11" t="str">
        <f t="shared" si="210"/>
        <v/>
      </c>
      <c r="B1453" s="12" t="str">
        <f t="shared" si="211"/>
        <v/>
      </c>
      <c r="C1453" s="16" t="str">
        <f t="shared" si="212"/>
        <v/>
      </c>
      <c r="D1453" s="13" t="str">
        <f>IF(A1453="","",IF(A1453=1,start_rate,IF(variable,IF(OR(A1453=1,A1453&lt;$J$23*periods_per_year),D1452,MIN($J$24,IF(MOD(A1453-1,$J$26)=0,MAX($J$25,D1452+$J$27),D1452))),D1452)))</f>
        <v/>
      </c>
      <c r="E1453" s="14" t="str">
        <f t="shared" si="213"/>
        <v/>
      </c>
      <c r="F1453" s="14" t="str">
        <f>IF(A1453="","",IF(A1453=nper,J1452+E1453,MIN(J1452+E1453,IF(D1453=D1452,F1452,IF($E$13="Acc Bi-Weekly",ROUND((-PMT(((1+D1453/CP)^(CP/12))-1,(nper-A1453+1)*12/26,J1452))/2,2),IF($E$13="Acc Weekly",ROUND((-PMT(((1+D1453/CP)^(CP/12))-1,(nper-A1453+1)*12/52,J1452))/4,2),ROUND(-PMT(((1+D1453/CP)^(CP/periods_per_year))-1,nper-A1453+1,J1452),2)))))))</f>
        <v/>
      </c>
      <c r="G1453" s="14" t="str">
        <f>IF(OR(A1453="",A1453&lt;$E$23),"",IF(J1452&lt;=F1453,0,IF(IF(AND(A1453&gt;=$E$23,MOD(A1453-$E$23,int)=0),$E$24,0)+F1453&gt;=J1452+E1453,J1452+E1453-F1453,IF(AND(A1453&gt;=$E$23,MOD(A1453-$E$23,int)=0),$E$24,0)+IF(IF(AND(A1453&gt;=$E$23,MOD(A1453-$E$23,int)=0),$E$24,0)+IF(MOD(A1453-$E$27,periods_per_year)=0,$E$26,0)+F1453&lt;J1452+E1453,IF(MOD(A1453-$E$27,periods_per_year)=0,$E$26,0),J1452+E1453-IF(AND(A1453&gt;=$E$23,MOD(A1453-$E$23,int)=0),$E$24,0)-F1453))))</f>
        <v/>
      </c>
      <c r="H1453" s="15"/>
      <c r="I1453" s="14" t="str">
        <f t="shared" si="214"/>
        <v/>
      </c>
      <c r="J1453" s="14" t="str">
        <f t="shared" si="215"/>
        <v/>
      </c>
      <c r="K1453" s="14" t="str">
        <f t="shared" si="216"/>
        <v/>
      </c>
      <c r="L1453" s="14" t="str">
        <f>IF(A1453="","",SUM($K$49:K1453))</f>
        <v/>
      </c>
      <c r="O1453" s="18" t="str">
        <f t="shared" si="217"/>
        <v/>
      </c>
      <c r="P1453" s="19" t="str">
        <f>IF(O1453="","",IF(OR(periods_per_year=26,periods_per_year=52),IF(periods_per_year=26,IF(O1453=1,fpdate,P1452+14),IF(periods_per_year=52,IF(O1453=1,fpdate,P1452+7),"n/a")),IF(periods_per_year=24,DATE(YEAR(fpdate),MONTH(fpdate)+(O1453-1)/2+IF(AND(DAY(fpdate)&gt;=15,MOD(O1453,2)=0),1,0),IF(MOD(O1453,2)=0,IF(DAY(fpdate)&gt;=15,DAY(fpdate)-14,DAY(fpdate)+14),DAY(fpdate))),IF(DAY(DATE(YEAR(fpdate),MONTH(fpdate)+O1453-1,DAY(fpdate)))&lt;&gt;DAY(fpdate),DATE(YEAR(fpdate),MONTH(fpdate)+O1453,0),DATE(YEAR(fpdate),MONTH(fpdate)+O1453-1,DAY(fpdate))))))</f>
        <v/>
      </c>
      <c r="Q1453" s="20" t="str">
        <f>IF(O1453="","",IF(D1453&lt;&gt;"",D1453,IF(O1453=1,start_rate,IF(variable,IF(OR(O1453=1,O1453&lt;$J$23*periods_per_year),Q1452,MIN($J$24,IF(MOD(O1453-1,$J$26)=0,MAX($J$25,Q1452+$J$27),Q1452))),Q1452))))</f>
        <v/>
      </c>
      <c r="R1453" s="21" t="str">
        <f>IF(O1453="","",ROUND((((1+Q1453/CP)^(CP/periods_per_year))-1)*U1452,2))</f>
        <v/>
      </c>
      <c r="S1453" s="21" t="str">
        <f>IF(O1453="","",IF(O1453=nper,U1452+R1453,MIN(U1452+R1453,IF(Q1453=Q1452,S1452,ROUND(-PMT(((1+Q1453/CP)^(CP/periods_per_year))-1,nper-O1453+1,U1452),2)))))</f>
        <v/>
      </c>
      <c r="T1453" s="21" t="str">
        <f t="shared" si="218"/>
        <v/>
      </c>
      <c r="U1453" s="21" t="str">
        <f t="shared" si="219"/>
        <v/>
      </c>
    </row>
    <row r="1454" spans="1:21" x14ac:dyDescent="0.2">
      <c r="A1454" s="11" t="str">
        <f t="shared" si="210"/>
        <v/>
      </c>
      <c r="B1454" s="12" t="str">
        <f t="shared" si="211"/>
        <v/>
      </c>
      <c r="C1454" s="16" t="str">
        <f t="shared" si="212"/>
        <v/>
      </c>
      <c r="D1454" s="13" t="str">
        <f>IF(A1454="","",IF(A1454=1,start_rate,IF(variable,IF(OR(A1454=1,A1454&lt;$J$23*periods_per_year),D1453,MIN($J$24,IF(MOD(A1454-1,$J$26)=0,MAX($J$25,D1453+$J$27),D1453))),D1453)))</f>
        <v/>
      </c>
      <c r="E1454" s="14" t="str">
        <f t="shared" si="213"/>
        <v/>
      </c>
      <c r="F1454" s="14" t="str">
        <f>IF(A1454="","",IF(A1454=nper,J1453+E1454,MIN(J1453+E1454,IF(D1454=D1453,F1453,IF($E$13="Acc Bi-Weekly",ROUND((-PMT(((1+D1454/CP)^(CP/12))-1,(nper-A1454+1)*12/26,J1453))/2,2),IF($E$13="Acc Weekly",ROUND((-PMT(((1+D1454/CP)^(CP/12))-1,(nper-A1454+1)*12/52,J1453))/4,2),ROUND(-PMT(((1+D1454/CP)^(CP/periods_per_year))-1,nper-A1454+1,J1453),2)))))))</f>
        <v/>
      </c>
      <c r="G1454" s="14" t="str">
        <f>IF(OR(A1454="",A1454&lt;$E$23),"",IF(J1453&lt;=F1454,0,IF(IF(AND(A1454&gt;=$E$23,MOD(A1454-$E$23,int)=0),$E$24,0)+F1454&gt;=J1453+E1454,J1453+E1454-F1454,IF(AND(A1454&gt;=$E$23,MOD(A1454-$E$23,int)=0),$E$24,0)+IF(IF(AND(A1454&gt;=$E$23,MOD(A1454-$E$23,int)=0),$E$24,0)+IF(MOD(A1454-$E$27,periods_per_year)=0,$E$26,0)+F1454&lt;J1453+E1454,IF(MOD(A1454-$E$27,periods_per_year)=0,$E$26,0),J1453+E1454-IF(AND(A1454&gt;=$E$23,MOD(A1454-$E$23,int)=0),$E$24,0)-F1454))))</f>
        <v/>
      </c>
      <c r="H1454" s="15"/>
      <c r="I1454" s="14" t="str">
        <f t="shared" si="214"/>
        <v/>
      </c>
      <c r="J1454" s="14" t="str">
        <f t="shared" si="215"/>
        <v/>
      </c>
      <c r="K1454" s="14" t="str">
        <f t="shared" si="216"/>
        <v/>
      </c>
      <c r="L1454" s="14" t="str">
        <f>IF(A1454="","",SUM($K$49:K1454))</f>
        <v/>
      </c>
      <c r="O1454" s="18" t="str">
        <f t="shared" si="217"/>
        <v/>
      </c>
      <c r="P1454" s="19" t="str">
        <f>IF(O1454="","",IF(OR(periods_per_year=26,periods_per_year=52),IF(periods_per_year=26,IF(O1454=1,fpdate,P1453+14),IF(periods_per_year=52,IF(O1454=1,fpdate,P1453+7),"n/a")),IF(periods_per_year=24,DATE(YEAR(fpdate),MONTH(fpdate)+(O1454-1)/2+IF(AND(DAY(fpdate)&gt;=15,MOD(O1454,2)=0),1,0),IF(MOD(O1454,2)=0,IF(DAY(fpdate)&gt;=15,DAY(fpdate)-14,DAY(fpdate)+14),DAY(fpdate))),IF(DAY(DATE(YEAR(fpdate),MONTH(fpdate)+O1454-1,DAY(fpdate)))&lt;&gt;DAY(fpdate),DATE(YEAR(fpdate),MONTH(fpdate)+O1454,0),DATE(YEAR(fpdate),MONTH(fpdate)+O1454-1,DAY(fpdate))))))</f>
        <v/>
      </c>
      <c r="Q1454" s="20" t="str">
        <f>IF(O1454="","",IF(D1454&lt;&gt;"",D1454,IF(O1454=1,start_rate,IF(variable,IF(OR(O1454=1,O1454&lt;$J$23*periods_per_year),Q1453,MIN($J$24,IF(MOD(O1454-1,$J$26)=0,MAX($J$25,Q1453+$J$27),Q1453))),Q1453))))</f>
        <v/>
      </c>
      <c r="R1454" s="21" t="str">
        <f>IF(O1454="","",ROUND((((1+Q1454/CP)^(CP/periods_per_year))-1)*U1453,2))</f>
        <v/>
      </c>
      <c r="S1454" s="21" t="str">
        <f>IF(O1454="","",IF(O1454=nper,U1453+R1454,MIN(U1453+R1454,IF(Q1454=Q1453,S1453,ROUND(-PMT(((1+Q1454/CP)^(CP/periods_per_year))-1,nper-O1454+1,U1453),2)))))</f>
        <v/>
      </c>
      <c r="T1454" s="21" t="str">
        <f t="shared" si="218"/>
        <v/>
      </c>
      <c r="U1454" s="21" t="str">
        <f t="shared" si="219"/>
        <v/>
      </c>
    </row>
    <row r="1455" spans="1:21" x14ac:dyDescent="0.2">
      <c r="A1455" s="11" t="str">
        <f t="shared" si="210"/>
        <v/>
      </c>
      <c r="B1455" s="12" t="str">
        <f t="shared" si="211"/>
        <v/>
      </c>
      <c r="C1455" s="16" t="str">
        <f t="shared" si="212"/>
        <v/>
      </c>
      <c r="D1455" s="13" t="str">
        <f>IF(A1455="","",IF(A1455=1,start_rate,IF(variable,IF(OR(A1455=1,A1455&lt;$J$23*periods_per_year),D1454,MIN($J$24,IF(MOD(A1455-1,$J$26)=0,MAX($J$25,D1454+$J$27),D1454))),D1454)))</f>
        <v/>
      </c>
      <c r="E1455" s="14" t="str">
        <f t="shared" si="213"/>
        <v/>
      </c>
      <c r="F1455" s="14" t="str">
        <f>IF(A1455="","",IF(A1455=nper,J1454+E1455,MIN(J1454+E1455,IF(D1455=D1454,F1454,IF($E$13="Acc Bi-Weekly",ROUND((-PMT(((1+D1455/CP)^(CP/12))-1,(nper-A1455+1)*12/26,J1454))/2,2),IF($E$13="Acc Weekly",ROUND((-PMT(((1+D1455/CP)^(CP/12))-1,(nper-A1455+1)*12/52,J1454))/4,2),ROUND(-PMT(((1+D1455/CP)^(CP/periods_per_year))-1,nper-A1455+1,J1454),2)))))))</f>
        <v/>
      </c>
      <c r="G1455" s="14" t="str">
        <f>IF(OR(A1455="",A1455&lt;$E$23),"",IF(J1454&lt;=F1455,0,IF(IF(AND(A1455&gt;=$E$23,MOD(A1455-$E$23,int)=0),$E$24,0)+F1455&gt;=J1454+E1455,J1454+E1455-F1455,IF(AND(A1455&gt;=$E$23,MOD(A1455-$E$23,int)=0),$E$24,0)+IF(IF(AND(A1455&gt;=$E$23,MOD(A1455-$E$23,int)=0),$E$24,0)+IF(MOD(A1455-$E$27,periods_per_year)=0,$E$26,0)+F1455&lt;J1454+E1455,IF(MOD(A1455-$E$27,periods_per_year)=0,$E$26,0),J1454+E1455-IF(AND(A1455&gt;=$E$23,MOD(A1455-$E$23,int)=0),$E$24,0)-F1455))))</f>
        <v/>
      </c>
      <c r="H1455" s="15"/>
      <c r="I1455" s="14" t="str">
        <f t="shared" si="214"/>
        <v/>
      </c>
      <c r="J1455" s="14" t="str">
        <f t="shared" si="215"/>
        <v/>
      </c>
      <c r="K1455" s="14" t="str">
        <f t="shared" si="216"/>
        <v/>
      </c>
      <c r="L1455" s="14" t="str">
        <f>IF(A1455="","",SUM($K$49:K1455))</f>
        <v/>
      </c>
      <c r="O1455" s="18" t="str">
        <f t="shared" si="217"/>
        <v/>
      </c>
      <c r="P1455" s="19" t="str">
        <f>IF(O1455="","",IF(OR(periods_per_year=26,periods_per_year=52),IF(periods_per_year=26,IF(O1455=1,fpdate,P1454+14),IF(periods_per_year=52,IF(O1455=1,fpdate,P1454+7),"n/a")),IF(periods_per_year=24,DATE(YEAR(fpdate),MONTH(fpdate)+(O1455-1)/2+IF(AND(DAY(fpdate)&gt;=15,MOD(O1455,2)=0),1,0),IF(MOD(O1455,2)=0,IF(DAY(fpdate)&gt;=15,DAY(fpdate)-14,DAY(fpdate)+14),DAY(fpdate))),IF(DAY(DATE(YEAR(fpdate),MONTH(fpdate)+O1455-1,DAY(fpdate)))&lt;&gt;DAY(fpdate),DATE(YEAR(fpdate),MONTH(fpdate)+O1455,0),DATE(YEAR(fpdate),MONTH(fpdate)+O1455-1,DAY(fpdate))))))</f>
        <v/>
      </c>
      <c r="Q1455" s="20" t="str">
        <f>IF(O1455="","",IF(D1455&lt;&gt;"",D1455,IF(O1455=1,start_rate,IF(variable,IF(OR(O1455=1,O1455&lt;$J$23*periods_per_year),Q1454,MIN($J$24,IF(MOD(O1455-1,$J$26)=0,MAX($J$25,Q1454+$J$27),Q1454))),Q1454))))</f>
        <v/>
      </c>
      <c r="R1455" s="21" t="str">
        <f>IF(O1455="","",ROUND((((1+Q1455/CP)^(CP/periods_per_year))-1)*U1454,2))</f>
        <v/>
      </c>
      <c r="S1455" s="21" t="str">
        <f>IF(O1455="","",IF(O1455=nper,U1454+R1455,MIN(U1454+R1455,IF(Q1455=Q1454,S1454,ROUND(-PMT(((1+Q1455/CP)^(CP/periods_per_year))-1,nper-O1455+1,U1454),2)))))</f>
        <v/>
      </c>
      <c r="T1455" s="21" t="str">
        <f t="shared" si="218"/>
        <v/>
      </c>
      <c r="U1455" s="21" t="str">
        <f t="shared" si="219"/>
        <v/>
      </c>
    </row>
    <row r="1456" spans="1:21" x14ac:dyDescent="0.2">
      <c r="A1456" s="11" t="str">
        <f t="shared" si="210"/>
        <v/>
      </c>
      <c r="B1456" s="12" t="str">
        <f t="shared" si="211"/>
        <v/>
      </c>
      <c r="C1456" s="16" t="str">
        <f t="shared" si="212"/>
        <v/>
      </c>
      <c r="D1456" s="13" t="str">
        <f>IF(A1456="","",IF(A1456=1,start_rate,IF(variable,IF(OR(A1456=1,A1456&lt;$J$23*periods_per_year),D1455,MIN($J$24,IF(MOD(A1456-1,$J$26)=0,MAX($J$25,D1455+$J$27),D1455))),D1455)))</f>
        <v/>
      </c>
      <c r="E1456" s="14" t="str">
        <f t="shared" si="213"/>
        <v/>
      </c>
      <c r="F1456" s="14" t="str">
        <f>IF(A1456="","",IF(A1456=nper,J1455+E1456,MIN(J1455+E1456,IF(D1456=D1455,F1455,IF($E$13="Acc Bi-Weekly",ROUND((-PMT(((1+D1456/CP)^(CP/12))-1,(nper-A1456+1)*12/26,J1455))/2,2),IF($E$13="Acc Weekly",ROUND((-PMT(((1+D1456/CP)^(CP/12))-1,(nper-A1456+1)*12/52,J1455))/4,2),ROUND(-PMT(((1+D1456/CP)^(CP/periods_per_year))-1,nper-A1456+1,J1455),2)))))))</f>
        <v/>
      </c>
      <c r="G1456" s="14" t="str">
        <f>IF(OR(A1456="",A1456&lt;$E$23),"",IF(J1455&lt;=F1456,0,IF(IF(AND(A1456&gt;=$E$23,MOD(A1456-$E$23,int)=0),$E$24,0)+F1456&gt;=J1455+E1456,J1455+E1456-F1456,IF(AND(A1456&gt;=$E$23,MOD(A1456-$E$23,int)=0),$E$24,0)+IF(IF(AND(A1456&gt;=$E$23,MOD(A1456-$E$23,int)=0),$E$24,0)+IF(MOD(A1456-$E$27,periods_per_year)=0,$E$26,0)+F1456&lt;J1455+E1456,IF(MOD(A1456-$E$27,periods_per_year)=0,$E$26,0),J1455+E1456-IF(AND(A1456&gt;=$E$23,MOD(A1456-$E$23,int)=0),$E$24,0)-F1456))))</f>
        <v/>
      </c>
      <c r="H1456" s="15"/>
      <c r="I1456" s="14" t="str">
        <f t="shared" si="214"/>
        <v/>
      </c>
      <c r="J1456" s="14" t="str">
        <f t="shared" si="215"/>
        <v/>
      </c>
      <c r="K1456" s="14" t="str">
        <f t="shared" si="216"/>
        <v/>
      </c>
      <c r="L1456" s="14" t="str">
        <f>IF(A1456="","",SUM($K$49:K1456))</f>
        <v/>
      </c>
      <c r="O1456" s="18" t="str">
        <f t="shared" si="217"/>
        <v/>
      </c>
      <c r="P1456" s="19" t="str">
        <f>IF(O1456="","",IF(OR(periods_per_year=26,periods_per_year=52),IF(periods_per_year=26,IF(O1456=1,fpdate,P1455+14),IF(periods_per_year=52,IF(O1456=1,fpdate,P1455+7),"n/a")),IF(periods_per_year=24,DATE(YEAR(fpdate),MONTH(fpdate)+(O1456-1)/2+IF(AND(DAY(fpdate)&gt;=15,MOD(O1456,2)=0),1,0),IF(MOD(O1456,2)=0,IF(DAY(fpdate)&gt;=15,DAY(fpdate)-14,DAY(fpdate)+14),DAY(fpdate))),IF(DAY(DATE(YEAR(fpdate),MONTH(fpdate)+O1456-1,DAY(fpdate)))&lt;&gt;DAY(fpdate),DATE(YEAR(fpdate),MONTH(fpdate)+O1456,0),DATE(YEAR(fpdate),MONTH(fpdate)+O1456-1,DAY(fpdate))))))</f>
        <v/>
      </c>
      <c r="Q1456" s="20" t="str">
        <f>IF(O1456="","",IF(D1456&lt;&gt;"",D1456,IF(O1456=1,start_rate,IF(variable,IF(OR(O1456=1,O1456&lt;$J$23*periods_per_year),Q1455,MIN($J$24,IF(MOD(O1456-1,$J$26)=0,MAX($J$25,Q1455+$J$27),Q1455))),Q1455))))</f>
        <v/>
      </c>
      <c r="R1456" s="21" t="str">
        <f>IF(O1456="","",ROUND((((1+Q1456/CP)^(CP/periods_per_year))-1)*U1455,2))</f>
        <v/>
      </c>
      <c r="S1456" s="21" t="str">
        <f>IF(O1456="","",IF(O1456=nper,U1455+R1456,MIN(U1455+R1456,IF(Q1456=Q1455,S1455,ROUND(-PMT(((1+Q1456/CP)^(CP/periods_per_year))-1,nper-O1456+1,U1455),2)))))</f>
        <v/>
      </c>
      <c r="T1456" s="21" t="str">
        <f t="shared" si="218"/>
        <v/>
      </c>
      <c r="U1456" s="21" t="str">
        <f t="shared" si="219"/>
        <v/>
      </c>
    </row>
    <row r="1457" spans="1:21" x14ac:dyDescent="0.2">
      <c r="A1457" s="11" t="str">
        <f t="shared" ref="A1457:A1520" si="220">IF(J1456="","",IF(OR(A1456&gt;=nper,ROUND(J1456,2)&lt;=0),"",A1456+1))</f>
        <v/>
      </c>
      <c r="B1457" s="12" t="str">
        <f t="shared" ref="B1457:B1520" si="221">IF(A1457="","",IF(OR(periods_per_year=26,periods_per_year=52),IF(periods_per_year=26,IF(A1457=1,fpdate,B1456+14),IF(periods_per_year=52,IF(A1457=1,fpdate,B1456+7),"n/a")),IF(periods_per_year=24,DATE(YEAR(fpdate),MONTH(fpdate)+(A1457-1)/2+IF(AND(DAY(fpdate)&gt;=15,MOD(A1457,2)=0),1,0),IF(MOD(A1457,2)=0,IF(DAY(fpdate)&gt;=15,DAY(fpdate)-14,DAY(fpdate)+14),DAY(fpdate))),IF(DAY(DATE(YEAR(fpdate),MONTH(fpdate)+A1457-1,DAY(fpdate)))&lt;&gt;DAY(fpdate),DATE(YEAR(fpdate),MONTH(fpdate)+A1457,0),DATE(YEAR(fpdate),MONTH(fpdate)+A1457-1,DAY(fpdate))))))</f>
        <v/>
      </c>
      <c r="C1457" s="16" t="str">
        <f t="shared" ref="C1457:C1520" si="222">IF(A1457="","",IF(MOD(A1457,periods_per_year)=0,A1457/periods_per_year,""))</f>
        <v/>
      </c>
      <c r="D1457" s="13" t="str">
        <f>IF(A1457="","",IF(A1457=1,start_rate,IF(variable,IF(OR(A1457=1,A1457&lt;$J$23*periods_per_year),D1456,MIN($J$24,IF(MOD(A1457-1,$J$26)=0,MAX($J$25,D1456+$J$27),D1456))),D1456)))</f>
        <v/>
      </c>
      <c r="E1457" s="14" t="str">
        <f t="shared" ref="E1457:E1520" si="223">IF(A1457="","",ROUND((((1+D1457/CP)^(CP/periods_per_year))-1)*J1456,2))</f>
        <v/>
      </c>
      <c r="F1457" s="14" t="str">
        <f>IF(A1457="","",IF(A1457=nper,J1456+E1457,MIN(J1456+E1457,IF(D1457=D1456,F1456,IF($E$13="Acc Bi-Weekly",ROUND((-PMT(((1+D1457/CP)^(CP/12))-1,(nper-A1457+1)*12/26,J1456))/2,2),IF($E$13="Acc Weekly",ROUND((-PMT(((1+D1457/CP)^(CP/12))-1,(nper-A1457+1)*12/52,J1456))/4,2),ROUND(-PMT(((1+D1457/CP)^(CP/periods_per_year))-1,nper-A1457+1,J1456),2)))))))</f>
        <v/>
      </c>
      <c r="G1457" s="14" t="str">
        <f>IF(OR(A1457="",A1457&lt;$E$23),"",IF(J1456&lt;=F1457,0,IF(IF(AND(A1457&gt;=$E$23,MOD(A1457-$E$23,int)=0),$E$24,0)+F1457&gt;=J1456+E1457,J1456+E1457-F1457,IF(AND(A1457&gt;=$E$23,MOD(A1457-$E$23,int)=0),$E$24,0)+IF(IF(AND(A1457&gt;=$E$23,MOD(A1457-$E$23,int)=0),$E$24,0)+IF(MOD(A1457-$E$27,periods_per_year)=0,$E$26,0)+F1457&lt;J1456+E1457,IF(MOD(A1457-$E$27,periods_per_year)=0,$E$26,0),J1456+E1457-IF(AND(A1457&gt;=$E$23,MOD(A1457-$E$23,int)=0),$E$24,0)-F1457))))</f>
        <v/>
      </c>
      <c r="H1457" s="15"/>
      <c r="I1457" s="14" t="str">
        <f t="shared" ref="I1457:I1520" si="224">IF(A1457="","",F1457-E1457+H1457+IF(G1457="",0,G1457))</f>
        <v/>
      </c>
      <c r="J1457" s="14" t="str">
        <f t="shared" ref="J1457:J1520" si="225">IF(A1457="","",J1456-I1457)</f>
        <v/>
      </c>
      <c r="K1457" s="14" t="str">
        <f t="shared" ref="K1457:K1520" si="226">IF(A1457="","",$L$42*E1457)</f>
        <v/>
      </c>
      <c r="L1457" s="14" t="str">
        <f>IF(A1457="","",SUM($K$49:K1457))</f>
        <v/>
      </c>
      <c r="O1457" s="18" t="str">
        <f t="shared" ref="O1457:O1520" si="227">IF(U1456="","",IF(OR(O1456&gt;=nper,ROUND(U1456,2)&lt;=0),"",O1456+1))</f>
        <v/>
      </c>
      <c r="P1457" s="19" t="str">
        <f>IF(O1457="","",IF(OR(periods_per_year=26,periods_per_year=52),IF(periods_per_year=26,IF(O1457=1,fpdate,P1456+14),IF(periods_per_year=52,IF(O1457=1,fpdate,P1456+7),"n/a")),IF(periods_per_year=24,DATE(YEAR(fpdate),MONTH(fpdate)+(O1457-1)/2+IF(AND(DAY(fpdate)&gt;=15,MOD(O1457,2)=0),1,0),IF(MOD(O1457,2)=0,IF(DAY(fpdate)&gt;=15,DAY(fpdate)-14,DAY(fpdate)+14),DAY(fpdate))),IF(DAY(DATE(YEAR(fpdate),MONTH(fpdate)+O1457-1,DAY(fpdate)))&lt;&gt;DAY(fpdate),DATE(YEAR(fpdate),MONTH(fpdate)+O1457,0),DATE(YEAR(fpdate),MONTH(fpdate)+O1457-1,DAY(fpdate))))))</f>
        <v/>
      </c>
      <c r="Q1457" s="20" t="str">
        <f>IF(O1457="","",IF(D1457&lt;&gt;"",D1457,IF(O1457=1,start_rate,IF(variable,IF(OR(O1457=1,O1457&lt;$J$23*periods_per_year),Q1456,MIN($J$24,IF(MOD(O1457-1,$J$26)=0,MAX($J$25,Q1456+$J$27),Q1456))),Q1456))))</f>
        <v/>
      </c>
      <c r="R1457" s="21" t="str">
        <f>IF(O1457="","",ROUND((((1+Q1457/CP)^(CP/periods_per_year))-1)*U1456,2))</f>
        <v/>
      </c>
      <c r="S1457" s="21" t="str">
        <f>IF(O1457="","",IF(O1457=nper,U1456+R1457,MIN(U1456+R1457,IF(Q1457=Q1456,S1456,ROUND(-PMT(((1+Q1457/CP)^(CP/periods_per_year))-1,nper-O1457+1,U1456),2)))))</f>
        <v/>
      </c>
      <c r="T1457" s="21" t="str">
        <f t="shared" ref="T1457:T1520" si="228">IF(O1457="","",S1457-R1457)</f>
        <v/>
      </c>
      <c r="U1457" s="21" t="str">
        <f t="shared" ref="U1457:U1520" si="229">IF(O1457="","",U1456-T1457)</f>
        <v/>
      </c>
    </row>
    <row r="1458" spans="1:21" x14ac:dyDescent="0.2">
      <c r="A1458" s="11" t="str">
        <f t="shared" si="220"/>
        <v/>
      </c>
      <c r="B1458" s="12" t="str">
        <f t="shared" si="221"/>
        <v/>
      </c>
      <c r="C1458" s="16" t="str">
        <f t="shared" si="222"/>
        <v/>
      </c>
      <c r="D1458" s="13" t="str">
        <f>IF(A1458="","",IF(A1458=1,start_rate,IF(variable,IF(OR(A1458=1,A1458&lt;$J$23*periods_per_year),D1457,MIN($J$24,IF(MOD(A1458-1,$J$26)=0,MAX($J$25,D1457+$J$27),D1457))),D1457)))</f>
        <v/>
      </c>
      <c r="E1458" s="14" t="str">
        <f t="shared" si="223"/>
        <v/>
      </c>
      <c r="F1458" s="14" t="str">
        <f>IF(A1458="","",IF(A1458=nper,J1457+E1458,MIN(J1457+E1458,IF(D1458=D1457,F1457,IF($E$13="Acc Bi-Weekly",ROUND((-PMT(((1+D1458/CP)^(CP/12))-1,(nper-A1458+1)*12/26,J1457))/2,2),IF($E$13="Acc Weekly",ROUND((-PMT(((1+D1458/CP)^(CP/12))-1,(nper-A1458+1)*12/52,J1457))/4,2),ROUND(-PMT(((1+D1458/CP)^(CP/periods_per_year))-1,nper-A1458+1,J1457),2)))))))</f>
        <v/>
      </c>
      <c r="G1458" s="14" t="str">
        <f>IF(OR(A1458="",A1458&lt;$E$23),"",IF(J1457&lt;=F1458,0,IF(IF(AND(A1458&gt;=$E$23,MOD(A1458-$E$23,int)=0),$E$24,0)+F1458&gt;=J1457+E1458,J1457+E1458-F1458,IF(AND(A1458&gt;=$E$23,MOD(A1458-$E$23,int)=0),$E$24,0)+IF(IF(AND(A1458&gt;=$E$23,MOD(A1458-$E$23,int)=0),$E$24,0)+IF(MOD(A1458-$E$27,periods_per_year)=0,$E$26,0)+F1458&lt;J1457+E1458,IF(MOD(A1458-$E$27,periods_per_year)=0,$E$26,0),J1457+E1458-IF(AND(A1458&gt;=$E$23,MOD(A1458-$E$23,int)=0),$E$24,0)-F1458))))</f>
        <v/>
      </c>
      <c r="H1458" s="15"/>
      <c r="I1458" s="14" t="str">
        <f t="shared" si="224"/>
        <v/>
      </c>
      <c r="J1458" s="14" t="str">
        <f t="shared" si="225"/>
        <v/>
      </c>
      <c r="K1458" s="14" t="str">
        <f t="shared" si="226"/>
        <v/>
      </c>
      <c r="L1458" s="14" t="str">
        <f>IF(A1458="","",SUM($K$49:K1458))</f>
        <v/>
      </c>
      <c r="O1458" s="18" t="str">
        <f t="shared" si="227"/>
        <v/>
      </c>
      <c r="P1458" s="19" t="str">
        <f>IF(O1458="","",IF(OR(periods_per_year=26,periods_per_year=52),IF(periods_per_year=26,IF(O1458=1,fpdate,P1457+14),IF(periods_per_year=52,IF(O1458=1,fpdate,P1457+7),"n/a")),IF(periods_per_year=24,DATE(YEAR(fpdate),MONTH(fpdate)+(O1458-1)/2+IF(AND(DAY(fpdate)&gt;=15,MOD(O1458,2)=0),1,0),IF(MOD(O1458,2)=0,IF(DAY(fpdate)&gt;=15,DAY(fpdate)-14,DAY(fpdate)+14),DAY(fpdate))),IF(DAY(DATE(YEAR(fpdate),MONTH(fpdate)+O1458-1,DAY(fpdate)))&lt;&gt;DAY(fpdate),DATE(YEAR(fpdate),MONTH(fpdate)+O1458,0),DATE(YEAR(fpdate),MONTH(fpdate)+O1458-1,DAY(fpdate))))))</f>
        <v/>
      </c>
      <c r="Q1458" s="20" t="str">
        <f>IF(O1458="","",IF(D1458&lt;&gt;"",D1458,IF(O1458=1,start_rate,IF(variable,IF(OR(O1458=1,O1458&lt;$J$23*periods_per_year),Q1457,MIN($J$24,IF(MOD(O1458-1,$J$26)=0,MAX($J$25,Q1457+$J$27),Q1457))),Q1457))))</f>
        <v/>
      </c>
      <c r="R1458" s="21" t="str">
        <f>IF(O1458="","",ROUND((((1+Q1458/CP)^(CP/periods_per_year))-1)*U1457,2))</f>
        <v/>
      </c>
      <c r="S1458" s="21" t="str">
        <f>IF(O1458="","",IF(O1458=nper,U1457+R1458,MIN(U1457+R1458,IF(Q1458=Q1457,S1457,ROUND(-PMT(((1+Q1458/CP)^(CP/periods_per_year))-1,nper-O1458+1,U1457),2)))))</f>
        <v/>
      </c>
      <c r="T1458" s="21" t="str">
        <f t="shared" si="228"/>
        <v/>
      </c>
      <c r="U1458" s="21" t="str">
        <f t="shared" si="229"/>
        <v/>
      </c>
    </row>
    <row r="1459" spans="1:21" x14ac:dyDescent="0.2">
      <c r="A1459" s="11" t="str">
        <f t="shared" si="220"/>
        <v/>
      </c>
      <c r="B1459" s="12" t="str">
        <f t="shared" si="221"/>
        <v/>
      </c>
      <c r="C1459" s="16" t="str">
        <f t="shared" si="222"/>
        <v/>
      </c>
      <c r="D1459" s="13" t="str">
        <f>IF(A1459="","",IF(A1459=1,start_rate,IF(variable,IF(OR(A1459=1,A1459&lt;$J$23*periods_per_year),D1458,MIN($J$24,IF(MOD(A1459-1,$J$26)=0,MAX($J$25,D1458+$J$27),D1458))),D1458)))</f>
        <v/>
      </c>
      <c r="E1459" s="14" t="str">
        <f t="shared" si="223"/>
        <v/>
      </c>
      <c r="F1459" s="14" t="str">
        <f>IF(A1459="","",IF(A1459=nper,J1458+E1459,MIN(J1458+E1459,IF(D1459=D1458,F1458,IF($E$13="Acc Bi-Weekly",ROUND((-PMT(((1+D1459/CP)^(CP/12))-1,(nper-A1459+1)*12/26,J1458))/2,2),IF($E$13="Acc Weekly",ROUND((-PMT(((1+D1459/CP)^(CP/12))-1,(nper-A1459+1)*12/52,J1458))/4,2),ROUND(-PMT(((1+D1459/CP)^(CP/periods_per_year))-1,nper-A1459+1,J1458),2)))))))</f>
        <v/>
      </c>
      <c r="G1459" s="14" t="str">
        <f>IF(OR(A1459="",A1459&lt;$E$23),"",IF(J1458&lt;=F1459,0,IF(IF(AND(A1459&gt;=$E$23,MOD(A1459-$E$23,int)=0),$E$24,0)+F1459&gt;=J1458+E1459,J1458+E1459-F1459,IF(AND(A1459&gt;=$E$23,MOD(A1459-$E$23,int)=0),$E$24,0)+IF(IF(AND(A1459&gt;=$E$23,MOD(A1459-$E$23,int)=0),$E$24,0)+IF(MOD(A1459-$E$27,periods_per_year)=0,$E$26,0)+F1459&lt;J1458+E1459,IF(MOD(A1459-$E$27,periods_per_year)=0,$E$26,0),J1458+E1459-IF(AND(A1459&gt;=$E$23,MOD(A1459-$E$23,int)=0),$E$24,0)-F1459))))</f>
        <v/>
      </c>
      <c r="H1459" s="15"/>
      <c r="I1459" s="14" t="str">
        <f t="shared" si="224"/>
        <v/>
      </c>
      <c r="J1459" s="14" t="str">
        <f t="shared" si="225"/>
        <v/>
      </c>
      <c r="K1459" s="14" t="str">
        <f t="shared" si="226"/>
        <v/>
      </c>
      <c r="L1459" s="14" t="str">
        <f>IF(A1459="","",SUM($K$49:K1459))</f>
        <v/>
      </c>
      <c r="O1459" s="18" t="str">
        <f t="shared" si="227"/>
        <v/>
      </c>
      <c r="P1459" s="19" t="str">
        <f>IF(O1459="","",IF(OR(periods_per_year=26,periods_per_year=52),IF(periods_per_year=26,IF(O1459=1,fpdate,P1458+14),IF(periods_per_year=52,IF(O1459=1,fpdate,P1458+7),"n/a")),IF(periods_per_year=24,DATE(YEAR(fpdate),MONTH(fpdate)+(O1459-1)/2+IF(AND(DAY(fpdate)&gt;=15,MOD(O1459,2)=0),1,0),IF(MOD(O1459,2)=0,IF(DAY(fpdate)&gt;=15,DAY(fpdate)-14,DAY(fpdate)+14),DAY(fpdate))),IF(DAY(DATE(YEAR(fpdate),MONTH(fpdate)+O1459-1,DAY(fpdate)))&lt;&gt;DAY(fpdate),DATE(YEAR(fpdate),MONTH(fpdate)+O1459,0),DATE(YEAR(fpdate),MONTH(fpdate)+O1459-1,DAY(fpdate))))))</f>
        <v/>
      </c>
      <c r="Q1459" s="20" t="str">
        <f>IF(O1459="","",IF(D1459&lt;&gt;"",D1459,IF(O1459=1,start_rate,IF(variable,IF(OR(O1459=1,O1459&lt;$J$23*periods_per_year),Q1458,MIN($J$24,IF(MOD(O1459-1,$J$26)=0,MAX($J$25,Q1458+$J$27),Q1458))),Q1458))))</f>
        <v/>
      </c>
      <c r="R1459" s="21" t="str">
        <f>IF(O1459="","",ROUND((((1+Q1459/CP)^(CP/periods_per_year))-1)*U1458,2))</f>
        <v/>
      </c>
      <c r="S1459" s="21" t="str">
        <f>IF(O1459="","",IF(O1459=nper,U1458+R1459,MIN(U1458+R1459,IF(Q1459=Q1458,S1458,ROUND(-PMT(((1+Q1459/CP)^(CP/periods_per_year))-1,nper-O1459+1,U1458),2)))))</f>
        <v/>
      </c>
      <c r="T1459" s="21" t="str">
        <f t="shared" si="228"/>
        <v/>
      </c>
      <c r="U1459" s="21" t="str">
        <f t="shared" si="229"/>
        <v/>
      </c>
    </row>
    <row r="1460" spans="1:21" x14ac:dyDescent="0.2">
      <c r="A1460" s="11" t="str">
        <f t="shared" si="220"/>
        <v/>
      </c>
      <c r="B1460" s="12" t="str">
        <f t="shared" si="221"/>
        <v/>
      </c>
      <c r="C1460" s="16" t="str">
        <f t="shared" si="222"/>
        <v/>
      </c>
      <c r="D1460" s="13" t="str">
        <f>IF(A1460="","",IF(A1460=1,start_rate,IF(variable,IF(OR(A1460=1,A1460&lt;$J$23*periods_per_year),D1459,MIN($J$24,IF(MOD(A1460-1,$J$26)=0,MAX($J$25,D1459+$J$27),D1459))),D1459)))</f>
        <v/>
      </c>
      <c r="E1460" s="14" t="str">
        <f t="shared" si="223"/>
        <v/>
      </c>
      <c r="F1460" s="14" t="str">
        <f>IF(A1460="","",IF(A1460=nper,J1459+E1460,MIN(J1459+E1460,IF(D1460=D1459,F1459,IF($E$13="Acc Bi-Weekly",ROUND((-PMT(((1+D1460/CP)^(CP/12))-1,(nper-A1460+1)*12/26,J1459))/2,2),IF($E$13="Acc Weekly",ROUND((-PMT(((1+D1460/CP)^(CP/12))-1,(nper-A1460+1)*12/52,J1459))/4,2),ROUND(-PMT(((1+D1460/CP)^(CP/periods_per_year))-1,nper-A1460+1,J1459),2)))))))</f>
        <v/>
      </c>
      <c r="G1460" s="14" t="str">
        <f>IF(OR(A1460="",A1460&lt;$E$23),"",IF(J1459&lt;=F1460,0,IF(IF(AND(A1460&gt;=$E$23,MOD(A1460-$E$23,int)=0),$E$24,0)+F1460&gt;=J1459+E1460,J1459+E1460-F1460,IF(AND(A1460&gt;=$E$23,MOD(A1460-$E$23,int)=0),$E$24,0)+IF(IF(AND(A1460&gt;=$E$23,MOD(A1460-$E$23,int)=0),$E$24,0)+IF(MOD(A1460-$E$27,periods_per_year)=0,$E$26,0)+F1460&lt;J1459+E1460,IF(MOD(A1460-$E$27,periods_per_year)=0,$E$26,0),J1459+E1460-IF(AND(A1460&gt;=$E$23,MOD(A1460-$E$23,int)=0),$E$24,0)-F1460))))</f>
        <v/>
      </c>
      <c r="H1460" s="15"/>
      <c r="I1460" s="14" t="str">
        <f t="shared" si="224"/>
        <v/>
      </c>
      <c r="J1460" s="14" t="str">
        <f t="shared" si="225"/>
        <v/>
      </c>
      <c r="K1460" s="14" t="str">
        <f t="shared" si="226"/>
        <v/>
      </c>
      <c r="L1460" s="14" t="str">
        <f>IF(A1460="","",SUM($K$49:K1460))</f>
        <v/>
      </c>
      <c r="O1460" s="18" t="str">
        <f t="shared" si="227"/>
        <v/>
      </c>
      <c r="P1460" s="19" t="str">
        <f>IF(O1460="","",IF(OR(periods_per_year=26,periods_per_year=52),IF(periods_per_year=26,IF(O1460=1,fpdate,P1459+14),IF(periods_per_year=52,IF(O1460=1,fpdate,P1459+7),"n/a")),IF(periods_per_year=24,DATE(YEAR(fpdate),MONTH(fpdate)+(O1460-1)/2+IF(AND(DAY(fpdate)&gt;=15,MOD(O1460,2)=0),1,0),IF(MOD(O1460,2)=0,IF(DAY(fpdate)&gt;=15,DAY(fpdate)-14,DAY(fpdate)+14),DAY(fpdate))),IF(DAY(DATE(YEAR(fpdate),MONTH(fpdate)+O1460-1,DAY(fpdate)))&lt;&gt;DAY(fpdate),DATE(YEAR(fpdate),MONTH(fpdate)+O1460,0),DATE(YEAR(fpdate),MONTH(fpdate)+O1460-1,DAY(fpdate))))))</f>
        <v/>
      </c>
      <c r="Q1460" s="20" t="str">
        <f>IF(O1460="","",IF(D1460&lt;&gt;"",D1460,IF(O1460=1,start_rate,IF(variable,IF(OR(O1460=1,O1460&lt;$J$23*periods_per_year),Q1459,MIN($J$24,IF(MOD(O1460-1,$J$26)=0,MAX($J$25,Q1459+$J$27),Q1459))),Q1459))))</f>
        <v/>
      </c>
      <c r="R1460" s="21" t="str">
        <f>IF(O1460="","",ROUND((((1+Q1460/CP)^(CP/periods_per_year))-1)*U1459,2))</f>
        <v/>
      </c>
      <c r="S1460" s="21" t="str">
        <f>IF(O1460="","",IF(O1460=nper,U1459+R1460,MIN(U1459+R1460,IF(Q1460=Q1459,S1459,ROUND(-PMT(((1+Q1460/CP)^(CP/periods_per_year))-1,nper-O1460+1,U1459),2)))))</f>
        <v/>
      </c>
      <c r="T1460" s="21" t="str">
        <f t="shared" si="228"/>
        <v/>
      </c>
      <c r="U1460" s="21" t="str">
        <f t="shared" si="229"/>
        <v/>
      </c>
    </row>
    <row r="1461" spans="1:21" x14ac:dyDescent="0.2">
      <c r="A1461" s="11" t="str">
        <f t="shared" si="220"/>
        <v/>
      </c>
      <c r="B1461" s="12" t="str">
        <f t="shared" si="221"/>
        <v/>
      </c>
      <c r="C1461" s="16" t="str">
        <f t="shared" si="222"/>
        <v/>
      </c>
      <c r="D1461" s="13" t="str">
        <f>IF(A1461="","",IF(A1461=1,start_rate,IF(variable,IF(OR(A1461=1,A1461&lt;$J$23*periods_per_year),D1460,MIN($J$24,IF(MOD(A1461-1,$J$26)=0,MAX($J$25,D1460+$J$27),D1460))),D1460)))</f>
        <v/>
      </c>
      <c r="E1461" s="14" t="str">
        <f t="shared" si="223"/>
        <v/>
      </c>
      <c r="F1461" s="14" t="str">
        <f>IF(A1461="","",IF(A1461=nper,J1460+E1461,MIN(J1460+E1461,IF(D1461=D1460,F1460,IF($E$13="Acc Bi-Weekly",ROUND((-PMT(((1+D1461/CP)^(CP/12))-1,(nper-A1461+1)*12/26,J1460))/2,2),IF($E$13="Acc Weekly",ROUND((-PMT(((1+D1461/CP)^(CP/12))-1,(nper-A1461+1)*12/52,J1460))/4,2),ROUND(-PMT(((1+D1461/CP)^(CP/periods_per_year))-1,nper-A1461+1,J1460),2)))))))</f>
        <v/>
      </c>
      <c r="G1461" s="14" t="str">
        <f>IF(OR(A1461="",A1461&lt;$E$23),"",IF(J1460&lt;=F1461,0,IF(IF(AND(A1461&gt;=$E$23,MOD(A1461-$E$23,int)=0),$E$24,0)+F1461&gt;=J1460+E1461,J1460+E1461-F1461,IF(AND(A1461&gt;=$E$23,MOD(A1461-$E$23,int)=0),$E$24,0)+IF(IF(AND(A1461&gt;=$E$23,MOD(A1461-$E$23,int)=0),$E$24,0)+IF(MOD(A1461-$E$27,periods_per_year)=0,$E$26,0)+F1461&lt;J1460+E1461,IF(MOD(A1461-$E$27,periods_per_year)=0,$E$26,0),J1460+E1461-IF(AND(A1461&gt;=$E$23,MOD(A1461-$E$23,int)=0),$E$24,0)-F1461))))</f>
        <v/>
      </c>
      <c r="H1461" s="15"/>
      <c r="I1461" s="14" t="str">
        <f t="shared" si="224"/>
        <v/>
      </c>
      <c r="J1461" s="14" t="str">
        <f t="shared" si="225"/>
        <v/>
      </c>
      <c r="K1461" s="14" t="str">
        <f t="shared" si="226"/>
        <v/>
      </c>
      <c r="L1461" s="14" t="str">
        <f>IF(A1461="","",SUM($K$49:K1461))</f>
        <v/>
      </c>
      <c r="O1461" s="18" t="str">
        <f t="shared" si="227"/>
        <v/>
      </c>
      <c r="P1461" s="19" t="str">
        <f>IF(O1461="","",IF(OR(periods_per_year=26,periods_per_year=52),IF(periods_per_year=26,IF(O1461=1,fpdate,P1460+14),IF(periods_per_year=52,IF(O1461=1,fpdate,P1460+7),"n/a")),IF(periods_per_year=24,DATE(YEAR(fpdate),MONTH(fpdate)+(O1461-1)/2+IF(AND(DAY(fpdate)&gt;=15,MOD(O1461,2)=0),1,0),IF(MOD(O1461,2)=0,IF(DAY(fpdate)&gt;=15,DAY(fpdate)-14,DAY(fpdate)+14),DAY(fpdate))),IF(DAY(DATE(YEAR(fpdate),MONTH(fpdate)+O1461-1,DAY(fpdate)))&lt;&gt;DAY(fpdate),DATE(YEAR(fpdate),MONTH(fpdate)+O1461,0),DATE(YEAR(fpdate),MONTH(fpdate)+O1461-1,DAY(fpdate))))))</f>
        <v/>
      </c>
      <c r="Q1461" s="20" t="str">
        <f>IF(O1461="","",IF(D1461&lt;&gt;"",D1461,IF(O1461=1,start_rate,IF(variable,IF(OR(O1461=1,O1461&lt;$J$23*periods_per_year),Q1460,MIN($J$24,IF(MOD(O1461-1,$J$26)=0,MAX($J$25,Q1460+$J$27),Q1460))),Q1460))))</f>
        <v/>
      </c>
      <c r="R1461" s="21" t="str">
        <f>IF(O1461="","",ROUND((((1+Q1461/CP)^(CP/periods_per_year))-1)*U1460,2))</f>
        <v/>
      </c>
      <c r="S1461" s="21" t="str">
        <f>IF(O1461="","",IF(O1461=nper,U1460+R1461,MIN(U1460+R1461,IF(Q1461=Q1460,S1460,ROUND(-PMT(((1+Q1461/CP)^(CP/periods_per_year))-1,nper-O1461+1,U1460),2)))))</f>
        <v/>
      </c>
      <c r="T1461" s="21" t="str">
        <f t="shared" si="228"/>
        <v/>
      </c>
      <c r="U1461" s="21" t="str">
        <f t="shared" si="229"/>
        <v/>
      </c>
    </row>
    <row r="1462" spans="1:21" x14ac:dyDescent="0.2">
      <c r="A1462" s="11" t="str">
        <f t="shared" si="220"/>
        <v/>
      </c>
      <c r="B1462" s="12" t="str">
        <f t="shared" si="221"/>
        <v/>
      </c>
      <c r="C1462" s="16" t="str">
        <f t="shared" si="222"/>
        <v/>
      </c>
      <c r="D1462" s="13" t="str">
        <f>IF(A1462="","",IF(A1462=1,start_rate,IF(variable,IF(OR(A1462=1,A1462&lt;$J$23*periods_per_year),D1461,MIN($J$24,IF(MOD(A1462-1,$J$26)=0,MAX($J$25,D1461+$J$27),D1461))),D1461)))</f>
        <v/>
      </c>
      <c r="E1462" s="14" t="str">
        <f t="shared" si="223"/>
        <v/>
      </c>
      <c r="F1462" s="14" t="str">
        <f>IF(A1462="","",IF(A1462=nper,J1461+E1462,MIN(J1461+E1462,IF(D1462=D1461,F1461,IF($E$13="Acc Bi-Weekly",ROUND((-PMT(((1+D1462/CP)^(CP/12))-1,(nper-A1462+1)*12/26,J1461))/2,2),IF($E$13="Acc Weekly",ROUND((-PMT(((1+D1462/CP)^(CP/12))-1,(nper-A1462+1)*12/52,J1461))/4,2),ROUND(-PMT(((1+D1462/CP)^(CP/periods_per_year))-1,nper-A1462+1,J1461),2)))))))</f>
        <v/>
      </c>
      <c r="G1462" s="14" t="str">
        <f>IF(OR(A1462="",A1462&lt;$E$23),"",IF(J1461&lt;=F1462,0,IF(IF(AND(A1462&gt;=$E$23,MOD(A1462-$E$23,int)=0),$E$24,0)+F1462&gt;=J1461+E1462,J1461+E1462-F1462,IF(AND(A1462&gt;=$E$23,MOD(A1462-$E$23,int)=0),$E$24,0)+IF(IF(AND(A1462&gt;=$E$23,MOD(A1462-$E$23,int)=0),$E$24,0)+IF(MOD(A1462-$E$27,periods_per_year)=0,$E$26,0)+F1462&lt;J1461+E1462,IF(MOD(A1462-$E$27,periods_per_year)=0,$E$26,0),J1461+E1462-IF(AND(A1462&gt;=$E$23,MOD(A1462-$E$23,int)=0),$E$24,0)-F1462))))</f>
        <v/>
      </c>
      <c r="H1462" s="15"/>
      <c r="I1462" s="14" t="str">
        <f t="shared" si="224"/>
        <v/>
      </c>
      <c r="J1462" s="14" t="str">
        <f t="shared" si="225"/>
        <v/>
      </c>
      <c r="K1462" s="14" t="str">
        <f t="shared" si="226"/>
        <v/>
      </c>
      <c r="L1462" s="14" t="str">
        <f>IF(A1462="","",SUM($K$49:K1462))</f>
        <v/>
      </c>
      <c r="O1462" s="18" t="str">
        <f t="shared" si="227"/>
        <v/>
      </c>
      <c r="P1462" s="19" t="str">
        <f>IF(O1462="","",IF(OR(periods_per_year=26,periods_per_year=52),IF(periods_per_year=26,IF(O1462=1,fpdate,P1461+14),IF(periods_per_year=52,IF(O1462=1,fpdate,P1461+7),"n/a")),IF(periods_per_year=24,DATE(YEAR(fpdate),MONTH(fpdate)+(O1462-1)/2+IF(AND(DAY(fpdate)&gt;=15,MOD(O1462,2)=0),1,0),IF(MOD(O1462,2)=0,IF(DAY(fpdate)&gt;=15,DAY(fpdate)-14,DAY(fpdate)+14),DAY(fpdate))),IF(DAY(DATE(YEAR(fpdate),MONTH(fpdate)+O1462-1,DAY(fpdate)))&lt;&gt;DAY(fpdate),DATE(YEAR(fpdate),MONTH(fpdate)+O1462,0),DATE(YEAR(fpdate),MONTH(fpdate)+O1462-1,DAY(fpdate))))))</f>
        <v/>
      </c>
      <c r="Q1462" s="20" t="str">
        <f>IF(O1462="","",IF(D1462&lt;&gt;"",D1462,IF(O1462=1,start_rate,IF(variable,IF(OR(O1462=1,O1462&lt;$J$23*periods_per_year),Q1461,MIN($J$24,IF(MOD(O1462-1,$J$26)=0,MAX($J$25,Q1461+$J$27),Q1461))),Q1461))))</f>
        <v/>
      </c>
      <c r="R1462" s="21" t="str">
        <f>IF(O1462="","",ROUND((((1+Q1462/CP)^(CP/periods_per_year))-1)*U1461,2))</f>
        <v/>
      </c>
      <c r="S1462" s="21" t="str">
        <f>IF(O1462="","",IF(O1462=nper,U1461+R1462,MIN(U1461+R1462,IF(Q1462=Q1461,S1461,ROUND(-PMT(((1+Q1462/CP)^(CP/periods_per_year))-1,nper-O1462+1,U1461),2)))))</f>
        <v/>
      </c>
      <c r="T1462" s="21" t="str">
        <f t="shared" si="228"/>
        <v/>
      </c>
      <c r="U1462" s="21" t="str">
        <f t="shared" si="229"/>
        <v/>
      </c>
    </row>
    <row r="1463" spans="1:21" x14ac:dyDescent="0.2">
      <c r="A1463" s="11" t="str">
        <f t="shared" si="220"/>
        <v/>
      </c>
      <c r="B1463" s="12" t="str">
        <f t="shared" si="221"/>
        <v/>
      </c>
      <c r="C1463" s="16" t="str">
        <f t="shared" si="222"/>
        <v/>
      </c>
      <c r="D1463" s="13" t="str">
        <f>IF(A1463="","",IF(A1463=1,start_rate,IF(variable,IF(OR(A1463=1,A1463&lt;$J$23*periods_per_year),D1462,MIN($J$24,IF(MOD(A1463-1,$J$26)=0,MAX($J$25,D1462+$J$27),D1462))),D1462)))</f>
        <v/>
      </c>
      <c r="E1463" s="14" t="str">
        <f t="shared" si="223"/>
        <v/>
      </c>
      <c r="F1463" s="14" t="str">
        <f>IF(A1463="","",IF(A1463=nper,J1462+E1463,MIN(J1462+E1463,IF(D1463=D1462,F1462,IF($E$13="Acc Bi-Weekly",ROUND((-PMT(((1+D1463/CP)^(CP/12))-1,(nper-A1463+1)*12/26,J1462))/2,2),IF($E$13="Acc Weekly",ROUND((-PMT(((1+D1463/CP)^(CP/12))-1,(nper-A1463+1)*12/52,J1462))/4,2),ROUND(-PMT(((1+D1463/CP)^(CP/periods_per_year))-1,nper-A1463+1,J1462),2)))))))</f>
        <v/>
      </c>
      <c r="G1463" s="14" t="str">
        <f>IF(OR(A1463="",A1463&lt;$E$23),"",IF(J1462&lt;=F1463,0,IF(IF(AND(A1463&gt;=$E$23,MOD(A1463-$E$23,int)=0),$E$24,0)+F1463&gt;=J1462+E1463,J1462+E1463-F1463,IF(AND(A1463&gt;=$E$23,MOD(A1463-$E$23,int)=0),$E$24,0)+IF(IF(AND(A1463&gt;=$E$23,MOD(A1463-$E$23,int)=0),$E$24,0)+IF(MOD(A1463-$E$27,periods_per_year)=0,$E$26,0)+F1463&lt;J1462+E1463,IF(MOD(A1463-$E$27,periods_per_year)=0,$E$26,0),J1462+E1463-IF(AND(A1463&gt;=$E$23,MOD(A1463-$E$23,int)=0),$E$24,0)-F1463))))</f>
        <v/>
      </c>
      <c r="H1463" s="15"/>
      <c r="I1463" s="14" t="str">
        <f t="shared" si="224"/>
        <v/>
      </c>
      <c r="J1463" s="14" t="str">
        <f t="shared" si="225"/>
        <v/>
      </c>
      <c r="K1463" s="14" t="str">
        <f t="shared" si="226"/>
        <v/>
      </c>
      <c r="L1463" s="14" t="str">
        <f>IF(A1463="","",SUM($K$49:K1463))</f>
        <v/>
      </c>
      <c r="O1463" s="18" t="str">
        <f t="shared" si="227"/>
        <v/>
      </c>
      <c r="P1463" s="19" t="str">
        <f>IF(O1463="","",IF(OR(periods_per_year=26,periods_per_year=52),IF(periods_per_year=26,IF(O1463=1,fpdate,P1462+14),IF(periods_per_year=52,IF(O1463=1,fpdate,P1462+7),"n/a")),IF(periods_per_year=24,DATE(YEAR(fpdate),MONTH(fpdate)+(O1463-1)/2+IF(AND(DAY(fpdate)&gt;=15,MOD(O1463,2)=0),1,0),IF(MOD(O1463,2)=0,IF(DAY(fpdate)&gt;=15,DAY(fpdate)-14,DAY(fpdate)+14),DAY(fpdate))),IF(DAY(DATE(YEAR(fpdate),MONTH(fpdate)+O1463-1,DAY(fpdate)))&lt;&gt;DAY(fpdate),DATE(YEAR(fpdate),MONTH(fpdate)+O1463,0),DATE(YEAR(fpdate),MONTH(fpdate)+O1463-1,DAY(fpdate))))))</f>
        <v/>
      </c>
      <c r="Q1463" s="20" t="str">
        <f>IF(O1463="","",IF(D1463&lt;&gt;"",D1463,IF(O1463=1,start_rate,IF(variable,IF(OR(O1463=1,O1463&lt;$J$23*periods_per_year),Q1462,MIN($J$24,IF(MOD(O1463-1,$J$26)=0,MAX($J$25,Q1462+$J$27),Q1462))),Q1462))))</f>
        <v/>
      </c>
      <c r="R1463" s="21" t="str">
        <f>IF(O1463="","",ROUND((((1+Q1463/CP)^(CP/periods_per_year))-1)*U1462,2))</f>
        <v/>
      </c>
      <c r="S1463" s="21" t="str">
        <f>IF(O1463="","",IF(O1463=nper,U1462+R1463,MIN(U1462+R1463,IF(Q1463=Q1462,S1462,ROUND(-PMT(((1+Q1463/CP)^(CP/periods_per_year))-1,nper-O1463+1,U1462),2)))))</f>
        <v/>
      </c>
      <c r="T1463" s="21" t="str">
        <f t="shared" si="228"/>
        <v/>
      </c>
      <c r="U1463" s="21" t="str">
        <f t="shared" si="229"/>
        <v/>
      </c>
    </row>
    <row r="1464" spans="1:21" x14ac:dyDescent="0.2">
      <c r="A1464" s="11" t="str">
        <f t="shared" si="220"/>
        <v/>
      </c>
      <c r="B1464" s="12" t="str">
        <f t="shared" si="221"/>
        <v/>
      </c>
      <c r="C1464" s="16" t="str">
        <f t="shared" si="222"/>
        <v/>
      </c>
      <c r="D1464" s="13" t="str">
        <f>IF(A1464="","",IF(A1464=1,start_rate,IF(variable,IF(OR(A1464=1,A1464&lt;$J$23*periods_per_year),D1463,MIN($J$24,IF(MOD(A1464-1,$J$26)=0,MAX($J$25,D1463+$J$27),D1463))),D1463)))</f>
        <v/>
      </c>
      <c r="E1464" s="14" t="str">
        <f t="shared" si="223"/>
        <v/>
      </c>
      <c r="F1464" s="14" t="str">
        <f>IF(A1464="","",IF(A1464=nper,J1463+E1464,MIN(J1463+E1464,IF(D1464=D1463,F1463,IF($E$13="Acc Bi-Weekly",ROUND((-PMT(((1+D1464/CP)^(CP/12))-1,(nper-A1464+1)*12/26,J1463))/2,2),IF($E$13="Acc Weekly",ROUND((-PMT(((1+D1464/CP)^(CP/12))-1,(nper-A1464+1)*12/52,J1463))/4,2),ROUND(-PMT(((1+D1464/CP)^(CP/periods_per_year))-1,nper-A1464+1,J1463),2)))))))</f>
        <v/>
      </c>
      <c r="G1464" s="14" t="str">
        <f>IF(OR(A1464="",A1464&lt;$E$23),"",IF(J1463&lt;=F1464,0,IF(IF(AND(A1464&gt;=$E$23,MOD(A1464-$E$23,int)=0),$E$24,0)+F1464&gt;=J1463+E1464,J1463+E1464-F1464,IF(AND(A1464&gt;=$E$23,MOD(A1464-$E$23,int)=0),$E$24,0)+IF(IF(AND(A1464&gt;=$E$23,MOD(A1464-$E$23,int)=0),$E$24,0)+IF(MOD(A1464-$E$27,periods_per_year)=0,$E$26,0)+F1464&lt;J1463+E1464,IF(MOD(A1464-$E$27,periods_per_year)=0,$E$26,0),J1463+E1464-IF(AND(A1464&gt;=$E$23,MOD(A1464-$E$23,int)=0),$E$24,0)-F1464))))</f>
        <v/>
      </c>
      <c r="H1464" s="15"/>
      <c r="I1464" s="14" t="str">
        <f t="shared" si="224"/>
        <v/>
      </c>
      <c r="J1464" s="14" t="str">
        <f t="shared" si="225"/>
        <v/>
      </c>
      <c r="K1464" s="14" t="str">
        <f t="shared" si="226"/>
        <v/>
      </c>
      <c r="L1464" s="14" t="str">
        <f>IF(A1464="","",SUM($K$49:K1464))</f>
        <v/>
      </c>
      <c r="O1464" s="18" t="str">
        <f t="shared" si="227"/>
        <v/>
      </c>
      <c r="P1464" s="19" t="str">
        <f>IF(O1464="","",IF(OR(periods_per_year=26,periods_per_year=52),IF(periods_per_year=26,IF(O1464=1,fpdate,P1463+14),IF(periods_per_year=52,IF(O1464=1,fpdate,P1463+7),"n/a")),IF(periods_per_year=24,DATE(YEAR(fpdate),MONTH(fpdate)+(O1464-1)/2+IF(AND(DAY(fpdate)&gt;=15,MOD(O1464,2)=0),1,0),IF(MOD(O1464,2)=0,IF(DAY(fpdate)&gt;=15,DAY(fpdate)-14,DAY(fpdate)+14),DAY(fpdate))),IF(DAY(DATE(YEAR(fpdate),MONTH(fpdate)+O1464-1,DAY(fpdate)))&lt;&gt;DAY(fpdate),DATE(YEAR(fpdate),MONTH(fpdate)+O1464,0),DATE(YEAR(fpdate),MONTH(fpdate)+O1464-1,DAY(fpdate))))))</f>
        <v/>
      </c>
      <c r="Q1464" s="20" t="str">
        <f>IF(O1464="","",IF(D1464&lt;&gt;"",D1464,IF(O1464=1,start_rate,IF(variable,IF(OR(O1464=1,O1464&lt;$J$23*periods_per_year),Q1463,MIN($J$24,IF(MOD(O1464-1,$J$26)=0,MAX($J$25,Q1463+$J$27),Q1463))),Q1463))))</f>
        <v/>
      </c>
      <c r="R1464" s="21" t="str">
        <f>IF(O1464="","",ROUND((((1+Q1464/CP)^(CP/periods_per_year))-1)*U1463,2))</f>
        <v/>
      </c>
      <c r="S1464" s="21" t="str">
        <f>IF(O1464="","",IF(O1464=nper,U1463+R1464,MIN(U1463+R1464,IF(Q1464=Q1463,S1463,ROUND(-PMT(((1+Q1464/CP)^(CP/periods_per_year))-1,nper-O1464+1,U1463),2)))))</f>
        <v/>
      </c>
      <c r="T1464" s="21" t="str">
        <f t="shared" si="228"/>
        <v/>
      </c>
      <c r="U1464" s="21" t="str">
        <f t="shared" si="229"/>
        <v/>
      </c>
    </row>
    <row r="1465" spans="1:21" x14ac:dyDescent="0.2">
      <c r="A1465" s="11" t="str">
        <f t="shared" si="220"/>
        <v/>
      </c>
      <c r="B1465" s="12" t="str">
        <f t="shared" si="221"/>
        <v/>
      </c>
      <c r="C1465" s="16" t="str">
        <f t="shared" si="222"/>
        <v/>
      </c>
      <c r="D1465" s="13" t="str">
        <f>IF(A1465="","",IF(A1465=1,start_rate,IF(variable,IF(OR(A1465=1,A1465&lt;$J$23*periods_per_year),D1464,MIN($J$24,IF(MOD(A1465-1,$J$26)=0,MAX($J$25,D1464+$J$27),D1464))),D1464)))</f>
        <v/>
      </c>
      <c r="E1465" s="14" t="str">
        <f t="shared" si="223"/>
        <v/>
      </c>
      <c r="F1465" s="14" t="str">
        <f>IF(A1465="","",IF(A1465=nper,J1464+E1465,MIN(J1464+E1465,IF(D1465=D1464,F1464,IF($E$13="Acc Bi-Weekly",ROUND((-PMT(((1+D1465/CP)^(CP/12))-1,(nper-A1465+1)*12/26,J1464))/2,2),IF($E$13="Acc Weekly",ROUND((-PMT(((1+D1465/CP)^(CP/12))-1,(nper-A1465+1)*12/52,J1464))/4,2),ROUND(-PMT(((1+D1465/CP)^(CP/periods_per_year))-1,nper-A1465+1,J1464),2)))))))</f>
        <v/>
      </c>
      <c r="G1465" s="14" t="str">
        <f>IF(OR(A1465="",A1465&lt;$E$23),"",IF(J1464&lt;=F1465,0,IF(IF(AND(A1465&gt;=$E$23,MOD(A1465-$E$23,int)=0),$E$24,0)+F1465&gt;=J1464+E1465,J1464+E1465-F1465,IF(AND(A1465&gt;=$E$23,MOD(A1465-$E$23,int)=0),$E$24,0)+IF(IF(AND(A1465&gt;=$E$23,MOD(A1465-$E$23,int)=0),$E$24,0)+IF(MOD(A1465-$E$27,periods_per_year)=0,$E$26,0)+F1465&lt;J1464+E1465,IF(MOD(A1465-$E$27,periods_per_year)=0,$E$26,0),J1464+E1465-IF(AND(A1465&gt;=$E$23,MOD(A1465-$E$23,int)=0),$E$24,0)-F1465))))</f>
        <v/>
      </c>
      <c r="H1465" s="15"/>
      <c r="I1465" s="14" t="str">
        <f t="shared" si="224"/>
        <v/>
      </c>
      <c r="J1465" s="14" t="str">
        <f t="shared" si="225"/>
        <v/>
      </c>
      <c r="K1465" s="14" t="str">
        <f t="shared" si="226"/>
        <v/>
      </c>
      <c r="L1465" s="14" t="str">
        <f>IF(A1465="","",SUM($K$49:K1465))</f>
        <v/>
      </c>
      <c r="O1465" s="18" t="str">
        <f t="shared" si="227"/>
        <v/>
      </c>
      <c r="P1465" s="19" t="str">
        <f>IF(O1465="","",IF(OR(periods_per_year=26,periods_per_year=52),IF(periods_per_year=26,IF(O1465=1,fpdate,P1464+14),IF(periods_per_year=52,IF(O1465=1,fpdate,P1464+7),"n/a")),IF(periods_per_year=24,DATE(YEAR(fpdate),MONTH(fpdate)+(O1465-1)/2+IF(AND(DAY(fpdate)&gt;=15,MOD(O1465,2)=0),1,0),IF(MOD(O1465,2)=0,IF(DAY(fpdate)&gt;=15,DAY(fpdate)-14,DAY(fpdate)+14),DAY(fpdate))),IF(DAY(DATE(YEAR(fpdate),MONTH(fpdate)+O1465-1,DAY(fpdate)))&lt;&gt;DAY(fpdate),DATE(YEAR(fpdate),MONTH(fpdate)+O1465,0),DATE(YEAR(fpdate),MONTH(fpdate)+O1465-1,DAY(fpdate))))))</f>
        <v/>
      </c>
      <c r="Q1465" s="20" t="str">
        <f>IF(O1465="","",IF(D1465&lt;&gt;"",D1465,IF(O1465=1,start_rate,IF(variable,IF(OR(O1465=1,O1465&lt;$J$23*periods_per_year),Q1464,MIN($J$24,IF(MOD(O1465-1,$J$26)=0,MAX($J$25,Q1464+$J$27),Q1464))),Q1464))))</f>
        <v/>
      </c>
      <c r="R1465" s="21" t="str">
        <f>IF(O1465="","",ROUND((((1+Q1465/CP)^(CP/periods_per_year))-1)*U1464,2))</f>
        <v/>
      </c>
      <c r="S1465" s="21" t="str">
        <f>IF(O1465="","",IF(O1465=nper,U1464+R1465,MIN(U1464+R1465,IF(Q1465=Q1464,S1464,ROUND(-PMT(((1+Q1465/CP)^(CP/periods_per_year))-1,nper-O1465+1,U1464),2)))))</f>
        <v/>
      </c>
      <c r="T1465" s="21" t="str">
        <f t="shared" si="228"/>
        <v/>
      </c>
      <c r="U1465" s="21" t="str">
        <f t="shared" si="229"/>
        <v/>
      </c>
    </row>
    <row r="1466" spans="1:21" x14ac:dyDescent="0.2">
      <c r="A1466" s="11" t="str">
        <f t="shared" si="220"/>
        <v/>
      </c>
      <c r="B1466" s="12" t="str">
        <f t="shared" si="221"/>
        <v/>
      </c>
      <c r="C1466" s="16" t="str">
        <f t="shared" si="222"/>
        <v/>
      </c>
      <c r="D1466" s="13" t="str">
        <f>IF(A1466="","",IF(A1466=1,start_rate,IF(variable,IF(OR(A1466=1,A1466&lt;$J$23*periods_per_year),D1465,MIN($J$24,IF(MOD(A1466-1,$J$26)=0,MAX($J$25,D1465+$J$27),D1465))),D1465)))</f>
        <v/>
      </c>
      <c r="E1466" s="14" t="str">
        <f t="shared" si="223"/>
        <v/>
      </c>
      <c r="F1466" s="14" t="str">
        <f>IF(A1466="","",IF(A1466=nper,J1465+E1466,MIN(J1465+E1466,IF(D1466=D1465,F1465,IF($E$13="Acc Bi-Weekly",ROUND((-PMT(((1+D1466/CP)^(CP/12))-1,(nper-A1466+1)*12/26,J1465))/2,2),IF($E$13="Acc Weekly",ROUND((-PMT(((1+D1466/CP)^(CP/12))-1,(nper-A1466+1)*12/52,J1465))/4,2),ROUND(-PMT(((1+D1466/CP)^(CP/periods_per_year))-1,nper-A1466+1,J1465),2)))))))</f>
        <v/>
      </c>
      <c r="G1466" s="14" t="str">
        <f>IF(OR(A1466="",A1466&lt;$E$23),"",IF(J1465&lt;=F1466,0,IF(IF(AND(A1466&gt;=$E$23,MOD(A1466-$E$23,int)=0),$E$24,0)+F1466&gt;=J1465+E1466,J1465+E1466-F1466,IF(AND(A1466&gt;=$E$23,MOD(A1466-$E$23,int)=0),$E$24,0)+IF(IF(AND(A1466&gt;=$E$23,MOD(A1466-$E$23,int)=0),$E$24,0)+IF(MOD(A1466-$E$27,periods_per_year)=0,$E$26,0)+F1466&lt;J1465+E1466,IF(MOD(A1466-$E$27,periods_per_year)=0,$E$26,0),J1465+E1466-IF(AND(A1466&gt;=$E$23,MOD(A1466-$E$23,int)=0),$E$24,0)-F1466))))</f>
        <v/>
      </c>
      <c r="H1466" s="15"/>
      <c r="I1466" s="14" t="str">
        <f t="shared" si="224"/>
        <v/>
      </c>
      <c r="J1466" s="14" t="str">
        <f t="shared" si="225"/>
        <v/>
      </c>
      <c r="K1466" s="14" t="str">
        <f t="shared" si="226"/>
        <v/>
      </c>
      <c r="L1466" s="14" t="str">
        <f>IF(A1466="","",SUM($K$49:K1466))</f>
        <v/>
      </c>
      <c r="O1466" s="18" t="str">
        <f t="shared" si="227"/>
        <v/>
      </c>
      <c r="P1466" s="19" t="str">
        <f>IF(O1466="","",IF(OR(periods_per_year=26,periods_per_year=52),IF(periods_per_year=26,IF(O1466=1,fpdate,P1465+14),IF(periods_per_year=52,IF(O1466=1,fpdate,P1465+7),"n/a")),IF(periods_per_year=24,DATE(YEAR(fpdate),MONTH(fpdate)+(O1466-1)/2+IF(AND(DAY(fpdate)&gt;=15,MOD(O1466,2)=0),1,0),IF(MOD(O1466,2)=0,IF(DAY(fpdate)&gt;=15,DAY(fpdate)-14,DAY(fpdate)+14),DAY(fpdate))),IF(DAY(DATE(YEAR(fpdate),MONTH(fpdate)+O1466-1,DAY(fpdate)))&lt;&gt;DAY(fpdate),DATE(YEAR(fpdate),MONTH(fpdate)+O1466,0),DATE(YEAR(fpdate),MONTH(fpdate)+O1466-1,DAY(fpdate))))))</f>
        <v/>
      </c>
      <c r="Q1466" s="20" t="str">
        <f>IF(O1466="","",IF(D1466&lt;&gt;"",D1466,IF(O1466=1,start_rate,IF(variable,IF(OR(O1466=1,O1466&lt;$J$23*periods_per_year),Q1465,MIN($J$24,IF(MOD(O1466-1,$J$26)=0,MAX($J$25,Q1465+$J$27),Q1465))),Q1465))))</f>
        <v/>
      </c>
      <c r="R1466" s="21" t="str">
        <f>IF(O1466="","",ROUND((((1+Q1466/CP)^(CP/periods_per_year))-1)*U1465,2))</f>
        <v/>
      </c>
      <c r="S1466" s="21" t="str">
        <f>IF(O1466="","",IF(O1466=nper,U1465+R1466,MIN(U1465+R1466,IF(Q1466=Q1465,S1465,ROUND(-PMT(((1+Q1466/CP)^(CP/periods_per_year))-1,nper-O1466+1,U1465),2)))))</f>
        <v/>
      </c>
      <c r="T1466" s="21" t="str">
        <f t="shared" si="228"/>
        <v/>
      </c>
      <c r="U1466" s="21" t="str">
        <f t="shared" si="229"/>
        <v/>
      </c>
    </row>
    <row r="1467" spans="1:21" x14ac:dyDescent="0.2">
      <c r="A1467" s="11" t="str">
        <f t="shared" si="220"/>
        <v/>
      </c>
      <c r="B1467" s="12" t="str">
        <f t="shared" si="221"/>
        <v/>
      </c>
      <c r="C1467" s="16" t="str">
        <f t="shared" si="222"/>
        <v/>
      </c>
      <c r="D1467" s="13" t="str">
        <f>IF(A1467="","",IF(A1467=1,start_rate,IF(variable,IF(OR(A1467=1,A1467&lt;$J$23*periods_per_year),D1466,MIN($J$24,IF(MOD(A1467-1,$J$26)=0,MAX($J$25,D1466+$J$27),D1466))),D1466)))</f>
        <v/>
      </c>
      <c r="E1467" s="14" t="str">
        <f t="shared" si="223"/>
        <v/>
      </c>
      <c r="F1467" s="14" t="str">
        <f>IF(A1467="","",IF(A1467=nper,J1466+E1467,MIN(J1466+E1467,IF(D1467=D1466,F1466,IF($E$13="Acc Bi-Weekly",ROUND((-PMT(((1+D1467/CP)^(CP/12))-1,(nper-A1467+1)*12/26,J1466))/2,2),IF($E$13="Acc Weekly",ROUND((-PMT(((1+D1467/CP)^(CP/12))-1,(nper-A1467+1)*12/52,J1466))/4,2),ROUND(-PMT(((1+D1467/CP)^(CP/periods_per_year))-1,nper-A1467+1,J1466),2)))))))</f>
        <v/>
      </c>
      <c r="G1467" s="14" t="str">
        <f>IF(OR(A1467="",A1467&lt;$E$23),"",IF(J1466&lt;=F1467,0,IF(IF(AND(A1467&gt;=$E$23,MOD(A1467-$E$23,int)=0),$E$24,0)+F1467&gt;=J1466+E1467,J1466+E1467-F1467,IF(AND(A1467&gt;=$E$23,MOD(A1467-$E$23,int)=0),$E$24,0)+IF(IF(AND(A1467&gt;=$E$23,MOD(A1467-$E$23,int)=0),$E$24,0)+IF(MOD(A1467-$E$27,periods_per_year)=0,$E$26,0)+F1467&lt;J1466+E1467,IF(MOD(A1467-$E$27,periods_per_year)=0,$E$26,0),J1466+E1467-IF(AND(A1467&gt;=$E$23,MOD(A1467-$E$23,int)=0),$E$24,0)-F1467))))</f>
        <v/>
      </c>
      <c r="H1467" s="15"/>
      <c r="I1467" s="14" t="str">
        <f t="shared" si="224"/>
        <v/>
      </c>
      <c r="J1467" s="14" t="str">
        <f t="shared" si="225"/>
        <v/>
      </c>
      <c r="K1467" s="14" t="str">
        <f t="shared" si="226"/>
        <v/>
      </c>
      <c r="L1467" s="14" t="str">
        <f>IF(A1467="","",SUM($K$49:K1467))</f>
        <v/>
      </c>
      <c r="O1467" s="18" t="str">
        <f t="shared" si="227"/>
        <v/>
      </c>
      <c r="P1467" s="19" t="str">
        <f>IF(O1467="","",IF(OR(periods_per_year=26,periods_per_year=52),IF(periods_per_year=26,IF(O1467=1,fpdate,P1466+14),IF(periods_per_year=52,IF(O1467=1,fpdate,P1466+7),"n/a")),IF(periods_per_year=24,DATE(YEAR(fpdate),MONTH(fpdate)+(O1467-1)/2+IF(AND(DAY(fpdate)&gt;=15,MOD(O1467,2)=0),1,0),IF(MOD(O1467,2)=0,IF(DAY(fpdate)&gt;=15,DAY(fpdate)-14,DAY(fpdate)+14),DAY(fpdate))),IF(DAY(DATE(YEAR(fpdate),MONTH(fpdate)+O1467-1,DAY(fpdate)))&lt;&gt;DAY(fpdate),DATE(YEAR(fpdate),MONTH(fpdate)+O1467,0),DATE(YEAR(fpdate),MONTH(fpdate)+O1467-1,DAY(fpdate))))))</f>
        <v/>
      </c>
      <c r="Q1467" s="20" t="str">
        <f>IF(O1467="","",IF(D1467&lt;&gt;"",D1467,IF(O1467=1,start_rate,IF(variable,IF(OR(O1467=1,O1467&lt;$J$23*periods_per_year),Q1466,MIN($J$24,IF(MOD(O1467-1,$J$26)=0,MAX($J$25,Q1466+$J$27),Q1466))),Q1466))))</f>
        <v/>
      </c>
      <c r="R1467" s="21" t="str">
        <f>IF(O1467="","",ROUND((((1+Q1467/CP)^(CP/periods_per_year))-1)*U1466,2))</f>
        <v/>
      </c>
      <c r="S1467" s="21" t="str">
        <f>IF(O1467="","",IF(O1467=nper,U1466+R1467,MIN(U1466+R1467,IF(Q1467=Q1466,S1466,ROUND(-PMT(((1+Q1467/CP)^(CP/periods_per_year))-1,nper-O1467+1,U1466),2)))))</f>
        <v/>
      </c>
      <c r="T1467" s="21" t="str">
        <f t="shared" si="228"/>
        <v/>
      </c>
      <c r="U1467" s="21" t="str">
        <f t="shared" si="229"/>
        <v/>
      </c>
    </row>
    <row r="1468" spans="1:21" x14ac:dyDescent="0.2">
      <c r="A1468" s="11" t="str">
        <f t="shared" si="220"/>
        <v/>
      </c>
      <c r="B1468" s="12" t="str">
        <f t="shared" si="221"/>
        <v/>
      </c>
      <c r="C1468" s="16" t="str">
        <f t="shared" si="222"/>
        <v/>
      </c>
      <c r="D1468" s="13" t="str">
        <f>IF(A1468="","",IF(A1468=1,start_rate,IF(variable,IF(OR(A1468=1,A1468&lt;$J$23*periods_per_year),D1467,MIN($J$24,IF(MOD(A1468-1,$J$26)=0,MAX($J$25,D1467+$J$27),D1467))),D1467)))</f>
        <v/>
      </c>
      <c r="E1468" s="14" t="str">
        <f t="shared" si="223"/>
        <v/>
      </c>
      <c r="F1468" s="14" t="str">
        <f>IF(A1468="","",IF(A1468=nper,J1467+E1468,MIN(J1467+E1468,IF(D1468=D1467,F1467,IF($E$13="Acc Bi-Weekly",ROUND((-PMT(((1+D1468/CP)^(CP/12))-1,(nper-A1468+1)*12/26,J1467))/2,2),IF($E$13="Acc Weekly",ROUND((-PMT(((1+D1468/CP)^(CP/12))-1,(nper-A1468+1)*12/52,J1467))/4,2),ROUND(-PMT(((1+D1468/CP)^(CP/periods_per_year))-1,nper-A1468+1,J1467),2)))))))</f>
        <v/>
      </c>
      <c r="G1468" s="14" t="str">
        <f>IF(OR(A1468="",A1468&lt;$E$23),"",IF(J1467&lt;=F1468,0,IF(IF(AND(A1468&gt;=$E$23,MOD(A1468-$E$23,int)=0),$E$24,0)+F1468&gt;=J1467+E1468,J1467+E1468-F1468,IF(AND(A1468&gt;=$E$23,MOD(A1468-$E$23,int)=0),$E$24,0)+IF(IF(AND(A1468&gt;=$E$23,MOD(A1468-$E$23,int)=0),$E$24,0)+IF(MOD(A1468-$E$27,periods_per_year)=0,$E$26,0)+F1468&lt;J1467+E1468,IF(MOD(A1468-$E$27,periods_per_year)=0,$E$26,0),J1467+E1468-IF(AND(A1468&gt;=$E$23,MOD(A1468-$E$23,int)=0),$E$24,0)-F1468))))</f>
        <v/>
      </c>
      <c r="H1468" s="15"/>
      <c r="I1468" s="14" t="str">
        <f t="shared" si="224"/>
        <v/>
      </c>
      <c r="J1468" s="14" t="str">
        <f t="shared" si="225"/>
        <v/>
      </c>
      <c r="K1468" s="14" t="str">
        <f t="shared" si="226"/>
        <v/>
      </c>
      <c r="L1468" s="14" t="str">
        <f>IF(A1468="","",SUM($K$49:K1468))</f>
        <v/>
      </c>
      <c r="O1468" s="18" t="str">
        <f t="shared" si="227"/>
        <v/>
      </c>
      <c r="P1468" s="19" t="str">
        <f>IF(O1468="","",IF(OR(periods_per_year=26,periods_per_year=52),IF(periods_per_year=26,IF(O1468=1,fpdate,P1467+14),IF(periods_per_year=52,IF(O1468=1,fpdate,P1467+7),"n/a")),IF(periods_per_year=24,DATE(YEAR(fpdate),MONTH(fpdate)+(O1468-1)/2+IF(AND(DAY(fpdate)&gt;=15,MOD(O1468,2)=0),1,0),IF(MOD(O1468,2)=0,IF(DAY(fpdate)&gt;=15,DAY(fpdate)-14,DAY(fpdate)+14),DAY(fpdate))),IF(DAY(DATE(YEAR(fpdate),MONTH(fpdate)+O1468-1,DAY(fpdate)))&lt;&gt;DAY(fpdate),DATE(YEAR(fpdate),MONTH(fpdate)+O1468,0),DATE(YEAR(fpdate),MONTH(fpdate)+O1468-1,DAY(fpdate))))))</f>
        <v/>
      </c>
      <c r="Q1468" s="20" t="str">
        <f>IF(O1468="","",IF(D1468&lt;&gt;"",D1468,IF(O1468=1,start_rate,IF(variable,IF(OR(O1468=1,O1468&lt;$J$23*periods_per_year),Q1467,MIN($J$24,IF(MOD(O1468-1,$J$26)=0,MAX($J$25,Q1467+$J$27),Q1467))),Q1467))))</f>
        <v/>
      </c>
      <c r="R1468" s="21" t="str">
        <f>IF(O1468="","",ROUND((((1+Q1468/CP)^(CP/periods_per_year))-1)*U1467,2))</f>
        <v/>
      </c>
      <c r="S1468" s="21" t="str">
        <f>IF(O1468="","",IF(O1468=nper,U1467+R1468,MIN(U1467+R1468,IF(Q1468=Q1467,S1467,ROUND(-PMT(((1+Q1468/CP)^(CP/periods_per_year))-1,nper-O1468+1,U1467),2)))))</f>
        <v/>
      </c>
      <c r="T1468" s="21" t="str">
        <f t="shared" si="228"/>
        <v/>
      </c>
      <c r="U1468" s="21" t="str">
        <f t="shared" si="229"/>
        <v/>
      </c>
    </row>
    <row r="1469" spans="1:21" x14ac:dyDescent="0.2">
      <c r="A1469" s="11" t="str">
        <f t="shared" si="220"/>
        <v/>
      </c>
      <c r="B1469" s="12" t="str">
        <f t="shared" si="221"/>
        <v/>
      </c>
      <c r="C1469" s="16" t="str">
        <f t="shared" si="222"/>
        <v/>
      </c>
      <c r="D1469" s="13" t="str">
        <f>IF(A1469="","",IF(A1469=1,start_rate,IF(variable,IF(OR(A1469=1,A1469&lt;$J$23*periods_per_year),D1468,MIN($J$24,IF(MOD(A1469-1,$J$26)=0,MAX($J$25,D1468+$J$27),D1468))),D1468)))</f>
        <v/>
      </c>
      <c r="E1469" s="14" t="str">
        <f t="shared" si="223"/>
        <v/>
      </c>
      <c r="F1469" s="14" t="str">
        <f>IF(A1469="","",IF(A1469=nper,J1468+E1469,MIN(J1468+E1469,IF(D1469=D1468,F1468,IF($E$13="Acc Bi-Weekly",ROUND((-PMT(((1+D1469/CP)^(CP/12))-1,(nper-A1469+1)*12/26,J1468))/2,2),IF($E$13="Acc Weekly",ROUND((-PMT(((1+D1469/CP)^(CP/12))-1,(nper-A1469+1)*12/52,J1468))/4,2),ROUND(-PMT(((1+D1469/CP)^(CP/periods_per_year))-1,nper-A1469+1,J1468),2)))))))</f>
        <v/>
      </c>
      <c r="G1469" s="14" t="str">
        <f>IF(OR(A1469="",A1469&lt;$E$23),"",IF(J1468&lt;=F1469,0,IF(IF(AND(A1469&gt;=$E$23,MOD(A1469-$E$23,int)=0),$E$24,0)+F1469&gt;=J1468+E1469,J1468+E1469-F1469,IF(AND(A1469&gt;=$E$23,MOD(A1469-$E$23,int)=0),$E$24,0)+IF(IF(AND(A1469&gt;=$E$23,MOD(A1469-$E$23,int)=0),$E$24,0)+IF(MOD(A1469-$E$27,periods_per_year)=0,$E$26,0)+F1469&lt;J1468+E1469,IF(MOD(A1469-$E$27,periods_per_year)=0,$E$26,0),J1468+E1469-IF(AND(A1469&gt;=$E$23,MOD(A1469-$E$23,int)=0),$E$24,0)-F1469))))</f>
        <v/>
      </c>
      <c r="H1469" s="15"/>
      <c r="I1469" s="14" t="str">
        <f t="shared" si="224"/>
        <v/>
      </c>
      <c r="J1469" s="14" t="str">
        <f t="shared" si="225"/>
        <v/>
      </c>
      <c r="K1469" s="14" t="str">
        <f t="shared" si="226"/>
        <v/>
      </c>
      <c r="L1469" s="14" t="str">
        <f>IF(A1469="","",SUM($K$49:K1469))</f>
        <v/>
      </c>
      <c r="O1469" s="18" t="str">
        <f t="shared" si="227"/>
        <v/>
      </c>
      <c r="P1469" s="19" t="str">
        <f>IF(O1469="","",IF(OR(periods_per_year=26,periods_per_year=52),IF(periods_per_year=26,IF(O1469=1,fpdate,P1468+14),IF(periods_per_year=52,IF(O1469=1,fpdate,P1468+7),"n/a")),IF(periods_per_year=24,DATE(YEAR(fpdate),MONTH(fpdate)+(O1469-1)/2+IF(AND(DAY(fpdate)&gt;=15,MOD(O1469,2)=0),1,0),IF(MOD(O1469,2)=0,IF(DAY(fpdate)&gt;=15,DAY(fpdate)-14,DAY(fpdate)+14),DAY(fpdate))),IF(DAY(DATE(YEAR(fpdate),MONTH(fpdate)+O1469-1,DAY(fpdate)))&lt;&gt;DAY(fpdate),DATE(YEAR(fpdate),MONTH(fpdate)+O1469,0),DATE(YEAR(fpdate),MONTH(fpdate)+O1469-1,DAY(fpdate))))))</f>
        <v/>
      </c>
      <c r="Q1469" s="20" t="str">
        <f>IF(O1469="","",IF(D1469&lt;&gt;"",D1469,IF(O1469=1,start_rate,IF(variable,IF(OR(O1469=1,O1469&lt;$J$23*periods_per_year),Q1468,MIN($J$24,IF(MOD(O1469-1,$J$26)=0,MAX($J$25,Q1468+$J$27),Q1468))),Q1468))))</f>
        <v/>
      </c>
      <c r="R1469" s="21" t="str">
        <f>IF(O1469="","",ROUND((((1+Q1469/CP)^(CP/periods_per_year))-1)*U1468,2))</f>
        <v/>
      </c>
      <c r="S1469" s="21" t="str">
        <f>IF(O1469="","",IF(O1469=nper,U1468+R1469,MIN(U1468+R1469,IF(Q1469=Q1468,S1468,ROUND(-PMT(((1+Q1469/CP)^(CP/periods_per_year))-1,nper-O1469+1,U1468),2)))))</f>
        <v/>
      </c>
      <c r="T1469" s="21" t="str">
        <f t="shared" si="228"/>
        <v/>
      </c>
      <c r="U1469" s="21" t="str">
        <f t="shared" si="229"/>
        <v/>
      </c>
    </row>
    <row r="1470" spans="1:21" x14ac:dyDescent="0.2">
      <c r="A1470" s="11" t="str">
        <f t="shared" si="220"/>
        <v/>
      </c>
      <c r="B1470" s="12" t="str">
        <f t="shared" si="221"/>
        <v/>
      </c>
      <c r="C1470" s="16" t="str">
        <f t="shared" si="222"/>
        <v/>
      </c>
      <c r="D1470" s="13" t="str">
        <f>IF(A1470="","",IF(A1470=1,start_rate,IF(variable,IF(OR(A1470=1,A1470&lt;$J$23*periods_per_year),D1469,MIN($J$24,IF(MOD(A1470-1,$J$26)=0,MAX($J$25,D1469+$J$27),D1469))),D1469)))</f>
        <v/>
      </c>
      <c r="E1470" s="14" t="str">
        <f t="shared" si="223"/>
        <v/>
      </c>
      <c r="F1470" s="14" t="str">
        <f>IF(A1470="","",IF(A1470=nper,J1469+E1470,MIN(J1469+E1470,IF(D1470=D1469,F1469,IF($E$13="Acc Bi-Weekly",ROUND((-PMT(((1+D1470/CP)^(CP/12))-1,(nper-A1470+1)*12/26,J1469))/2,2),IF($E$13="Acc Weekly",ROUND((-PMT(((1+D1470/CP)^(CP/12))-1,(nper-A1470+1)*12/52,J1469))/4,2),ROUND(-PMT(((1+D1470/CP)^(CP/periods_per_year))-1,nper-A1470+1,J1469),2)))))))</f>
        <v/>
      </c>
      <c r="G1470" s="14" t="str">
        <f>IF(OR(A1470="",A1470&lt;$E$23),"",IF(J1469&lt;=F1470,0,IF(IF(AND(A1470&gt;=$E$23,MOD(A1470-$E$23,int)=0),$E$24,0)+F1470&gt;=J1469+E1470,J1469+E1470-F1470,IF(AND(A1470&gt;=$E$23,MOD(A1470-$E$23,int)=0),$E$24,0)+IF(IF(AND(A1470&gt;=$E$23,MOD(A1470-$E$23,int)=0),$E$24,0)+IF(MOD(A1470-$E$27,periods_per_year)=0,$E$26,0)+F1470&lt;J1469+E1470,IF(MOD(A1470-$E$27,periods_per_year)=0,$E$26,0),J1469+E1470-IF(AND(A1470&gt;=$E$23,MOD(A1470-$E$23,int)=0),$E$24,0)-F1470))))</f>
        <v/>
      </c>
      <c r="H1470" s="15"/>
      <c r="I1470" s="14" t="str">
        <f t="shared" si="224"/>
        <v/>
      </c>
      <c r="J1470" s="14" t="str">
        <f t="shared" si="225"/>
        <v/>
      </c>
      <c r="K1470" s="14" t="str">
        <f t="shared" si="226"/>
        <v/>
      </c>
      <c r="L1470" s="14" t="str">
        <f>IF(A1470="","",SUM($K$49:K1470))</f>
        <v/>
      </c>
      <c r="O1470" s="18" t="str">
        <f t="shared" si="227"/>
        <v/>
      </c>
      <c r="P1470" s="19" t="str">
        <f>IF(O1470="","",IF(OR(periods_per_year=26,periods_per_year=52),IF(periods_per_year=26,IF(O1470=1,fpdate,P1469+14),IF(periods_per_year=52,IF(O1470=1,fpdate,P1469+7),"n/a")),IF(periods_per_year=24,DATE(YEAR(fpdate),MONTH(fpdate)+(O1470-1)/2+IF(AND(DAY(fpdate)&gt;=15,MOD(O1470,2)=0),1,0),IF(MOD(O1470,2)=0,IF(DAY(fpdate)&gt;=15,DAY(fpdate)-14,DAY(fpdate)+14),DAY(fpdate))),IF(DAY(DATE(YEAR(fpdate),MONTH(fpdate)+O1470-1,DAY(fpdate)))&lt;&gt;DAY(fpdate),DATE(YEAR(fpdate),MONTH(fpdate)+O1470,0),DATE(YEAR(fpdate),MONTH(fpdate)+O1470-1,DAY(fpdate))))))</f>
        <v/>
      </c>
      <c r="Q1470" s="20" t="str">
        <f>IF(O1470="","",IF(D1470&lt;&gt;"",D1470,IF(O1470=1,start_rate,IF(variable,IF(OR(O1470=1,O1470&lt;$J$23*periods_per_year),Q1469,MIN($J$24,IF(MOD(O1470-1,$J$26)=0,MAX($J$25,Q1469+$J$27),Q1469))),Q1469))))</f>
        <v/>
      </c>
      <c r="R1470" s="21" t="str">
        <f>IF(O1470="","",ROUND((((1+Q1470/CP)^(CP/periods_per_year))-1)*U1469,2))</f>
        <v/>
      </c>
      <c r="S1470" s="21" t="str">
        <f>IF(O1470="","",IF(O1470=nper,U1469+R1470,MIN(U1469+R1470,IF(Q1470=Q1469,S1469,ROUND(-PMT(((1+Q1470/CP)^(CP/periods_per_year))-1,nper-O1470+1,U1469),2)))))</f>
        <v/>
      </c>
      <c r="T1470" s="21" t="str">
        <f t="shared" si="228"/>
        <v/>
      </c>
      <c r="U1470" s="21" t="str">
        <f t="shared" si="229"/>
        <v/>
      </c>
    </row>
    <row r="1471" spans="1:21" x14ac:dyDescent="0.2">
      <c r="A1471" s="11" t="str">
        <f t="shared" si="220"/>
        <v/>
      </c>
      <c r="B1471" s="12" t="str">
        <f t="shared" si="221"/>
        <v/>
      </c>
      <c r="C1471" s="16" t="str">
        <f t="shared" si="222"/>
        <v/>
      </c>
      <c r="D1471" s="13" t="str">
        <f>IF(A1471="","",IF(A1471=1,start_rate,IF(variable,IF(OR(A1471=1,A1471&lt;$J$23*periods_per_year),D1470,MIN($J$24,IF(MOD(A1471-1,$J$26)=0,MAX($J$25,D1470+$J$27),D1470))),D1470)))</f>
        <v/>
      </c>
      <c r="E1471" s="14" t="str">
        <f t="shared" si="223"/>
        <v/>
      </c>
      <c r="F1471" s="14" t="str">
        <f>IF(A1471="","",IF(A1471=nper,J1470+E1471,MIN(J1470+E1471,IF(D1471=D1470,F1470,IF($E$13="Acc Bi-Weekly",ROUND((-PMT(((1+D1471/CP)^(CP/12))-1,(nper-A1471+1)*12/26,J1470))/2,2),IF($E$13="Acc Weekly",ROUND((-PMT(((1+D1471/CP)^(CP/12))-1,(nper-A1471+1)*12/52,J1470))/4,2),ROUND(-PMT(((1+D1471/CP)^(CP/periods_per_year))-1,nper-A1471+1,J1470),2)))))))</f>
        <v/>
      </c>
      <c r="G1471" s="14" t="str">
        <f>IF(OR(A1471="",A1471&lt;$E$23),"",IF(J1470&lt;=F1471,0,IF(IF(AND(A1471&gt;=$E$23,MOD(A1471-$E$23,int)=0),$E$24,0)+F1471&gt;=J1470+E1471,J1470+E1471-F1471,IF(AND(A1471&gt;=$E$23,MOD(A1471-$E$23,int)=0),$E$24,0)+IF(IF(AND(A1471&gt;=$E$23,MOD(A1471-$E$23,int)=0),$E$24,0)+IF(MOD(A1471-$E$27,periods_per_year)=0,$E$26,0)+F1471&lt;J1470+E1471,IF(MOD(A1471-$E$27,periods_per_year)=0,$E$26,0),J1470+E1471-IF(AND(A1471&gt;=$E$23,MOD(A1471-$E$23,int)=0),$E$24,0)-F1471))))</f>
        <v/>
      </c>
      <c r="H1471" s="15"/>
      <c r="I1471" s="14" t="str">
        <f t="shared" si="224"/>
        <v/>
      </c>
      <c r="J1471" s="14" t="str">
        <f t="shared" si="225"/>
        <v/>
      </c>
      <c r="K1471" s="14" t="str">
        <f t="shared" si="226"/>
        <v/>
      </c>
      <c r="L1471" s="14" t="str">
        <f>IF(A1471="","",SUM($K$49:K1471))</f>
        <v/>
      </c>
      <c r="O1471" s="18" t="str">
        <f t="shared" si="227"/>
        <v/>
      </c>
      <c r="P1471" s="19" t="str">
        <f>IF(O1471="","",IF(OR(periods_per_year=26,periods_per_year=52),IF(periods_per_year=26,IF(O1471=1,fpdate,P1470+14),IF(periods_per_year=52,IF(O1471=1,fpdate,P1470+7),"n/a")),IF(periods_per_year=24,DATE(YEAR(fpdate),MONTH(fpdate)+(O1471-1)/2+IF(AND(DAY(fpdate)&gt;=15,MOD(O1471,2)=0),1,0),IF(MOD(O1471,2)=0,IF(DAY(fpdate)&gt;=15,DAY(fpdate)-14,DAY(fpdate)+14),DAY(fpdate))),IF(DAY(DATE(YEAR(fpdate),MONTH(fpdate)+O1471-1,DAY(fpdate)))&lt;&gt;DAY(fpdate),DATE(YEAR(fpdate),MONTH(fpdate)+O1471,0),DATE(YEAR(fpdate),MONTH(fpdate)+O1471-1,DAY(fpdate))))))</f>
        <v/>
      </c>
      <c r="Q1471" s="20" t="str">
        <f>IF(O1471="","",IF(D1471&lt;&gt;"",D1471,IF(O1471=1,start_rate,IF(variable,IF(OR(O1471=1,O1471&lt;$J$23*periods_per_year),Q1470,MIN($J$24,IF(MOD(O1471-1,$J$26)=0,MAX($J$25,Q1470+$J$27),Q1470))),Q1470))))</f>
        <v/>
      </c>
      <c r="R1471" s="21" t="str">
        <f>IF(O1471="","",ROUND((((1+Q1471/CP)^(CP/periods_per_year))-1)*U1470,2))</f>
        <v/>
      </c>
      <c r="S1471" s="21" t="str">
        <f>IF(O1471="","",IF(O1471=nper,U1470+R1471,MIN(U1470+R1471,IF(Q1471=Q1470,S1470,ROUND(-PMT(((1+Q1471/CP)^(CP/periods_per_year))-1,nper-O1471+1,U1470),2)))))</f>
        <v/>
      </c>
      <c r="T1471" s="21" t="str">
        <f t="shared" si="228"/>
        <v/>
      </c>
      <c r="U1471" s="21" t="str">
        <f t="shared" si="229"/>
        <v/>
      </c>
    </row>
    <row r="1472" spans="1:21" x14ac:dyDescent="0.2">
      <c r="A1472" s="11" t="str">
        <f t="shared" si="220"/>
        <v/>
      </c>
      <c r="B1472" s="12" t="str">
        <f t="shared" si="221"/>
        <v/>
      </c>
      <c r="C1472" s="16" t="str">
        <f t="shared" si="222"/>
        <v/>
      </c>
      <c r="D1472" s="13" t="str">
        <f>IF(A1472="","",IF(A1472=1,start_rate,IF(variable,IF(OR(A1472=1,A1472&lt;$J$23*periods_per_year),D1471,MIN($J$24,IF(MOD(A1472-1,$J$26)=0,MAX($J$25,D1471+$J$27),D1471))),D1471)))</f>
        <v/>
      </c>
      <c r="E1472" s="14" t="str">
        <f t="shared" si="223"/>
        <v/>
      </c>
      <c r="F1472" s="14" t="str">
        <f>IF(A1472="","",IF(A1472=nper,J1471+E1472,MIN(J1471+E1472,IF(D1472=D1471,F1471,IF($E$13="Acc Bi-Weekly",ROUND((-PMT(((1+D1472/CP)^(CP/12))-1,(nper-A1472+1)*12/26,J1471))/2,2),IF($E$13="Acc Weekly",ROUND((-PMT(((1+D1472/CP)^(CP/12))-1,(nper-A1472+1)*12/52,J1471))/4,2),ROUND(-PMT(((1+D1472/CP)^(CP/periods_per_year))-1,nper-A1472+1,J1471),2)))))))</f>
        <v/>
      </c>
      <c r="G1472" s="14" t="str">
        <f>IF(OR(A1472="",A1472&lt;$E$23),"",IF(J1471&lt;=F1472,0,IF(IF(AND(A1472&gt;=$E$23,MOD(A1472-$E$23,int)=0),$E$24,0)+F1472&gt;=J1471+E1472,J1471+E1472-F1472,IF(AND(A1472&gt;=$E$23,MOD(A1472-$E$23,int)=0),$E$24,0)+IF(IF(AND(A1472&gt;=$E$23,MOD(A1472-$E$23,int)=0),$E$24,0)+IF(MOD(A1472-$E$27,periods_per_year)=0,$E$26,0)+F1472&lt;J1471+E1472,IF(MOD(A1472-$E$27,periods_per_year)=0,$E$26,0),J1471+E1472-IF(AND(A1472&gt;=$E$23,MOD(A1472-$E$23,int)=0),$E$24,0)-F1472))))</f>
        <v/>
      </c>
      <c r="H1472" s="15"/>
      <c r="I1472" s="14" t="str">
        <f t="shared" si="224"/>
        <v/>
      </c>
      <c r="J1472" s="14" t="str">
        <f t="shared" si="225"/>
        <v/>
      </c>
      <c r="K1472" s="14" t="str">
        <f t="shared" si="226"/>
        <v/>
      </c>
      <c r="L1472" s="14" t="str">
        <f>IF(A1472="","",SUM($K$49:K1472))</f>
        <v/>
      </c>
      <c r="O1472" s="18" t="str">
        <f t="shared" si="227"/>
        <v/>
      </c>
      <c r="P1472" s="19" t="str">
        <f>IF(O1472="","",IF(OR(periods_per_year=26,periods_per_year=52),IF(periods_per_year=26,IF(O1472=1,fpdate,P1471+14),IF(periods_per_year=52,IF(O1472=1,fpdate,P1471+7),"n/a")),IF(periods_per_year=24,DATE(YEAR(fpdate),MONTH(fpdate)+(O1472-1)/2+IF(AND(DAY(fpdate)&gt;=15,MOD(O1472,2)=0),1,0),IF(MOD(O1472,2)=0,IF(DAY(fpdate)&gt;=15,DAY(fpdate)-14,DAY(fpdate)+14),DAY(fpdate))),IF(DAY(DATE(YEAR(fpdate),MONTH(fpdate)+O1472-1,DAY(fpdate)))&lt;&gt;DAY(fpdate),DATE(YEAR(fpdate),MONTH(fpdate)+O1472,0),DATE(YEAR(fpdate),MONTH(fpdate)+O1472-1,DAY(fpdate))))))</f>
        <v/>
      </c>
      <c r="Q1472" s="20" t="str">
        <f>IF(O1472="","",IF(D1472&lt;&gt;"",D1472,IF(O1472=1,start_rate,IF(variable,IF(OR(O1472=1,O1472&lt;$J$23*periods_per_year),Q1471,MIN($J$24,IF(MOD(O1472-1,$J$26)=0,MAX($J$25,Q1471+$J$27),Q1471))),Q1471))))</f>
        <v/>
      </c>
      <c r="R1472" s="21" t="str">
        <f>IF(O1472="","",ROUND((((1+Q1472/CP)^(CP/periods_per_year))-1)*U1471,2))</f>
        <v/>
      </c>
      <c r="S1472" s="21" t="str">
        <f>IF(O1472="","",IF(O1472=nper,U1471+R1472,MIN(U1471+R1472,IF(Q1472=Q1471,S1471,ROUND(-PMT(((1+Q1472/CP)^(CP/periods_per_year))-1,nper-O1472+1,U1471),2)))))</f>
        <v/>
      </c>
      <c r="T1472" s="21" t="str">
        <f t="shared" si="228"/>
        <v/>
      </c>
      <c r="U1472" s="21" t="str">
        <f t="shared" si="229"/>
        <v/>
      </c>
    </row>
    <row r="1473" spans="1:21" x14ac:dyDescent="0.2">
      <c r="A1473" s="11" t="str">
        <f t="shared" si="220"/>
        <v/>
      </c>
      <c r="B1473" s="12" t="str">
        <f t="shared" si="221"/>
        <v/>
      </c>
      <c r="C1473" s="16" t="str">
        <f t="shared" si="222"/>
        <v/>
      </c>
      <c r="D1473" s="13" t="str">
        <f>IF(A1473="","",IF(A1473=1,start_rate,IF(variable,IF(OR(A1473=1,A1473&lt;$J$23*periods_per_year),D1472,MIN($J$24,IF(MOD(A1473-1,$J$26)=0,MAX($J$25,D1472+$J$27),D1472))),D1472)))</f>
        <v/>
      </c>
      <c r="E1473" s="14" t="str">
        <f t="shared" si="223"/>
        <v/>
      </c>
      <c r="F1473" s="14" t="str">
        <f>IF(A1473="","",IF(A1473=nper,J1472+E1473,MIN(J1472+E1473,IF(D1473=D1472,F1472,IF($E$13="Acc Bi-Weekly",ROUND((-PMT(((1+D1473/CP)^(CP/12))-1,(nper-A1473+1)*12/26,J1472))/2,2),IF($E$13="Acc Weekly",ROUND((-PMT(((1+D1473/CP)^(CP/12))-1,(nper-A1473+1)*12/52,J1472))/4,2),ROUND(-PMT(((1+D1473/CP)^(CP/periods_per_year))-1,nper-A1473+1,J1472),2)))))))</f>
        <v/>
      </c>
      <c r="G1473" s="14" t="str">
        <f>IF(OR(A1473="",A1473&lt;$E$23),"",IF(J1472&lt;=F1473,0,IF(IF(AND(A1473&gt;=$E$23,MOD(A1473-$E$23,int)=0),$E$24,0)+F1473&gt;=J1472+E1473,J1472+E1473-F1473,IF(AND(A1473&gt;=$E$23,MOD(A1473-$E$23,int)=0),$E$24,0)+IF(IF(AND(A1473&gt;=$E$23,MOD(A1473-$E$23,int)=0),$E$24,0)+IF(MOD(A1473-$E$27,periods_per_year)=0,$E$26,0)+F1473&lt;J1472+E1473,IF(MOD(A1473-$E$27,periods_per_year)=0,$E$26,0),J1472+E1473-IF(AND(A1473&gt;=$E$23,MOD(A1473-$E$23,int)=0),$E$24,0)-F1473))))</f>
        <v/>
      </c>
      <c r="H1473" s="15"/>
      <c r="I1473" s="14" t="str">
        <f t="shared" si="224"/>
        <v/>
      </c>
      <c r="J1473" s="14" t="str">
        <f t="shared" si="225"/>
        <v/>
      </c>
      <c r="K1473" s="14" t="str">
        <f t="shared" si="226"/>
        <v/>
      </c>
      <c r="L1473" s="14" t="str">
        <f>IF(A1473="","",SUM($K$49:K1473))</f>
        <v/>
      </c>
      <c r="O1473" s="18" t="str">
        <f t="shared" si="227"/>
        <v/>
      </c>
      <c r="P1473" s="19" t="str">
        <f>IF(O1473="","",IF(OR(periods_per_year=26,periods_per_year=52),IF(periods_per_year=26,IF(O1473=1,fpdate,P1472+14),IF(periods_per_year=52,IF(O1473=1,fpdate,P1472+7),"n/a")),IF(periods_per_year=24,DATE(YEAR(fpdate),MONTH(fpdate)+(O1473-1)/2+IF(AND(DAY(fpdate)&gt;=15,MOD(O1473,2)=0),1,0),IF(MOD(O1473,2)=0,IF(DAY(fpdate)&gt;=15,DAY(fpdate)-14,DAY(fpdate)+14),DAY(fpdate))),IF(DAY(DATE(YEAR(fpdate),MONTH(fpdate)+O1473-1,DAY(fpdate)))&lt;&gt;DAY(fpdate),DATE(YEAR(fpdate),MONTH(fpdate)+O1473,0),DATE(YEAR(fpdate),MONTH(fpdate)+O1473-1,DAY(fpdate))))))</f>
        <v/>
      </c>
      <c r="Q1473" s="20" t="str">
        <f>IF(O1473="","",IF(D1473&lt;&gt;"",D1473,IF(O1473=1,start_rate,IF(variable,IF(OR(O1473=1,O1473&lt;$J$23*periods_per_year),Q1472,MIN($J$24,IF(MOD(O1473-1,$J$26)=0,MAX($J$25,Q1472+$J$27),Q1472))),Q1472))))</f>
        <v/>
      </c>
      <c r="R1473" s="21" t="str">
        <f>IF(O1473="","",ROUND((((1+Q1473/CP)^(CP/periods_per_year))-1)*U1472,2))</f>
        <v/>
      </c>
      <c r="S1473" s="21" t="str">
        <f>IF(O1473="","",IF(O1473=nper,U1472+R1473,MIN(U1472+R1473,IF(Q1473=Q1472,S1472,ROUND(-PMT(((1+Q1473/CP)^(CP/periods_per_year))-1,nper-O1473+1,U1472),2)))))</f>
        <v/>
      </c>
      <c r="T1473" s="21" t="str">
        <f t="shared" si="228"/>
        <v/>
      </c>
      <c r="U1473" s="21" t="str">
        <f t="shared" si="229"/>
        <v/>
      </c>
    </row>
    <row r="1474" spans="1:21" x14ac:dyDescent="0.2">
      <c r="A1474" s="11" t="str">
        <f t="shared" si="220"/>
        <v/>
      </c>
      <c r="B1474" s="12" t="str">
        <f t="shared" si="221"/>
        <v/>
      </c>
      <c r="C1474" s="16" t="str">
        <f t="shared" si="222"/>
        <v/>
      </c>
      <c r="D1474" s="13" t="str">
        <f>IF(A1474="","",IF(A1474=1,start_rate,IF(variable,IF(OR(A1474=1,A1474&lt;$J$23*periods_per_year),D1473,MIN($J$24,IF(MOD(A1474-1,$J$26)=0,MAX($J$25,D1473+$J$27),D1473))),D1473)))</f>
        <v/>
      </c>
      <c r="E1474" s="14" t="str">
        <f t="shared" si="223"/>
        <v/>
      </c>
      <c r="F1474" s="14" t="str">
        <f>IF(A1474="","",IF(A1474=nper,J1473+E1474,MIN(J1473+E1474,IF(D1474=D1473,F1473,IF($E$13="Acc Bi-Weekly",ROUND((-PMT(((1+D1474/CP)^(CP/12))-1,(nper-A1474+1)*12/26,J1473))/2,2),IF($E$13="Acc Weekly",ROUND((-PMT(((1+D1474/CP)^(CP/12))-1,(nper-A1474+1)*12/52,J1473))/4,2),ROUND(-PMT(((1+D1474/CP)^(CP/periods_per_year))-1,nper-A1474+1,J1473),2)))))))</f>
        <v/>
      </c>
      <c r="G1474" s="14" t="str">
        <f>IF(OR(A1474="",A1474&lt;$E$23),"",IF(J1473&lt;=F1474,0,IF(IF(AND(A1474&gt;=$E$23,MOD(A1474-$E$23,int)=0),$E$24,0)+F1474&gt;=J1473+E1474,J1473+E1474-F1474,IF(AND(A1474&gt;=$E$23,MOD(A1474-$E$23,int)=0),$E$24,0)+IF(IF(AND(A1474&gt;=$E$23,MOD(A1474-$E$23,int)=0),$E$24,0)+IF(MOD(A1474-$E$27,periods_per_year)=0,$E$26,0)+F1474&lt;J1473+E1474,IF(MOD(A1474-$E$27,periods_per_year)=0,$E$26,0),J1473+E1474-IF(AND(A1474&gt;=$E$23,MOD(A1474-$E$23,int)=0),$E$24,0)-F1474))))</f>
        <v/>
      </c>
      <c r="H1474" s="15"/>
      <c r="I1474" s="14" t="str">
        <f t="shared" si="224"/>
        <v/>
      </c>
      <c r="J1474" s="14" t="str">
        <f t="shared" si="225"/>
        <v/>
      </c>
      <c r="K1474" s="14" t="str">
        <f t="shared" si="226"/>
        <v/>
      </c>
      <c r="L1474" s="14" t="str">
        <f>IF(A1474="","",SUM($K$49:K1474))</f>
        <v/>
      </c>
      <c r="O1474" s="18" t="str">
        <f t="shared" si="227"/>
        <v/>
      </c>
      <c r="P1474" s="19" t="str">
        <f>IF(O1474="","",IF(OR(periods_per_year=26,periods_per_year=52),IF(periods_per_year=26,IF(O1474=1,fpdate,P1473+14),IF(periods_per_year=52,IF(O1474=1,fpdate,P1473+7),"n/a")),IF(periods_per_year=24,DATE(YEAR(fpdate),MONTH(fpdate)+(O1474-1)/2+IF(AND(DAY(fpdate)&gt;=15,MOD(O1474,2)=0),1,0),IF(MOD(O1474,2)=0,IF(DAY(fpdate)&gt;=15,DAY(fpdate)-14,DAY(fpdate)+14),DAY(fpdate))),IF(DAY(DATE(YEAR(fpdate),MONTH(fpdate)+O1474-1,DAY(fpdate)))&lt;&gt;DAY(fpdate),DATE(YEAR(fpdate),MONTH(fpdate)+O1474,0),DATE(YEAR(fpdate),MONTH(fpdate)+O1474-1,DAY(fpdate))))))</f>
        <v/>
      </c>
      <c r="Q1474" s="20" t="str">
        <f>IF(O1474="","",IF(D1474&lt;&gt;"",D1474,IF(O1474=1,start_rate,IF(variable,IF(OR(O1474=1,O1474&lt;$J$23*periods_per_year),Q1473,MIN($J$24,IF(MOD(O1474-1,$J$26)=0,MAX($J$25,Q1473+$J$27),Q1473))),Q1473))))</f>
        <v/>
      </c>
      <c r="R1474" s="21" t="str">
        <f>IF(O1474="","",ROUND((((1+Q1474/CP)^(CP/periods_per_year))-1)*U1473,2))</f>
        <v/>
      </c>
      <c r="S1474" s="21" t="str">
        <f>IF(O1474="","",IF(O1474=nper,U1473+R1474,MIN(U1473+R1474,IF(Q1474=Q1473,S1473,ROUND(-PMT(((1+Q1474/CP)^(CP/periods_per_year))-1,nper-O1474+1,U1473),2)))))</f>
        <v/>
      </c>
      <c r="T1474" s="21" t="str">
        <f t="shared" si="228"/>
        <v/>
      </c>
      <c r="U1474" s="21" t="str">
        <f t="shared" si="229"/>
        <v/>
      </c>
    </row>
    <row r="1475" spans="1:21" x14ac:dyDescent="0.2">
      <c r="A1475" s="11" t="str">
        <f t="shared" si="220"/>
        <v/>
      </c>
      <c r="B1475" s="12" t="str">
        <f t="shared" si="221"/>
        <v/>
      </c>
      <c r="C1475" s="16" t="str">
        <f t="shared" si="222"/>
        <v/>
      </c>
      <c r="D1475" s="13" t="str">
        <f>IF(A1475="","",IF(A1475=1,start_rate,IF(variable,IF(OR(A1475=1,A1475&lt;$J$23*periods_per_year),D1474,MIN($J$24,IF(MOD(A1475-1,$J$26)=0,MAX($J$25,D1474+$J$27),D1474))),D1474)))</f>
        <v/>
      </c>
      <c r="E1475" s="14" t="str">
        <f t="shared" si="223"/>
        <v/>
      </c>
      <c r="F1475" s="14" t="str">
        <f>IF(A1475="","",IF(A1475=nper,J1474+E1475,MIN(J1474+E1475,IF(D1475=D1474,F1474,IF($E$13="Acc Bi-Weekly",ROUND((-PMT(((1+D1475/CP)^(CP/12))-1,(nper-A1475+1)*12/26,J1474))/2,2),IF($E$13="Acc Weekly",ROUND((-PMT(((1+D1475/CP)^(CP/12))-1,(nper-A1475+1)*12/52,J1474))/4,2),ROUND(-PMT(((1+D1475/CP)^(CP/periods_per_year))-1,nper-A1475+1,J1474),2)))))))</f>
        <v/>
      </c>
      <c r="G1475" s="14" t="str">
        <f>IF(OR(A1475="",A1475&lt;$E$23),"",IF(J1474&lt;=F1475,0,IF(IF(AND(A1475&gt;=$E$23,MOD(A1475-$E$23,int)=0),$E$24,0)+F1475&gt;=J1474+E1475,J1474+E1475-F1475,IF(AND(A1475&gt;=$E$23,MOD(A1475-$E$23,int)=0),$E$24,0)+IF(IF(AND(A1475&gt;=$E$23,MOD(A1475-$E$23,int)=0),$E$24,0)+IF(MOD(A1475-$E$27,periods_per_year)=0,$E$26,0)+F1475&lt;J1474+E1475,IF(MOD(A1475-$E$27,periods_per_year)=0,$E$26,0),J1474+E1475-IF(AND(A1475&gt;=$E$23,MOD(A1475-$E$23,int)=0),$E$24,0)-F1475))))</f>
        <v/>
      </c>
      <c r="H1475" s="15"/>
      <c r="I1475" s="14" t="str">
        <f t="shared" si="224"/>
        <v/>
      </c>
      <c r="J1475" s="14" t="str">
        <f t="shared" si="225"/>
        <v/>
      </c>
      <c r="K1475" s="14" t="str">
        <f t="shared" si="226"/>
        <v/>
      </c>
      <c r="L1475" s="14" t="str">
        <f>IF(A1475="","",SUM($K$49:K1475))</f>
        <v/>
      </c>
      <c r="O1475" s="18" t="str">
        <f t="shared" si="227"/>
        <v/>
      </c>
      <c r="P1475" s="19" t="str">
        <f>IF(O1475="","",IF(OR(periods_per_year=26,periods_per_year=52),IF(periods_per_year=26,IF(O1475=1,fpdate,P1474+14),IF(periods_per_year=52,IF(O1475=1,fpdate,P1474+7),"n/a")),IF(periods_per_year=24,DATE(YEAR(fpdate),MONTH(fpdate)+(O1475-1)/2+IF(AND(DAY(fpdate)&gt;=15,MOD(O1475,2)=0),1,0),IF(MOD(O1475,2)=0,IF(DAY(fpdate)&gt;=15,DAY(fpdate)-14,DAY(fpdate)+14),DAY(fpdate))),IF(DAY(DATE(YEAR(fpdate),MONTH(fpdate)+O1475-1,DAY(fpdate)))&lt;&gt;DAY(fpdate),DATE(YEAR(fpdate),MONTH(fpdate)+O1475,0),DATE(YEAR(fpdate),MONTH(fpdate)+O1475-1,DAY(fpdate))))))</f>
        <v/>
      </c>
      <c r="Q1475" s="20" t="str">
        <f>IF(O1475="","",IF(D1475&lt;&gt;"",D1475,IF(O1475=1,start_rate,IF(variable,IF(OR(O1475=1,O1475&lt;$J$23*periods_per_year),Q1474,MIN($J$24,IF(MOD(O1475-1,$J$26)=0,MAX($J$25,Q1474+$J$27),Q1474))),Q1474))))</f>
        <v/>
      </c>
      <c r="R1475" s="21" t="str">
        <f>IF(O1475="","",ROUND((((1+Q1475/CP)^(CP/periods_per_year))-1)*U1474,2))</f>
        <v/>
      </c>
      <c r="S1475" s="21" t="str">
        <f>IF(O1475="","",IF(O1475=nper,U1474+R1475,MIN(U1474+R1475,IF(Q1475=Q1474,S1474,ROUND(-PMT(((1+Q1475/CP)^(CP/periods_per_year))-1,nper-O1475+1,U1474),2)))))</f>
        <v/>
      </c>
      <c r="T1475" s="21" t="str">
        <f t="shared" si="228"/>
        <v/>
      </c>
      <c r="U1475" s="21" t="str">
        <f t="shared" si="229"/>
        <v/>
      </c>
    </row>
    <row r="1476" spans="1:21" x14ac:dyDescent="0.2">
      <c r="A1476" s="11" t="str">
        <f t="shared" si="220"/>
        <v/>
      </c>
      <c r="B1476" s="12" t="str">
        <f t="shared" si="221"/>
        <v/>
      </c>
      <c r="C1476" s="16" t="str">
        <f t="shared" si="222"/>
        <v/>
      </c>
      <c r="D1476" s="13" t="str">
        <f>IF(A1476="","",IF(A1476=1,start_rate,IF(variable,IF(OR(A1476=1,A1476&lt;$J$23*periods_per_year),D1475,MIN($J$24,IF(MOD(A1476-1,$J$26)=0,MAX($J$25,D1475+$J$27),D1475))),D1475)))</f>
        <v/>
      </c>
      <c r="E1476" s="14" t="str">
        <f t="shared" si="223"/>
        <v/>
      </c>
      <c r="F1476" s="14" t="str">
        <f>IF(A1476="","",IF(A1476=nper,J1475+E1476,MIN(J1475+E1476,IF(D1476=D1475,F1475,IF($E$13="Acc Bi-Weekly",ROUND((-PMT(((1+D1476/CP)^(CP/12))-1,(nper-A1476+1)*12/26,J1475))/2,2),IF($E$13="Acc Weekly",ROUND((-PMT(((1+D1476/CP)^(CP/12))-1,(nper-A1476+1)*12/52,J1475))/4,2),ROUND(-PMT(((1+D1476/CP)^(CP/periods_per_year))-1,nper-A1476+1,J1475),2)))))))</f>
        <v/>
      </c>
      <c r="G1476" s="14" t="str">
        <f>IF(OR(A1476="",A1476&lt;$E$23),"",IF(J1475&lt;=F1476,0,IF(IF(AND(A1476&gt;=$E$23,MOD(A1476-$E$23,int)=0),$E$24,0)+F1476&gt;=J1475+E1476,J1475+E1476-F1476,IF(AND(A1476&gt;=$E$23,MOD(A1476-$E$23,int)=0),$E$24,0)+IF(IF(AND(A1476&gt;=$E$23,MOD(A1476-$E$23,int)=0),$E$24,0)+IF(MOD(A1476-$E$27,periods_per_year)=0,$E$26,0)+F1476&lt;J1475+E1476,IF(MOD(A1476-$E$27,periods_per_year)=0,$E$26,0),J1475+E1476-IF(AND(A1476&gt;=$E$23,MOD(A1476-$E$23,int)=0),$E$24,0)-F1476))))</f>
        <v/>
      </c>
      <c r="H1476" s="15"/>
      <c r="I1476" s="14" t="str">
        <f t="shared" si="224"/>
        <v/>
      </c>
      <c r="J1476" s="14" t="str">
        <f t="shared" si="225"/>
        <v/>
      </c>
      <c r="K1476" s="14" t="str">
        <f t="shared" si="226"/>
        <v/>
      </c>
      <c r="L1476" s="14" t="str">
        <f>IF(A1476="","",SUM($K$49:K1476))</f>
        <v/>
      </c>
      <c r="O1476" s="18" t="str">
        <f t="shared" si="227"/>
        <v/>
      </c>
      <c r="P1476" s="19" t="str">
        <f>IF(O1476="","",IF(OR(periods_per_year=26,periods_per_year=52),IF(periods_per_year=26,IF(O1476=1,fpdate,P1475+14),IF(periods_per_year=52,IF(O1476=1,fpdate,P1475+7),"n/a")),IF(periods_per_year=24,DATE(YEAR(fpdate),MONTH(fpdate)+(O1476-1)/2+IF(AND(DAY(fpdate)&gt;=15,MOD(O1476,2)=0),1,0),IF(MOD(O1476,2)=0,IF(DAY(fpdate)&gt;=15,DAY(fpdate)-14,DAY(fpdate)+14),DAY(fpdate))),IF(DAY(DATE(YEAR(fpdate),MONTH(fpdate)+O1476-1,DAY(fpdate)))&lt;&gt;DAY(fpdate),DATE(YEAR(fpdate),MONTH(fpdate)+O1476,0),DATE(YEAR(fpdate),MONTH(fpdate)+O1476-1,DAY(fpdate))))))</f>
        <v/>
      </c>
      <c r="Q1476" s="20" t="str">
        <f>IF(O1476="","",IF(D1476&lt;&gt;"",D1476,IF(O1476=1,start_rate,IF(variable,IF(OR(O1476=1,O1476&lt;$J$23*periods_per_year),Q1475,MIN($J$24,IF(MOD(O1476-1,$J$26)=0,MAX($J$25,Q1475+$J$27),Q1475))),Q1475))))</f>
        <v/>
      </c>
      <c r="R1476" s="21" t="str">
        <f>IF(O1476="","",ROUND((((1+Q1476/CP)^(CP/periods_per_year))-1)*U1475,2))</f>
        <v/>
      </c>
      <c r="S1476" s="21" t="str">
        <f>IF(O1476="","",IF(O1476=nper,U1475+R1476,MIN(U1475+R1476,IF(Q1476=Q1475,S1475,ROUND(-PMT(((1+Q1476/CP)^(CP/periods_per_year))-1,nper-O1476+1,U1475),2)))))</f>
        <v/>
      </c>
      <c r="T1476" s="21" t="str">
        <f t="shared" si="228"/>
        <v/>
      </c>
      <c r="U1476" s="21" t="str">
        <f t="shared" si="229"/>
        <v/>
      </c>
    </row>
    <row r="1477" spans="1:21" x14ac:dyDescent="0.2">
      <c r="A1477" s="11" t="str">
        <f t="shared" si="220"/>
        <v/>
      </c>
      <c r="B1477" s="12" t="str">
        <f t="shared" si="221"/>
        <v/>
      </c>
      <c r="C1477" s="16" t="str">
        <f t="shared" si="222"/>
        <v/>
      </c>
      <c r="D1477" s="13" t="str">
        <f>IF(A1477="","",IF(A1477=1,start_rate,IF(variable,IF(OR(A1477=1,A1477&lt;$J$23*periods_per_year),D1476,MIN($J$24,IF(MOD(A1477-1,$J$26)=0,MAX($J$25,D1476+$J$27),D1476))),D1476)))</f>
        <v/>
      </c>
      <c r="E1477" s="14" t="str">
        <f t="shared" si="223"/>
        <v/>
      </c>
      <c r="F1477" s="14" t="str">
        <f>IF(A1477="","",IF(A1477=nper,J1476+E1477,MIN(J1476+E1477,IF(D1477=D1476,F1476,IF($E$13="Acc Bi-Weekly",ROUND((-PMT(((1+D1477/CP)^(CP/12))-1,(nper-A1477+1)*12/26,J1476))/2,2),IF($E$13="Acc Weekly",ROUND((-PMT(((1+D1477/CP)^(CP/12))-1,(nper-A1477+1)*12/52,J1476))/4,2),ROUND(-PMT(((1+D1477/CP)^(CP/periods_per_year))-1,nper-A1477+1,J1476),2)))))))</f>
        <v/>
      </c>
      <c r="G1477" s="14" t="str">
        <f>IF(OR(A1477="",A1477&lt;$E$23),"",IF(J1476&lt;=F1477,0,IF(IF(AND(A1477&gt;=$E$23,MOD(A1477-$E$23,int)=0),$E$24,0)+F1477&gt;=J1476+E1477,J1476+E1477-F1477,IF(AND(A1477&gt;=$E$23,MOD(A1477-$E$23,int)=0),$E$24,0)+IF(IF(AND(A1477&gt;=$E$23,MOD(A1477-$E$23,int)=0),$E$24,0)+IF(MOD(A1477-$E$27,periods_per_year)=0,$E$26,0)+F1477&lt;J1476+E1477,IF(MOD(A1477-$E$27,periods_per_year)=0,$E$26,0),J1476+E1477-IF(AND(A1477&gt;=$E$23,MOD(A1477-$E$23,int)=0),$E$24,0)-F1477))))</f>
        <v/>
      </c>
      <c r="H1477" s="15"/>
      <c r="I1477" s="14" t="str">
        <f t="shared" si="224"/>
        <v/>
      </c>
      <c r="J1477" s="14" t="str">
        <f t="shared" si="225"/>
        <v/>
      </c>
      <c r="K1477" s="14" t="str">
        <f t="shared" si="226"/>
        <v/>
      </c>
      <c r="L1477" s="14" t="str">
        <f>IF(A1477="","",SUM($K$49:K1477))</f>
        <v/>
      </c>
      <c r="O1477" s="18" t="str">
        <f t="shared" si="227"/>
        <v/>
      </c>
      <c r="P1477" s="19" t="str">
        <f>IF(O1477="","",IF(OR(periods_per_year=26,periods_per_year=52),IF(periods_per_year=26,IF(O1477=1,fpdate,P1476+14),IF(periods_per_year=52,IF(O1477=1,fpdate,P1476+7),"n/a")),IF(periods_per_year=24,DATE(YEAR(fpdate),MONTH(fpdate)+(O1477-1)/2+IF(AND(DAY(fpdate)&gt;=15,MOD(O1477,2)=0),1,0),IF(MOD(O1477,2)=0,IF(DAY(fpdate)&gt;=15,DAY(fpdate)-14,DAY(fpdate)+14),DAY(fpdate))),IF(DAY(DATE(YEAR(fpdate),MONTH(fpdate)+O1477-1,DAY(fpdate)))&lt;&gt;DAY(fpdate),DATE(YEAR(fpdate),MONTH(fpdate)+O1477,0),DATE(YEAR(fpdate),MONTH(fpdate)+O1477-1,DAY(fpdate))))))</f>
        <v/>
      </c>
      <c r="Q1477" s="20" t="str">
        <f>IF(O1477="","",IF(D1477&lt;&gt;"",D1477,IF(O1477=1,start_rate,IF(variable,IF(OR(O1477=1,O1477&lt;$J$23*periods_per_year),Q1476,MIN($J$24,IF(MOD(O1477-1,$J$26)=0,MAX($J$25,Q1476+$J$27),Q1476))),Q1476))))</f>
        <v/>
      </c>
      <c r="R1477" s="21" t="str">
        <f>IF(O1477="","",ROUND((((1+Q1477/CP)^(CP/periods_per_year))-1)*U1476,2))</f>
        <v/>
      </c>
      <c r="S1477" s="21" t="str">
        <f>IF(O1477="","",IF(O1477=nper,U1476+R1477,MIN(U1476+R1477,IF(Q1477=Q1476,S1476,ROUND(-PMT(((1+Q1477/CP)^(CP/periods_per_year))-1,nper-O1477+1,U1476),2)))))</f>
        <v/>
      </c>
      <c r="T1477" s="21" t="str">
        <f t="shared" si="228"/>
        <v/>
      </c>
      <c r="U1477" s="21" t="str">
        <f t="shared" si="229"/>
        <v/>
      </c>
    </row>
    <row r="1478" spans="1:21" x14ac:dyDescent="0.2">
      <c r="A1478" s="11" t="str">
        <f t="shared" si="220"/>
        <v/>
      </c>
      <c r="B1478" s="12" t="str">
        <f t="shared" si="221"/>
        <v/>
      </c>
      <c r="C1478" s="16" t="str">
        <f t="shared" si="222"/>
        <v/>
      </c>
      <c r="D1478" s="13" t="str">
        <f>IF(A1478="","",IF(A1478=1,start_rate,IF(variable,IF(OR(A1478=1,A1478&lt;$J$23*periods_per_year),D1477,MIN($J$24,IF(MOD(A1478-1,$J$26)=0,MAX($J$25,D1477+$J$27),D1477))),D1477)))</f>
        <v/>
      </c>
      <c r="E1478" s="14" t="str">
        <f t="shared" si="223"/>
        <v/>
      </c>
      <c r="F1478" s="14" t="str">
        <f>IF(A1478="","",IF(A1478=nper,J1477+E1478,MIN(J1477+E1478,IF(D1478=D1477,F1477,IF($E$13="Acc Bi-Weekly",ROUND((-PMT(((1+D1478/CP)^(CP/12))-1,(nper-A1478+1)*12/26,J1477))/2,2),IF($E$13="Acc Weekly",ROUND((-PMT(((1+D1478/CP)^(CP/12))-1,(nper-A1478+1)*12/52,J1477))/4,2),ROUND(-PMT(((1+D1478/CP)^(CP/periods_per_year))-1,nper-A1478+1,J1477),2)))))))</f>
        <v/>
      </c>
      <c r="G1478" s="14" t="str">
        <f>IF(OR(A1478="",A1478&lt;$E$23),"",IF(J1477&lt;=F1478,0,IF(IF(AND(A1478&gt;=$E$23,MOD(A1478-$E$23,int)=0),$E$24,0)+F1478&gt;=J1477+E1478,J1477+E1478-F1478,IF(AND(A1478&gt;=$E$23,MOD(A1478-$E$23,int)=0),$E$24,0)+IF(IF(AND(A1478&gt;=$E$23,MOD(A1478-$E$23,int)=0),$E$24,0)+IF(MOD(A1478-$E$27,periods_per_year)=0,$E$26,0)+F1478&lt;J1477+E1478,IF(MOD(A1478-$E$27,periods_per_year)=0,$E$26,0),J1477+E1478-IF(AND(A1478&gt;=$E$23,MOD(A1478-$E$23,int)=0),$E$24,0)-F1478))))</f>
        <v/>
      </c>
      <c r="H1478" s="15"/>
      <c r="I1478" s="14" t="str">
        <f t="shared" si="224"/>
        <v/>
      </c>
      <c r="J1478" s="14" t="str">
        <f t="shared" si="225"/>
        <v/>
      </c>
      <c r="K1478" s="14" t="str">
        <f t="shared" si="226"/>
        <v/>
      </c>
      <c r="L1478" s="14" t="str">
        <f>IF(A1478="","",SUM($K$49:K1478))</f>
        <v/>
      </c>
      <c r="O1478" s="18" t="str">
        <f t="shared" si="227"/>
        <v/>
      </c>
      <c r="P1478" s="19" t="str">
        <f>IF(O1478="","",IF(OR(periods_per_year=26,periods_per_year=52),IF(periods_per_year=26,IF(O1478=1,fpdate,P1477+14),IF(periods_per_year=52,IF(O1478=1,fpdate,P1477+7),"n/a")),IF(periods_per_year=24,DATE(YEAR(fpdate),MONTH(fpdate)+(O1478-1)/2+IF(AND(DAY(fpdate)&gt;=15,MOD(O1478,2)=0),1,0),IF(MOD(O1478,2)=0,IF(DAY(fpdate)&gt;=15,DAY(fpdate)-14,DAY(fpdate)+14),DAY(fpdate))),IF(DAY(DATE(YEAR(fpdate),MONTH(fpdate)+O1478-1,DAY(fpdate)))&lt;&gt;DAY(fpdate),DATE(YEAR(fpdate),MONTH(fpdate)+O1478,0),DATE(YEAR(fpdate),MONTH(fpdate)+O1478-1,DAY(fpdate))))))</f>
        <v/>
      </c>
      <c r="Q1478" s="20" t="str">
        <f>IF(O1478="","",IF(D1478&lt;&gt;"",D1478,IF(O1478=1,start_rate,IF(variable,IF(OR(O1478=1,O1478&lt;$J$23*periods_per_year),Q1477,MIN($J$24,IF(MOD(O1478-1,$J$26)=0,MAX($J$25,Q1477+$J$27),Q1477))),Q1477))))</f>
        <v/>
      </c>
      <c r="R1478" s="21" t="str">
        <f>IF(O1478="","",ROUND((((1+Q1478/CP)^(CP/periods_per_year))-1)*U1477,2))</f>
        <v/>
      </c>
      <c r="S1478" s="21" t="str">
        <f>IF(O1478="","",IF(O1478=nper,U1477+R1478,MIN(U1477+R1478,IF(Q1478=Q1477,S1477,ROUND(-PMT(((1+Q1478/CP)^(CP/periods_per_year))-1,nper-O1478+1,U1477),2)))))</f>
        <v/>
      </c>
      <c r="T1478" s="21" t="str">
        <f t="shared" si="228"/>
        <v/>
      </c>
      <c r="U1478" s="21" t="str">
        <f t="shared" si="229"/>
        <v/>
      </c>
    </row>
    <row r="1479" spans="1:21" x14ac:dyDescent="0.2">
      <c r="A1479" s="11" t="str">
        <f t="shared" si="220"/>
        <v/>
      </c>
      <c r="B1479" s="12" t="str">
        <f t="shared" si="221"/>
        <v/>
      </c>
      <c r="C1479" s="16" t="str">
        <f t="shared" si="222"/>
        <v/>
      </c>
      <c r="D1479" s="13" t="str">
        <f>IF(A1479="","",IF(A1479=1,start_rate,IF(variable,IF(OR(A1479=1,A1479&lt;$J$23*periods_per_year),D1478,MIN($J$24,IF(MOD(A1479-1,$J$26)=0,MAX($J$25,D1478+$J$27),D1478))),D1478)))</f>
        <v/>
      </c>
      <c r="E1479" s="14" t="str">
        <f t="shared" si="223"/>
        <v/>
      </c>
      <c r="F1479" s="14" t="str">
        <f>IF(A1479="","",IF(A1479=nper,J1478+E1479,MIN(J1478+E1479,IF(D1479=D1478,F1478,IF($E$13="Acc Bi-Weekly",ROUND((-PMT(((1+D1479/CP)^(CP/12))-1,(nper-A1479+1)*12/26,J1478))/2,2),IF($E$13="Acc Weekly",ROUND((-PMT(((1+D1479/CP)^(CP/12))-1,(nper-A1479+1)*12/52,J1478))/4,2),ROUND(-PMT(((1+D1479/CP)^(CP/periods_per_year))-1,nper-A1479+1,J1478),2)))))))</f>
        <v/>
      </c>
      <c r="G1479" s="14" t="str">
        <f>IF(OR(A1479="",A1479&lt;$E$23),"",IF(J1478&lt;=F1479,0,IF(IF(AND(A1479&gt;=$E$23,MOD(A1479-$E$23,int)=0),$E$24,0)+F1479&gt;=J1478+E1479,J1478+E1479-F1479,IF(AND(A1479&gt;=$E$23,MOD(A1479-$E$23,int)=0),$E$24,0)+IF(IF(AND(A1479&gt;=$E$23,MOD(A1479-$E$23,int)=0),$E$24,0)+IF(MOD(A1479-$E$27,periods_per_year)=0,$E$26,0)+F1479&lt;J1478+E1479,IF(MOD(A1479-$E$27,periods_per_year)=0,$E$26,0),J1478+E1479-IF(AND(A1479&gt;=$E$23,MOD(A1479-$E$23,int)=0),$E$24,0)-F1479))))</f>
        <v/>
      </c>
      <c r="H1479" s="15"/>
      <c r="I1479" s="14" t="str">
        <f t="shared" si="224"/>
        <v/>
      </c>
      <c r="J1479" s="14" t="str">
        <f t="shared" si="225"/>
        <v/>
      </c>
      <c r="K1479" s="14" t="str">
        <f t="shared" si="226"/>
        <v/>
      </c>
      <c r="L1479" s="14" t="str">
        <f>IF(A1479="","",SUM($K$49:K1479))</f>
        <v/>
      </c>
      <c r="O1479" s="18" t="str">
        <f t="shared" si="227"/>
        <v/>
      </c>
      <c r="P1479" s="19" t="str">
        <f>IF(O1479="","",IF(OR(periods_per_year=26,periods_per_year=52),IF(periods_per_year=26,IF(O1479=1,fpdate,P1478+14),IF(periods_per_year=52,IF(O1479=1,fpdate,P1478+7),"n/a")),IF(periods_per_year=24,DATE(YEAR(fpdate),MONTH(fpdate)+(O1479-1)/2+IF(AND(DAY(fpdate)&gt;=15,MOD(O1479,2)=0),1,0),IF(MOD(O1479,2)=0,IF(DAY(fpdate)&gt;=15,DAY(fpdate)-14,DAY(fpdate)+14),DAY(fpdate))),IF(DAY(DATE(YEAR(fpdate),MONTH(fpdate)+O1479-1,DAY(fpdate)))&lt;&gt;DAY(fpdate),DATE(YEAR(fpdate),MONTH(fpdate)+O1479,0),DATE(YEAR(fpdate),MONTH(fpdate)+O1479-1,DAY(fpdate))))))</f>
        <v/>
      </c>
      <c r="Q1479" s="20" t="str">
        <f>IF(O1479="","",IF(D1479&lt;&gt;"",D1479,IF(O1479=1,start_rate,IF(variable,IF(OR(O1479=1,O1479&lt;$J$23*periods_per_year),Q1478,MIN($J$24,IF(MOD(O1479-1,$J$26)=0,MAX($J$25,Q1478+$J$27),Q1478))),Q1478))))</f>
        <v/>
      </c>
      <c r="R1479" s="21" t="str">
        <f>IF(O1479="","",ROUND((((1+Q1479/CP)^(CP/periods_per_year))-1)*U1478,2))</f>
        <v/>
      </c>
      <c r="S1479" s="21" t="str">
        <f>IF(O1479="","",IF(O1479=nper,U1478+R1479,MIN(U1478+R1479,IF(Q1479=Q1478,S1478,ROUND(-PMT(((1+Q1479/CP)^(CP/periods_per_year))-1,nper-O1479+1,U1478),2)))))</f>
        <v/>
      </c>
      <c r="T1479" s="21" t="str">
        <f t="shared" si="228"/>
        <v/>
      </c>
      <c r="U1479" s="21" t="str">
        <f t="shared" si="229"/>
        <v/>
      </c>
    </row>
    <row r="1480" spans="1:21" x14ac:dyDescent="0.2">
      <c r="A1480" s="11" t="str">
        <f t="shared" si="220"/>
        <v/>
      </c>
      <c r="B1480" s="12" t="str">
        <f t="shared" si="221"/>
        <v/>
      </c>
      <c r="C1480" s="16" t="str">
        <f t="shared" si="222"/>
        <v/>
      </c>
      <c r="D1480" s="13" t="str">
        <f>IF(A1480="","",IF(A1480=1,start_rate,IF(variable,IF(OR(A1480=1,A1480&lt;$J$23*periods_per_year),D1479,MIN($J$24,IF(MOD(A1480-1,$J$26)=0,MAX($J$25,D1479+$J$27),D1479))),D1479)))</f>
        <v/>
      </c>
      <c r="E1480" s="14" t="str">
        <f t="shared" si="223"/>
        <v/>
      </c>
      <c r="F1480" s="14" t="str">
        <f>IF(A1480="","",IF(A1480=nper,J1479+E1480,MIN(J1479+E1480,IF(D1480=D1479,F1479,IF($E$13="Acc Bi-Weekly",ROUND((-PMT(((1+D1480/CP)^(CP/12))-1,(nper-A1480+1)*12/26,J1479))/2,2),IF($E$13="Acc Weekly",ROUND((-PMT(((1+D1480/CP)^(CP/12))-1,(nper-A1480+1)*12/52,J1479))/4,2),ROUND(-PMT(((1+D1480/CP)^(CP/periods_per_year))-1,nper-A1480+1,J1479),2)))))))</f>
        <v/>
      </c>
      <c r="G1480" s="14" t="str">
        <f>IF(OR(A1480="",A1480&lt;$E$23),"",IF(J1479&lt;=F1480,0,IF(IF(AND(A1480&gt;=$E$23,MOD(A1480-$E$23,int)=0),$E$24,0)+F1480&gt;=J1479+E1480,J1479+E1480-F1480,IF(AND(A1480&gt;=$E$23,MOD(A1480-$E$23,int)=0),$E$24,0)+IF(IF(AND(A1480&gt;=$E$23,MOD(A1480-$E$23,int)=0),$E$24,0)+IF(MOD(A1480-$E$27,periods_per_year)=0,$E$26,0)+F1480&lt;J1479+E1480,IF(MOD(A1480-$E$27,periods_per_year)=0,$E$26,0),J1479+E1480-IF(AND(A1480&gt;=$E$23,MOD(A1480-$E$23,int)=0),$E$24,0)-F1480))))</f>
        <v/>
      </c>
      <c r="H1480" s="15"/>
      <c r="I1480" s="14" t="str">
        <f t="shared" si="224"/>
        <v/>
      </c>
      <c r="J1480" s="14" t="str">
        <f t="shared" si="225"/>
        <v/>
      </c>
      <c r="K1480" s="14" t="str">
        <f t="shared" si="226"/>
        <v/>
      </c>
      <c r="L1480" s="14" t="str">
        <f>IF(A1480="","",SUM($K$49:K1480))</f>
        <v/>
      </c>
      <c r="O1480" s="18" t="str">
        <f t="shared" si="227"/>
        <v/>
      </c>
      <c r="P1480" s="19" t="str">
        <f>IF(O1480="","",IF(OR(periods_per_year=26,periods_per_year=52),IF(periods_per_year=26,IF(O1480=1,fpdate,P1479+14),IF(periods_per_year=52,IF(O1480=1,fpdate,P1479+7),"n/a")),IF(periods_per_year=24,DATE(YEAR(fpdate),MONTH(fpdate)+(O1480-1)/2+IF(AND(DAY(fpdate)&gt;=15,MOD(O1480,2)=0),1,0),IF(MOD(O1480,2)=0,IF(DAY(fpdate)&gt;=15,DAY(fpdate)-14,DAY(fpdate)+14),DAY(fpdate))),IF(DAY(DATE(YEAR(fpdate),MONTH(fpdate)+O1480-1,DAY(fpdate)))&lt;&gt;DAY(fpdate),DATE(YEAR(fpdate),MONTH(fpdate)+O1480,0),DATE(YEAR(fpdate),MONTH(fpdate)+O1480-1,DAY(fpdate))))))</f>
        <v/>
      </c>
      <c r="Q1480" s="20" t="str">
        <f>IF(O1480="","",IF(D1480&lt;&gt;"",D1480,IF(O1480=1,start_rate,IF(variable,IF(OR(O1480=1,O1480&lt;$J$23*periods_per_year),Q1479,MIN($J$24,IF(MOD(O1480-1,$J$26)=0,MAX($J$25,Q1479+$J$27),Q1479))),Q1479))))</f>
        <v/>
      </c>
      <c r="R1480" s="21" t="str">
        <f>IF(O1480="","",ROUND((((1+Q1480/CP)^(CP/periods_per_year))-1)*U1479,2))</f>
        <v/>
      </c>
      <c r="S1480" s="21" t="str">
        <f>IF(O1480="","",IF(O1480=nper,U1479+R1480,MIN(U1479+R1480,IF(Q1480=Q1479,S1479,ROUND(-PMT(((1+Q1480/CP)^(CP/periods_per_year))-1,nper-O1480+1,U1479),2)))))</f>
        <v/>
      </c>
      <c r="T1480" s="21" t="str">
        <f t="shared" si="228"/>
        <v/>
      </c>
      <c r="U1480" s="21" t="str">
        <f t="shared" si="229"/>
        <v/>
      </c>
    </row>
    <row r="1481" spans="1:21" x14ac:dyDescent="0.2">
      <c r="A1481" s="11" t="str">
        <f t="shared" si="220"/>
        <v/>
      </c>
      <c r="B1481" s="12" t="str">
        <f t="shared" si="221"/>
        <v/>
      </c>
      <c r="C1481" s="16" t="str">
        <f t="shared" si="222"/>
        <v/>
      </c>
      <c r="D1481" s="13" t="str">
        <f>IF(A1481="","",IF(A1481=1,start_rate,IF(variable,IF(OR(A1481=1,A1481&lt;$J$23*periods_per_year),D1480,MIN($J$24,IF(MOD(A1481-1,$J$26)=0,MAX($J$25,D1480+$J$27),D1480))),D1480)))</f>
        <v/>
      </c>
      <c r="E1481" s="14" t="str">
        <f t="shared" si="223"/>
        <v/>
      </c>
      <c r="F1481" s="14" t="str">
        <f>IF(A1481="","",IF(A1481=nper,J1480+E1481,MIN(J1480+E1481,IF(D1481=D1480,F1480,IF($E$13="Acc Bi-Weekly",ROUND((-PMT(((1+D1481/CP)^(CP/12))-1,(nper-A1481+1)*12/26,J1480))/2,2),IF($E$13="Acc Weekly",ROUND((-PMT(((1+D1481/CP)^(CP/12))-1,(nper-A1481+1)*12/52,J1480))/4,2),ROUND(-PMT(((1+D1481/CP)^(CP/periods_per_year))-1,nper-A1481+1,J1480),2)))))))</f>
        <v/>
      </c>
      <c r="G1481" s="14" t="str">
        <f>IF(OR(A1481="",A1481&lt;$E$23),"",IF(J1480&lt;=F1481,0,IF(IF(AND(A1481&gt;=$E$23,MOD(A1481-$E$23,int)=0),$E$24,0)+F1481&gt;=J1480+E1481,J1480+E1481-F1481,IF(AND(A1481&gt;=$E$23,MOD(A1481-$E$23,int)=0),$E$24,0)+IF(IF(AND(A1481&gt;=$E$23,MOD(A1481-$E$23,int)=0),$E$24,0)+IF(MOD(A1481-$E$27,periods_per_year)=0,$E$26,0)+F1481&lt;J1480+E1481,IF(MOD(A1481-$E$27,periods_per_year)=0,$E$26,0),J1480+E1481-IF(AND(A1481&gt;=$E$23,MOD(A1481-$E$23,int)=0),$E$24,0)-F1481))))</f>
        <v/>
      </c>
      <c r="H1481" s="15"/>
      <c r="I1481" s="14" t="str">
        <f t="shared" si="224"/>
        <v/>
      </c>
      <c r="J1481" s="14" t="str">
        <f t="shared" si="225"/>
        <v/>
      </c>
      <c r="K1481" s="14" t="str">
        <f t="shared" si="226"/>
        <v/>
      </c>
      <c r="L1481" s="14" t="str">
        <f>IF(A1481="","",SUM($K$49:K1481))</f>
        <v/>
      </c>
      <c r="O1481" s="18" t="str">
        <f t="shared" si="227"/>
        <v/>
      </c>
      <c r="P1481" s="19" t="str">
        <f>IF(O1481="","",IF(OR(periods_per_year=26,periods_per_year=52),IF(periods_per_year=26,IF(O1481=1,fpdate,P1480+14),IF(periods_per_year=52,IF(O1481=1,fpdate,P1480+7),"n/a")),IF(periods_per_year=24,DATE(YEAR(fpdate),MONTH(fpdate)+(O1481-1)/2+IF(AND(DAY(fpdate)&gt;=15,MOD(O1481,2)=0),1,0),IF(MOD(O1481,2)=0,IF(DAY(fpdate)&gt;=15,DAY(fpdate)-14,DAY(fpdate)+14),DAY(fpdate))),IF(DAY(DATE(YEAR(fpdate),MONTH(fpdate)+O1481-1,DAY(fpdate)))&lt;&gt;DAY(fpdate),DATE(YEAR(fpdate),MONTH(fpdate)+O1481,0),DATE(YEAR(fpdate),MONTH(fpdate)+O1481-1,DAY(fpdate))))))</f>
        <v/>
      </c>
      <c r="Q1481" s="20" t="str">
        <f>IF(O1481="","",IF(D1481&lt;&gt;"",D1481,IF(O1481=1,start_rate,IF(variable,IF(OR(O1481=1,O1481&lt;$J$23*periods_per_year),Q1480,MIN($J$24,IF(MOD(O1481-1,$J$26)=0,MAX($J$25,Q1480+$J$27),Q1480))),Q1480))))</f>
        <v/>
      </c>
      <c r="R1481" s="21" t="str">
        <f>IF(O1481="","",ROUND((((1+Q1481/CP)^(CP/periods_per_year))-1)*U1480,2))</f>
        <v/>
      </c>
      <c r="S1481" s="21" t="str">
        <f>IF(O1481="","",IF(O1481=nper,U1480+R1481,MIN(U1480+R1481,IF(Q1481=Q1480,S1480,ROUND(-PMT(((1+Q1481/CP)^(CP/periods_per_year))-1,nper-O1481+1,U1480),2)))))</f>
        <v/>
      </c>
      <c r="T1481" s="21" t="str">
        <f t="shared" si="228"/>
        <v/>
      </c>
      <c r="U1481" s="21" t="str">
        <f t="shared" si="229"/>
        <v/>
      </c>
    </row>
    <row r="1482" spans="1:21" x14ac:dyDescent="0.2">
      <c r="A1482" s="11" t="str">
        <f t="shared" si="220"/>
        <v/>
      </c>
      <c r="B1482" s="12" t="str">
        <f t="shared" si="221"/>
        <v/>
      </c>
      <c r="C1482" s="16" t="str">
        <f t="shared" si="222"/>
        <v/>
      </c>
      <c r="D1482" s="13" t="str">
        <f>IF(A1482="","",IF(A1482=1,start_rate,IF(variable,IF(OR(A1482=1,A1482&lt;$J$23*periods_per_year),D1481,MIN($J$24,IF(MOD(A1482-1,$J$26)=0,MAX($J$25,D1481+$J$27),D1481))),D1481)))</f>
        <v/>
      </c>
      <c r="E1482" s="14" t="str">
        <f t="shared" si="223"/>
        <v/>
      </c>
      <c r="F1482" s="14" t="str">
        <f>IF(A1482="","",IF(A1482=nper,J1481+E1482,MIN(J1481+E1482,IF(D1482=D1481,F1481,IF($E$13="Acc Bi-Weekly",ROUND((-PMT(((1+D1482/CP)^(CP/12))-1,(nper-A1482+1)*12/26,J1481))/2,2),IF($E$13="Acc Weekly",ROUND((-PMT(((1+D1482/CP)^(CP/12))-1,(nper-A1482+1)*12/52,J1481))/4,2),ROUND(-PMT(((1+D1482/CP)^(CP/periods_per_year))-1,nper-A1482+1,J1481),2)))))))</f>
        <v/>
      </c>
      <c r="G1482" s="14" t="str">
        <f>IF(OR(A1482="",A1482&lt;$E$23),"",IF(J1481&lt;=F1482,0,IF(IF(AND(A1482&gt;=$E$23,MOD(A1482-$E$23,int)=0),$E$24,0)+F1482&gt;=J1481+E1482,J1481+E1482-F1482,IF(AND(A1482&gt;=$E$23,MOD(A1482-$E$23,int)=0),$E$24,0)+IF(IF(AND(A1482&gt;=$E$23,MOD(A1482-$E$23,int)=0),$E$24,0)+IF(MOD(A1482-$E$27,periods_per_year)=0,$E$26,0)+F1482&lt;J1481+E1482,IF(MOD(A1482-$E$27,periods_per_year)=0,$E$26,0),J1481+E1482-IF(AND(A1482&gt;=$E$23,MOD(A1482-$E$23,int)=0),$E$24,0)-F1482))))</f>
        <v/>
      </c>
      <c r="H1482" s="15"/>
      <c r="I1482" s="14" t="str">
        <f t="shared" si="224"/>
        <v/>
      </c>
      <c r="J1482" s="14" t="str">
        <f t="shared" si="225"/>
        <v/>
      </c>
      <c r="K1482" s="14" t="str">
        <f t="shared" si="226"/>
        <v/>
      </c>
      <c r="L1482" s="14" t="str">
        <f>IF(A1482="","",SUM($K$49:K1482))</f>
        <v/>
      </c>
      <c r="O1482" s="18" t="str">
        <f t="shared" si="227"/>
        <v/>
      </c>
      <c r="P1482" s="19" t="str">
        <f>IF(O1482="","",IF(OR(periods_per_year=26,periods_per_year=52),IF(periods_per_year=26,IF(O1482=1,fpdate,P1481+14),IF(periods_per_year=52,IF(O1482=1,fpdate,P1481+7),"n/a")),IF(periods_per_year=24,DATE(YEAR(fpdate),MONTH(fpdate)+(O1482-1)/2+IF(AND(DAY(fpdate)&gt;=15,MOD(O1482,2)=0),1,0),IF(MOD(O1482,2)=0,IF(DAY(fpdate)&gt;=15,DAY(fpdate)-14,DAY(fpdate)+14),DAY(fpdate))),IF(DAY(DATE(YEAR(fpdate),MONTH(fpdate)+O1482-1,DAY(fpdate)))&lt;&gt;DAY(fpdate),DATE(YEAR(fpdate),MONTH(fpdate)+O1482,0),DATE(YEAR(fpdate),MONTH(fpdate)+O1482-1,DAY(fpdate))))))</f>
        <v/>
      </c>
      <c r="Q1482" s="20" t="str">
        <f>IF(O1482="","",IF(D1482&lt;&gt;"",D1482,IF(O1482=1,start_rate,IF(variable,IF(OR(O1482=1,O1482&lt;$J$23*periods_per_year),Q1481,MIN($J$24,IF(MOD(O1482-1,$J$26)=0,MAX($J$25,Q1481+$J$27),Q1481))),Q1481))))</f>
        <v/>
      </c>
      <c r="R1482" s="21" t="str">
        <f>IF(O1482="","",ROUND((((1+Q1482/CP)^(CP/periods_per_year))-1)*U1481,2))</f>
        <v/>
      </c>
      <c r="S1482" s="21" t="str">
        <f>IF(O1482="","",IF(O1482=nper,U1481+R1482,MIN(U1481+R1482,IF(Q1482=Q1481,S1481,ROUND(-PMT(((1+Q1482/CP)^(CP/periods_per_year))-1,nper-O1482+1,U1481),2)))))</f>
        <v/>
      </c>
      <c r="T1482" s="21" t="str">
        <f t="shared" si="228"/>
        <v/>
      </c>
      <c r="U1482" s="21" t="str">
        <f t="shared" si="229"/>
        <v/>
      </c>
    </row>
    <row r="1483" spans="1:21" x14ac:dyDescent="0.2">
      <c r="A1483" s="11" t="str">
        <f t="shared" si="220"/>
        <v/>
      </c>
      <c r="B1483" s="12" t="str">
        <f t="shared" si="221"/>
        <v/>
      </c>
      <c r="C1483" s="16" t="str">
        <f t="shared" si="222"/>
        <v/>
      </c>
      <c r="D1483" s="13" t="str">
        <f>IF(A1483="","",IF(A1483=1,start_rate,IF(variable,IF(OR(A1483=1,A1483&lt;$J$23*periods_per_year),D1482,MIN($J$24,IF(MOD(A1483-1,$J$26)=0,MAX($J$25,D1482+$J$27),D1482))),D1482)))</f>
        <v/>
      </c>
      <c r="E1483" s="14" t="str">
        <f t="shared" si="223"/>
        <v/>
      </c>
      <c r="F1483" s="14" t="str">
        <f>IF(A1483="","",IF(A1483=nper,J1482+E1483,MIN(J1482+E1483,IF(D1483=D1482,F1482,IF($E$13="Acc Bi-Weekly",ROUND((-PMT(((1+D1483/CP)^(CP/12))-1,(nper-A1483+1)*12/26,J1482))/2,2),IF($E$13="Acc Weekly",ROUND((-PMT(((1+D1483/CP)^(CP/12))-1,(nper-A1483+1)*12/52,J1482))/4,2),ROUND(-PMT(((1+D1483/CP)^(CP/periods_per_year))-1,nper-A1483+1,J1482),2)))))))</f>
        <v/>
      </c>
      <c r="G1483" s="14" t="str">
        <f>IF(OR(A1483="",A1483&lt;$E$23),"",IF(J1482&lt;=F1483,0,IF(IF(AND(A1483&gt;=$E$23,MOD(A1483-$E$23,int)=0),$E$24,0)+F1483&gt;=J1482+E1483,J1482+E1483-F1483,IF(AND(A1483&gt;=$E$23,MOD(A1483-$E$23,int)=0),$E$24,0)+IF(IF(AND(A1483&gt;=$E$23,MOD(A1483-$E$23,int)=0),$E$24,0)+IF(MOD(A1483-$E$27,periods_per_year)=0,$E$26,0)+F1483&lt;J1482+E1483,IF(MOD(A1483-$E$27,periods_per_year)=0,$E$26,0),J1482+E1483-IF(AND(A1483&gt;=$E$23,MOD(A1483-$E$23,int)=0),$E$24,0)-F1483))))</f>
        <v/>
      </c>
      <c r="H1483" s="15"/>
      <c r="I1483" s="14" t="str">
        <f t="shared" si="224"/>
        <v/>
      </c>
      <c r="J1483" s="14" t="str">
        <f t="shared" si="225"/>
        <v/>
      </c>
      <c r="K1483" s="14" t="str">
        <f t="shared" si="226"/>
        <v/>
      </c>
      <c r="L1483" s="14" t="str">
        <f>IF(A1483="","",SUM($K$49:K1483))</f>
        <v/>
      </c>
      <c r="O1483" s="18" t="str">
        <f t="shared" si="227"/>
        <v/>
      </c>
      <c r="P1483" s="19" t="str">
        <f>IF(O1483="","",IF(OR(periods_per_year=26,periods_per_year=52),IF(periods_per_year=26,IF(O1483=1,fpdate,P1482+14),IF(periods_per_year=52,IF(O1483=1,fpdate,P1482+7),"n/a")),IF(periods_per_year=24,DATE(YEAR(fpdate),MONTH(fpdate)+(O1483-1)/2+IF(AND(DAY(fpdate)&gt;=15,MOD(O1483,2)=0),1,0),IF(MOD(O1483,2)=0,IF(DAY(fpdate)&gt;=15,DAY(fpdate)-14,DAY(fpdate)+14),DAY(fpdate))),IF(DAY(DATE(YEAR(fpdate),MONTH(fpdate)+O1483-1,DAY(fpdate)))&lt;&gt;DAY(fpdate),DATE(YEAR(fpdate),MONTH(fpdate)+O1483,0),DATE(YEAR(fpdate),MONTH(fpdate)+O1483-1,DAY(fpdate))))))</f>
        <v/>
      </c>
      <c r="Q1483" s="20" t="str">
        <f>IF(O1483="","",IF(D1483&lt;&gt;"",D1483,IF(O1483=1,start_rate,IF(variable,IF(OR(O1483=1,O1483&lt;$J$23*periods_per_year),Q1482,MIN($J$24,IF(MOD(O1483-1,$J$26)=0,MAX($J$25,Q1482+$J$27),Q1482))),Q1482))))</f>
        <v/>
      </c>
      <c r="R1483" s="21" t="str">
        <f>IF(O1483="","",ROUND((((1+Q1483/CP)^(CP/periods_per_year))-1)*U1482,2))</f>
        <v/>
      </c>
      <c r="S1483" s="21" t="str">
        <f>IF(O1483="","",IF(O1483=nper,U1482+R1483,MIN(U1482+R1483,IF(Q1483=Q1482,S1482,ROUND(-PMT(((1+Q1483/CP)^(CP/periods_per_year))-1,nper-O1483+1,U1482),2)))))</f>
        <v/>
      </c>
      <c r="T1483" s="21" t="str">
        <f t="shared" si="228"/>
        <v/>
      </c>
      <c r="U1483" s="21" t="str">
        <f t="shared" si="229"/>
        <v/>
      </c>
    </row>
    <row r="1484" spans="1:21" x14ac:dyDescent="0.2">
      <c r="A1484" s="11" t="str">
        <f t="shared" si="220"/>
        <v/>
      </c>
      <c r="B1484" s="12" t="str">
        <f t="shared" si="221"/>
        <v/>
      </c>
      <c r="C1484" s="16" t="str">
        <f t="shared" si="222"/>
        <v/>
      </c>
      <c r="D1484" s="13" t="str">
        <f>IF(A1484="","",IF(A1484=1,start_rate,IF(variable,IF(OR(A1484=1,A1484&lt;$J$23*periods_per_year),D1483,MIN($J$24,IF(MOD(A1484-1,$J$26)=0,MAX($J$25,D1483+$J$27),D1483))),D1483)))</f>
        <v/>
      </c>
      <c r="E1484" s="14" t="str">
        <f t="shared" si="223"/>
        <v/>
      </c>
      <c r="F1484" s="14" t="str">
        <f>IF(A1484="","",IF(A1484=nper,J1483+E1484,MIN(J1483+E1484,IF(D1484=D1483,F1483,IF($E$13="Acc Bi-Weekly",ROUND((-PMT(((1+D1484/CP)^(CP/12))-1,(nper-A1484+1)*12/26,J1483))/2,2),IF($E$13="Acc Weekly",ROUND((-PMT(((1+D1484/CP)^(CP/12))-1,(nper-A1484+1)*12/52,J1483))/4,2),ROUND(-PMT(((1+D1484/CP)^(CP/periods_per_year))-1,nper-A1484+1,J1483),2)))))))</f>
        <v/>
      </c>
      <c r="G1484" s="14" t="str">
        <f>IF(OR(A1484="",A1484&lt;$E$23),"",IF(J1483&lt;=F1484,0,IF(IF(AND(A1484&gt;=$E$23,MOD(A1484-$E$23,int)=0),$E$24,0)+F1484&gt;=J1483+E1484,J1483+E1484-F1484,IF(AND(A1484&gt;=$E$23,MOD(A1484-$E$23,int)=0),$E$24,0)+IF(IF(AND(A1484&gt;=$E$23,MOD(A1484-$E$23,int)=0),$E$24,0)+IF(MOD(A1484-$E$27,periods_per_year)=0,$E$26,0)+F1484&lt;J1483+E1484,IF(MOD(A1484-$E$27,periods_per_year)=0,$E$26,0),J1483+E1484-IF(AND(A1484&gt;=$E$23,MOD(A1484-$E$23,int)=0),$E$24,0)-F1484))))</f>
        <v/>
      </c>
      <c r="H1484" s="15"/>
      <c r="I1484" s="14" t="str">
        <f t="shared" si="224"/>
        <v/>
      </c>
      <c r="J1484" s="14" t="str">
        <f t="shared" si="225"/>
        <v/>
      </c>
      <c r="K1484" s="14" t="str">
        <f t="shared" si="226"/>
        <v/>
      </c>
      <c r="L1484" s="14" t="str">
        <f>IF(A1484="","",SUM($K$49:K1484))</f>
        <v/>
      </c>
      <c r="O1484" s="18" t="str">
        <f t="shared" si="227"/>
        <v/>
      </c>
      <c r="P1484" s="19" t="str">
        <f>IF(O1484="","",IF(OR(periods_per_year=26,periods_per_year=52),IF(periods_per_year=26,IF(O1484=1,fpdate,P1483+14),IF(periods_per_year=52,IF(O1484=1,fpdate,P1483+7),"n/a")),IF(periods_per_year=24,DATE(YEAR(fpdate),MONTH(fpdate)+(O1484-1)/2+IF(AND(DAY(fpdate)&gt;=15,MOD(O1484,2)=0),1,0),IF(MOD(O1484,2)=0,IF(DAY(fpdate)&gt;=15,DAY(fpdate)-14,DAY(fpdate)+14),DAY(fpdate))),IF(DAY(DATE(YEAR(fpdate),MONTH(fpdate)+O1484-1,DAY(fpdate)))&lt;&gt;DAY(fpdate),DATE(YEAR(fpdate),MONTH(fpdate)+O1484,0),DATE(YEAR(fpdate),MONTH(fpdate)+O1484-1,DAY(fpdate))))))</f>
        <v/>
      </c>
      <c r="Q1484" s="20" t="str">
        <f>IF(O1484="","",IF(D1484&lt;&gt;"",D1484,IF(O1484=1,start_rate,IF(variable,IF(OR(O1484=1,O1484&lt;$J$23*periods_per_year),Q1483,MIN($J$24,IF(MOD(O1484-1,$J$26)=0,MAX($J$25,Q1483+$J$27),Q1483))),Q1483))))</f>
        <v/>
      </c>
      <c r="R1484" s="21" t="str">
        <f>IF(O1484="","",ROUND((((1+Q1484/CP)^(CP/periods_per_year))-1)*U1483,2))</f>
        <v/>
      </c>
      <c r="S1484" s="21" t="str">
        <f>IF(O1484="","",IF(O1484=nper,U1483+R1484,MIN(U1483+R1484,IF(Q1484=Q1483,S1483,ROUND(-PMT(((1+Q1484/CP)^(CP/periods_per_year))-1,nper-O1484+1,U1483),2)))))</f>
        <v/>
      </c>
      <c r="T1484" s="21" t="str">
        <f t="shared" si="228"/>
        <v/>
      </c>
      <c r="U1484" s="21" t="str">
        <f t="shared" si="229"/>
        <v/>
      </c>
    </row>
    <row r="1485" spans="1:21" x14ac:dyDescent="0.2">
      <c r="A1485" s="11" t="str">
        <f t="shared" si="220"/>
        <v/>
      </c>
      <c r="B1485" s="12" t="str">
        <f t="shared" si="221"/>
        <v/>
      </c>
      <c r="C1485" s="16" t="str">
        <f t="shared" si="222"/>
        <v/>
      </c>
      <c r="D1485" s="13" t="str">
        <f>IF(A1485="","",IF(A1485=1,start_rate,IF(variable,IF(OR(A1485=1,A1485&lt;$J$23*periods_per_year),D1484,MIN($J$24,IF(MOD(A1485-1,$J$26)=0,MAX($J$25,D1484+$J$27),D1484))),D1484)))</f>
        <v/>
      </c>
      <c r="E1485" s="14" t="str">
        <f t="shared" si="223"/>
        <v/>
      </c>
      <c r="F1485" s="14" t="str">
        <f>IF(A1485="","",IF(A1485=nper,J1484+E1485,MIN(J1484+E1485,IF(D1485=D1484,F1484,IF($E$13="Acc Bi-Weekly",ROUND((-PMT(((1+D1485/CP)^(CP/12))-1,(nper-A1485+1)*12/26,J1484))/2,2),IF($E$13="Acc Weekly",ROUND((-PMT(((1+D1485/CP)^(CP/12))-1,(nper-A1485+1)*12/52,J1484))/4,2),ROUND(-PMT(((1+D1485/CP)^(CP/periods_per_year))-1,nper-A1485+1,J1484),2)))))))</f>
        <v/>
      </c>
      <c r="G1485" s="14" t="str">
        <f>IF(OR(A1485="",A1485&lt;$E$23),"",IF(J1484&lt;=F1485,0,IF(IF(AND(A1485&gt;=$E$23,MOD(A1485-$E$23,int)=0),$E$24,0)+F1485&gt;=J1484+E1485,J1484+E1485-F1485,IF(AND(A1485&gt;=$E$23,MOD(A1485-$E$23,int)=0),$E$24,0)+IF(IF(AND(A1485&gt;=$E$23,MOD(A1485-$E$23,int)=0),$E$24,0)+IF(MOD(A1485-$E$27,periods_per_year)=0,$E$26,0)+F1485&lt;J1484+E1485,IF(MOD(A1485-$E$27,periods_per_year)=0,$E$26,0),J1484+E1485-IF(AND(A1485&gt;=$E$23,MOD(A1485-$E$23,int)=0),$E$24,0)-F1485))))</f>
        <v/>
      </c>
      <c r="H1485" s="15"/>
      <c r="I1485" s="14" t="str">
        <f t="shared" si="224"/>
        <v/>
      </c>
      <c r="J1485" s="14" t="str">
        <f t="shared" si="225"/>
        <v/>
      </c>
      <c r="K1485" s="14" t="str">
        <f t="shared" si="226"/>
        <v/>
      </c>
      <c r="L1485" s="14" t="str">
        <f>IF(A1485="","",SUM($K$49:K1485))</f>
        <v/>
      </c>
      <c r="O1485" s="18" t="str">
        <f t="shared" si="227"/>
        <v/>
      </c>
      <c r="P1485" s="19" t="str">
        <f>IF(O1485="","",IF(OR(periods_per_year=26,periods_per_year=52),IF(periods_per_year=26,IF(O1485=1,fpdate,P1484+14),IF(periods_per_year=52,IF(O1485=1,fpdate,P1484+7),"n/a")),IF(periods_per_year=24,DATE(YEAR(fpdate),MONTH(fpdate)+(O1485-1)/2+IF(AND(DAY(fpdate)&gt;=15,MOD(O1485,2)=0),1,0),IF(MOD(O1485,2)=0,IF(DAY(fpdate)&gt;=15,DAY(fpdate)-14,DAY(fpdate)+14),DAY(fpdate))),IF(DAY(DATE(YEAR(fpdate),MONTH(fpdate)+O1485-1,DAY(fpdate)))&lt;&gt;DAY(fpdate),DATE(YEAR(fpdate),MONTH(fpdate)+O1485,0),DATE(YEAR(fpdate),MONTH(fpdate)+O1485-1,DAY(fpdate))))))</f>
        <v/>
      </c>
      <c r="Q1485" s="20" t="str">
        <f>IF(O1485="","",IF(D1485&lt;&gt;"",D1485,IF(O1485=1,start_rate,IF(variable,IF(OR(O1485=1,O1485&lt;$J$23*periods_per_year),Q1484,MIN($J$24,IF(MOD(O1485-1,$J$26)=0,MAX($J$25,Q1484+$J$27),Q1484))),Q1484))))</f>
        <v/>
      </c>
      <c r="R1485" s="21" t="str">
        <f>IF(O1485="","",ROUND((((1+Q1485/CP)^(CP/periods_per_year))-1)*U1484,2))</f>
        <v/>
      </c>
      <c r="S1485" s="21" t="str">
        <f>IF(O1485="","",IF(O1485=nper,U1484+R1485,MIN(U1484+R1485,IF(Q1485=Q1484,S1484,ROUND(-PMT(((1+Q1485/CP)^(CP/periods_per_year))-1,nper-O1485+1,U1484),2)))))</f>
        <v/>
      </c>
      <c r="T1485" s="21" t="str">
        <f t="shared" si="228"/>
        <v/>
      </c>
      <c r="U1485" s="21" t="str">
        <f t="shared" si="229"/>
        <v/>
      </c>
    </row>
    <row r="1486" spans="1:21" x14ac:dyDescent="0.2">
      <c r="A1486" s="11" t="str">
        <f t="shared" si="220"/>
        <v/>
      </c>
      <c r="B1486" s="12" t="str">
        <f t="shared" si="221"/>
        <v/>
      </c>
      <c r="C1486" s="16" t="str">
        <f t="shared" si="222"/>
        <v/>
      </c>
      <c r="D1486" s="13" t="str">
        <f>IF(A1486="","",IF(A1486=1,start_rate,IF(variable,IF(OR(A1486=1,A1486&lt;$J$23*periods_per_year),D1485,MIN($J$24,IF(MOD(A1486-1,$J$26)=0,MAX($J$25,D1485+$J$27),D1485))),D1485)))</f>
        <v/>
      </c>
      <c r="E1486" s="14" t="str">
        <f t="shared" si="223"/>
        <v/>
      </c>
      <c r="F1486" s="14" t="str">
        <f>IF(A1486="","",IF(A1486=nper,J1485+E1486,MIN(J1485+E1486,IF(D1486=D1485,F1485,IF($E$13="Acc Bi-Weekly",ROUND((-PMT(((1+D1486/CP)^(CP/12))-1,(nper-A1486+1)*12/26,J1485))/2,2),IF($E$13="Acc Weekly",ROUND((-PMT(((1+D1486/CP)^(CP/12))-1,(nper-A1486+1)*12/52,J1485))/4,2),ROUND(-PMT(((1+D1486/CP)^(CP/periods_per_year))-1,nper-A1486+1,J1485),2)))))))</f>
        <v/>
      </c>
      <c r="G1486" s="14" t="str">
        <f>IF(OR(A1486="",A1486&lt;$E$23),"",IF(J1485&lt;=F1486,0,IF(IF(AND(A1486&gt;=$E$23,MOD(A1486-$E$23,int)=0),$E$24,0)+F1486&gt;=J1485+E1486,J1485+E1486-F1486,IF(AND(A1486&gt;=$E$23,MOD(A1486-$E$23,int)=0),$E$24,0)+IF(IF(AND(A1486&gt;=$E$23,MOD(A1486-$E$23,int)=0),$E$24,0)+IF(MOD(A1486-$E$27,periods_per_year)=0,$E$26,0)+F1486&lt;J1485+E1486,IF(MOD(A1486-$E$27,periods_per_year)=0,$E$26,0),J1485+E1486-IF(AND(A1486&gt;=$E$23,MOD(A1486-$E$23,int)=0),$E$24,0)-F1486))))</f>
        <v/>
      </c>
      <c r="H1486" s="15"/>
      <c r="I1486" s="14" t="str">
        <f t="shared" si="224"/>
        <v/>
      </c>
      <c r="J1486" s="14" t="str">
        <f t="shared" si="225"/>
        <v/>
      </c>
      <c r="K1486" s="14" t="str">
        <f t="shared" si="226"/>
        <v/>
      </c>
      <c r="L1486" s="14" t="str">
        <f>IF(A1486="","",SUM($K$49:K1486))</f>
        <v/>
      </c>
      <c r="O1486" s="18" t="str">
        <f t="shared" si="227"/>
        <v/>
      </c>
      <c r="P1486" s="19" t="str">
        <f>IF(O1486="","",IF(OR(periods_per_year=26,periods_per_year=52),IF(periods_per_year=26,IF(O1486=1,fpdate,P1485+14),IF(periods_per_year=52,IF(O1486=1,fpdate,P1485+7),"n/a")),IF(periods_per_year=24,DATE(YEAR(fpdate),MONTH(fpdate)+(O1486-1)/2+IF(AND(DAY(fpdate)&gt;=15,MOD(O1486,2)=0),1,0),IF(MOD(O1486,2)=0,IF(DAY(fpdate)&gt;=15,DAY(fpdate)-14,DAY(fpdate)+14),DAY(fpdate))),IF(DAY(DATE(YEAR(fpdate),MONTH(fpdate)+O1486-1,DAY(fpdate)))&lt;&gt;DAY(fpdate),DATE(YEAR(fpdate),MONTH(fpdate)+O1486,0),DATE(YEAR(fpdate),MONTH(fpdate)+O1486-1,DAY(fpdate))))))</f>
        <v/>
      </c>
      <c r="Q1486" s="20" t="str">
        <f>IF(O1486="","",IF(D1486&lt;&gt;"",D1486,IF(O1486=1,start_rate,IF(variable,IF(OR(O1486=1,O1486&lt;$J$23*periods_per_year),Q1485,MIN($J$24,IF(MOD(O1486-1,$J$26)=0,MAX($J$25,Q1485+$J$27),Q1485))),Q1485))))</f>
        <v/>
      </c>
      <c r="R1486" s="21" t="str">
        <f>IF(O1486="","",ROUND((((1+Q1486/CP)^(CP/periods_per_year))-1)*U1485,2))</f>
        <v/>
      </c>
      <c r="S1486" s="21" t="str">
        <f>IF(O1486="","",IF(O1486=nper,U1485+R1486,MIN(U1485+R1486,IF(Q1486=Q1485,S1485,ROUND(-PMT(((1+Q1486/CP)^(CP/periods_per_year))-1,nper-O1486+1,U1485),2)))))</f>
        <v/>
      </c>
      <c r="T1486" s="21" t="str">
        <f t="shared" si="228"/>
        <v/>
      </c>
      <c r="U1486" s="21" t="str">
        <f t="shared" si="229"/>
        <v/>
      </c>
    </row>
    <row r="1487" spans="1:21" x14ac:dyDescent="0.2">
      <c r="A1487" s="11" t="str">
        <f t="shared" si="220"/>
        <v/>
      </c>
      <c r="B1487" s="12" t="str">
        <f t="shared" si="221"/>
        <v/>
      </c>
      <c r="C1487" s="16" t="str">
        <f t="shared" si="222"/>
        <v/>
      </c>
      <c r="D1487" s="13" t="str">
        <f>IF(A1487="","",IF(A1487=1,start_rate,IF(variable,IF(OR(A1487=1,A1487&lt;$J$23*periods_per_year),D1486,MIN($J$24,IF(MOD(A1487-1,$J$26)=0,MAX($J$25,D1486+$J$27),D1486))),D1486)))</f>
        <v/>
      </c>
      <c r="E1487" s="14" t="str">
        <f t="shared" si="223"/>
        <v/>
      </c>
      <c r="F1487" s="14" t="str">
        <f>IF(A1487="","",IF(A1487=nper,J1486+E1487,MIN(J1486+E1487,IF(D1487=D1486,F1486,IF($E$13="Acc Bi-Weekly",ROUND((-PMT(((1+D1487/CP)^(CP/12))-1,(nper-A1487+1)*12/26,J1486))/2,2),IF($E$13="Acc Weekly",ROUND((-PMT(((1+D1487/CP)^(CP/12))-1,(nper-A1487+1)*12/52,J1486))/4,2),ROUND(-PMT(((1+D1487/CP)^(CP/periods_per_year))-1,nper-A1487+1,J1486),2)))))))</f>
        <v/>
      </c>
      <c r="G1487" s="14" t="str">
        <f>IF(OR(A1487="",A1487&lt;$E$23),"",IF(J1486&lt;=F1487,0,IF(IF(AND(A1487&gt;=$E$23,MOD(A1487-$E$23,int)=0),$E$24,0)+F1487&gt;=J1486+E1487,J1486+E1487-F1487,IF(AND(A1487&gt;=$E$23,MOD(A1487-$E$23,int)=0),$E$24,0)+IF(IF(AND(A1487&gt;=$E$23,MOD(A1487-$E$23,int)=0),$E$24,0)+IF(MOD(A1487-$E$27,periods_per_year)=0,$E$26,0)+F1487&lt;J1486+E1487,IF(MOD(A1487-$E$27,periods_per_year)=0,$E$26,0),J1486+E1487-IF(AND(A1487&gt;=$E$23,MOD(A1487-$E$23,int)=0),$E$24,0)-F1487))))</f>
        <v/>
      </c>
      <c r="H1487" s="15"/>
      <c r="I1487" s="14" t="str">
        <f t="shared" si="224"/>
        <v/>
      </c>
      <c r="J1487" s="14" t="str">
        <f t="shared" si="225"/>
        <v/>
      </c>
      <c r="K1487" s="14" t="str">
        <f t="shared" si="226"/>
        <v/>
      </c>
      <c r="L1487" s="14" t="str">
        <f>IF(A1487="","",SUM($K$49:K1487))</f>
        <v/>
      </c>
      <c r="O1487" s="18" t="str">
        <f t="shared" si="227"/>
        <v/>
      </c>
      <c r="P1487" s="19" t="str">
        <f>IF(O1487="","",IF(OR(periods_per_year=26,periods_per_year=52),IF(periods_per_year=26,IF(O1487=1,fpdate,P1486+14),IF(periods_per_year=52,IF(O1487=1,fpdate,P1486+7),"n/a")),IF(periods_per_year=24,DATE(YEAR(fpdate),MONTH(fpdate)+(O1487-1)/2+IF(AND(DAY(fpdate)&gt;=15,MOD(O1487,2)=0),1,0),IF(MOD(O1487,2)=0,IF(DAY(fpdate)&gt;=15,DAY(fpdate)-14,DAY(fpdate)+14),DAY(fpdate))),IF(DAY(DATE(YEAR(fpdate),MONTH(fpdate)+O1487-1,DAY(fpdate)))&lt;&gt;DAY(fpdate),DATE(YEAR(fpdate),MONTH(fpdate)+O1487,0),DATE(YEAR(fpdate),MONTH(fpdate)+O1487-1,DAY(fpdate))))))</f>
        <v/>
      </c>
      <c r="Q1487" s="20" t="str">
        <f>IF(O1487="","",IF(D1487&lt;&gt;"",D1487,IF(O1487=1,start_rate,IF(variable,IF(OR(O1487=1,O1487&lt;$J$23*periods_per_year),Q1486,MIN($J$24,IF(MOD(O1487-1,$J$26)=0,MAX($J$25,Q1486+$J$27),Q1486))),Q1486))))</f>
        <v/>
      </c>
      <c r="R1487" s="21" t="str">
        <f>IF(O1487="","",ROUND((((1+Q1487/CP)^(CP/periods_per_year))-1)*U1486,2))</f>
        <v/>
      </c>
      <c r="S1487" s="21" t="str">
        <f>IF(O1487="","",IF(O1487=nper,U1486+R1487,MIN(U1486+R1487,IF(Q1487=Q1486,S1486,ROUND(-PMT(((1+Q1487/CP)^(CP/periods_per_year))-1,nper-O1487+1,U1486),2)))))</f>
        <v/>
      </c>
      <c r="T1487" s="21" t="str">
        <f t="shared" si="228"/>
        <v/>
      </c>
      <c r="U1487" s="21" t="str">
        <f t="shared" si="229"/>
        <v/>
      </c>
    </row>
    <row r="1488" spans="1:21" x14ac:dyDescent="0.2">
      <c r="A1488" s="11" t="str">
        <f t="shared" si="220"/>
        <v/>
      </c>
      <c r="B1488" s="12" t="str">
        <f t="shared" si="221"/>
        <v/>
      </c>
      <c r="C1488" s="16" t="str">
        <f t="shared" si="222"/>
        <v/>
      </c>
      <c r="D1488" s="13" t="str">
        <f>IF(A1488="","",IF(A1488=1,start_rate,IF(variable,IF(OR(A1488=1,A1488&lt;$J$23*periods_per_year),D1487,MIN($J$24,IF(MOD(A1488-1,$J$26)=0,MAX($J$25,D1487+$J$27),D1487))),D1487)))</f>
        <v/>
      </c>
      <c r="E1488" s="14" t="str">
        <f t="shared" si="223"/>
        <v/>
      </c>
      <c r="F1488" s="14" t="str">
        <f>IF(A1488="","",IF(A1488=nper,J1487+E1488,MIN(J1487+E1488,IF(D1488=D1487,F1487,IF($E$13="Acc Bi-Weekly",ROUND((-PMT(((1+D1488/CP)^(CP/12))-1,(nper-A1488+1)*12/26,J1487))/2,2),IF($E$13="Acc Weekly",ROUND((-PMT(((1+D1488/CP)^(CP/12))-1,(nper-A1488+1)*12/52,J1487))/4,2),ROUND(-PMT(((1+D1488/CP)^(CP/periods_per_year))-1,nper-A1488+1,J1487),2)))))))</f>
        <v/>
      </c>
      <c r="G1488" s="14" t="str">
        <f>IF(OR(A1488="",A1488&lt;$E$23),"",IF(J1487&lt;=F1488,0,IF(IF(AND(A1488&gt;=$E$23,MOD(A1488-$E$23,int)=0),$E$24,0)+F1488&gt;=J1487+E1488,J1487+E1488-F1488,IF(AND(A1488&gt;=$E$23,MOD(A1488-$E$23,int)=0),$E$24,0)+IF(IF(AND(A1488&gt;=$E$23,MOD(A1488-$E$23,int)=0),$E$24,0)+IF(MOD(A1488-$E$27,periods_per_year)=0,$E$26,0)+F1488&lt;J1487+E1488,IF(MOD(A1488-$E$27,periods_per_year)=0,$E$26,0),J1487+E1488-IF(AND(A1488&gt;=$E$23,MOD(A1488-$E$23,int)=0),$E$24,0)-F1488))))</f>
        <v/>
      </c>
      <c r="H1488" s="15"/>
      <c r="I1488" s="14" t="str">
        <f t="shared" si="224"/>
        <v/>
      </c>
      <c r="J1488" s="14" t="str">
        <f t="shared" si="225"/>
        <v/>
      </c>
      <c r="K1488" s="14" t="str">
        <f t="shared" si="226"/>
        <v/>
      </c>
      <c r="L1488" s="14" t="str">
        <f>IF(A1488="","",SUM($K$49:K1488))</f>
        <v/>
      </c>
      <c r="O1488" s="18" t="str">
        <f t="shared" si="227"/>
        <v/>
      </c>
      <c r="P1488" s="19" t="str">
        <f>IF(O1488="","",IF(OR(periods_per_year=26,periods_per_year=52),IF(periods_per_year=26,IF(O1488=1,fpdate,P1487+14),IF(periods_per_year=52,IF(O1488=1,fpdate,P1487+7),"n/a")),IF(periods_per_year=24,DATE(YEAR(fpdate),MONTH(fpdate)+(O1488-1)/2+IF(AND(DAY(fpdate)&gt;=15,MOD(O1488,2)=0),1,0),IF(MOD(O1488,2)=0,IF(DAY(fpdate)&gt;=15,DAY(fpdate)-14,DAY(fpdate)+14),DAY(fpdate))),IF(DAY(DATE(YEAR(fpdate),MONTH(fpdate)+O1488-1,DAY(fpdate)))&lt;&gt;DAY(fpdate),DATE(YEAR(fpdate),MONTH(fpdate)+O1488,0),DATE(YEAR(fpdate),MONTH(fpdate)+O1488-1,DAY(fpdate))))))</f>
        <v/>
      </c>
      <c r="Q1488" s="20" t="str">
        <f>IF(O1488="","",IF(D1488&lt;&gt;"",D1488,IF(O1488=1,start_rate,IF(variable,IF(OR(O1488=1,O1488&lt;$J$23*periods_per_year),Q1487,MIN($J$24,IF(MOD(O1488-1,$J$26)=0,MAX($J$25,Q1487+$J$27),Q1487))),Q1487))))</f>
        <v/>
      </c>
      <c r="R1488" s="21" t="str">
        <f>IF(O1488="","",ROUND((((1+Q1488/CP)^(CP/periods_per_year))-1)*U1487,2))</f>
        <v/>
      </c>
      <c r="S1488" s="21" t="str">
        <f>IF(O1488="","",IF(O1488=nper,U1487+R1488,MIN(U1487+R1488,IF(Q1488=Q1487,S1487,ROUND(-PMT(((1+Q1488/CP)^(CP/periods_per_year))-1,nper-O1488+1,U1487),2)))))</f>
        <v/>
      </c>
      <c r="T1488" s="21" t="str">
        <f t="shared" si="228"/>
        <v/>
      </c>
      <c r="U1488" s="21" t="str">
        <f t="shared" si="229"/>
        <v/>
      </c>
    </row>
    <row r="1489" spans="1:21" x14ac:dyDescent="0.2">
      <c r="A1489" s="11" t="str">
        <f t="shared" si="220"/>
        <v/>
      </c>
      <c r="B1489" s="12" t="str">
        <f t="shared" si="221"/>
        <v/>
      </c>
      <c r="C1489" s="16" t="str">
        <f t="shared" si="222"/>
        <v/>
      </c>
      <c r="D1489" s="13" t="str">
        <f>IF(A1489="","",IF(A1489=1,start_rate,IF(variable,IF(OR(A1489=1,A1489&lt;$J$23*periods_per_year),D1488,MIN($J$24,IF(MOD(A1489-1,$J$26)=0,MAX($J$25,D1488+$J$27),D1488))),D1488)))</f>
        <v/>
      </c>
      <c r="E1489" s="14" t="str">
        <f t="shared" si="223"/>
        <v/>
      </c>
      <c r="F1489" s="14" t="str">
        <f>IF(A1489="","",IF(A1489=nper,J1488+E1489,MIN(J1488+E1489,IF(D1489=D1488,F1488,IF($E$13="Acc Bi-Weekly",ROUND((-PMT(((1+D1489/CP)^(CP/12))-1,(nper-A1489+1)*12/26,J1488))/2,2),IF($E$13="Acc Weekly",ROUND((-PMT(((1+D1489/CP)^(CP/12))-1,(nper-A1489+1)*12/52,J1488))/4,2),ROUND(-PMT(((1+D1489/CP)^(CP/periods_per_year))-1,nper-A1489+1,J1488),2)))))))</f>
        <v/>
      </c>
      <c r="G1489" s="14" t="str">
        <f>IF(OR(A1489="",A1489&lt;$E$23),"",IF(J1488&lt;=F1489,0,IF(IF(AND(A1489&gt;=$E$23,MOD(A1489-$E$23,int)=0),$E$24,0)+F1489&gt;=J1488+E1489,J1488+E1489-F1489,IF(AND(A1489&gt;=$E$23,MOD(A1489-$E$23,int)=0),$E$24,0)+IF(IF(AND(A1489&gt;=$E$23,MOD(A1489-$E$23,int)=0),$E$24,0)+IF(MOD(A1489-$E$27,periods_per_year)=0,$E$26,0)+F1489&lt;J1488+E1489,IF(MOD(A1489-$E$27,periods_per_year)=0,$E$26,0),J1488+E1489-IF(AND(A1489&gt;=$E$23,MOD(A1489-$E$23,int)=0),$E$24,0)-F1489))))</f>
        <v/>
      </c>
      <c r="H1489" s="15"/>
      <c r="I1489" s="14" t="str">
        <f t="shared" si="224"/>
        <v/>
      </c>
      <c r="J1489" s="14" t="str">
        <f t="shared" si="225"/>
        <v/>
      </c>
      <c r="K1489" s="14" t="str">
        <f t="shared" si="226"/>
        <v/>
      </c>
      <c r="L1489" s="14" t="str">
        <f>IF(A1489="","",SUM($K$49:K1489))</f>
        <v/>
      </c>
      <c r="O1489" s="18" t="str">
        <f t="shared" si="227"/>
        <v/>
      </c>
      <c r="P1489" s="19" t="str">
        <f>IF(O1489="","",IF(OR(periods_per_year=26,periods_per_year=52),IF(periods_per_year=26,IF(O1489=1,fpdate,P1488+14),IF(periods_per_year=52,IF(O1489=1,fpdate,P1488+7),"n/a")),IF(periods_per_year=24,DATE(YEAR(fpdate),MONTH(fpdate)+(O1489-1)/2+IF(AND(DAY(fpdate)&gt;=15,MOD(O1489,2)=0),1,0),IF(MOD(O1489,2)=0,IF(DAY(fpdate)&gt;=15,DAY(fpdate)-14,DAY(fpdate)+14),DAY(fpdate))),IF(DAY(DATE(YEAR(fpdate),MONTH(fpdate)+O1489-1,DAY(fpdate)))&lt;&gt;DAY(fpdate),DATE(YEAR(fpdate),MONTH(fpdate)+O1489,0),DATE(YEAR(fpdate),MONTH(fpdate)+O1489-1,DAY(fpdate))))))</f>
        <v/>
      </c>
      <c r="Q1489" s="20" t="str">
        <f>IF(O1489="","",IF(D1489&lt;&gt;"",D1489,IF(O1489=1,start_rate,IF(variable,IF(OR(O1489=1,O1489&lt;$J$23*periods_per_year),Q1488,MIN($J$24,IF(MOD(O1489-1,$J$26)=0,MAX($J$25,Q1488+$J$27),Q1488))),Q1488))))</f>
        <v/>
      </c>
      <c r="R1489" s="21" t="str">
        <f>IF(O1489="","",ROUND((((1+Q1489/CP)^(CP/periods_per_year))-1)*U1488,2))</f>
        <v/>
      </c>
      <c r="S1489" s="21" t="str">
        <f>IF(O1489="","",IF(O1489=nper,U1488+R1489,MIN(U1488+R1489,IF(Q1489=Q1488,S1488,ROUND(-PMT(((1+Q1489/CP)^(CP/periods_per_year))-1,nper-O1489+1,U1488),2)))))</f>
        <v/>
      </c>
      <c r="T1489" s="21" t="str">
        <f t="shared" si="228"/>
        <v/>
      </c>
      <c r="U1489" s="21" t="str">
        <f t="shared" si="229"/>
        <v/>
      </c>
    </row>
    <row r="1490" spans="1:21" x14ac:dyDescent="0.2">
      <c r="A1490" s="11" t="str">
        <f t="shared" si="220"/>
        <v/>
      </c>
      <c r="B1490" s="12" t="str">
        <f t="shared" si="221"/>
        <v/>
      </c>
      <c r="C1490" s="16" t="str">
        <f t="shared" si="222"/>
        <v/>
      </c>
      <c r="D1490" s="13" t="str">
        <f>IF(A1490="","",IF(A1490=1,start_rate,IF(variable,IF(OR(A1490=1,A1490&lt;$J$23*periods_per_year),D1489,MIN($J$24,IF(MOD(A1490-1,$J$26)=0,MAX($J$25,D1489+$J$27),D1489))),D1489)))</f>
        <v/>
      </c>
      <c r="E1490" s="14" t="str">
        <f t="shared" si="223"/>
        <v/>
      </c>
      <c r="F1490" s="14" t="str">
        <f>IF(A1490="","",IF(A1490=nper,J1489+E1490,MIN(J1489+E1490,IF(D1490=D1489,F1489,IF($E$13="Acc Bi-Weekly",ROUND((-PMT(((1+D1490/CP)^(CP/12))-1,(nper-A1490+1)*12/26,J1489))/2,2),IF($E$13="Acc Weekly",ROUND((-PMT(((1+D1490/CP)^(CP/12))-1,(nper-A1490+1)*12/52,J1489))/4,2),ROUND(-PMT(((1+D1490/CP)^(CP/periods_per_year))-1,nper-A1490+1,J1489),2)))))))</f>
        <v/>
      </c>
      <c r="G1490" s="14" t="str">
        <f>IF(OR(A1490="",A1490&lt;$E$23),"",IF(J1489&lt;=F1490,0,IF(IF(AND(A1490&gt;=$E$23,MOD(A1490-$E$23,int)=0),$E$24,0)+F1490&gt;=J1489+E1490,J1489+E1490-F1490,IF(AND(A1490&gt;=$E$23,MOD(A1490-$E$23,int)=0),$E$24,0)+IF(IF(AND(A1490&gt;=$E$23,MOD(A1490-$E$23,int)=0),$E$24,0)+IF(MOD(A1490-$E$27,periods_per_year)=0,$E$26,0)+F1490&lt;J1489+E1490,IF(MOD(A1490-$E$27,periods_per_year)=0,$E$26,0),J1489+E1490-IF(AND(A1490&gt;=$E$23,MOD(A1490-$E$23,int)=0),$E$24,0)-F1490))))</f>
        <v/>
      </c>
      <c r="H1490" s="15"/>
      <c r="I1490" s="14" t="str">
        <f t="shared" si="224"/>
        <v/>
      </c>
      <c r="J1490" s="14" t="str">
        <f t="shared" si="225"/>
        <v/>
      </c>
      <c r="K1490" s="14" t="str">
        <f t="shared" si="226"/>
        <v/>
      </c>
      <c r="L1490" s="14" t="str">
        <f>IF(A1490="","",SUM($K$49:K1490))</f>
        <v/>
      </c>
      <c r="O1490" s="18" t="str">
        <f t="shared" si="227"/>
        <v/>
      </c>
      <c r="P1490" s="19" t="str">
        <f>IF(O1490="","",IF(OR(periods_per_year=26,periods_per_year=52),IF(periods_per_year=26,IF(O1490=1,fpdate,P1489+14),IF(periods_per_year=52,IF(O1490=1,fpdate,P1489+7),"n/a")),IF(periods_per_year=24,DATE(YEAR(fpdate),MONTH(fpdate)+(O1490-1)/2+IF(AND(DAY(fpdate)&gt;=15,MOD(O1490,2)=0),1,0),IF(MOD(O1490,2)=0,IF(DAY(fpdate)&gt;=15,DAY(fpdate)-14,DAY(fpdate)+14),DAY(fpdate))),IF(DAY(DATE(YEAR(fpdate),MONTH(fpdate)+O1490-1,DAY(fpdate)))&lt;&gt;DAY(fpdate),DATE(YEAR(fpdate),MONTH(fpdate)+O1490,0),DATE(YEAR(fpdate),MONTH(fpdate)+O1490-1,DAY(fpdate))))))</f>
        <v/>
      </c>
      <c r="Q1490" s="20" t="str">
        <f>IF(O1490="","",IF(D1490&lt;&gt;"",D1490,IF(O1490=1,start_rate,IF(variable,IF(OR(O1490=1,O1490&lt;$J$23*periods_per_year),Q1489,MIN($J$24,IF(MOD(O1490-1,$J$26)=0,MAX($J$25,Q1489+$J$27),Q1489))),Q1489))))</f>
        <v/>
      </c>
      <c r="R1490" s="21" t="str">
        <f>IF(O1490="","",ROUND((((1+Q1490/CP)^(CP/periods_per_year))-1)*U1489,2))</f>
        <v/>
      </c>
      <c r="S1490" s="21" t="str">
        <f>IF(O1490="","",IF(O1490=nper,U1489+R1490,MIN(U1489+R1490,IF(Q1490=Q1489,S1489,ROUND(-PMT(((1+Q1490/CP)^(CP/periods_per_year))-1,nper-O1490+1,U1489),2)))))</f>
        <v/>
      </c>
      <c r="T1490" s="21" t="str">
        <f t="shared" si="228"/>
        <v/>
      </c>
      <c r="U1490" s="21" t="str">
        <f t="shared" si="229"/>
        <v/>
      </c>
    </row>
    <row r="1491" spans="1:21" x14ac:dyDescent="0.2">
      <c r="A1491" s="11" t="str">
        <f t="shared" si="220"/>
        <v/>
      </c>
      <c r="B1491" s="12" t="str">
        <f t="shared" si="221"/>
        <v/>
      </c>
      <c r="C1491" s="16" t="str">
        <f t="shared" si="222"/>
        <v/>
      </c>
      <c r="D1491" s="13" t="str">
        <f>IF(A1491="","",IF(A1491=1,start_rate,IF(variable,IF(OR(A1491=1,A1491&lt;$J$23*periods_per_year),D1490,MIN($J$24,IF(MOD(A1491-1,$J$26)=0,MAX($J$25,D1490+$J$27),D1490))),D1490)))</f>
        <v/>
      </c>
      <c r="E1491" s="14" t="str">
        <f t="shared" si="223"/>
        <v/>
      </c>
      <c r="F1491" s="14" t="str">
        <f>IF(A1491="","",IF(A1491=nper,J1490+E1491,MIN(J1490+E1491,IF(D1491=D1490,F1490,IF($E$13="Acc Bi-Weekly",ROUND((-PMT(((1+D1491/CP)^(CP/12))-1,(nper-A1491+1)*12/26,J1490))/2,2),IF($E$13="Acc Weekly",ROUND((-PMT(((1+D1491/CP)^(CP/12))-1,(nper-A1491+1)*12/52,J1490))/4,2),ROUND(-PMT(((1+D1491/CP)^(CP/periods_per_year))-1,nper-A1491+1,J1490),2)))))))</f>
        <v/>
      </c>
      <c r="G1491" s="14" t="str">
        <f>IF(OR(A1491="",A1491&lt;$E$23),"",IF(J1490&lt;=F1491,0,IF(IF(AND(A1491&gt;=$E$23,MOD(A1491-$E$23,int)=0),$E$24,0)+F1491&gt;=J1490+E1491,J1490+E1491-F1491,IF(AND(A1491&gt;=$E$23,MOD(A1491-$E$23,int)=0),$E$24,0)+IF(IF(AND(A1491&gt;=$E$23,MOD(A1491-$E$23,int)=0),$E$24,0)+IF(MOD(A1491-$E$27,periods_per_year)=0,$E$26,0)+F1491&lt;J1490+E1491,IF(MOD(A1491-$E$27,periods_per_year)=0,$E$26,0),J1490+E1491-IF(AND(A1491&gt;=$E$23,MOD(A1491-$E$23,int)=0),$E$24,0)-F1491))))</f>
        <v/>
      </c>
      <c r="H1491" s="15"/>
      <c r="I1491" s="14" t="str">
        <f t="shared" si="224"/>
        <v/>
      </c>
      <c r="J1491" s="14" t="str">
        <f t="shared" si="225"/>
        <v/>
      </c>
      <c r="K1491" s="14" t="str">
        <f t="shared" si="226"/>
        <v/>
      </c>
      <c r="L1491" s="14" t="str">
        <f>IF(A1491="","",SUM($K$49:K1491))</f>
        <v/>
      </c>
      <c r="O1491" s="18" t="str">
        <f t="shared" si="227"/>
        <v/>
      </c>
      <c r="P1491" s="19" t="str">
        <f>IF(O1491="","",IF(OR(periods_per_year=26,periods_per_year=52),IF(periods_per_year=26,IF(O1491=1,fpdate,P1490+14),IF(periods_per_year=52,IF(O1491=1,fpdate,P1490+7),"n/a")),IF(periods_per_year=24,DATE(YEAR(fpdate),MONTH(fpdate)+(O1491-1)/2+IF(AND(DAY(fpdate)&gt;=15,MOD(O1491,2)=0),1,0),IF(MOD(O1491,2)=0,IF(DAY(fpdate)&gt;=15,DAY(fpdate)-14,DAY(fpdate)+14),DAY(fpdate))),IF(DAY(DATE(YEAR(fpdate),MONTH(fpdate)+O1491-1,DAY(fpdate)))&lt;&gt;DAY(fpdate),DATE(YEAR(fpdate),MONTH(fpdate)+O1491,0),DATE(YEAR(fpdate),MONTH(fpdate)+O1491-1,DAY(fpdate))))))</f>
        <v/>
      </c>
      <c r="Q1491" s="20" t="str">
        <f>IF(O1491="","",IF(D1491&lt;&gt;"",D1491,IF(O1491=1,start_rate,IF(variable,IF(OR(O1491=1,O1491&lt;$J$23*periods_per_year),Q1490,MIN($J$24,IF(MOD(O1491-1,$J$26)=0,MAX($J$25,Q1490+$J$27),Q1490))),Q1490))))</f>
        <v/>
      </c>
      <c r="R1491" s="21" t="str">
        <f>IF(O1491="","",ROUND((((1+Q1491/CP)^(CP/periods_per_year))-1)*U1490,2))</f>
        <v/>
      </c>
      <c r="S1491" s="21" t="str">
        <f>IF(O1491="","",IF(O1491=nper,U1490+R1491,MIN(U1490+R1491,IF(Q1491=Q1490,S1490,ROUND(-PMT(((1+Q1491/CP)^(CP/periods_per_year))-1,nper-O1491+1,U1490),2)))))</f>
        <v/>
      </c>
      <c r="T1491" s="21" t="str">
        <f t="shared" si="228"/>
        <v/>
      </c>
      <c r="U1491" s="21" t="str">
        <f t="shared" si="229"/>
        <v/>
      </c>
    </row>
    <row r="1492" spans="1:21" x14ac:dyDescent="0.2">
      <c r="A1492" s="11" t="str">
        <f t="shared" si="220"/>
        <v/>
      </c>
      <c r="B1492" s="12" t="str">
        <f t="shared" si="221"/>
        <v/>
      </c>
      <c r="C1492" s="16" t="str">
        <f t="shared" si="222"/>
        <v/>
      </c>
      <c r="D1492" s="13" t="str">
        <f>IF(A1492="","",IF(A1492=1,start_rate,IF(variable,IF(OR(A1492=1,A1492&lt;$J$23*periods_per_year),D1491,MIN($J$24,IF(MOD(A1492-1,$J$26)=0,MAX($J$25,D1491+$J$27),D1491))),D1491)))</f>
        <v/>
      </c>
      <c r="E1492" s="14" t="str">
        <f t="shared" si="223"/>
        <v/>
      </c>
      <c r="F1492" s="14" t="str">
        <f>IF(A1492="","",IF(A1492=nper,J1491+E1492,MIN(J1491+E1492,IF(D1492=D1491,F1491,IF($E$13="Acc Bi-Weekly",ROUND((-PMT(((1+D1492/CP)^(CP/12))-1,(nper-A1492+1)*12/26,J1491))/2,2),IF($E$13="Acc Weekly",ROUND((-PMT(((1+D1492/CP)^(CP/12))-1,(nper-A1492+1)*12/52,J1491))/4,2),ROUND(-PMT(((1+D1492/CP)^(CP/periods_per_year))-1,nper-A1492+1,J1491),2)))))))</f>
        <v/>
      </c>
      <c r="G1492" s="14" t="str">
        <f>IF(OR(A1492="",A1492&lt;$E$23),"",IF(J1491&lt;=F1492,0,IF(IF(AND(A1492&gt;=$E$23,MOD(A1492-$E$23,int)=0),$E$24,0)+F1492&gt;=J1491+E1492,J1491+E1492-F1492,IF(AND(A1492&gt;=$E$23,MOD(A1492-$E$23,int)=0),$E$24,0)+IF(IF(AND(A1492&gt;=$E$23,MOD(A1492-$E$23,int)=0),$E$24,0)+IF(MOD(A1492-$E$27,periods_per_year)=0,$E$26,0)+F1492&lt;J1491+E1492,IF(MOD(A1492-$E$27,periods_per_year)=0,$E$26,0),J1491+E1492-IF(AND(A1492&gt;=$E$23,MOD(A1492-$E$23,int)=0),$E$24,0)-F1492))))</f>
        <v/>
      </c>
      <c r="H1492" s="15"/>
      <c r="I1492" s="14" t="str">
        <f t="shared" si="224"/>
        <v/>
      </c>
      <c r="J1492" s="14" t="str">
        <f t="shared" si="225"/>
        <v/>
      </c>
      <c r="K1492" s="14" t="str">
        <f t="shared" si="226"/>
        <v/>
      </c>
      <c r="L1492" s="14" t="str">
        <f>IF(A1492="","",SUM($K$49:K1492))</f>
        <v/>
      </c>
      <c r="O1492" s="18" t="str">
        <f t="shared" si="227"/>
        <v/>
      </c>
      <c r="P1492" s="19" t="str">
        <f>IF(O1492="","",IF(OR(periods_per_year=26,periods_per_year=52),IF(periods_per_year=26,IF(O1492=1,fpdate,P1491+14),IF(periods_per_year=52,IF(O1492=1,fpdate,P1491+7),"n/a")),IF(periods_per_year=24,DATE(YEAR(fpdate),MONTH(fpdate)+(O1492-1)/2+IF(AND(DAY(fpdate)&gt;=15,MOD(O1492,2)=0),1,0),IF(MOD(O1492,2)=0,IF(DAY(fpdate)&gt;=15,DAY(fpdate)-14,DAY(fpdate)+14),DAY(fpdate))),IF(DAY(DATE(YEAR(fpdate),MONTH(fpdate)+O1492-1,DAY(fpdate)))&lt;&gt;DAY(fpdate),DATE(YEAR(fpdate),MONTH(fpdate)+O1492,0),DATE(YEAR(fpdate),MONTH(fpdate)+O1492-1,DAY(fpdate))))))</f>
        <v/>
      </c>
      <c r="Q1492" s="20" t="str">
        <f>IF(O1492="","",IF(D1492&lt;&gt;"",D1492,IF(O1492=1,start_rate,IF(variable,IF(OR(O1492=1,O1492&lt;$J$23*periods_per_year),Q1491,MIN($J$24,IF(MOD(O1492-1,$J$26)=0,MAX($J$25,Q1491+$J$27),Q1491))),Q1491))))</f>
        <v/>
      </c>
      <c r="R1492" s="21" t="str">
        <f>IF(O1492="","",ROUND((((1+Q1492/CP)^(CP/periods_per_year))-1)*U1491,2))</f>
        <v/>
      </c>
      <c r="S1492" s="21" t="str">
        <f>IF(O1492="","",IF(O1492=nper,U1491+R1492,MIN(U1491+R1492,IF(Q1492=Q1491,S1491,ROUND(-PMT(((1+Q1492/CP)^(CP/periods_per_year))-1,nper-O1492+1,U1491),2)))))</f>
        <v/>
      </c>
      <c r="T1492" s="21" t="str">
        <f t="shared" si="228"/>
        <v/>
      </c>
      <c r="U1492" s="21" t="str">
        <f t="shared" si="229"/>
        <v/>
      </c>
    </row>
    <row r="1493" spans="1:21" x14ac:dyDescent="0.2">
      <c r="A1493" s="11" t="str">
        <f t="shared" si="220"/>
        <v/>
      </c>
      <c r="B1493" s="12" t="str">
        <f t="shared" si="221"/>
        <v/>
      </c>
      <c r="C1493" s="16" t="str">
        <f t="shared" si="222"/>
        <v/>
      </c>
      <c r="D1493" s="13" t="str">
        <f>IF(A1493="","",IF(A1493=1,start_rate,IF(variable,IF(OR(A1493=1,A1493&lt;$J$23*periods_per_year),D1492,MIN($J$24,IF(MOD(A1493-1,$J$26)=0,MAX($J$25,D1492+$J$27),D1492))),D1492)))</f>
        <v/>
      </c>
      <c r="E1493" s="14" t="str">
        <f t="shared" si="223"/>
        <v/>
      </c>
      <c r="F1493" s="14" t="str">
        <f>IF(A1493="","",IF(A1493=nper,J1492+E1493,MIN(J1492+E1493,IF(D1493=D1492,F1492,IF($E$13="Acc Bi-Weekly",ROUND((-PMT(((1+D1493/CP)^(CP/12))-1,(nper-A1493+1)*12/26,J1492))/2,2),IF($E$13="Acc Weekly",ROUND((-PMT(((1+D1493/CP)^(CP/12))-1,(nper-A1493+1)*12/52,J1492))/4,2),ROUND(-PMT(((1+D1493/CP)^(CP/periods_per_year))-1,nper-A1493+1,J1492),2)))))))</f>
        <v/>
      </c>
      <c r="G1493" s="14" t="str">
        <f>IF(OR(A1493="",A1493&lt;$E$23),"",IF(J1492&lt;=F1493,0,IF(IF(AND(A1493&gt;=$E$23,MOD(A1493-$E$23,int)=0),$E$24,0)+F1493&gt;=J1492+E1493,J1492+E1493-F1493,IF(AND(A1493&gt;=$E$23,MOD(A1493-$E$23,int)=0),$E$24,0)+IF(IF(AND(A1493&gt;=$E$23,MOD(A1493-$E$23,int)=0),$E$24,0)+IF(MOD(A1493-$E$27,periods_per_year)=0,$E$26,0)+F1493&lt;J1492+E1493,IF(MOD(A1493-$E$27,periods_per_year)=0,$E$26,0),J1492+E1493-IF(AND(A1493&gt;=$E$23,MOD(A1493-$E$23,int)=0),$E$24,0)-F1493))))</f>
        <v/>
      </c>
      <c r="H1493" s="15"/>
      <c r="I1493" s="14" t="str">
        <f t="shared" si="224"/>
        <v/>
      </c>
      <c r="J1493" s="14" t="str">
        <f t="shared" si="225"/>
        <v/>
      </c>
      <c r="K1493" s="14" t="str">
        <f t="shared" si="226"/>
        <v/>
      </c>
      <c r="L1493" s="14" t="str">
        <f>IF(A1493="","",SUM($K$49:K1493))</f>
        <v/>
      </c>
      <c r="O1493" s="18" t="str">
        <f t="shared" si="227"/>
        <v/>
      </c>
      <c r="P1493" s="19" t="str">
        <f>IF(O1493="","",IF(OR(periods_per_year=26,periods_per_year=52),IF(periods_per_year=26,IF(O1493=1,fpdate,P1492+14),IF(periods_per_year=52,IF(O1493=1,fpdate,P1492+7),"n/a")),IF(periods_per_year=24,DATE(YEAR(fpdate),MONTH(fpdate)+(O1493-1)/2+IF(AND(DAY(fpdate)&gt;=15,MOD(O1493,2)=0),1,0),IF(MOD(O1493,2)=0,IF(DAY(fpdate)&gt;=15,DAY(fpdate)-14,DAY(fpdate)+14),DAY(fpdate))),IF(DAY(DATE(YEAR(fpdate),MONTH(fpdate)+O1493-1,DAY(fpdate)))&lt;&gt;DAY(fpdate),DATE(YEAR(fpdate),MONTH(fpdate)+O1493,0),DATE(YEAR(fpdate),MONTH(fpdate)+O1493-1,DAY(fpdate))))))</f>
        <v/>
      </c>
      <c r="Q1493" s="20" t="str">
        <f>IF(O1493="","",IF(D1493&lt;&gt;"",D1493,IF(O1493=1,start_rate,IF(variable,IF(OR(O1493=1,O1493&lt;$J$23*periods_per_year),Q1492,MIN($J$24,IF(MOD(O1493-1,$J$26)=0,MAX($J$25,Q1492+$J$27),Q1492))),Q1492))))</f>
        <v/>
      </c>
      <c r="R1493" s="21" t="str">
        <f>IF(O1493="","",ROUND((((1+Q1493/CP)^(CP/periods_per_year))-1)*U1492,2))</f>
        <v/>
      </c>
      <c r="S1493" s="21" t="str">
        <f>IF(O1493="","",IF(O1493=nper,U1492+R1493,MIN(U1492+R1493,IF(Q1493=Q1492,S1492,ROUND(-PMT(((1+Q1493/CP)^(CP/periods_per_year))-1,nper-O1493+1,U1492),2)))))</f>
        <v/>
      </c>
      <c r="T1493" s="21" t="str">
        <f t="shared" si="228"/>
        <v/>
      </c>
      <c r="U1493" s="21" t="str">
        <f t="shared" si="229"/>
        <v/>
      </c>
    </row>
    <row r="1494" spans="1:21" x14ac:dyDescent="0.2">
      <c r="A1494" s="11" t="str">
        <f t="shared" si="220"/>
        <v/>
      </c>
      <c r="B1494" s="12" t="str">
        <f t="shared" si="221"/>
        <v/>
      </c>
      <c r="C1494" s="16" t="str">
        <f t="shared" si="222"/>
        <v/>
      </c>
      <c r="D1494" s="13" t="str">
        <f>IF(A1494="","",IF(A1494=1,start_rate,IF(variable,IF(OR(A1494=1,A1494&lt;$J$23*periods_per_year),D1493,MIN($J$24,IF(MOD(A1494-1,$J$26)=0,MAX($J$25,D1493+$J$27),D1493))),D1493)))</f>
        <v/>
      </c>
      <c r="E1494" s="14" t="str">
        <f t="shared" si="223"/>
        <v/>
      </c>
      <c r="F1494" s="14" t="str">
        <f>IF(A1494="","",IF(A1494=nper,J1493+E1494,MIN(J1493+E1494,IF(D1494=D1493,F1493,IF($E$13="Acc Bi-Weekly",ROUND((-PMT(((1+D1494/CP)^(CP/12))-1,(nper-A1494+1)*12/26,J1493))/2,2),IF($E$13="Acc Weekly",ROUND((-PMT(((1+D1494/CP)^(CP/12))-1,(nper-A1494+1)*12/52,J1493))/4,2),ROUND(-PMT(((1+D1494/CP)^(CP/periods_per_year))-1,nper-A1494+1,J1493),2)))))))</f>
        <v/>
      </c>
      <c r="G1494" s="14" t="str">
        <f>IF(OR(A1494="",A1494&lt;$E$23),"",IF(J1493&lt;=F1494,0,IF(IF(AND(A1494&gt;=$E$23,MOD(A1494-$E$23,int)=0),$E$24,0)+F1494&gt;=J1493+E1494,J1493+E1494-F1494,IF(AND(A1494&gt;=$E$23,MOD(A1494-$E$23,int)=0),$E$24,0)+IF(IF(AND(A1494&gt;=$E$23,MOD(A1494-$E$23,int)=0),$E$24,0)+IF(MOD(A1494-$E$27,periods_per_year)=0,$E$26,0)+F1494&lt;J1493+E1494,IF(MOD(A1494-$E$27,periods_per_year)=0,$E$26,0),J1493+E1494-IF(AND(A1494&gt;=$E$23,MOD(A1494-$E$23,int)=0),$E$24,0)-F1494))))</f>
        <v/>
      </c>
      <c r="H1494" s="15"/>
      <c r="I1494" s="14" t="str">
        <f t="shared" si="224"/>
        <v/>
      </c>
      <c r="J1494" s="14" t="str">
        <f t="shared" si="225"/>
        <v/>
      </c>
      <c r="K1494" s="14" t="str">
        <f t="shared" si="226"/>
        <v/>
      </c>
      <c r="L1494" s="14" t="str">
        <f>IF(A1494="","",SUM($K$49:K1494))</f>
        <v/>
      </c>
      <c r="O1494" s="18" t="str">
        <f t="shared" si="227"/>
        <v/>
      </c>
      <c r="P1494" s="19" t="str">
        <f>IF(O1494="","",IF(OR(periods_per_year=26,periods_per_year=52),IF(periods_per_year=26,IF(O1494=1,fpdate,P1493+14),IF(periods_per_year=52,IF(O1494=1,fpdate,P1493+7),"n/a")),IF(periods_per_year=24,DATE(YEAR(fpdate),MONTH(fpdate)+(O1494-1)/2+IF(AND(DAY(fpdate)&gt;=15,MOD(O1494,2)=0),1,0),IF(MOD(O1494,2)=0,IF(DAY(fpdate)&gt;=15,DAY(fpdate)-14,DAY(fpdate)+14),DAY(fpdate))),IF(DAY(DATE(YEAR(fpdate),MONTH(fpdate)+O1494-1,DAY(fpdate)))&lt;&gt;DAY(fpdate),DATE(YEAR(fpdate),MONTH(fpdate)+O1494,0),DATE(YEAR(fpdate),MONTH(fpdate)+O1494-1,DAY(fpdate))))))</f>
        <v/>
      </c>
      <c r="Q1494" s="20" t="str">
        <f>IF(O1494="","",IF(D1494&lt;&gt;"",D1494,IF(O1494=1,start_rate,IF(variable,IF(OR(O1494=1,O1494&lt;$J$23*periods_per_year),Q1493,MIN($J$24,IF(MOD(O1494-1,$J$26)=0,MAX($J$25,Q1493+$J$27),Q1493))),Q1493))))</f>
        <v/>
      </c>
      <c r="R1494" s="21" t="str">
        <f>IF(O1494="","",ROUND((((1+Q1494/CP)^(CP/periods_per_year))-1)*U1493,2))</f>
        <v/>
      </c>
      <c r="S1494" s="21" t="str">
        <f>IF(O1494="","",IF(O1494=nper,U1493+R1494,MIN(U1493+R1494,IF(Q1494=Q1493,S1493,ROUND(-PMT(((1+Q1494/CP)^(CP/periods_per_year))-1,nper-O1494+1,U1493),2)))))</f>
        <v/>
      </c>
      <c r="T1494" s="21" t="str">
        <f t="shared" si="228"/>
        <v/>
      </c>
      <c r="U1494" s="21" t="str">
        <f t="shared" si="229"/>
        <v/>
      </c>
    </row>
    <row r="1495" spans="1:21" x14ac:dyDescent="0.2">
      <c r="A1495" s="11" t="str">
        <f t="shared" si="220"/>
        <v/>
      </c>
      <c r="B1495" s="12" t="str">
        <f t="shared" si="221"/>
        <v/>
      </c>
      <c r="C1495" s="16" t="str">
        <f t="shared" si="222"/>
        <v/>
      </c>
      <c r="D1495" s="13" t="str">
        <f>IF(A1495="","",IF(A1495=1,start_rate,IF(variable,IF(OR(A1495=1,A1495&lt;$J$23*periods_per_year),D1494,MIN($J$24,IF(MOD(A1495-1,$J$26)=0,MAX($J$25,D1494+$J$27),D1494))),D1494)))</f>
        <v/>
      </c>
      <c r="E1495" s="14" t="str">
        <f t="shared" si="223"/>
        <v/>
      </c>
      <c r="F1495" s="14" t="str">
        <f>IF(A1495="","",IF(A1495=nper,J1494+E1495,MIN(J1494+E1495,IF(D1495=D1494,F1494,IF($E$13="Acc Bi-Weekly",ROUND((-PMT(((1+D1495/CP)^(CP/12))-1,(nper-A1495+1)*12/26,J1494))/2,2),IF($E$13="Acc Weekly",ROUND((-PMT(((1+D1495/CP)^(CP/12))-1,(nper-A1495+1)*12/52,J1494))/4,2),ROUND(-PMT(((1+D1495/CP)^(CP/periods_per_year))-1,nper-A1495+1,J1494),2)))))))</f>
        <v/>
      </c>
      <c r="G1495" s="14" t="str">
        <f>IF(OR(A1495="",A1495&lt;$E$23),"",IF(J1494&lt;=F1495,0,IF(IF(AND(A1495&gt;=$E$23,MOD(A1495-$E$23,int)=0),$E$24,0)+F1495&gt;=J1494+E1495,J1494+E1495-F1495,IF(AND(A1495&gt;=$E$23,MOD(A1495-$E$23,int)=0),$E$24,0)+IF(IF(AND(A1495&gt;=$E$23,MOD(A1495-$E$23,int)=0),$E$24,0)+IF(MOD(A1495-$E$27,periods_per_year)=0,$E$26,0)+F1495&lt;J1494+E1495,IF(MOD(A1495-$E$27,periods_per_year)=0,$E$26,0),J1494+E1495-IF(AND(A1495&gt;=$E$23,MOD(A1495-$E$23,int)=0),$E$24,0)-F1495))))</f>
        <v/>
      </c>
      <c r="H1495" s="15"/>
      <c r="I1495" s="14" t="str">
        <f t="shared" si="224"/>
        <v/>
      </c>
      <c r="J1495" s="14" t="str">
        <f t="shared" si="225"/>
        <v/>
      </c>
      <c r="K1495" s="14" t="str">
        <f t="shared" si="226"/>
        <v/>
      </c>
      <c r="L1495" s="14" t="str">
        <f>IF(A1495="","",SUM($K$49:K1495))</f>
        <v/>
      </c>
      <c r="O1495" s="18" t="str">
        <f t="shared" si="227"/>
        <v/>
      </c>
      <c r="P1495" s="19" t="str">
        <f>IF(O1495="","",IF(OR(periods_per_year=26,periods_per_year=52),IF(periods_per_year=26,IF(O1495=1,fpdate,P1494+14),IF(periods_per_year=52,IF(O1495=1,fpdate,P1494+7),"n/a")),IF(periods_per_year=24,DATE(YEAR(fpdate),MONTH(fpdate)+(O1495-1)/2+IF(AND(DAY(fpdate)&gt;=15,MOD(O1495,2)=0),1,0),IF(MOD(O1495,2)=0,IF(DAY(fpdate)&gt;=15,DAY(fpdate)-14,DAY(fpdate)+14),DAY(fpdate))),IF(DAY(DATE(YEAR(fpdate),MONTH(fpdate)+O1495-1,DAY(fpdate)))&lt;&gt;DAY(fpdate),DATE(YEAR(fpdate),MONTH(fpdate)+O1495,0),DATE(YEAR(fpdate),MONTH(fpdate)+O1495-1,DAY(fpdate))))))</f>
        <v/>
      </c>
      <c r="Q1495" s="20" t="str">
        <f>IF(O1495="","",IF(D1495&lt;&gt;"",D1495,IF(O1495=1,start_rate,IF(variable,IF(OR(O1495=1,O1495&lt;$J$23*periods_per_year),Q1494,MIN($J$24,IF(MOD(O1495-1,$J$26)=0,MAX($J$25,Q1494+$J$27),Q1494))),Q1494))))</f>
        <v/>
      </c>
      <c r="R1495" s="21" t="str">
        <f>IF(O1495="","",ROUND((((1+Q1495/CP)^(CP/periods_per_year))-1)*U1494,2))</f>
        <v/>
      </c>
      <c r="S1495" s="21" t="str">
        <f>IF(O1495="","",IF(O1495=nper,U1494+R1495,MIN(U1494+R1495,IF(Q1495=Q1494,S1494,ROUND(-PMT(((1+Q1495/CP)^(CP/periods_per_year))-1,nper-O1495+1,U1494),2)))))</f>
        <v/>
      </c>
      <c r="T1495" s="21" t="str">
        <f t="shared" si="228"/>
        <v/>
      </c>
      <c r="U1495" s="21" t="str">
        <f t="shared" si="229"/>
        <v/>
      </c>
    </row>
    <row r="1496" spans="1:21" x14ac:dyDescent="0.2">
      <c r="A1496" s="11" t="str">
        <f t="shared" si="220"/>
        <v/>
      </c>
      <c r="B1496" s="12" t="str">
        <f t="shared" si="221"/>
        <v/>
      </c>
      <c r="C1496" s="16" t="str">
        <f t="shared" si="222"/>
        <v/>
      </c>
      <c r="D1496" s="13" t="str">
        <f>IF(A1496="","",IF(A1496=1,start_rate,IF(variable,IF(OR(A1496=1,A1496&lt;$J$23*periods_per_year),D1495,MIN($J$24,IF(MOD(A1496-1,$J$26)=0,MAX($J$25,D1495+$J$27),D1495))),D1495)))</f>
        <v/>
      </c>
      <c r="E1496" s="14" t="str">
        <f t="shared" si="223"/>
        <v/>
      </c>
      <c r="F1496" s="14" t="str">
        <f>IF(A1496="","",IF(A1496=nper,J1495+E1496,MIN(J1495+E1496,IF(D1496=D1495,F1495,IF($E$13="Acc Bi-Weekly",ROUND((-PMT(((1+D1496/CP)^(CP/12))-1,(nper-A1496+1)*12/26,J1495))/2,2),IF($E$13="Acc Weekly",ROUND((-PMT(((1+D1496/CP)^(CP/12))-1,(nper-A1496+1)*12/52,J1495))/4,2),ROUND(-PMT(((1+D1496/CP)^(CP/periods_per_year))-1,nper-A1496+1,J1495),2)))))))</f>
        <v/>
      </c>
      <c r="G1496" s="14" t="str">
        <f>IF(OR(A1496="",A1496&lt;$E$23),"",IF(J1495&lt;=F1496,0,IF(IF(AND(A1496&gt;=$E$23,MOD(A1496-$E$23,int)=0),$E$24,0)+F1496&gt;=J1495+E1496,J1495+E1496-F1496,IF(AND(A1496&gt;=$E$23,MOD(A1496-$E$23,int)=0),$E$24,0)+IF(IF(AND(A1496&gt;=$E$23,MOD(A1496-$E$23,int)=0),$E$24,0)+IF(MOD(A1496-$E$27,periods_per_year)=0,$E$26,0)+F1496&lt;J1495+E1496,IF(MOD(A1496-$E$27,periods_per_year)=0,$E$26,0),J1495+E1496-IF(AND(A1496&gt;=$E$23,MOD(A1496-$E$23,int)=0),$E$24,0)-F1496))))</f>
        <v/>
      </c>
      <c r="H1496" s="15"/>
      <c r="I1496" s="14" t="str">
        <f t="shared" si="224"/>
        <v/>
      </c>
      <c r="J1496" s="14" t="str">
        <f t="shared" si="225"/>
        <v/>
      </c>
      <c r="K1496" s="14" t="str">
        <f t="shared" si="226"/>
        <v/>
      </c>
      <c r="L1496" s="14" t="str">
        <f>IF(A1496="","",SUM($K$49:K1496))</f>
        <v/>
      </c>
      <c r="O1496" s="18" t="str">
        <f t="shared" si="227"/>
        <v/>
      </c>
      <c r="P1496" s="19" t="str">
        <f>IF(O1496="","",IF(OR(periods_per_year=26,periods_per_year=52),IF(periods_per_year=26,IF(O1496=1,fpdate,P1495+14),IF(periods_per_year=52,IF(O1496=1,fpdate,P1495+7),"n/a")),IF(periods_per_year=24,DATE(YEAR(fpdate),MONTH(fpdate)+(O1496-1)/2+IF(AND(DAY(fpdate)&gt;=15,MOD(O1496,2)=0),1,0),IF(MOD(O1496,2)=0,IF(DAY(fpdate)&gt;=15,DAY(fpdate)-14,DAY(fpdate)+14),DAY(fpdate))),IF(DAY(DATE(YEAR(fpdate),MONTH(fpdate)+O1496-1,DAY(fpdate)))&lt;&gt;DAY(fpdate),DATE(YEAR(fpdate),MONTH(fpdate)+O1496,0),DATE(YEAR(fpdate),MONTH(fpdate)+O1496-1,DAY(fpdate))))))</f>
        <v/>
      </c>
      <c r="Q1496" s="20" t="str">
        <f>IF(O1496="","",IF(D1496&lt;&gt;"",D1496,IF(O1496=1,start_rate,IF(variable,IF(OR(O1496=1,O1496&lt;$J$23*periods_per_year),Q1495,MIN($J$24,IF(MOD(O1496-1,$J$26)=0,MAX($J$25,Q1495+$J$27),Q1495))),Q1495))))</f>
        <v/>
      </c>
      <c r="R1496" s="21" t="str">
        <f>IF(O1496="","",ROUND((((1+Q1496/CP)^(CP/periods_per_year))-1)*U1495,2))</f>
        <v/>
      </c>
      <c r="S1496" s="21" t="str">
        <f>IF(O1496="","",IF(O1496=nper,U1495+R1496,MIN(U1495+R1496,IF(Q1496=Q1495,S1495,ROUND(-PMT(((1+Q1496/CP)^(CP/periods_per_year))-1,nper-O1496+1,U1495),2)))))</f>
        <v/>
      </c>
      <c r="T1496" s="21" t="str">
        <f t="shared" si="228"/>
        <v/>
      </c>
      <c r="U1496" s="21" t="str">
        <f t="shared" si="229"/>
        <v/>
      </c>
    </row>
    <row r="1497" spans="1:21" x14ac:dyDescent="0.2">
      <c r="A1497" s="11" t="str">
        <f t="shared" si="220"/>
        <v/>
      </c>
      <c r="B1497" s="12" t="str">
        <f t="shared" si="221"/>
        <v/>
      </c>
      <c r="C1497" s="16" t="str">
        <f t="shared" si="222"/>
        <v/>
      </c>
      <c r="D1497" s="13" t="str">
        <f>IF(A1497="","",IF(A1497=1,start_rate,IF(variable,IF(OR(A1497=1,A1497&lt;$J$23*periods_per_year),D1496,MIN($J$24,IF(MOD(A1497-1,$J$26)=0,MAX($J$25,D1496+$J$27),D1496))),D1496)))</f>
        <v/>
      </c>
      <c r="E1497" s="14" t="str">
        <f t="shared" si="223"/>
        <v/>
      </c>
      <c r="F1497" s="14" t="str">
        <f>IF(A1497="","",IF(A1497=nper,J1496+E1497,MIN(J1496+E1497,IF(D1497=D1496,F1496,IF($E$13="Acc Bi-Weekly",ROUND((-PMT(((1+D1497/CP)^(CP/12))-1,(nper-A1497+1)*12/26,J1496))/2,2),IF($E$13="Acc Weekly",ROUND((-PMT(((1+D1497/CP)^(CP/12))-1,(nper-A1497+1)*12/52,J1496))/4,2),ROUND(-PMT(((1+D1497/CP)^(CP/periods_per_year))-1,nper-A1497+1,J1496),2)))))))</f>
        <v/>
      </c>
      <c r="G1497" s="14" t="str">
        <f>IF(OR(A1497="",A1497&lt;$E$23),"",IF(J1496&lt;=F1497,0,IF(IF(AND(A1497&gt;=$E$23,MOD(A1497-$E$23,int)=0),$E$24,0)+F1497&gt;=J1496+E1497,J1496+E1497-F1497,IF(AND(A1497&gt;=$E$23,MOD(A1497-$E$23,int)=0),$E$24,0)+IF(IF(AND(A1497&gt;=$E$23,MOD(A1497-$E$23,int)=0),$E$24,0)+IF(MOD(A1497-$E$27,periods_per_year)=0,$E$26,0)+F1497&lt;J1496+E1497,IF(MOD(A1497-$E$27,periods_per_year)=0,$E$26,0),J1496+E1497-IF(AND(A1497&gt;=$E$23,MOD(A1497-$E$23,int)=0),$E$24,0)-F1497))))</f>
        <v/>
      </c>
      <c r="H1497" s="15"/>
      <c r="I1497" s="14" t="str">
        <f t="shared" si="224"/>
        <v/>
      </c>
      <c r="J1497" s="14" t="str">
        <f t="shared" si="225"/>
        <v/>
      </c>
      <c r="K1497" s="14" t="str">
        <f t="shared" si="226"/>
        <v/>
      </c>
      <c r="L1497" s="14" t="str">
        <f>IF(A1497="","",SUM($K$49:K1497))</f>
        <v/>
      </c>
      <c r="O1497" s="18" t="str">
        <f t="shared" si="227"/>
        <v/>
      </c>
      <c r="P1497" s="19" t="str">
        <f>IF(O1497="","",IF(OR(periods_per_year=26,periods_per_year=52),IF(periods_per_year=26,IF(O1497=1,fpdate,P1496+14),IF(periods_per_year=52,IF(O1497=1,fpdate,P1496+7),"n/a")),IF(periods_per_year=24,DATE(YEAR(fpdate),MONTH(fpdate)+(O1497-1)/2+IF(AND(DAY(fpdate)&gt;=15,MOD(O1497,2)=0),1,0),IF(MOD(O1497,2)=0,IF(DAY(fpdate)&gt;=15,DAY(fpdate)-14,DAY(fpdate)+14),DAY(fpdate))),IF(DAY(DATE(YEAR(fpdate),MONTH(fpdate)+O1497-1,DAY(fpdate)))&lt;&gt;DAY(fpdate),DATE(YEAR(fpdate),MONTH(fpdate)+O1497,0),DATE(YEAR(fpdate),MONTH(fpdate)+O1497-1,DAY(fpdate))))))</f>
        <v/>
      </c>
      <c r="Q1497" s="20" t="str">
        <f>IF(O1497="","",IF(D1497&lt;&gt;"",D1497,IF(O1497=1,start_rate,IF(variable,IF(OR(O1497=1,O1497&lt;$J$23*periods_per_year),Q1496,MIN($J$24,IF(MOD(O1497-1,$J$26)=0,MAX($J$25,Q1496+$J$27),Q1496))),Q1496))))</f>
        <v/>
      </c>
      <c r="R1497" s="21" t="str">
        <f>IF(O1497="","",ROUND((((1+Q1497/CP)^(CP/periods_per_year))-1)*U1496,2))</f>
        <v/>
      </c>
      <c r="S1497" s="21" t="str">
        <f>IF(O1497="","",IF(O1497=nper,U1496+R1497,MIN(U1496+R1497,IF(Q1497=Q1496,S1496,ROUND(-PMT(((1+Q1497/CP)^(CP/periods_per_year))-1,nper-O1497+1,U1496),2)))))</f>
        <v/>
      </c>
      <c r="T1497" s="21" t="str">
        <f t="shared" si="228"/>
        <v/>
      </c>
      <c r="U1497" s="21" t="str">
        <f t="shared" si="229"/>
        <v/>
      </c>
    </row>
    <row r="1498" spans="1:21" x14ac:dyDescent="0.2">
      <c r="A1498" s="11" t="str">
        <f t="shared" si="220"/>
        <v/>
      </c>
      <c r="B1498" s="12" t="str">
        <f t="shared" si="221"/>
        <v/>
      </c>
      <c r="C1498" s="16" t="str">
        <f t="shared" si="222"/>
        <v/>
      </c>
      <c r="D1498" s="13" t="str">
        <f>IF(A1498="","",IF(A1498=1,start_rate,IF(variable,IF(OR(A1498=1,A1498&lt;$J$23*periods_per_year),D1497,MIN($J$24,IF(MOD(A1498-1,$J$26)=0,MAX($J$25,D1497+$J$27),D1497))),D1497)))</f>
        <v/>
      </c>
      <c r="E1498" s="14" t="str">
        <f t="shared" si="223"/>
        <v/>
      </c>
      <c r="F1498" s="14" t="str">
        <f>IF(A1498="","",IF(A1498=nper,J1497+E1498,MIN(J1497+E1498,IF(D1498=D1497,F1497,IF($E$13="Acc Bi-Weekly",ROUND((-PMT(((1+D1498/CP)^(CP/12))-1,(nper-A1498+1)*12/26,J1497))/2,2),IF($E$13="Acc Weekly",ROUND((-PMT(((1+D1498/CP)^(CP/12))-1,(nper-A1498+1)*12/52,J1497))/4,2),ROUND(-PMT(((1+D1498/CP)^(CP/periods_per_year))-1,nper-A1498+1,J1497),2)))))))</f>
        <v/>
      </c>
      <c r="G1498" s="14" t="str">
        <f>IF(OR(A1498="",A1498&lt;$E$23),"",IF(J1497&lt;=F1498,0,IF(IF(AND(A1498&gt;=$E$23,MOD(A1498-$E$23,int)=0),$E$24,0)+F1498&gt;=J1497+E1498,J1497+E1498-F1498,IF(AND(A1498&gt;=$E$23,MOD(A1498-$E$23,int)=0),$E$24,0)+IF(IF(AND(A1498&gt;=$E$23,MOD(A1498-$E$23,int)=0),$E$24,0)+IF(MOD(A1498-$E$27,periods_per_year)=0,$E$26,0)+F1498&lt;J1497+E1498,IF(MOD(A1498-$E$27,periods_per_year)=0,$E$26,0),J1497+E1498-IF(AND(A1498&gt;=$E$23,MOD(A1498-$E$23,int)=0),$E$24,0)-F1498))))</f>
        <v/>
      </c>
      <c r="H1498" s="15"/>
      <c r="I1498" s="14" t="str">
        <f t="shared" si="224"/>
        <v/>
      </c>
      <c r="J1498" s="14" t="str">
        <f t="shared" si="225"/>
        <v/>
      </c>
      <c r="K1498" s="14" t="str">
        <f t="shared" si="226"/>
        <v/>
      </c>
      <c r="L1498" s="14" t="str">
        <f>IF(A1498="","",SUM($K$49:K1498))</f>
        <v/>
      </c>
      <c r="O1498" s="18" t="str">
        <f t="shared" si="227"/>
        <v/>
      </c>
      <c r="P1498" s="19" t="str">
        <f>IF(O1498="","",IF(OR(periods_per_year=26,periods_per_year=52),IF(periods_per_year=26,IF(O1498=1,fpdate,P1497+14),IF(periods_per_year=52,IF(O1498=1,fpdate,P1497+7),"n/a")),IF(periods_per_year=24,DATE(YEAR(fpdate),MONTH(fpdate)+(O1498-1)/2+IF(AND(DAY(fpdate)&gt;=15,MOD(O1498,2)=0),1,0),IF(MOD(O1498,2)=0,IF(DAY(fpdate)&gt;=15,DAY(fpdate)-14,DAY(fpdate)+14),DAY(fpdate))),IF(DAY(DATE(YEAR(fpdate),MONTH(fpdate)+O1498-1,DAY(fpdate)))&lt;&gt;DAY(fpdate),DATE(YEAR(fpdate),MONTH(fpdate)+O1498,0),DATE(YEAR(fpdate),MONTH(fpdate)+O1498-1,DAY(fpdate))))))</f>
        <v/>
      </c>
      <c r="Q1498" s="20" t="str">
        <f>IF(O1498="","",IF(D1498&lt;&gt;"",D1498,IF(O1498=1,start_rate,IF(variable,IF(OR(O1498=1,O1498&lt;$J$23*periods_per_year),Q1497,MIN($J$24,IF(MOD(O1498-1,$J$26)=0,MAX($J$25,Q1497+$J$27),Q1497))),Q1497))))</f>
        <v/>
      </c>
      <c r="R1498" s="21" t="str">
        <f>IF(O1498="","",ROUND((((1+Q1498/CP)^(CP/periods_per_year))-1)*U1497,2))</f>
        <v/>
      </c>
      <c r="S1498" s="21" t="str">
        <f>IF(O1498="","",IF(O1498=nper,U1497+R1498,MIN(U1497+R1498,IF(Q1498=Q1497,S1497,ROUND(-PMT(((1+Q1498/CP)^(CP/periods_per_year))-1,nper-O1498+1,U1497),2)))))</f>
        <v/>
      </c>
      <c r="T1498" s="21" t="str">
        <f t="shared" si="228"/>
        <v/>
      </c>
      <c r="U1498" s="21" t="str">
        <f t="shared" si="229"/>
        <v/>
      </c>
    </row>
    <row r="1499" spans="1:21" x14ac:dyDescent="0.2">
      <c r="A1499" s="11" t="str">
        <f t="shared" si="220"/>
        <v/>
      </c>
      <c r="B1499" s="12" t="str">
        <f t="shared" si="221"/>
        <v/>
      </c>
      <c r="C1499" s="16" t="str">
        <f t="shared" si="222"/>
        <v/>
      </c>
      <c r="D1499" s="13" t="str">
        <f>IF(A1499="","",IF(A1499=1,start_rate,IF(variable,IF(OR(A1499=1,A1499&lt;$J$23*periods_per_year),D1498,MIN($J$24,IF(MOD(A1499-1,$J$26)=0,MAX($J$25,D1498+$J$27),D1498))),D1498)))</f>
        <v/>
      </c>
      <c r="E1499" s="14" t="str">
        <f t="shared" si="223"/>
        <v/>
      </c>
      <c r="F1499" s="14" t="str">
        <f>IF(A1499="","",IF(A1499=nper,J1498+E1499,MIN(J1498+E1499,IF(D1499=D1498,F1498,IF($E$13="Acc Bi-Weekly",ROUND((-PMT(((1+D1499/CP)^(CP/12))-1,(nper-A1499+1)*12/26,J1498))/2,2),IF($E$13="Acc Weekly",ROUND((-PMT(((1+D1499/CP)^(CP/12))-1,(nper-A1499+1)*12/52,J1498))/4,2),ROUND(-PMT(((1+D1499/CP)^(CP/periods_per_year))-1,nper-A1499+1,J1498),2)))))))</f>
        <v/>
      </c>
      <c r="G1499" s="14" t="str">
        <f>IF(OR(A1499="",A1499&lt;$E$23),"",IF(J1498&lt;=F1499,0,IF(IF(AND(A1499&gt;=$E$23,MOD(A1499-$E$23,int)=0),$E$24,0)+F1499&gt;=J1498+E1499,J1498+E1499-F1499,IF(AND(A1499&gt;=$E$23,MOD(A1499-$E$23,int)=0),$E$24,0)+IF(IF(AND(A1499&gt;=$E$23,MOD(A1499-$E$23,int)=0),$E$24,0)+IF(MOD(A1499-$E$27,periods_per_year)=0,$E$26,0)+F1499&lt;J1498+E1499,IF(MOD(A1499-$E$27,periods_per_year)=0,$E$26,0),J1498+E1499-IF(AND(A1499&gt;=$E$23,MOD(A1499-$E$23,int)=0),$E$24,0)-F1499))))</f>
        <v/>
      </c>
      <c r="H1499" s="15"/>
      <c r="I1499" s="14" t="str">
        <f t="shared" si="224"/>
        <v/>
      </c>
      <c r="J1499" s="14" t="str">
        <f t="shared" si="225"/>
        <v/>
      </c>
      <c r="K1499" s="14" t="str">
        <f t="shared" si="226"/>
        <v/>
      </c>
      <c r="L1499" s="14" t="str">
        <f>IF(A1499="","",SUM($K$49:K1499))</f>
        <v/>
      </c>
      <c r="O1499" s="18" t="str">
        <f t="shared" si="227"/>
        <v/>
      </c>
      <c r="P1499" s="19" t="str">
        <f>IF(O1499="","",IF(OR(periods_per_year=26,periods_per_year=52),IF(periods_per_year=26,IF(O1499=1,fpdate,P1498+14),IF(periods_per_year=52,IF(O1499=1,fpdate,P1498+7),"n/a")),IF(periods_per_year=24,DATE(YEAR(fpdate),MONTH(fpdate)+(O1499-1)/2+IF(AND(DAY(fpdate)&gt;=15,MOD(O1499,2)=0),1,0),IF(MOD(O1499,2)=0,IF(DAY(fpdate)&gt;=15,DAY(fpdate)-14,DAY(fpdate)+14),DAY(fpdate))),IF(DAY(DATE(YEAR(fpdate),MONTH(fpdate)+O1499-1,DAY(fpdate)))&lt;&gt;DAY(fpdate),DATE(YEAR(fpdate),MONTH(fpdate)+O1499,0),DATE(YEAR(fpdate),MONTH(fpdate)+O1499-1,DAY(fpdate))))))</f>
        <v/>
      </c>
      <c r="Q1499" s="20" t="str">
        <f>IF(O1499="","",IF(D1499&lt;&gt;"",D1499,IF(O1499=1,start_rate,IF(variable,IF(OR(O1499=1,O1499&lt;$J$23*periods_per_year),Q1498,MIN($J$24,IF(MOD(O1499-1,$J$26)=0,MAX($J$25,Q1498+$J$27),Q1498))),Q1498))))</f>
        <v/>
      </c>
      <c r="R1499" s="21" t="str">
        <f>IF(O1499="","",ROUND((((1+Q1499/CP)^(CP/periods_per_year))-1)*U1498,2))</f>
        <v/>
      </c>
      <c r="S1499" s="21" t="str">
        <f>IF(O1499="","",IF(O1499=nper,U1498+R1499,MIN(U1498+R1499,IF(Q1499=Q1498,S1498,ROUND(-PMT(((1+Q1499/CP)^(CP/periods_per_year))-1,nper-O1499+1,U1498),2)))))</f>
        <v/>
      </c>
      <c r="T1499" s="21" t="str">
        <f t="shared" si="228"/>
        <v/>
      </c>
      <c r="U1499" s="21" t="str">
        <f t="shared" si="229"/>
        <v/>
      </c>
    </row>
    <row r="1500" spans="1:21" x14ac:dyDescent="0.2">
      <c r="A1500" s="11" t="str">
        <f t="shared" si="220"/>
        <v/>
      </c>
      <c r="B1500" s="12" t="str">
        <f t="shared" si="221"/>
        <v/>
      </c>
      <c r="C1500" s="16" t="str">
        <f t="shared" si="222"/>
        <v/>
      </c>
      <c r="D1500" s="13" t="str">
        <f>IF(A1500="","",IF(A1500=1,start_rate,IF(variable,IF(OR(A1500=1,A1500&lt;$J$23*periods_per_year),D1499,MIN($J$24,IF(MOD(A1500-1,$J$26)=0,MAX($J$25,D1499+$J$27),D1499))),D1499)))</f>
        <v/>
      </c>
      <c r="E1500" s="14" t="str">
        <f t="shared" si="223"/>
        <v/>
      </c>
      <c r="F1500" s="14" t="str">
        <f>IF(A1500="","",IF(A1500=nper,J1499+E1500,MIN(J1499+E1500,IF(D1500=D1499,F1499,IF($E$13="Acc Bi-Weekly",ROUND((-PMT(((1+D1500/CP)^(CP/12))-1,(nper-A1500+1)*12/26,J1499))/2,2),IF($E$13="Acc Weekly",ROUND((-PMT(((1+D1500/CP)^(CP/12))-1,(nper-A1500+1)*12/52,J1499))/4,2),ROUND(-PMT(((1+D1500/CP)^(CP/periods_per_year))-1,nper-A1500+1,J1499),2)))))))</f>
        <v/>
      </c>
      <c r="G1500" s="14" t="str">
        <f>IF(OR(A1500="",A1500&lt;$E$23),"",IF(J1499&lt;=F1500,0,IF(IF(AND(A1500&gt;=$E$23,MOD(A1500-$E$23,int)=0),$E$24,0)+F1500&gt;=J1499+E1500,J1499+E1500-F1500,IF(AND(A1500&gt;=$E$23,MOD(A1500-$E$23,int)=0),$E$24,0)+IF(IF(AND(A1500&gt;=$E$23,MOD(A1500-$E$23,int)=0),$E$24,0)+IF(MOD(A1500-$E$27,periods_per_year)=0,$E$26,0)+F1500&lt;J1499+E1500,IF(MOD(A1500-$E$27,periods_per_year)=0,$E$26,0),J1499+E1500-IF(AND(A1500&gt;=$E$23,MOD(A1500-$E$23,int)=0),$E$24,0)-F1500))))</f>
        <v/>
      </c>
      <c r="H1500" s="15"/>
      <c r="I1500" s="14" t="str">
        <f t="shared" si="224"/>
        <v/>
      </c>
      <c r="J1500" s="14" t="str">
        <f t="shared" si="225"/>
        <v/>
      </c>
      <c r="K1500" s="14" t="str">
        <f t="shared" si="226"/>
        <v/>
      </c>
      <c r="L1500" s="14" t="str">
        <f>IF(A1500="","",SUM($K$49:K1500))</f>
        <v/>
      </c>
      <c r="O1500" s="18" t="str">
        <f t="shared" si="227"/>
        <v/>
      </c>
      <c r="P1500" s="19" t="str">
        <f>IF(O1500="","",IF(OR(periods_per_year=26,periods_per_year=52),IF(periods_per_year=26,IF(O1500=1,fpdate,P1499+14),IF(periods_per_year=52,IF(O1500=1,fpdate,P1499+7),"n/a")),IF(periods_per_year=24,DATE(YEAR(fpdate),MONTH(fpdate)+(O1500-1)/2+IF(AND(DAY(fpdate)&gt;=15,MOD(O1500,2)=0),1,0),IF(MOD(O1500,2)=0,IF(DAY(fpdate)&gt;=15,DAY(fpdate)-14,DAY(fpdate)+14),DAY(fpdate))),IF(DAY(DATE(YEAR(fpdate),MONTH(fpdate)+O1500-1,DAY(fpdate)))&lt;&gt;DAY(fpdate),DATE(YEAR(fpdate),MONTH(fpdate)+O1500,0),DATE(YEAR(fpdate),MONTH(fpdate)+O1500-1,DAY(fpdate))))))</f>
        <v/>
      </c>
      <c r="Q1500" s="20" t="str">
        <f>IF(O1500="","",IF(D1500&lt;&gt;"",D1500,IF(O1500=1,start_rate,IF(variable,IF(OR(O1500=1,O1500&lt;$J$23*periods_per_year),Q1499,MIN($J$24,IF(MOD(O1500-1,$J$26)=0,MAX($J$25,Q1499+$J$27),Q1499))),Q1499))))</f>
        <v/>
      </c>
      <c r="R1500" s="21" t="str">
        <f>IF(O1500="","",ROUND((((1+Q1500/CP)^(CP/periods_per_year))-1)*U1499,2))</f>
        <v/>
      </c>
      <c r="S1500" s="21" t="str">
        <f>IF(O1500="","",IF(O1500=nper,U1499+R1500,MIN(U1499+R1500,IF(Q1500=Q1499,S1499,ROUND(-PMT(((1+Q1500/CP)^(CP/periods_per_year))-1,nper-O1500+1,U1499),2)))))</f>
        <v/>
      </c>
      <c r="T1500" s="21" t="str">
        <f t="shared" si="228"/>
        <v/>
      </c>
      <c r="U1500" s="21" t="str">
        <f t="shared" si="229"/>
        <v/>
      </c>
    </row>
    <row r="1501" spans="1:21" x14ac:dyDescent="0.2">
      <c r="A1501" s="11" t="str">
        <f t="shared" si="220"/>
        <v/>
      </c>
      <c r="B1501" s="12" t="str">
        <f t="shared" si="221"/>
        <v/>
      </c>
      <c r="C1501" s="16" t="str">
        <f t="shared" si="222"/>
        <v/>
      </c>
      <c r="D1501" s="13" t="str">
        <f>IF(A1501="","",IF(A1501=1,start_rate,IF(variable,IF(OR(A1501=1,A1501&lt;$J$23*periods_per_year),D1500,MIN($J$24,IF(MOD(A1501-1,$J$26)=0,MAX($J$25,D1500+$J$27),D1500))),D1500)))</f>
        <v/>
      </c>
      <c r="E1501" s="14" t="str">
        <f t="shared" si="223"/>
        <v/>
      </c>
      <c r="F1501" s="14" t="str">
        <f>IF(A1501="","",IF(A1501=nper,J1500+E1501,MIN(J1500+E1501,IF(D1501=D1500,F1500,IF($E$13="Acc Bi-Weekly",ROUND((-PMT(((1+D1501/CP)^(CP/12))-1,(nper-A1501+1)*12/26,J1500))/2,2),IF($E$13="Acc Weekly",ROUND((-PMT(((1+D1501/CP)^(CP/12))-1,(nper-A1501+1)*12/52,J1500))/4,2),ROUND(-PMT(((1+D1501/CP)^(CP/periods_per_year))-1,nper-A1501+1,J1500),2)))))))</f>
        <v/>
      </c>
      <c r="G1501" s="14" t="str">
        <f>IF(OR(A1501="",A1501&lt;$E$23),"",IF(J1500&lt;=F1501,0,IF(IF(AND(A1501&gt;=$E$23,MOD(A1501-$E$23,int)=0),$E$24,0)+F1501&gt;=J1500+E1501,J1500+E1501-F1501,IF(AND(A1501&gt;=$E$23,MOD(A1501-$E$23,int)=0),$E$24,0)+IF(IF(AND(A1501&gt;=$E$23,MOD(A1501-$E$23,int)=0),$E$24,0)+IF(MOD(A1501-$E$27,periods_per_year)=0,$E$26,0)+F1501&lt;J1500+E1501,IF(MOD(A1501-$E$27,periods_per_year)=0,$E$26,0),J1500+E1501-IF(AND(A1501&gt;=$E$23,MOD(A1501-$E$23,int)=0),$E$24,0)-F1501))))</f>
        <v/>
      </c>
      <c r="H1501" s="15"/>
      <c r="I1501" s="14" t="str">
        <f t="shared" si="224"/>
        <v/>
      </c>
      <c r="J1501" s="14" t="str">
        <f t="shared" si="225"/>
        <v/>
      </c>
      <c r="K1501" s="14" t="str">
        <f t="shared" si="226"/>
        <v/>
      </c>
      <c r="L1501" s="14" t="str">
        <f>IF(A1501="","",SUM($K$49:K1501))</f>
        <v/>
      </c>
      <c r="O1501" s="18" t="str">
        <f t="shared" si="227"/>
        <v/>
      </c>
      <c r="P1501" s="19" t="str">
        <f>IF(O1501="","",IF(OR(periods_per_year=26,periods_per_year=52),IF(periods_per_year=26,IF(O1501=1,fpdate,P1500+14),IF(periods_per_year=52,IF(O1501=1,fpdate,P1500+7),"n/a")),IF(periods_per_year=24,DATE(YEAR(fpdate),MONTH(fpdate)+(O1501-1)/2+IF(AND(DAY(fpdate)&gt;=15,MOD(O1501,2)=0),1,0),IF(MOD(O1501,2)=0,IF(DAY(fpdate)&gt;=15,DAY(fpdate)-14,DAY(fpdate)+14),DAY(fpdate))),IF(DAY(DATE(YEAR(fpdate),MONTH(fpdate)+O1501-1,DAY(fpdate)))&lt;&gt;DAY(fpdate),DATE(YEAR(fpdate),MONTH(fpdate)+O1501,0),DATE(YEAR(fpdate),MONTH(fpdate)+O1501-1,DAY(fpdate))))))</f>
        <v/>
      </c>
      <c r="Q1501" s="20" t="str">
        <f>IF(O1501="","",IF(D1501&lt;&gt;"",D1501,IF(O1501=1,start_rate,IF(variable,IF(OR(O1501=1,O1501&lt;$J$23*periods_per_year),Q1500,MIN($J$24,IF(MOD(O1501-1,$J$26)=0,MAX($J$25,Q1500+$J$27),Q1500))),Q1500))))</f>
        <v/>
      </c>
      <c r="R1501" s="21" t="str">
        <f>IF(O1501="","",ROUND((((1+Q1501/CP)^(CP/periods_per_year))-1)*U1500,2))</f>
        <v/>
      </c>
      <c r="S1501" s="21" t="str">
        <f>IF(O1501="","",IF(O1501=nper,U1500+R1501,MIN(U1500+R1501,IF(Q1501=Q1500,S1500,ROUND(-PMT(((1+Q1501/CP)^(CP/periods_per_year))-1,nper-O1501+1,U1500),2)))))</f>
        <v/>
      </c>
      <c r="T1501" s="21" t="str">
        <f t="shared" si="228"/>
        <v/>
      </c>
      <c r="U1501" s="21" t="str">
        <f t="shared" si="229"/>
        <v/>
      </c>
    </row>
    <row r="1502" spans="1:21" x14ac:dyDescent="0.2">
      <c r="A1502" s="11" t="str">
        <f t="shared" si="220"/>
        <v/>
      </c>
      <c r="B1502" s="12" t="str">
        <f t="shared" si="221"/>
        <v/>
      </c>
      <c r="C1502" s="16" t="str">
        <f t="shared" si="222"/>
        <v/>
      </c>
      <c r="D1502" s="13" t="str">
        <f>IF(A1502="","",IF(A1502=1,start_rate,IF(variable,IF(OR(A1502=1,A1502&lt;$J$23*periods_per_year),D1501,MIN($J$24,IF(MOD(A1502-1,$J$26)=0,MAX($J$25,D1501+$J$27),D1501))),D1501)))</f>
        <v/>
      </c>
      <c r="E1502" s="14" t="str">
        <f t="shared" si="223"/>
        <v/>
      </c>
      <c r="F1502" s="14" t="str">
        <f>IF(A1502="","",IF(A1502=nper,J1501+E1502,MIN(J1501+E1502,IF(D1502=D1501,F1501,IF($E$13="Acc Bi-Weekly",ROUND((-PMT(((1+D1502/CP)^(CP/12))-1,(nper-A1502+1)*12/26,J1501))/2,2),IF($E$13="Acc Weekly",ROUND((-PMT(((1+D1502/CP)^(CP/12))-1,(nper-A1502+1)*12/52,J1501))/4,2),ROUND(-PMT(((1+D1502/CP)^(CP/periods_per_year))-1,nper-A1502+1,J1501),2)))))))</f>
        <v/>
      </c>
      <c r="G1502" s="14" t="str">
        <f>IF(OR(A1502="",A1502&lt;$E$23),"",IF(J1501&lt;=F1502,0,IF(IF(AND(A1502&gt;=$E$23,MOD(A1502-$E$23,int)=0),$E$24,0)+F1502&gt;=J1501+E1502,J1501+E1502-F1502,IF(AND(A1502&gt;=$E$23,MOD(A1502-$E$23,int)=0),$E$24,0)+IF(IF(AND(A1502&gt;=$E$23,MOD(A1502-$E$23,int)=0),$E$24,0)+IF(MOD(A1502-$E$27,periods_per_year)=0,$E$26,0)+F1502&lt;J1501+E1502,IF(MOD(A1502-$E$27,periods_per_year)=0,$E$26,0),J1501+E1502-IF(AND(A1502&gt;=$E$23,MOD(A1502-$E$23,int)=0),$E$24,0)-F1502))))</f>
        <v/>
      </c>
      <c r="H1502" s="15"/>
      <c r="I1502" s="14" t="str">
        <f t="shared" si="224"/>
        <v/>
      </c>
      <c r="J1502" s="14" t="str">
        <f t="shared" si="225"/>
        <v/>
      </c>
      <c r="K1502" s="14" t="str">
        <f t="shared" si="226"/>
        <v/>
      </c>
      <c r="L1502" s="14" t="str">
        <f>IF(A1502="","",SUM($K$49:K1502))</f>
        <v/>
      </c>
      <c r="O1502" s="18" t="str">
        <f t="shared" si="227"/>
        <v/>
      </c>
      <c r="P1502" s="19" t="str">
        <f>IF(O1502="","",IF(OR(periods_per_year=26,periods_per_year=52),IF(periods_per_year=26,IF(O1502=1,fpdate,P1501+14),IF(periods_per_year=52,IF(O1502=1,fpdate,P1501+7),"n/a")),IF(periods_per_year=24,DATE(YEAR(fpdate),MONTH(fpdate)+(O1502-1)/2+IF(AND(DAY(fpdate)&gt;=15,MOD(O1502,2)=0),1,0),IF(MOD(O1502,2)=0,IF(DAY(fpdate)&gt;=15,DAY(fpdate)-14,DAY(fpdate)+14),DAY(fpdate))),IF(DAY(DATE(YEAR(fpdate),MONTH(fpdate)+O1502-1,DAY(fpdate)))&lt;&gt;DAY(fpdate),DATE(YEAR(fpdate),MONTH(fpdate)+O1502,0),DATE(YEAR(fpdate),MONTH(fpdate)+O1502-1,DAY(fpdate))))))</f>
        <v/>
      </c>
      <c r="Q1502" s="20" t="str">
        <f>IF(O1502="","",IF(D1502&lt;&gt;"",D1502,IF(O1502=1,start_rate,IF(variable,IF(OR(O1502=1,O1502&lt;$J$23*periods_per_year),Q1501,MIN($J$24,IF(MOD(O1502-1,$J$26)=0,MAX($J$25,Q1501+$J$27),Q1501))),Q1501))))</f>
        <v/>
      </c>
      <c r="R1502" s="21" t="str">
        <f>IF(O1502="","",ROUND((((1+Q1502/CP)^(CP/periods_per_year))-1)*U1501,2))</f>
        <v/>
      </c>
      <c r="S1502" s="21" t="str">
        <f>IF(O1502="","",IF(O1502=nper,U1501+R1502,MIN(U1501+R1502,IF(Q1502=Q1501,S1501,ROUND(-PMT(((1+Q1502/CP)^(CP/periods_per_year))-1,nper-O1502+1,U1501),2)))))</f>
        <v/>
      </c>
      <c r="T1502" s="21" t="str">
        <f t="shared" si="228"/>
        <v/>
      </c>
      <c r="U1502" s="21" t="str">
        <f t="shared" si="229"/>
        <v/>
      </c>
    </row>
    <row r="1503" spans="1:21" x14ac:dyDescent="0.2">
      <c r="A1503" s="11" t="str">
        <f t="shared" si="220"/>
        <v/>
      </c>
      <c r="B1503" s="12" t="str">
        <f t="shared" si="221"/>
        <v/>
      </c>
      <c r="C1503" s="16" t="str">
        <f t="shared" si="222"/>
        <v/>
      </c>
      <c r="D1503" s="13" t="str">
        <f>IF(A1503="","",IF(A1503=1,start_rate,IF(variable,IF(OR(A1503=1,A1503&lt;$J$23*periods_per_year),D1502,MIN($J$24,IF(MOD(A1503-1,$J$26)=0,MAX($J$25,D1502+$J$27),D1502))),D1502)))</f>
        <v/>
      </c>
      <c r="E1503" s="14" t="str">
        <f t="shared" si="223"/>
        <v/>
      </c>
      <c r="F1503" s="14" t="str">
        <f>IF(A1503="","",IF(A1503=nper,J1502+E1503,MIN(J1502+E1503,IF(D1503=D1502,F1502,IF($E$13="Acc Bi-Weekly",ROUND((-PMT(((1+D1503/CP)^(CP/12))-1,(nper-A1503+1)*12/26,J1502))/2,2),IF($E$13="Acc Weekly",ROUND((-PMT(((1+D1503/CP)^(CP/12))-1,(nper-A1503+1)*12/52,J1502))/4,2),ROUND(-PMT(((1+D1503/CP)^(CP/periods_per_year))-1,nper-A1503+1,J1502),2)))))))</f>
        <v/>
      </c>
      <c r="G1503" s="14" t="str">
        <f>IF(OR(A1503="",A1503&lt;$E$23),"",IF(J1502&lt;=F1503,0,IF(IF(AND(A1503&gt;=$E$23,MOD(A1503-$E$23,int)=0),$E$24,0)+F1503&gt;=J1502+E1503,J1502+E1503-F1503,IF(AND(A1503&gt;=$E$23,MOD(A1503-$E$23,int)=0),$E$24,0)+IF(IF(AND(A1503&gt;=$E$23,MOD(A1503-$E$23,int)=0),$E$24,0)+IF(MOD(A1503-$E$27,periods_per_year)=0,$E$26,0)+F1503&lt;J1502+E1503,IF(MOD(A1503-$E$27,periods_per_year)=0,$E$26,0),J1502+E1503-IF(AND(A1503&gt;=$E$23,MOD(A1503-$E$23,int)=0),$E$24,0)-F1503))))</f>
        <v/>
      </c>
      <c r="H1503" s="15"/>
      <c r="I1503" s="14" t="str">
        <f t="shared" si="224"/>
        <v/>
      </c>
      <c r="J1503" s="14" t="str">
        <f t="shared" si="225"/>
        <v/>
      </c>
      <c r="K1503" s="14" t="str">
        <f t="shared" si="226"/>
        <v/>
      </c>
      <c r="L1503" s="14" t="str">
        <f>IF(A1503="","",SUM($K$49:K1503))</f>
        <v/>
      </c>
      <c r="O1503" s="18" t="str">
        <f t="shared" si="227"/>
        <v/>
      </c>
      <c r="P1503" s="19" t="str">
        <f>IF(O1503="","",IF(OR(periods_per_year=26,periods_per_year=52),IF(periods_per_year=26,IF(O1503=1,fpdate,P1502+14),IF(periods_per_year=52,IF(O1503=1,fpdate,P1502+7),"n/a")),IF(periods_per_year=24,DATE(YEAR(fpdate),MONTH(fpdate)+(O1503-1)/2+IF(AND(DAY(fpdate)&gt;=15,MOD(O1503,2)=0),1,0),IF(MOD(O1503,2)=0,IF(DAY(fpdate)&gt;=15,DAY(fpdate)-14,DAY(fpdate)+14),DAY(fpdate))),IF(DAY(DATE(YEAR(fpdate),MONTH(fpdate)+O1503-1,DAY(fpdate)))&lt;&gt;DAY(fpdate),DATE(YEAR(fpdate),MONTH(fpdate)+O1503,0),DATE(YEAR(fpdate),MONTH(fpdate)+O1503-1,DAY(fpdate))))))</f>
        <v/>
      </c>
      <c r="Q1503" s="20" t="str">
        <f>IF(O1503="","",IF(D1503&lt;&gt;"",D1503,IF(O1503=1,start_rate,IF(variable,IF(OR(O1503=1,O1503&lt;$J$23*periods_per_year),Q1502,MIN($J$24,IF(MOD(O1503-1,$J$26)=0,MAX($J$25,Q1502+$J$27),Q1502))),Q1502))))</f>
        <v/>
      </c>
      <c r="R1503" s="21" t="str">
        <f>IF(O1503="","",ROUND((((1+Q1503/CP)^(CP/periods_per_year))-1)*U1502,2))</f>
        <v/>
      </c>
      <c r="S1503" s="21" t="str">
        <f>IF(O1503="","",IF(O1503=nper,U1502+R1503,MIN(U1502+R1503,IF(Q1503=Q1502,S1502,ROUND(-PMT(((1+Q1503/CP)^(CP/periods_per_year))-1,nper-O1503+1,U1502),2)))))</f>
        <v/>
      </c>
      <c r="T1503" s="21" t="str">
        <f t="shared" si="228"/>
        <v/>
      </c>
      <c r="U1503" s="21" t="str">
        <f t="shared" si="229"/>
        <v/>
      </c>
    </row>
    <row r="1504" spans="1:21" x14ac:dyDescent="0.2">
      <c r="A1504" s="11" t="str">
        <f t="shared" si="220"/>
        <v/>
      </c>
      <c r="B1504" s="12" t="str">
        <f t="shared" si="221"/>
        <v/>
      </c>
      <c r="C1504" s="16" t="str">
        <f t="shared" si="222"/>
        <v/>
      </c>
      <c r="D1504" s="13" t="str">
        <f>IF(A1504="","",IF(A1504=1,start_rate,IF(variable,IF(OR(A1504=1,A1504&lt;$J$23*periods_per_year),D1503,MIN($J$24,IF(MOD(A1504-1,$J$26)=0,MAX($J$25,D1503+$J$27),D1503))),D1503)))</f>
        <v/>
      </c>
      <c r="E1504" s="14" t="str">
        <f t="shared" si="223"/>
        <v/>
      </c>
      <c r="F1504" s="14" t="str">
        <f>IF(A1504="","",IF(A1504=nper,J1503+E1504,MIN(J1503+E1504,IF(D1504=D1503,F1503,IF($E$13="Acc Bi-Weekly",ROUND((-PMT(((1+D1504/CP)^(CP/12))-1,(nper-A1504+1)*12/26,J1503))/2,2),IF($E$13="Acc Weekly",ROUND((-PMT(((1+D1504/CP)^(CP/12))-1,(nper-A1504+1)*12/52,J1503))/4,2),ROUND(-PMT(((1+D1504/CP)^(CP/periods_per_year))-1,nper-A1504+1,J1503),2)))))))</f>
        <v/>
      </c>
      <c r="G1504" s="14" t="str">
        <f>IF(OR(A1504="",A1504&lt;$E$23),"",IF(J1503&lt;=F1504,0,IF(IF(AND(A1504&gt;=$E$23,MOD(A1504-$E$23,int)=0),$E$24,0)+F1504&gt;=J1503+E1504,J1503+E1504-F1504,IF(AND(A1504&gt;=$E$23,MOD(A1504-$E$23,int)=0),$E$24,0)+IF(IF(AND(A1504&gt;=$E$23,MOD(A1504-$E$23,int)=0),$E$24,0)+IF(MOD(A1504-$E$27,periods_per_year)=0,$E$26,0)+F1504&lt;J1503+E1504,IF(MOD(A1504-$E$27,periods_per_year)=0,$E$26,0),J1503+E1504-IF(AND(A1504&gt;=$E$23,MOD(A1504-$E$23,int)=0),$E$24,0)-F1504))))</f>
        <v/>
      </c>
      <c r="H1504" s="15"/>
      <c r="I1504" s="14" t="str">
        <f t="shared" si="224"/>
        <v/>
      </c>
      <c r="J1504" s="14" t="str">
        <f t="shared" si="225"/>
        <v/>
      </c>
      <c r="K1504" s="14" t="str">
        <f t="shared" si="226"/>
        <v/>
      </c>
      <c r="L1504" s="14" t="str">
        <f>IF(A1504="","",SUM($K$49:K1504))</f>
        <v/>
      </c>
      <c r="O1504" s="18" t="str">
        <f t="shared" si="227"/>
        <v/>
      </c>
      <c r="P1504" s="19" t="str">
        <f>IF(O1504="","",IF(OR(periods_per_year=26,periods_per_year=52),IF(periods_per_year=26,IF(O1504=1,fpdate,P1503+14),IF(periods_per_year=52,IF(O1504=1,fpdate,P1503+7),"n/a")),IF(periods_per_year=24,DATE(YEAR(fpdate),MONTH(fpdate)+(O1504-1)/2+IF(AND(DAY(fpdate)&gt;=15,MOD(O1504,2)=0),1,0),IF(MOD(O1504,2)=0,IF(DAY(fpdate)&gt;=15,DAY(fpdate)-14,DAY(fpdate)+14),DAY(fpdate))),IF(DAY(DATE(YEAR(fpdate),MONTH(fpdate)+O1504-1,DAY(fpdate)))&lt;&gt;DAY(fpdate),DATE(YEAR(fpdate),MONTH(fpdate)+O1504,0),DATE(YEAR(fpdate),MONTH(fpdate)+O1504-1,DAY(fpdate))))))</f>
        <v/>
      </c>
      <c r="Q1504" s="20" t="str">
        <f>IF(O1504="","",IF(D1504&lt;&gt;"",D1504,IF(O1504=1,start_rate,IF(variable,IF(OR(O1504=1,O1504&lt;$J$23*periods_per_year),Q1503,MIN($J$24,IF(MOD(O1504-1,$J$26)=0,MAX($J$25,Q1503+$J$27),Q1503))),Q1503))))</f>
        <v/>
      </c>
      <c r="R1504" s="21" t="str">
        <f>IF(O1504="","",ROUND((((1+Q1504/CP)^(CP/periods_per_year))-1)*U1503,2))</f>
        <v/>
      </c>
      <c r="S1504" s="21" t="str">
        <f>IF(O1504="","",IF(O1504=nper,U1503+R1504,MIN(U1503+R1504,IF(Q1504=Q1503,S1503,ROUND(-PMT(((1+Q1504/CP)^(CP/periods_per_year))-1,nper-O1504+1,U1503),2)))))</f>
        <v/>
      </c>
      <c r="T1504" s="21" t="str">
        <f t="shared" si="228"/>
        <v/>
      </c>
      <c r="U1504" s="21" t="str">
        <f t="shared" si="229"/>
        <v/>
      </c>
    </row>
    <row r="1505" spans="1:21" x14ac:dyDescent="0.2">
      <c r="A1505" s="11" t="str">
        <f t="shared" si="220"/>
        <v/>
      </c>
      <c r="B1505" s="12" t="str">
        <f t="shared" si="221"/>
        <v/>
      </c>
      <c r="C1505" s="16" t="str">
        <f t="shared" si="222"/>
        <v/>
      </c>
      <c r="D1505" s="13" t="str">
        <f>IF(A1505="","",IF(A1505=1,start_rate,IF(variable,IF(OR(A1505=1,A1505&lt;$J$23*periods_per_year),D1504,MIN($J$24,IF(MOD(A1505-1,$J$26)=0,MAX($J$25,D1504+$J$27),D1504))),D1504)))</f>
        <v/>
      </c>
      <c r="E1505" s="14" t="str">
        <f t="shared" si="223"/>
        <v/>
      </c>
      <c r="F1505" s="14" t="str">
        <f>IF(A1505="","",IF(A1505=nper,J1504+E1505,MIN(J1504+E1505,IF(D1505=D1504,F1504,IF($E$13="Acc Bi-Weekly",ROUND((-PMT(((1+D1505/CP)^(CP/12))-1,(nper-A1505+1)*12/26,J1504))/2,2),IF($E$13="Acc Weekly",ROUND((-PMT(((1+D1505/CP)^(CP/12))-1,(nper-A1505+1)*12/52,J1504))/4,2),ROUND(-PMT(((1+D1505/CP)^(CP/periods_per_year))-1,nper-A1505+1,J1504),2)))))))</f>
        <v/>
      </c>
      <c r="G1505" s="14" t="str">
        <f>IF(OR(A1505="",A1505&lt;$E$23),"",IF(J1504&lt;=F1505,0,IF(IF(AND(A1505&gt;=$E$23,MOD(A1505-$E$23,int)=0),$E$24,0)+F1505&gt;=J1504+E1505,J1504+E1505-F1505,IF(AND(A1505&gt;=$E$23,MOD(A1505-$E$23,int)=0),$E$24,0)+IF(IF(AND(A1505&gt;=$E$23,MOD(A1505-$E$23,int)=0),$E$24,0)+IF(MOD(A1505-$E$27,periods_per_year)=0,$E$26,0)+F1505&lt;J1504+E1505,IF(MOD(A1505-$E$27,periods_per_year)=0,$E$26,0),J1504+E1505-IF(AND(A1505&gt;=$E$23,MOD(A1505-$E$23,int)=0),$E$24,0)-F1505))))</f>
        <v/>
      </c>
      <c r="H1505" s="15"/>
      <c r="I1505" s="14" t="str">
        <f t="shared" si="224"/>
        <v/>
      </c>
      <c r="J1505" s="14" t="str">
        <f t="shared" si="225"/>
        <v/>
      </c>
      <c r="K1505" s="14" t="str">
        <f t="shared" si="226"/>
        <v/>
      </c>
      <c r="L1505" s="14" t="str">
        <f>IF(A1505="","",SUM($K$49:K1505))</f>
        <v/>
      </c>
      <c r="O1505" s="18" t="str">
        <f t="shared" si="227"/>
        <v/>
      </c>
      <c r="P1505" s="19" t="str">
        <f>IF(O1505="","",IF(OR(periods_per_year=26,periods_per_year=52),IF(periods_per_year=26,IF(O1505=1,fpdate,P1504+14),IF(periods_per_year=52,IF(O1505=1,fpdate,P1504+7),"n/a")),IF(periods_per_year=24,DATE(YEAR(fpdate),MONTH(fpdate)+(O1505-1)/2+IF(AND(DAY(fpdate)&gt;=15,MOD(O1505,2)=0),1,0),IF(MOD(O1505,2)=0,IF(DAY(fpdate)&gt;=15,DAY(fpdate)-14,DAY(fpdate)+14),DAY(fpdate))),IF(DAY(DATE(YEAR(fpdate),MONTH(fpdate)+O1505-1,DAY(fpdate)))&lt;&gt;DAY(fpdate),DATE(YEAR(fpdate),MONTH(fpdate)+O1505,0),DATE(YEAR(fpdate),MONTH(fpdate)+O1505-1,DAY(fpdate))))))</f>
        <v/>
      </c>
      <c r="Q1505" s="20" t="str">
        <f>IF(O1505="","",IF(D1505&lt;&gt;"",D1505,IF(O1505=1,start_rate,IF(variable,IF(OR(O1505=1,O1505&lt;$J$23*periods_per_year),Q1504,MIN($J$24,IF(MOD(O1505-1,$J$26)=0,MAX($J$25,Q1504+$J$27),Q1504))),Q1504))))</f>
        <v/>
      </c>
      <c r="R1505" s="21" t="str">
        <f>IF(O1505="","",ROUND((((1+Q1505/CP)^(CP/periods_per_year))-1)*U1504,2))</f>
        <v/>
      </c>
      <c r="S1505" s="21" t="str">
        <f>IF(O1505="","",IF(O1505=nper,U1504+R1505,MIN(U1504+R1505,IF(Q1505=Q1504,S1504,ROUND(-PMT(((1+Q1505/CP)^(CP/periods_per_year))-1,nper-O1505+1,U1504),2)))))</f>
        <v/>
      </c>
      <c r="T1505" s="21" t="str">
        <f t="shared" si="228"/>
        <v/>
      </c>
      <c r="U1505" s="21" t="str">
        <f t="shared" si="229"/>
        <v/>
      </c>
    </row>
    <row r="1506" spans="1:21" x14ac:dyDescent="0.2">
      <c r="A1506" s="11" t="str">
        <f t="shared" si="220"/>
        <v/>
      </c>
      <c r="B1506" s="12" t="str">
        <f t="shared" si="221"/>
        <v/>
      </c>
      <c r="C1506" s="16" t="str">
        <f t="shared" si="222"/>
        <v/>
      </c>
      <c r="D1506" s="13" t="str">
        <f>IF(A1506="","",IF(A1506=1,start_rate,IF(variable,IF(OR(A1506=1,A1506&lt;$J$23*periods_per_year),D1505,MIN($J$24,IF(MOD(A1506-1,$J$26)=0,MAX($J$25,D1505+$J$27),D1505))),D1505)))</f>
        <v/>
      </c>
      <c r="E1506" s="14" t="str">
        <f t="shared" si="223"/>
        <v/>
      </c>
      <c r="F1506" s="14" t="str">
        <f>IF(A1506="","",IF(A1506=nper,J1505+E1506,MIN(J1505+E1506,IF(D1506=D1505,F1505,IF($E$13="Acc Bi-Weekly",ROUND((-PMT(((1+D1506/CP)^(CP/12))-1,(nper-A1506+1)*12/26,J1505))/2,2),IF($E$13="Acc Weekly",ROUND((-PMT(((1+D1506/CP)^(CP/12))-1,(nper-A1506+1)*12/52,J1505))/4,2),ROUND(-PMT(((1+D1506/CP)^(CP/periods_per_year))-1,nper-A1506+1,J1505),2)))))))</f>
        <v/>
      </c>
      <c r="G1506" s="14" t="str">
        <f>IF(OR(A1506="",A1506&lt;$E$23),"",IF(J1505&lt;=F1506,0,IF(IF(AND(A1506&gt;=$E$23,MOD(A1506-$E$23,int)=0),$E$24,0)+F1506&gt;=J1505+E1506,J1505+E1506-F1506,IF(AND(A1506&gt;=$E$23,MOD(A1506-$E$23,int)=0),$E$24,0)+IF(IF(AND(A1506&gt;=$E$23,MOD(A1506-$E$23,int)=0),$E$24,0)+IF(MOD(A1506-$E$27,periods_per_year)=0,$E$26,0)+F1506&lt;J1505+E1506,IF(MOD(A1506-$E$27,periods_per_year)=0,$E$26,0),J1505+E1506-IF(AND(A1506&gt;=$E$23,MOD(A1506-$E$23,int)=0),$E$24,0)-F1506))))</f>
        <v/>
      </c>
      <c r="H1506" s="15"/>
      <c r="I1506" s="14" t="str">
        <f t="shared" si="224"/>
        <v/>
      </c>
      <c r="J1506" s="14" t="str">
        <f t="shared" si="225"/>
        <v/>
      </c>
      <c r="K1506" s="14" t="str">
        <f t="shared" si="226"/>
        <v/>
      </c>
      <c r="L1506" s="14" t="str">
        <f>IF(A1506="","",SUM($K$49:K1506))</f>
        <v/>
      </c>
      <c r="O1506" s="18" t="str">
        <f t="shared" si="227"/>
        <v/>
      </c>
      <c r="P1506" s="19" t="str">
        <f>IF(O1506="","",IF(OR(periods_per_year=26,periods_per_year=52),IF(periods_per_year=26,IF(O1506=1,fpdate,P1505+14),IF(periods_per_year=52,IF(O1506=1,fpdate,P1505+7),"n/a")),IF(periods_per_year=24,DATE(YEAR(fpdate),MONTH(fpdate)+(O1506-1)/2+IF(AND(DAY(fpdate)&gt;=15,MOD(O1506,2)=0),1,0),IF(MOD(O1506,2)=0,IF(DAY(fpdate)&gt;=15,DAY(fpdate)-14,DAY(fpdate)+14),DAY(fpdate))),IF(DAY(DATE(YEAR(fpdate),MONTH(fpdate)+O1506-1,DAY(fpdate)))&lt;&gt;DAY(fpdate),DATE(YEAR(fpdate),MONTH(fpdate)+O1506,0),DATE(YEAR(fpdate),MONTH(fpdate)+O1506-1,DAY(fpdate))))))</f>
        <v/>
      </c>
      <c r="Q1506" s="20" t="str">
        <f>IF(O1506="","",IF(D1506&lt;&gt;"",D1506,IF(O1506=1,start_rate,IF(variable,IF(OR(O1506=1,O1506&lt;$J$23*periods_per_year),Q1505,MIN($J$24,IF(MOD(O1506-1,$J$26)=0,MAX($J$25,Q1505+$J$27),Q1505))),Q1505))))</f>
        <v/>
      </c>
      <c r="R1506" s="21" t="str">
        <f>IF(O1506="","",ROUND((((1+Q1506/CP)^(CP/periods_per_year))-1)*U1505,2))</f>
        <v/>
      </c>
      <c r="S1506" s="21" t="str">
        <f>IF(O1506="","",IF(O1506=nper,U1505+R1506,MIN(U1505+R1506,IF(Q1506=Q1505,S1505,ROUND(-PMT(((1+Q1506/CP)^(CP/periods_per_year))-1,nper-O1506+1,U1505),2)))))</f>
        <v/>
      </c>
      <c r="T1506" s="21" t="str">
        <f t="shared" si="228"/>
        <v/>
      </c>
      <c r="U1506" s="21" t="str">
        <f t="shared" si="229"/>
        <v/>
      </c>
    </row>
    <row r="1507" spans="1:21" x14ac:dyDescent="0.2">
      <c r="A1507" s="11" t="str">
        <f t="shared" si="220"/>
        <v/>
      </c>
      <c r="B1507" s="12" t="str">
        <f t="shared" si="221"/>
        <v/>
      </c>
      <c r="C1507" s="16" t="str">
        <f t="shared" si="222"/>
        <v/>
      </c>
      <c r="D1507" s="13" t="str">
        <f>IF(A1507="","",IF(A1507=1,start_rate,IF(variable,IF(OR(A1507=1,A1507&lt;$J$23*periods_per_year),D1506,MIN($J$24,IF(MOD(A1507-1,$J$26)=0,MAX($J$25,D1506+$J$27),D1506))),D1506)))</f>
        <v/>
      </c>
      <c r="E1507" s="14" t="str">
        <f t="shared" si="223"/>
        <v/>
      </c>
      <c r="F1507" s="14" t="str">
        <f>IF(A1507="","",IF(A1507=nper,J1506+E1507,MIN(J1506+E1507,IF(D1507=D1506,F1506,IF($E$13="Acc Bi-Weekly",ROUND((-PMT(((1+D1507/CP)^(CP/12))-1,(nper-A1507+1)*12/26,J1506))/2,2),IF($E$13="Acc Weekly",ROUND((-PMT(((1+D1507/CP)^(CP/12))-1,(nper-A1507+1)*12/52,J1506))/4,2),ROUND(-PMT(((1+D1507/CP)^(CP/periods_per_year))-1,nper-A1507+1,J1506),2)))))))</f>
        <v/>
      </c>
      <c r="G1507" s="14" t="str">
        <f>IF(OR(A1507="",A1507&lt;$E$23),"",IF(J1506&lt;=F1507,0,IF(IF(AND(A1507&gt;=$E$23,MOD(A1507-$E$23,int)=0),$E$24,0)+F1507&gt;=J1506+E1507,J1506+E1507-F1507,IF(AND(A1507&gt;=$E$23,MOD(A1507-$E$23,int)=0),$E$24,0)+IF(IF(AND(A1507&gt;=$E$23,MOD(A1507-$E$23,int)=0),$E$24,0)+IF(MOD(A1507-$E$27,periods_per_year)=0,$E$26,0)+F1507&lt;J1506+E1507,IF(MOD(A1507-$E$27,periods_per_year)=0,$E$26,0),J1506+E1507-IF(AND(A1507&gt;=$E$23,MOD(A1507-$E$23,int)=0),$E$24,0)-F1507))))</f>
        <v/>
      </c>
      <c r="H1507" s="15"/>
      <c r="I1507" s="14" t="str">
        <f t="shared" si="224"/>
        <v/>
      </c>
      <c r="J1507" s="14" t="str">
        <f t="shared" si="225"/>
        <v/>
      </c>
      <c r="K1507" s="14" t="str">
        <f t="shared" si="226"/>
        <v/>
      </c>
      <c r="L1507" s="14" t="str">
        <f>IF(A1507="","",SUM($K$49:K1507))</f>
        <v/>
      </c>
      <c r="O1507" s="18" t="str">
        <f t="shared" si="227"/>
        <v/>
      </c>
      <c r="P1507" s="19" t="str">
        <f>IF(O1507="","",IF(OR(periods_per_year=26,periods_per_year=52),IF(periods_per_year=26,IF(O1507=1,fpdate,P1506+14),IF(periods_per_year=52,IF(O1507=1,fpdate,P1506+7),"n/a")),IF(periods_per_year=24,DATE(YEAR(fpdate),MONTH(fpdate)+(O1507-1)/2+IF(AND(DAY(fpdate)&gt;=15,MOD(O1507,2)=0),1,0),IF(MOD(O1507,2)=0,IF(DAY(fpdate)&gt;=15,DAY(fpdate)-14,DAY(fpdate)+14),DAY(fpdate))),IF(DAY(DATE(YEAR(fpdate),MONTH(fpdate)+O1507-1,DAY(fpdate)))&lt;&gt;DAY(fpdate),DATE(YEAR(fpdate),MONTH(fpdate)+O1507,0),DATE(YEAR(fpdate),MONTH(fpdate)+O1507-1,DAY(fpdate))))))</f>
        <v/>
      </c>
      <c r="Q1507" s="20" t="str">
        <f>IF(O1507="","",IF(D1507&lt;&gt;"",D1507,IF(O1507=1,start_rate,IF(variable,IF(OR(O1507=1,O1507&lt;$J$23*periods_per_year),Q1506,MIN($J$24,IF(MOD(O1507-1,$J$26)=0,MAX($J$25,Q1506+$J$27),Q1506))),Q1506))))</f>
        <v/>
      </c>
      <c r="R1507" s="21" t="str">
        <f>IF(O1507="","",ROUND((((1+Q1507/CP)^(CP/periods_per_year))-1)*U1506,2))</f>
        <v/>
      </c>
      <c r="S1507" s="21" t="str">
        <f>IF(O1507="","",IF(O1507=nper,U1506+R1507,MIN(U1506+R1507,IF(Q1507=Q1506,S1506,ROUND(-PMT(((1+Q1507/CP)^(CP/periods_per_year))-1,nper-O1507+1,U1506),2)))))</f>
        <v/>
      </c>
      <c r="T1507" s="21" t="str">
        <f t="shared" si="228"/>
        <v/>
      </c>
      <c r="U1507" s="21" t="str">
        <f t="shared" si="229"/>
        <v/>
      </c>
    </row>
    <row r="1508" spans="1:21" x14ac:dyDescent="0.2">
      <c r="A1508" s="11" t="str">
        <f t="shared" si="220"/>
        <v/>
      </c>
      <c r="B1508" s="12" t="str">
        <f t="shared" si="221"/>
        <v/>
      </c>
      <c r="C1508" s="16" t="str">
        <f t="shared" si="222"/>
        <v/>
      </c>
      <c r="D1508" s="13" t="str">
        <f>IF(A1508="","",IF(A1508=1,start_rate,IF(variable,IF(OR(A1508=1,A1508&lt;$J$23*periods_per_year),D1507,MIN($J$24,IF(MOD(A1508-1,$J$26)=0,MAX($J$25,D1507+$J$27),D1507))),D1507)))</f>
        <v/>
      </c>
      <c r="E1508" s="14" t="str">
        <f t="shared" si="223"/>
        <v/>
      </c>
      <c r="F1508" s="14" t="str">
        <f>IF(A1508="","",IF(A1508=nper,J1507+E1508,MIN(J1507+E1508,IF(D1508=D1507,F1507,IF($E$13="Acc Bi-Weekly",ROUND((-PMT(((1+D1508/CP)^(CP/12))-1,(nper-A1508+1)*12/26,J1507))/2,2),IF($E$13="Acc Weekly",ROUND((-PMT(((1+D1508/CP)^(CP/12))-1,(nper-A1508+1)*12/52,J1507))/4,2),ROUND(-PMT(((1+D1508/CP)^(CP/periods_per_year))-1,nper-A1508+1,J1507),2)))))))</f>
        <v/>
      </c>
      <c r="G1508" s="14" t="str">
        <f>IF(OR(A1508="",A1508&lt;$E$23),"",IF(J1507&lt;=F1508,0,IF(IF(AND(A1508&gt;=$E$23,MOD(A1508-$E$23,int)=0),$E$24,0)+F1508&gt;=J1507+E1508,J1507+E1508-F1508,IF(AND(A1508&gt;=$E$23,MOD(A1508-$E$23,int)=0),$E$24,0)+IF(IF(AND(A1508&gt;=$E$23,MOD(A1508-$E$23,int)=0),$E$24,0)+IF(MOD(A1508-$E$27,periods_per_year)=0,$E$26,0)+F1508&lt;J1507+E1508,IF(MOD(A1508-$E$27,periods_per_year)=0,$E$26,0),J1507+E1508-IF(AND(A1508&gt;=$E$23,MOD(A1508-$E$23,int)=0),$E$24,0)-F1508))))</f>
        <v/>
      </c>
      <c r="H1508" s="15"/>
      <c r="I1508" s="14" t="str">
        <f t="shared" si="224"/>
        <v/>
      </c>
      <c r="J1508" s="14" t="str">
        <f t="shared" si="225"/>
        <v/>
      </c>
      <c r="K1508" s="14" t="str">
        <f t="shared" si="226"/>
        <v/>
      </c>
      <c r="L1508" s="14" t="str">
        <f>IF(A1508="","",SUM($K$49:K1508))</f>
        <v/>
      </c>
      <c r="O1508" s="18" t="str">
        <f t="shared" si="227"/>
        <v/>
      </c>
      <c r="P1508" s="19" t="str">
        <f>IF(O1508="","",IF(OR(periods_per_year=26,periods_per_year=52),IF(periods_per_year=26,IF(O1508=1,fpdate,P1507+14),IF(periods_per_year=52,IF(O1508=1,fpdate,P1507+7),"n/a")),IF(periods_per_year=24,DATE(YEAR(fpdate),MONTH(fpdate)+(O1508-1)/2+IF(AND(DAY(fpdate)&gt;=15,MOD(O1508,2)=0),1,0),IF(MOD(O1508,2)=0,IF(DAY(fpdate)&gt;=15,DAY(fpdate)-14,DAY(fpdate)+14),DAY(fpdate))),IF(DAY(DATE(YEAR(fpdate),MONTH(fpdate)+O1508-1,DAY(fpdate)))&lt;&gt;DAY(fpdate),DATE(YEAR(fpdate),MONTH(fpdate)+O1508,0),DATE(YEAR(fpdate),MONTH(fpdate)+O1508-1,DAY(fpdate))))))</f>
        <v/>
      </c>
      <c r="Q1508" s="20" t="str">
        <f>IF(O1508="","",IF(D1508&lt;&gt;"",D1508,IF(O1508=1,start_rate,IF(variable,IF(OR(O1508=1,O1508&lt;$J$23*periods_per_year),Q1507,MIN($J$24,IF(MOD(O1508-1,$J$26)=0,MAX($J$25,Q1507+$J$27),Q1507))),Q1507))))</f>
        <v/>
      </c>
      <c r="R1508" s="21" t="str">
        <f>IF(O1508="","",ROUND((((1+Q1508/CP)^(CP/periods_per_year))-1)*U1507,2))</f>
        <v/>
      </c>
      <c r="S1508" s="21" t="str">
        <f>IF(O1508="","",IF(O1508=nper,U1507+R1508,MIN(U1507+R1508,IF(Q1508=Q1507,S1507,ROUND(-PMT(((1+Q1508/CP)^(CP/periods_per_year))-1,nper-O1508+1,U1507),2)))))</f>
        <v/>
      </c>
      <c r="T1508" s="21" t="str">
        <f t="shared" si="228"/>
        <v/>
      </c>
      <c r="U1508" s="21" t="str">
        <f t="shared" si="229"/>
        <v/>
      </c>
    </row>
    <row r="1509" spans="1:21" x14ac:dyDescent="0.2">
      <c r="A1509" s="11" t="str">
        <f t="shared" si="220"/>
        <v/>
      </c>
      <c r="B1509" s="12" t="str">
        <f t="shared" si="221"/>
        <v/>
      </c>
      <c r="C1509" s="16" t="str">
        <f t="shared" si="222"/>
        <v/>
      </c>
      <c r="D1509" s="13" t="str">
        <f>IF(A1509="","",IF(A1509=1,start_rate,IF(variable,IF(OR(A1509=1,A1509&lt;$J$23*periods_per_year),D1508,MIN($J$24,IF(MOD(A1509-1,$J$26)=0,MAX($J$25,D1508+$J$27),D1508))),D1508)))</f>
        <v/>
      </c>
      <c r="E1509" s="14" t="str">
        <f t="shared" si="223"/>
        <v/>
      </c>
      <c r="F1509" s="14" t="str">
        <f>IF(A1509="","",IF(A1509=nper,J1508+E1509,MIN(J1508+E1509,IF(D1509=D1508,F1508,IF($E$13="Acc Bi-Weekly",ROUND((-PMT(((1+D1509/CP)^(CP/12))-1,(nper-A1509+1)*12/26,J1508))/2,2),IF($E$13="Acc Weekly",ROUND((-PMT(((1+D1509/CP)^(CP/12))-1,(nper-A1509+1)*12/52,J1508))/4,2),ROUND(-PMT(((1+D1509/CP)^(CP/periods_per_year))-1,nper-A1509+1,J1508),2)))))))</f>
        <v/>
      </c>
      <c r="G1509" s="14" t="str">
        <f>IF(OR(A1509="",A1509&lt;$E$23),"",IF(J1508&lt;=F1509,0,IF(IF(AND(A1509&gt;=$E$23,MOD(A1509-$E$23,int)=0),$E$24,0)+F1509&gt;=J1508+E1509,J1508+E1509-F1509,IF(AND(A1509&gt;=$E$23,MOD(A1509-$E$23,int)=0),$E$24,0)+IF(IF(AND(A1509&gt;=$E$23,MOD(A1509-$E$23,int)=0),$E$24,0)+IF(MOD(A1509-$E$27,periods_per_year)=0,$E$26,0)+F1509&lt;J1508+E1509,IF(MOD(A1509-$E$27,periods_per_year)=0,$E$26,0),J1508+E1509-IF(AND(A1509&gt;=$E$23,MOD(A1509-$E$23,int)=0),$E$24,0)-F1509))))</f>
        <v/>
      </c>
      <c r="H1509" s="15"/>
      <c r="I1509" s="14" t="str">
        <f t="shared" si="224"/>
        <v/>
      </c>
      <c r="J1509" s="14" t="str">
        <f t="shared" si="225"/>
        <v/>
      </c>
      <c r="K1509" s="14" t="str">
        <f t="shared" si="226"/>
        <v/>
      </c>
      <c r="L1509" s="14" t="str">
        <f>IF(A1509="","",SUM($K$49:K1509))</f>
        <v/>
      </c>
      <c r="O1509" s="18" t="str">
        <f t="shared" si="227"/>
        <v/>
      </c>
      <c r="P1509" s="19" t="str">
        <f>IF(O1509="","",IF(OR(periods_per_year=26,periods_per_year=52),IF(periods_per_year=26,IF(O1509=1,fpdate,P1508+14),IF(periods_per_year=52,IF(O1509=1,fpdate,P1508+7),"n/a")),IF(periods_per_year=24,DATE(YEAR(fpdate),MONTH(fpdate)+(O1509-1)/2+IF(AND(DAY(fpdate)&gt;=15,MOD(O1509,2)=0),1,0),IF(MOD(O1509,2)=0,IF(DAY(fpdate)&gt;=15,DAY(fpdate)-14,DAY(fpdate)+14),DAY(fpdate))),IF(DAY(DATE(YEAR(fpdate),MONTH(fpdate)+O1509-1,DAY(fpdate)))&lt;&gt;DAY(fpdate),DATE(YEAR(fpdate),MONTH(fpdate)+O1509,0),DATE(YEAR(fpdate),MONTH(fpdate)+O1509-1,DAY(fpdate))))))</f>
        <v/>
      </c>
      <c r="Q1509" s="20" t="str">
        <f>IF(O1509="","",IF(D1509&lt;&gt;"",D1509,IF(O1509=1,start_rate,IF(variable,IF(OR(O1509=1,O1509&lt;$J$23*periods_per_year),Q1508,MIN($J$24,IF(MOD(O1509-1,$J$26)=0,MAX($J$25,Q1508+$J$27),Q1508))),Q1508))))</f>
        <v/>
      </c>
      <c r="R1509" s="21" t="str">
        <f>IF(O1509="","",ROUND((((1+Q1509/CP)^(CP/periods_per_year))-1)*U1508,2))</f>
        <v/>
      </c>
      <c r="S1509" s="21" t="str">
        <f>IF(O1509="","",IF(O1509=nper,U1508+R1509,MIN(U1508+R1509,IF(Q1509=Q1508,S1508,ROUND(-PMT(((1+Q1509/CP)^(CP/periods_per_year))-1,nper-O1509+1,U1508),2)))))</f>
        <v/>
      </c>
      <c r="T1509" s="21" t="str">
        <f t="shared" si="228"/>
        <v/>
      </c>
      <c r="U1509" s="21" t="str">
        <f t="shared" si="229"/>
        <v/>
      </c>
    </row>
    <row r="1510" spans="1:21" x14ac:dyDescent="0.2">
      <c r="A1510" s="11" t="str">
        <f t="shared" si="220"/>
        <v/>
      </c>
      <c r="B1510" s="12" t="str">
        <f t="shared" si="221"/>
        <v/>
      </c>
      <c r="C1510" s="16" t="str">
        <f t="shared" si="222"/>
        <v/>
      </c>
      <c r="D1510" s="13" t="str">
        <f>IF(A1510="","",IF(A1510=1,start_rate,IF(variable,IF(OR(A1510=1,A1510&lt;$J$23*periods_per_year),D1509,MIN($J$24,IF(MOD(A1510-1,$J$26)=0,MAX($J$25,D1509+$J$27),D1509))),D1509)))</f>
        <v/>
      </c>
      <c r="E1510" s="14" t="str">
        <f t="shared" si="223"/>
        <v/>
      </c>
      <c r="F1510" s="14" t="str">
        <f>IF(A1510="","",IF(A1510=nper,J1509+E1510,MIN(J1509+E1510,IF(D1510=D1509,F1509,IF($E$13="Acc Bi-Weekly",ROUND((-PMT(((1+D1510/CP)^(CP/12))-1,(nper-A1510+1)*12/26,J1509))/2,2),IF($E$13="Acc Weekly",ROUND((-PMT(((1+D1510/CP)^(CP/12))-1,(nper-A1510+1)*12/52,J1509))/4,2),ROUND(-PMT(((1+D1510/CP)^(CP/periods_per_year))-1,nper-A1510+1,J1509),2)))))))</f>
        <v/>
      </c>
      <c r="G1510" s="14" t="str">
        <f>IF(OR(A1510="",A1510&lt;$E$23),"",IF(J1509&lt;=F1510,0,IF(IF(AND(A1510&gt;=$E$23,MOD(A1510-$E$23,int)=0),$E$24,0)+F1510&gt;=J1509+E1510,J1509+E1510-F1510,IF(AND(A1510&gt;=$E$23,MOD(A1510-$E$23,int)=0),$E$24,0)+IF(IF(AND(A1510&gt;=$E$23,MOD(A1510-$E$23,int)=0),$E$24,0)+IF(MOD(A1510-$E$27,periods_per_year)=0,$E$26,0)+F1510&lt;J1509+E1510,IF(MOD(A1510-$E$27,periods_per_year)=0,$E$26,0),J1509+E1510-IF(AND(A1510&gt;=$E$23,MOD(A1510-$E$23,int)=0),$E$24,0)-F1510))))</f>
        <v/>
      </c>
      <c r="H1510" s="15"/>
      <c r="I1510" s="14" t="str">
        <f t="shared" si="224"/>
        <v/>
      </c>
      <c r="J1510" s="14" t="str">
        <f t="shared" si="225"/>
        <v/>
      </c>
      <c r="K1510" s="14" t="str">
        <f t="shared" si="226"/>
        <v/>
      </c>
      <c r="L1510" s="14" t="str">
        <f>IF(A1510="","",SUM($K$49:K1510))</f>
        <v/>
      </c>
      <c r="O1510" s="18" t="str">
        <f t="shared" si="227"/>
        <v/>
      </c>
      <c r="P1510" s="19" t="str">
        <f>IF(O1510="","",IF(OR(periods_per_year=26,periods_per_year=52),IF(periods_per_year=26,IF(O1510=1,fpdate,P1509+14),IF(periods_per_year=52,IF(O1510=1,fpdate,P1509+7),"n/a")),IF(periods_per_year=24,DATE(YEAR(fpdate),MONTH(fpdate)+(O1510-1)/2+IF(AND(DAY(fpdate)&gt;=15,MOD(O1510,2)=0),1,0),IF(MOD(O1510,2)=0,IF(DAY(fpdate)&gt;=15,DAY(fpdate)-14,DAY(fpdate)+14),DAY(fpdate))),IF(DAY(DATE(YEAR(fpdate),MONTH(fpdate)+O1510-1,DAY(fpdate)))&lt;&gt;DAY(fpdate),DATE(YEAR(fpdate),MONTH(fpdate)+O1510,0),DATE(YEAR(fpdate),MONTH(fpdate)+O1510-1,DAY(fpdate))))))</f>
        <v/>
      </c>
      <c r="Q1510" s="20" t="str">
        <f>IF(O1510="","",IF(D1510&lt;&gt;"",D1510,IF(O1510=1,start_rate,IF(variable,IF(OR(O1510=1,O1510&lt;$J$23*periods_per_year),Q1509,MIN($J$24,IF(MOD(O1510-1,$J$26)=0,MAX($J$25,Q1509+$J$27),Q1509))),Q1509))))</f>
        <v/>
      </c>
      <c r="R1510" s="21" t="str">
        <f>IF(O1510="","",ROUND((((1+Q1510/CP)^(CP/periods_per_year))-1)*U1509,2))</f>
        <v/>
      </c>
      <c r="S1510" s="21" t="str">
        <f>IF(O1510="","",IF(O1510=nper,U1509+R1510,MIN(U1509+R1510,IF(Q1510=Q1509,S1509,ROUND(-PMT(((1+Q1510/CP)^(CP/periods_per_year))-1,nper-O1510+1,U1509),2)))))</f>
        <v/>
      </c>
      <c r="T1510" s="21" t="str">
        <f t="shared" si="228"/>
        <v/>
      </c>
      <c r="U1510" s="21" t="str">
        <f t="shared" si="229"/>
        <v/>
      </c>
    </row>
    <row r="1511" spans="1:21" x14ac:dyDescent="0.2">
      <c r="A1511" s="11" t="str">
        <f t="shared" si="220"/>
        <v/>
      </c>
      <c r="B1511" s="12" t="str">
        <f t="shared" si="221"/>
        <v/>
      </c>
      <c r="C1511" s="16" t="str">
        <f t="shared" si="222"/>
        <v/>
      </c>
      <c r="D1511" s="13" t="str">
        <f>IF(A1511="","",IF(A1511=1,start_rate,IF(variable,IF(OR(A1511=1,A1511&lt;$J$23*periods_per_year),D1510,MIN($J$24,IF(MOD(A1511-1,$J$26)=0,MAX($J$25,D1510+$J$27),D1510))),D1510)))</f>
        <v/>
      </c>
      <c r="E1511" s="14" t="str">
        <f t="shared" si="223"/>
        <v/>
      </c>
      <c r="F1511" s="14" t="str">
        <f>IF(A1511="","",IF(A1511=nper,J1510+E1511,MIN(J1510+E1511,IF(D1511=D1510,F1510,IF($E$13="Acc Bi-Weekly",ROUND((-PMT(((1+D1511/CP)^(CP/12))-1,(nper-A1511+1)*12/26,J1510))/2,2),IF($E$13="Acc Weekly",ROUND((-PMT(((1+D1511/CP)^(CP/12))-1,(nper-A1511+1)*12/52,J1510))/4,2),ROUND(-PMT(((1+D1511/CP)^(CP/periods_per_year))-1,nper-A1511+1,J1510),2)))))))</f>
        <v/>
      </c>
      <c r="G1511" s="14" t="str">
        <f>IF(OR(A1511="",A1511&lt;$E$23),"",IF(J1510&lt;=F1511,0,IF(IF(AND(A1511&gt;=$E$23,MOD(A1511-$E$23,int)=0),$E$24,0)+F1511&gt;=J1510+E1511,J1510+E1511-F1511,IF(AND(A1511&gt;=$E$23,MOD(A1511-$E$23,int)=0),$E$24,0)+IF(IF(AND(A1511&gt;=$E$23,MOD(A1511-$E$23,int)=0),$E$24,0)+IF(MOD(A1511-$E$27,periods_per_year)=0,$E$26,0)+F1511&lt;J1510+E1511,IF(MOD(A1511-$E$27,periods_per_year)=0,$E$26,0),J1510+E1511-IF(AND(A1511&gt;=$E$23,MOD(A1511-$E$23,int)=0),$E$24,0)-F1511))))</f>
        <v/>
      </c>
      <c r="H1511" s="15"/>
      <c r="I1511" s="14" t="str">
        <f t="shared" si="224"/>
        <v/>
      </c>
      <c r="J1511" s="14" t="str">
        <f t="shared" si="225"/>
        <v/>
      </c>
      <c r="K1511" s="14" t="str">
        <f t="shared" si="226"/>
        <v/>
      </c>
      <c r="L1511" s="14" t="str">
        <f>IF(A1511="","",SUM($K$49:K1511))</f>
        <v/>
      </c>
      <c r="O1511" s="18" t="str">
        <f t="shared" si="227"/>
        <v/>
      </c>
      <c r="P1511" s="19" t="str">
        <f>IF(O1511="","",IF(OR(periods_per_year=26,periods_per_year=52),IF(periods_per_year=26,IF(O1511=1,fpdate,P1510+14),IF(periods_per_year=52,IF(O1511=1,fpdate,P1510+7),"n/a")),IF(periods_per_year=24,DATE(YEAR(fpdate),MONTH(fpdate)+(O1511-1)/2+IF(AND(DAY(fpdate)&gt;=15,MOD(O1511,2)=0),1,0),IF(MOD(O1511,2)=0,IF(DAY(fpdate)&gt;=15,DAY(fpdate)-14,DAY(fpdate)+14),DAY(fpdate))),IF(DAY(DATE(YEAR(fpdate),MONTH(fpdate)+O1511-1,DAY(fpdate)))&lt;&gt;DAY(fpdate),DATE(YEAR(fpdate),MONTH(fpdate)+O1511,0),DATE(YEAR(fpdate),MONTH(fpdate)+O1511-1,DAY(fpdate))))))</f>
        <v/>
      </c>
      <c r="Q1511" s="20" t="str">
        <f>IF(O1511="","",IF(D1511&lt;&gt;"",D1511,IF(O1511=1,start_rate,IF(variable,IF(OR(O1511=1,O1511&lt;$J$23*periods_per_year),Q1510,MIN($J$24,IF(MOD(O1511-1,$J$26)=0,MAX($J$25,Q1510+$J$27),Q1510))),Q1510))))</f>
        <v/>
      </c>
      <c r="R1511" s="21" t="str">
        <f>IF(O1511="","",ROUND((((1+Q1511/CP)^(CP/periods_per_year))-1)*U1510,2))</f>
        <v/>
      </c>
      <c r="S1511" s="21" t="str">
        <f>IF(O1511="","",IF(O1511=nper,U1510+R1511,MIN(U1510+R1511,IF(Q1511=Q1510,S1510,ROUND(-PMT(((1+Q1511/CP)^(CP/periods_per_year))-1,nper-O1511+1,U1510),2)))))</f>
        <v/>
      </c>
      <c r="T1511" s="21" t="str">
        <f t="shared" si="228"/>
        <v/>
      </c>
      <c r="U1511" s="21" t="str">
        <f t="shared" si="229"/>
        <v/>
      </c>
    </row>
    <row r="1512" spans="1:21" x14ac:dyDescent="0.2">
      <c r="A1512" s="11" t="str">
        <f t="shared" si="220"/>
        <v/>
      </c>
      <c r="B1512" s="12" t="str">
        <f t="shared" si="221"/>
        <v/>
      </c>
      <c r="C1512" s="16" t="str">
        <f t="shared" si="222"/>
        <v/>
      </c>
      <c r="D1512" s="13" t="str">
        <f>IF(A1512="","",IF(A1512=1,start_rate,IF(variable,IF(OR(A1512=1,A1512&lt;$J$23*periods_per_year),D1511,MIN($J$24,IF(MOD(A1512-1,$J$26)=0,MAX($J$25,D1511+$J$27),D1511))),D1511)))</f>
        <v/>
      </c>
      <c r="E1512" s="14" t="str">
        <f t="shared" si="223"/>
        <v/>
      </c>
      <c r="F1512" s="14" t="str">
        <f>IF(A1512="","",IF(A1512=nper,J1511+E1512,MIN(J1511+E1512,IF(D1512=D1511,F1511,IF($E$13="Acc Bi-Weekly",ROUND((-PMT(((1+D1512/CP)^(CP/12))-1,(nper-A1512+1)*12/26,J1511))/2,2),IF($E$13="Acc Weekly",ROUND((-PMT(((1+D1512/CP)^(CP/12))-1,(nper-A1512+1)*12/52,J1511))/4,2),ROUND(-PMT(((1+D1512/CP)^(CP/periods_per_year))-1,nper-A1512+1,J1511),2)))))))</f>
        <v/>
      </c>
      <c r="G1512" s="14" t="str">
        <f>IF(OR(A1512="",A1512&lt;$E$23),"",IF(J1511&lt;=F1512,0,IF(IF(AND(A1512&gt;=$E$23,MOD(A1512-$E$23,int)=0),$E$24,0)+F1512&gt;=J1511+E1512,J1511+E1512-F1512,IF(AND(A1512&gt;=$E$23,MOD(A1512-$E$23,int)=0),$E$24,0)+IF(IF(AND(A1512&gt;=$E$23,MOD(A1512-$E$23,int)=0),$E$24,0)+IF(MOD(A1512-$E$27,periods_per_year)=0,$E$26,0)+F1512&lt;J1511+E1512,IF(MOD(A1512-$E$27,periods_per_year)=0,$E$26,0),J1511+E1512-IF(AND(A1512&gt;=$E$23,MOD(A1512-$E$23,int)=0),$E$24,0)-F1512))))</f>
        <v/>
      </c>
      <c r="H1512" s="15"/>
      <c r="I1512" s="14" t="str">
        <f t="shared" si="224"/>
        <v/>
      </c>
      <c r="J1512" s="14" t="str">
        <f t="shared" si="225"/>
        <v/>
      </c>
      <c r="K1512" s="14" t="str">
        <f t="shared" si="226"/>
        <v/>
      </c>
      <c r="L1512" s="14" t="str">
        <f>IF(A1512="","",SUM($K$49:K1512))</f>
        <v/>
      </c>
      <c r="O1512" s="18" t="str">
        <f t="shared" si="227"/>
        <v/>
      </c>
      <c r="P1512" s="19" t="str">
        <f>IF(O1512="","",IF(OR(periods_per_year=26,periods_per_year=52),IF(periods_per_year=26,IF(O1512=1,fpdate,P1511+14),IF(periods_per_year=52,IF(O1512=1,fpdate,P1511+7),"n/a")),IF(periods_per_year=24,DATE(YEAR(fpdate),MONTH(fpdate)+(O1512-1)/2+IF(AND(DAY(fpdate)&gt;=15,MOD(O1512,2)=0),1,0),IF(MOD(O1512,2)=0,IF(DAY(fpdate)&gt;=15,DAY(fpdate)-14,DAY(fpdate)+14),DAY(fpdate))),IF(DAY(DATE(YEAR(fpdate),MONTH(fpdate)+O1512-1,DAY(fpdate)))&lt;&gt;DAY(fpdate),DATE(YEAR(fpdate),MONTH(fpdate)+O1512,0),DATE(YEAR(fpdate),MONTH(fpdate)+O1512-1,DAY(fpdate))))))</f>
        <v/>
      </c>
      <c r="Q1512" s="20" t="str">
        <f>IF(O1512="","",IF(D1512&lt;&gt;"",D1512,IF(O1512=1,start_rate,IF(variable,IF(OR(O1512=1,O1512&lt;$J$23*periods_per_year),Q1511,MIN($J$24,IF(MOD(O1512-1,$J$26)=0,MAX($J$25,Q1511+$J$27),Q1511))),Q1511))))</f>
        <v/>
      </c>
      <c r="R1512" s="21" t="str">
        <f>IF(O1512="","",ROUND((((1+Q1512/CP)^(CP/periods_per_year))-1)*U1511,2))</f>
        <v/>
      </c>
      <c r="S1512" s="21" t="str">
        <f>IF(O1512="","",IF(O1512=nper,U1511+R1512,MIN(U1511+R1512,IF(Q1512=Q1511,S1511,ROUND(-PMT(((1+Q1512/CP)^(CP/periods_per_year))-1,nper-O1512+1,U1511),2)))))</f>
        <v/>
      </c>
      <c r="T1512" s="21" t="str">
        <f t="shared" si="228"/>
        <v/>
      </c>
      <c r="U1512" s="21" t="str">
        <f t="shared" si="229"/>
        <v/>
      </c>
    </row>
    <row r="1513" spans="1:21" x14ac:dyDescent="0.2">
      <c r="A1513" s="11" t="str">
        <f t="shared" si="220"/>
        <v/>
      </c>
      <c r="B1513" s="12" t="str">
        <f t="shared" si="221"/>
        <v/>
      </c>
      <c r="C1513" s="16" t="str">
        <f t="shared" si="222"/>
        <v/>
      </c>
      <c r="D1513" s="13" t="str">
        <f>IF(A1513="","",IF(A1513=1,start_rate,IF(variable,IF(OR(A1513=1,A1513&lt;$J$23*periods_per_year),D1512,MIN($J$24,IF(MOD(A1513-1,$J$26)=0,MAX($J$25,D1512+$J$27),D1512))),D1512)))</f>
        <v/>
      </c>
      <c r="E1513" s="14" t="str">
        <f t="shared" si="223"/>
        <v/>
      </c>
      <c r="F1513" s="14" t="str">
        <f>IF(A1513="","",IF(A1513=nper,J1512+E1513,MIN(J1512+E1513,IF(D1513=D1512,F1512,IF($E$13="Acc Bi-Weekly",ROUND((-PMT(((1+D1513/CP)^(CP/12))-1,(nper-A1513+1)*12/26,J1512))/2,2),IF($E$13="Acc Weekly",ROUND((-PMT(((1+D1513/CP)^(CP/12))-1,(nper-A1513+1)*12/52,J1512))/4,2),ROUND(-PMT(((1+D1513/CP)^(CP/periods_per_year))-1,nper-A1513+1,J1512),2)))))))</f>
        <v/>
      </c>
      <c r="G1513" s="14" t="str">
        <f>IF(OR(A1513="",A1513&lt;$E$23),"",IF(J1512&lt;=F1513,0,IF(IF(AND(A1513&gt;=$E$23,MOD(A1513-$E$23,int)=0),$E$24,0)+F1513&gt;=J1512+E1513,J1512+E1513-F1513,IF(AND(A1513&gt;=$E$23,MOD(A1513-$E$23,int)=0),$E$24,0)+IF(IF(AND(A1513&gt;=$E$23,MOD(A1513-$E$23,int)=0),$E$24,0)+IF(MOD(A1513-$E$27,periods_per_year)=0,$E$26,0)+F1513&lt;J1512+E1513,IF(MOD(A1513-$E$27,periods_per_year)=0,$E$26,0),J1512+E1513-IF(AND(A1513&gt;=$E$23,MOD(A1513-$E$23,int)=0),$E$24,0)-F1513))))</f>
        <v/>
      </c>
      <c r="H1513" s="15"/>
      <c r="I1513" s="14" t="str">
        <f t="shared" si="224"/>
        <v/>
      </c>
      <c r="J1513" s="14" t="str">
        <f t="shared" si="225"/>
        <v/>
      </c>
      <c r="K1513" s="14" t="str">
        <f t="shared" si="226"/>
        <v/>
      </c>
      <c r="L1513" s="14" t="str">
        <f>IF(A1513="","",SUM($K$49:K1513))</f>
        <v/>
      </c>
      <c r="O1513" s="18" t="str">
        <f t="shared" si="227"/>
        <v/>
      </c>
      <c r="P1513" s="19" t="str">
        <f>IF(O1513="","",IF(OR(periods_per_year=26,periods_per_year=52),IF(periods_per_year=26,IF(O1513=1,fpdate,P1512+14),IF(periods_per_year=52,IF(O1513=1,fpdate,P1512+7),"n/a")),IF(periods_per_year=24,DATE(YEAR(fpdate),MONTH(fpdate)+(O1513-1)/2+IF(AND(DAY(fpdate)&gt;=15,MOD(O1513,2)=0),1,0),IF(MOD(O1513,2)=0,IF(DAY(fpdate)&gt;=15,DAY(fpdate)-14,DAY(fpdate)+14),DAY(fpdate))),IF(DAY(DATE(YEAR(fpdate),MONTH(fpdate)+O1513-1,DAY(fpdate)))&lt;&gt;DAY(fpdate),DATE(YEAR(fpdate),MONTH(fpdate)+O1513,0),DATE(YEAR(fpdate),MONTH(fpdate)+O1513-1,DAY(fpdate))))))</f>
        <v/>
      </c>
      <c r="Q1513" s="20" t="str">
        <f>IF(O1513="","",IF(D1513&lt;&gt;"",D1513,IF(O1513=1,start_rate,IF(variable,IF(OR(O1513=1,O1513&lt;$J$23*periods_per_year),Q1512,MIN($J$24,IF(MOD(O1513-1,$J$26)=0,MAX($J$25,Q1512+$J$27),Q1512))),Q1512))))</f>
        <v/>
      </c>
      <c r="R1513" s="21" t="str">
        <f>IF(O1513="","",ROUND((((1+Q1513/CP)^(CP/periods_per_year))-1)*U1512,2))</f>
        <v/>
      </c>
      <c r="S1513" s="21" t="str">
        <f>IF(O1513="","",IF(O1513=nper,U1512+R1513,MIN(U1512+R1513,IF(Q1513=Q1512,S1512,ROUND(-PMT(((1+Q1513/CP)^(CP/periods_per_year))-1,nper-O1513+1,U1512),2)))))</f>
        <v/>
      </c>
      <c r="T1513" s="21" t="str">
        <f t="shared" si="228"/>
        <v/>
      </c>
      <c r="U1513" s="21" t="str">
        <f t="shared" si="229"/>
        <v/>
      </c>
    </row>
    <row r="1514" spans="1:21" x14ac:dyDescent="0.2">
      <c r="A1514" s="11" t="str">
        <f t="shared" si="220"/>
        <v/>
      </c>
      <c r="B1514" s="12" t="str">
        <f t="shared" si="221"/>
        <v/>
      </c>
      <c r="C1514" s="16" t="str">
        <f t="shared" si="222"/>
        <v/>
      </c>
      <c r="D1514" s="13" t="str">
        <f>IF(A1514="","",IF(A1514=1,start_rate,IF(variable,IF(OR(A1514=1,A1514&lt;$J$23*periods_per_year),D1513,MIN($J$24,IF(MOD(A1514-1,$J$26)=0,MAX($J$25,D1513+$J$27),D1513))),D1513)))</f>
        <v/>
      </c>
      <c r="E1514" s="14" t="str">
        <f t="shared" si="223"/>
        <v/>
      </c>
      <c r="F1514" s="14" t="str">
        <f>IF(A1514="","",IF(A1514=nper,J1513+E1514,MIN(J1513+E1514,IF(D1514=D1513,F1513,IF($E$13="Acc Bi-Weekly",ROUND((-PMT(((1+D1514/CP)^(CP/12))-1,(nper-A1514+1)*12/26,J1513))/2,2),IF($E$13="Acc Weekly",ROUND((-PMT(((1+D1514/CP)^(CP/12))-1,(nper-A1514+1)*12/52,J1513))/4,2),ROUND(-PMT(((1+D1514/CP)^(CP/periods_per_year))-1,nper-A1514+1,J1513),2)))))))</f>
        <v/>
      </c>
      <c r="G1514" s="14" t="str">
        <f>IF(OR(A1514="",A1514&lt;$E$23),"",IF(J1513&lt;=F1514,0,IF(IF(AND(A1514&gt;=$E$23,MOD(A1514-$E$23,int)=0),$E$24,0)+F1514&gt;=J1513+E1514,J1513+E1514-F1514,IF(AND(A1514&gt;=$E$23,MOD(A1514-$E$23,int)=0),$E$24,0)+IF(IF(AND(A1514&gt;=$E$23,MOD(A1514-$E$23,int)=0),$E$24,0)+IF(MOD(A1514-$E$27,periods_per_year)=0,$E$26,0)+F1514&lt;J1513+E1514,IF(MOD(A1514-$E$27,periods_per_year)=0,$E$26,0),J1513+E1514-IF(AND(A1514&gt;=$E$23,MOD(A1514-$E$23,int)=0),$E$24,0)-F1514))))</f>
        <v/>
      </c>
      <c r="H1514" s="15"/>
      <c r="I1514" s="14" t="str">
        <f t="shared" si="224"/>
        <v/>
      </c>
      <c r="J1514" s="14" t="str">
        <f t="shared" si="225"/>
        <v/>
      </c>
      <c r="K1514" s="14" t="str">
        <f t="shared" si="226"/>
        <v/>
      </c>
      <c r="L1514" s="14" t="str">
        <f>IF(A1514="","",SUM($K$49:K1514))</f>
        <v/>
      </c>
      <c r="O1514" s="18" t="str">
        <f t="shared" si="227"/>
        <v/>
      </c>
      <c r="P1514" s="19" t="str">
        <f>IF(O1514="","",IF(OR(periods_per_year=26,periods_per_year=52),IF(periods_per_year=26,IF(O1514=1,fpdate,P1513+14),IF(periods_per_year=52,IF(O1514=1,fpdate,P1513+7),"n/a")),IF(periods_per_year=24,DATE(YEAR(fpdate),MONTH(fpdate)+(O1514-1)/2+IF(AND(DAY(fpdate)&gt;=15,MOD(O1514,2)=0),1,0),IF(MOD(O1514,2)=0,IF(DAY(fpdate)&gt;=15,DAY(fpdate)-14,DAY(fpdate)+14),DAY(fpdate))),IF(DAY(DATE(YEAR(fpdate),MONTH(fpdate)+O1514-1,DAY(fpdate)))&lt;&gt;DAY(fpdate),DATE(YEAR(fpdate),MONTH(fpdate)+O1514,0),DATE(YEAR(fpdate),MONTH(fpdate)+O1514-1,DAY(fpdate))))))</f>
        <v/>
      </c>
      <c r="Q1514" s="20" t="str">
        <f>IF(O1514="","",IF(D1514&lt;&gt;"",D1514,IF(O1514=1,start_rate,IF(variable,IF(OR(O1514=1,O1514&lt;$J$23*periods_per_year),Q1513,MIN($J$24,IF(MOD(O1514-1,$J$26)=0,MAX($J$25,Q1513+$J$27),Q1513))),Q1513))))</f>
        <v/>
      </c>
      <c r="R1514" s="21" t="str">
        <f>IF(O1514="","",ROUND((((1+Q1514/CP)^(CP/periods_per_year))-1)*U1513,2))</f>
        <v/>
      </c>
      <c r="S1514" s="21" t="str">
        <f>IF(O1514="","",IF(O1514=nper,U1513+R1514,MIN(U1513+R1514,IF(Q1514=Q1513,S1513,ROUND(-PMT(((1+Q1514/CP)^(CP/periods_per_year))-1,nper-O1514+1,U1513),2)))))</f>
        <v/>
      </c>
      <c r="T1514" s="21" t="str">
        <f t="shared" si="228"/>
        <v/>
      </c>
      <c r="U1514" s="21" t="str">
        <f t="shared" si="229"/>
        <v/>
      </c>
    </row>
    <row r="1515" spans="1:21" x14ac:dyDescent="0.2">
      <c r="A1515" s="11" t="str">
        <f t="shared" si="220"/>
        <v/>
      </c>
      <c r="B1515" s="12" t="str">
        <f t="shared" si="221"/>
        <v/>
      </c>
      <c r="C1515" s="16" t="str">
        <f t="shared" si="222"/>
        <v/>
      </c>
      <c r="D1515" s="13" t="str">
        <f>IF(A1515="","",IF(A1515=1,start_rate,IF(variable,IF(OR(A1515=1,A1515&lt;$J$23*periods_per_year),D1514,MIN($J$24,IF(MOD(A1515-1,$J$26)=0,MAX($J$25,D1514+$J$27),D1514))),D1514)))</f>
        <v/>
      </c>
      <c r="E1515" s="14" t="str">
        <f t="shared" si="223"/>
        <v/>
      </c>
      <c r="F1515" s="14" t="str">
        <f>IF(A1515="","",IF(A1515=nper,J1514+E1515,MIN(J1514+E1515,IF(D1515=D1514,F1514,IF($E$13="Acc Bi-Weekly",ROUND((-PMT(((1+D1515/CP)^(CP/12))-1,(nper-A1515+1)*12/26,J1514))/2,2),IF($E$13="Acc Weekly",ROUND((-PMT(((1+D1515/CP)^(CP/12))-1,(nper-A1515+1)*12/52,J1514))/4,2),ROUND(-PMT(((1+D1515/CP)^(CP/periods_per_year))-1,nper-A1515+1,J1514),2)))))))</f>
        <v/>
      </c>
      <c r="G1515" s="14" t="str">
        <f>IF(OR(A1515="",A1515&lt;$E$23),"",IF(J1514&lt;=F1515,0,IF(IF(AND(A1515&gt;=$E$23,MOD(A1515-$E$23,int)=0),$E$24,0)+F1515&gt;=J1514+E1515,J1514+E1515-F1515,IF(AND(A1515&gt;=$E$23,MOD(A1515-$E$23,int)=0),$E$24,0)+IF(IF(AND(A1515&gt;=$E$23,MOD(A1515-$E$23,int)=0),$E$24,0)+IF(MOD(A1515-$E$27,periods_per_year)=0,$E$26,0)+F1515&lt;J1514+E1515,IF(MOD(A1515-$E$27,periods_per_year)=0,$E$26,0),J1514+E1515-IF(AND(A1515&gt;=$E$23,MOD(A1515-$E$23,int)=0),$E$24,0)-F1515))))</f>
        <v/>
      </c>
      <c r="H1515" s="15"/>
      <c r="I1515" s="14" t="str">
        <f t="shared" si="224"/>
        <v/>
      </c>
      <c r="J1515" s="14" t="str">
        <f t="shared" si="225"/>
        <v/>
      </c>
      <c r="K1515" s="14" t="str">
        <f t="shared" si="226"/>
        <v/>
      </c>
      <c r="L1515" s="14" t="str">
        <f>IF(A1515="","",SUM($K$49:K1515))</f>
        <v/>
      </c>
      <c r="O1515" s="18" t="str">
        <f t="shared" si="227"/>
        <v/>
      </c>
      <c r="P1515" s="19" t="str">
        <f>IF(O1515="","",IF(OR(periods_per_year=26,periods_per_year=52),IF(periods_per_year=26,IF(O1515=1,fpdate,P1514+14),IF(periods_per_year=52,IF(O1515=1,fpdate,P1514+7),"n/a")),IF(periods_per_year=24,DATE(YEAR(fpdate),MONTH(fpdate)+(O1515-1)/2+IF(AND(DAY(fpdate)&gt;=15,MOD(O1515,2)=0),1,0),IF(MOD(O1515,2)=0,IF(DAY(fpdate)&gt;=15,DAY(fpdate)-14,DAY(fpdate)+14),DAY(fpdate))),IF(DAY(DATE(YEAR(fpdate),MONTH(fpdate)+O1515-1,DAY(fpdate)))&lt;&gt;DAY(fpdate),DATE(YEAR(fpdate),MONTH(fpdate)+O1515,0),DATE(YEAR(fpdate),MONTH(fpdate)+O1515-1,DAY(fpdate))))))</f>
        <v/>
      </c>
      <c r="Q1515" s="20" t="str">
        <f>IF(O1515="","",IF(D1515&lt;&gt;"",D1515,IF(O1515=1,start_rate,IF(variable,IF(OR(O1515=1,O1515&lt;$J$23*periods_per_year),Q1514,MIN($J$24,IF(MOD(O1515-1,$J$26)=0,MAX($J$25,Q1514+$J$27),Q1514))),Q1514))))</f>
        <v/>
      </c>
      <c r="R1515" s="21" t="str">
        <f>IF(O1515="","",ROUND((((1+Q1515/CP)^(CP/periods_per_year))-1)*U1514,2))</f>
        <v/>
      </c>
      <c r="S1515" s="21" t="str">
        <f>IF(O1515="","",IF(O1515=nper,U1514+R1515,MIN(U1514+R1515,IF(Q1515=Q1514,S1514,ROUND(-PMT(((1+Q1515/CP)^(CP/periods_per_year))-1,nper-O1515+1,U1514),2)))))</f>
        <v/>
      </c>
      <c r="T1515" s="21" t="str">
        <f t="shared" si="228"/>
        <v/>
      </c>
      <c r="U1515" s="21" t="str">
        <f t="shared" si="229"/>
        <v/>
      </c>
    </row>
    <row r="1516" spans="1:21" x14ac:dyDescent="0.2">
      <c r="A1516" s="11" t="str">
        <f t="shared" si="220"/>
        <v/>
      </c>
      <c r="B1516" s="12" t="str">
        <f t="shared" si="221"/>
        <v/>
      </c>
      <c r="C1516" s="16" t="str">
        <f t="shared" si="222"/>
        <v/>
      </c>
      <c r="D1516" s="13" t="str">
        <f>IF(A1516="","",IF(A1516=1,start_rate,IF(variable,IF(OR(A1516=1,A1516&lt;$J$23*periods_per_year),D1515,MIN($J$24,IF(MOD(A1516-1,$J$26)=0,MAX($J$25,D1515+$J$27),D1515))),D1515)))</f>
        <v/>
      </c>
      <c r="E1516" s="14" t="str">
        <f t="shared" si="223"/>
        <v/>
      </c>
      <c r="F1516" s="14" t="str">
        <f>IF(A1516="","",IF(A1516=nper,J1515+E1516,MIN(J1515+E1516,IF(D1516=D1515,F1515,IF($E$13="Acc Bi-Weekly",ROUND((-PMT(((1+D1516/CP)^(CP/12))-1,(nper-A1516+1)*12/26,J1515))/2,2),IF($E$13="Acc Weekly",ROUND((-PMT(((1+D1516/CP)^(CP/12))-1,(nper-A1516+1)*12/52,J1515))/4,2),ROUND(-PMT(((1+D1516/CP)^(CP/periods_per_year))-1,nper-A1516+1,J1515),2)))))))</f>
        <v/>
      </c>
      <c r="G1516" s="14" t="str">
        <f>IF(OR(A1516="",A1516&lt;$E$23),"",IF(J1515&lt;=F1516,0,IF(IF(AND(A1516&gt;=$E$23,MOD(A1516-$E$23,int)=0),$E$24,0)+F1516&gt;=J1515+E1516,J1515+E1516-F1516,IF(AND(A1516&gt;=$E$23,MOD(A1516-$E$23,int)=0),$E$24,0)+IF(IF(AND(A1516&gt;=$E$23,MOD(A1516-$E$23,int)=0),$E$24,0)+IF(MOD(A1516-$E$27,periods_per_year)=0,$E$26,0)+F1516&lt;J1515+E1516,IF(MOD(A1516-$E$27,periods_per_year)=0,$E$26,0),J1515+E1516-IF(AND(A1516&gt;=$E$23,MOD(A1516-$E$23,int)=0),$E$24,0)-F1516))))</f>
        <v/>
      </c>
      <c r="H1516" s="15"/>
      <c r="I1516" s="14" t="str">
        <f t="shared" si="224"/>
        <v/>
      </c>
      <c r="J1516" s="14" t="str">
        <f t="shared" si="225"/>
        <v/>
      </c>
      <c r="K1516" s="14" t="str">
        <f t="shared" si="226"/>
        <v/>
      </c>
      <c r="L1516" s="14" t="str">
        <f>IF(A1516="","",SUM($K$49:K1516))</f>
        <v/>
      </c>
      <c r="O1516" s="18" t="str">
        <f t="shared" si="227"/>
        <v/>
      </c>
      <c r="P1516" s="19" t="str">
        <f>IF(O1516="","",IF(OR(periods_per_year=26,periods_per_year=52),IF(periods_per_year=26,IF(O1516=1,fpdate,P1515+14),IF(periods_per_year=52,IF(O1516=1,fpdate,P1515+7),"n/a")),IF(periods_per_year=24,DATE(YEAR(fpdate),MONTH(fpdate)+(O1516-1)/2+IF(AND(DAY(fpdate)&gt;=15,MOD(O1516,2)=0),1,0),IF(MOD(O1516,2)=0,IF(DAY(fpdate)&gt;=15,DAY(fpdate)-14,DAY(fpdate)+14),DAY(fpdate))),IF(DAY(DATE(YEAR(fpdate),MONTH(fpdate)+O1516-1,DAY(fpdate)))&lt;&gt;DAY(fpdate),DATE(YEAR(fpdate),MONTH(fpdate)+O1516,0),DATE(YEAR(fpdate),MONTH(fpdate)+O1516-1,DAY(fpdate))))))</f>
        <v/>
      </c>
      <c r="Q1516" s="20" t="str">
        <f>IF(O1516="","",IF(D1516&lt;&gt;"",D1516,IF(O1516=1,start_rate,IF(variable,IF(OR(O1516=1,O1516&lt;$J$23*periods_per_year),Q1515,MIN($J$24,IF(MOD(O1516-1,$J$26)=0,MAX($J$25,Q1515+$J$27),Q1515))),Q1515))))</f>
        <v/>
      </c>
      <c r="R1516" s="21" t="str">
        <f>IF(O1516="","",ROUND((((1+Q1516/CP)^(CP/periods_per_year))-1)*U1515,2))</f>
        <v/>
      </c>
      <c r="S1516" s="21" t="str">
        <f>IF(O1516="","",IF(O1516=nper,U1515+R1516,MIN(U1515+R1516,IF(Q1516=Q1515,S1515,ROUND(-PMT(((1+Q1516/CP)^(CP/periods_per_year))-1,nper-O1516+1,U1515),2)))))</f>
        <v/>
      </c>
      <c r="T1516" s="21" t="str">
        <f t="shared" si="228"/>
        <v/>
      </c>
      <c r="U1516" s="21" t="str">
        <f t="shared" si="229"/>
        <v/>
      </c>
    </row>
    <row r="1517" spans="1:21" x14ac:dyDescent="0.2">
      <c r="A1517" s="11" t="str">
        <f t="shared" si="220"/>
        <v/>
      </c>
      <c r="B1517" s="12" t="str">
        <f t="shared" si="221"/>
        <v/>
      </c>
      <c r="C1517" s="16" t="str">
        <f t="shared" si="222"/>
        <v/>
      </c>
      <c r="D1517" s="13" t="str">
        <f>IF(A1517="","",IF(A1517=1,start_rate,IF(variable,IF(OR(A1517=1,A1517&lt;$J$23*periods_per_year),D1516,MIN($J$24,IF(MOD(A1517-1,$J$26)=0,MAX($J$25,D1516+$J$27),D1516))),D1516)))</f>
        <v/>
      </c>
      <c r="E1517" s="14" t="str">
        <f t="shared" si="223"/>
        <v/>
      </c>
      <c r="F1517" s="14" t="str">
        <f>IF(A1517="","",IF(A1517=nper,J1516+E1517,MIN(J1516+E1517,IF(D1517=D1516,F1516,IF($E$13="Acc Bi-Weekly",ROUND((-PMT(((1+D1517/CP)^(CP/12))-1,(nper-A1517+1)*12/26,J1516))/2,2),IF($E$13="Acc Weekly",ROUND((-PMT(((1+D1517/CP)^(CP/12))-1,(nper-A1517+1)*12/52,J1516))/4,2),ROUND(-PMT(((1+D1517/CP)^(CP/periods_per_year))-1,nper-A1517+1,J1516),2)))))))</f>
        <v/>
      </c>
      <c r="G1517" s="14" t="str">
        <f>IF(OR(A1517="",A1517&lt;$E$23),"",IF(J1516&lt;=F1517,0,IF(IF(AND(A1517&gt;=$E$23,MOD(A1517-$E$23,int)=0),$E$24,0)+F1517&gt;=J1516+E1517,J1516+E1517-F1517,IF(AND(A1517&gt;=$E$23,MOD(A1517-$E$23,int)=0),$E$24,0)+IF(IF(AND(A1517&gt;=$E$23,MOD(A1517-$E$23,int)=0),$E$24,0)+IF(MOD(A1517-$E$27,periods_per_year)=0,$E$26,0)+F1517&lt;J1516+E1517,IF(MOD(A1517-$E$27,periods_per_year)=0,$E$26,0),J1516+E1517-IF(AND(A1517&gt;=$E$23,MOD(A1517-$E$23,int)=0),$E$24,0)-F1517))))</f>
        <v/>
      </c>
      <c r="H1517" s="15"/>
      <c r="I1517" s="14" t="str">
        <f t="shared" si="224"/>
        <v/>
      </c>
      <c r="J1517" s="14" t="str">
        <f t="shared" si="225"/>
        <v/>
      </c>
      <c r="K1517" s="14" t="str">
        <f t="shared" si="226"/>
        <v/>
      </c>
      <c r="L1517" s="14" t="str">
        <f>IF(A1517="","",SUM($K$49:K1517))</f>
        <v/>
      </c>
      <c r="O1517" s="18" t="str">
        <f t="shared" si="227"/>
        <v/>
      </c>
      <c r="P1517" s="19" t="str">
        <f>IF(O1517="","",IF(OR(periods_per_year=26,periods_per_year=52),IF(periods_per_year=26,IF(O1517=1,fpdate,P1516+14),IF(periods_per_year=52,IF(O1517=1,fpdate,P1516+7),"n/a")),IF(periods_per_year=24,DATE(YEAR(fpdate),MONTH(fpdate)+(O1517-1)/2+IF(AND(DAY(fpdate)&gt;=15,MOD(O1517,2)=0),1,0),IF(MOD(O1517,2)=0,IF(DAY(fpdate)&gt;=15,DAY(fpdate)-14,DAY(fpdate)+14),DAY(fpdate))),IF(DAY(DATE(YEAR(fpdate),MONTH(fpdate)+O1517-1,DAY(fpdate)))&lt;&gt;DAY(fpdate),DATE(YEAR(fpdate),MONTH(fpdate)+O1517,0),DATE(YEAR(fpdate),MONTH(fpdate)+O1517-1,DAY(fpdate))))))</f>
        <v/>
      </c>
      <c r="Q1517" s="20" t="str">
        <f>IF(O1517="","",IF(D1517&lt;&gt;"",D1517,IF(O1517=1,start_rate,IF(variable,IF(OR(O1517=1,O1517&lt;$J$23*periods_per_year),Q1516,MIN($J$24,IF(MOD(O1517-1,$J$26)=0,MAX($J$25,Q1516+$J$27),Q1516))),Q1516))))</f>
        <v/>
      </c>
      <c r="R1517" s="21" t="str">
        <f>IF(O1517="","",ROUND((((1+Q1517/CP)^(CP/periods_per_year))-1)*U1516,2))</f>
        <v/>
      </c>
      <c r="S1517" s="21" t="str">
        <f>IF(O1517="","",IF(O1517=nper,U1516+R1517,MIN(U1516+R1517,IF(Q1517=Q1516,S1516,ROUND(-PMT(((1+Q1517/CP)^(CP/periods_per_year))-1,nper-O1517+1,U1516),2)))))</f>
        <v/>
      </c>
      <c r="T1517" s="21" t="str">
        <f t="shared" si="228"/>
        <v/>
      </c>
      <c r="U1517" s="21" t="str">
        <f t="shared" si="229"/>
        <v/>
      </c>
    </row>
    <row r="1518" spans="1:21" x14ac:dyDescent="0.2">
      <c r="A1518" s="11" t="str">
        <f t="shared" si="220"/>
        <v/>
      </c>
      <c r="B1518" s="12" t="str">
        <f t="shared" si="221"/>
        <v/>
      </c>
      <c r="C1518" s="16" t="str">
        <f t="shared" si="222"/>
        <v/>
      </c>
      <c r="D1518" s="13" t="str">
        <f>IF(A1518="","",IF(A1518=1,start_rate,IF(variable,IF(OR(A1518=1,A1518&lt;$J$23*periods_per_year),D1517,MIN($J$24,IF(MOD(A1518-1,$J$26)=0,MAX($J$25,D1517+$J$27),D1517))),D1517)))</f>
        <v/>
      </c>
      <c r="E1518" s="14" t="str">
        <f t="shared" si="223"/>
        <v/>
      </c>
      <c r="F1518" s="14" t="str">
        <f>IF(A1518="","",IF(A1518=nper,J1517+E1518,MIN(J1517+E1518,IF(D1518=D1517,F1517,IF($E$13="Acc Bi-Weekly",ROUND((-PMT(((1+D1518/CP)^(CP/12))-1,(nper-A1518+1)*12/26,J1517))/2,2),IF($E$13="Acc Weekly",ROUND((-PMT(((1+D1518/CP)^(CP/12))-1,(nper-A1518+1)*12/52,J1517))/4,2),ROUND(-PMT(((1+D1518/CP)^(CP/periods_per_year))-1,nper-A1518+1,J1517),2)))))))</f>
        <v/>
      </c>
      <c r="G1518" s="14" t="str">
        <f>IF(OR(A1518="",A1518&lt;$E$23),"",IF(J1517&lt;=F1518,0,IF(IF(AND(A1518&gt;=$E$23,MOD(A1518-$E$23,int)=0),$E$24,0)+F1518&gt;=J1517+E1518,J1517+E1518-F1518,IF(AND(A1518&gt;=$E$23,MOD(A1518-$E$23,int)=0),$E$24,0)+IF(IF(AND(A1518&gt;=$E$23,MOD(A1518-$E$23,int)=0),$E$24,0)+IF(MOD(A1518-$E$27,periods_per_year)=0,$E$26,0)+F1518&lt;J1517+E1518,IF(MOD(A1518-$E$27,periods_per_year)=0,$E$26,0),J1517+E1518-IF(AND(A1518&gt;=$E$23,MOD(A1518-$E$23,int)=0),$E$24,0)-F1518))))</f>
        <v/>
      </c>
      <c r="H1518" s="15"/>
      <c r="I1518" s="14" t="str">
        <f t="shared" si="224"/>
        <v/>
      </c>
      <c r="J1518" s="14" t="str">
        <f t="shared" si="225"/>
        <v/>
      </c>
      <c r="K1518" s="14" t="str">
        <f t="shared" si="226"/>
        <v/>
      </c>
      <c r="L1518" s="14" t="str">
        <f>IF(A1518="","",SUM($K$49:K1518))</f>
        <v/>
      </c>
      <c r="O1518" s="18" t="str">
        <f t="shared" si="227"/>
        <v/>
      </c>
      <c r="P1518" s="19" t="str">
        <f>IF(O1518="","",IF(OR(periods_per_year=26,periods_per_year=52),IF(periods_per_year=26,IF(O1518=1,fpdate,P1517+14),IF(periods_per_year=52,IF(O1518=1,fpdate,P1517+7),"n/a")),IF(periods_per_year=24,DATE(YEAR(fpdate),MONTH(fpdate)+(O1518-1)/2+IF(AND(DAY(fpdate)&gt;=15,MOD(O1518,2)=0),1,0),IF(MOD(O1518,2)=0,IF(DAY(fpdate)&gt;=15,DAY(fpdate)-14,DAY(fpdate)+14),DAY(fpdate))),IF(DAY(DATE(YEAR(fpdate),MONTH(fpdate)+O1518-1,DAY(fpdate)))&lt;&gt;DAY(fpdate),DATE(YEAR(fpdate),MONTH(fpdate)+O1518,0),DATE(YEAR(fpdate),MONTH(fpdate)+O1518-1,DAY(fpdate))))))</f>
        <v/>
      </c>
      <c r="Q1518" s="20" t="str">
        <f>IF(O1518="","",IF(D1518&lt;&gt;"",D1518,IF(O1518=1,start_rate,IF(variable,IF(OR(O1518=1,O1518&lt;$J$23*periods_per_year),Q1517,MIN($J$24,IF(MOD(O1518-1,$J$26)=0,MAX($J$25,Q1517+$J$27),Q1517))),Q1517))))</f>
        <v/>
      </c>
      <c r="R1518" s="21" t="str">
        <f>IF(O1518="","",ROUND((((1+Q1518/CP)^(CP/periods_per_year))-1)*U1517,2))</f>
        <v/>
      </c>
      <c r="S1518" s="21" t="str">
        <f>IF(O1518="","",IF(O1518=nper,U1517+R1518,MIN(U1517+R1518,IF(Q1518=Q1517,S1517,ROUND(-PMT(((1+Q1518/CP)^(CP/periods_per_year))-1,nper-O1518+1,U1517),2)))))</f>
        <v/>
      </c>
      <c r="T1518" s="21" t="str">
        <f t="shared" si="228"/>
        <v/>
      </c>
      <c r="U1518" s="21" t="str">
        <f t="shared" si="229"/>
        <v/>
      </c>
    </row>
    <row r="1519" spans="1:21" x14ac:dyDescent="0.2">
      <c r="A1519" s="11" t="str">
        <f t="shared" si="220"/>
        <v/>
      </c>
      <c r="B1519" s="12" t="str">
        <f t="shared" si="221"/>
        <v/>
      </c>
      <c r="C1519" s="16" t="str">
        <f t="shared" si="222"/>
        <v/>
      </c>
      <c r="D1519" s="13" t="str">
        <f>IF(A1519="","",IF(A1519=1,start_rate,IF(variable,IF(OR(A1519=1,A1519&lt;$J$23*periods_per_year),D1518,MIN($J$24,IF(MOD(A1519-1,$J$26)=0,MAX($J$25,D1518+$J$27),D1518))),D1518)))</f>
        <v/>
      </c>
      <c r="E1519" s="14" t="str">
        <f t="shared" si="223"/>
        <v/>
      </c>
      <c r="F1519" s="14" t="str">
        <f>IF(A1519="","",IF(A1519=nper,J1518+E1519,MIN(J1518+E1519,IF(D1519=D1518,F1518,IF($E$13="Acc Bi-Weekly",ROUND((-PMT(((1+D1519/CP)^(CP/12))-1,(nper-A1519+1)*12/26,J1518))/2,2),IF($E$13="Acc Weekly",ROUND((-PMT(((1+D1519/CP)^(CP/12))-1,(nper-A1519+1)*12/52,J1518))/4,2),ROUND(-PMT(((1+D1519/CP)^(CP/periods_per_year))-1,nper-A1519+1,J1518),2)))))))</f>
        <v/>
      </c>
      <c r="G1519" s="14" t="str">
        <f>IF(OR(A1519="",A1519&lt;$E$23),"",IF(J1518&lt;=F1519,0,IF(IF(AND(A1519&gt;=$E$23,MOD(A1519-$E$23,int)=0),$E$24,0)+F1519&gt;=J1518+E1519,J1518+E1519-F1519,IF(AND(A1519&gt;=$E$23,MOD(A1519-$E$23,int)=0),$E$24,0)+IF(IF(AND(A1519&gt;=$E$23,MOD(A1519-$E$23,int)=0),$E$24,0)+IF(MOD(A1519-$E$27,periods_per_year)=0,$E$26,0)+F1519&lt;J1518+E1519,IF(MOD(A1519-$E$27,periods_per_year)=0,$E$26,0),J1518+E1519-IF(AND(A1519&gt;=$E$23,MOD(A1519-$E$23,int)=0),$E$24,0)-F1519))))</f>
        <v/>
      </c>
      <c r="H1519" s="15"/>
      <c r="I1519" s="14" t="str">
        <f t="shared" si="224"/>
        <v/>
      </c>
      <c r="J1519" s="14" t="str">
        <f t="shared" si="225"/>
        <v/>
      </c>
      <c r="K1519" s="14" t="str">
        <f t="shared" si="226"/>
        <v/>
      </c>
      <c r="L1519" s="14" t="str">
        <f>IF(A1519="","",SUM($K$49:K1519))</f>
        <v/>
      </c>
      <c r="O1519" s="18" t="str">
        <f t="shared" si="227"/>
        <v/>
      </c>
      <c r="P1519" s="19" t="str">
        <f>IF(O1519="","",IF(OR(periods_per_year=26,periods_per_year=52),IF(periods_per_year=26,IF(O1519=1,fpdate,P1518+14),IF(periods_per_year=52,IF(O1519=1,fpdate,P1518+7),"n/a")),IF(periods_per_year=24,DATE(YEAR(fpdate),MONTH(fpdate)+(O1519-1)/2+IF(AND(DAY(fpdate)&gt;=15,MOD(O1519,2)=0),1,0),IF(MOD(O1519,2)=0,IF(DAY(fpdate)&gt;=15,DAY(fpdate)-14,DAY(fpdate)+14),DAY(fpdate))),IF(DAY(DATE(YEAR(fpdate),MONTH(fpdate)+O1519-1,DAY(fpdate)))&lt;&gt;DAY(fpdate),DATE(YEAR(fpdate),MONTH(fpdate)+O1519,0),DATE(YEAR(fpdate),MONTH(fpdate)+O1519-1,DAY(fpdate))))))</f>
        <v/>
      </c>
      <c r="Q1519" s="20" t="str">
        <f>IF(O1519="","",IF(D1519&lt;&gt;"",D1519,IF(O1519=1,start_rate,IF(variable,IF(OR(O1519=1,O1519&lt;$J$23*periods_per_year),Q1518,MIN($J$24,IF(MOD(O1519-1,$J$26)=0,MAX($J$25,Q1518+$J$27),Q1518))),Q1518))))</f>
        <v/>
      </c>
      <c r="R1519" s="21" t="str">
        <f>IF(O1519="","",ROUND((((1+Q1519/CP)^(CP/periods_per_year))-1)*U1518,2))</f>
        <v/>
      </c>
      <c r="S1519" s="21" t="str">
        <f>IF(O1519="","",IF(O1519=nper,U1518+R1519,MIN(U1518+R1519,IF(Q1519=Q1518,S1518,ROUND(-PMT(((1+Q1519/CP)^(CP/periods_per_year))-1,nper-O1519+1,U1518),2)))))</f>
        <v/>
      </c>
      <c r="T1519" s="21" t="str">
        <f t="shared" si="228"/>
        <v/>
      </c>
      <c r="U1519" s="21" t="str">
        <f t="shared" si="229"/>
        <v/>
      </c>
    </row>
    <row r="1520" spans="1:21" x14ac:dyDescent="0.2">
      <c r="A1520" s="11" t="str">
        <f t="shared" si="220"/>
        <v/>
      </c>
      <c r="B1520" s="12" t="str">
        <f t="shared" si="221"/>
        <v/>
      </c>
      <c r="C1520" s="16" t="str">
        <f t="shared" si="222"/>
        <v/>
      </c>
      <c r="D1520" s="13" t="str">
        <f>IF(A1520="","",IF(A1520=1,start_rate,IF(variable,IF(OR(A1520=1,A1520&lt;$J$23*periods_per_year),D1519,MIN($J$24,IF(MOD(A1520-1,$J$26)=0,MAX($J$25,D1519+$J$27),D1519))),D1519)))</f>
        <v/>
      </c>
      <c r="E1520" s="14" t="str">
        <f t="shared" si="223"/>
        <v/>
      </c>
      <c r="F1520" s="14" t="str">
        <f>IF(A1520="","",IF(A1520=nper,J1519+E1520,MIN(J1519+E1520,IF(D1520=D1519,F1519,IF($E$13="Acc Bi-Weekly",ROUND((-PMT(((1+D1520/CP)^(CP/12))-1,(nper-A1520+1)*12/26,J1519))/2,2),IF($E$13="Acc Weekly",ROUND((-PMT(((1+D1520/CP)^(CP/12))-1,(nper-A1520+1)*12/52,J1519))/4,2),ROUND(-PMT(((1+D1520/CP)^(CP/periods_per_year))-1,nper-A1520+1,J1519),2)))))))</f>
        <v/>
      </c>
      <c r="G1520" s="14" t="str">
        <f>IF(OR(A1520="",A1520&lt;$E$23),"",IF(J1519&lt;=F1520,0,IF(IF(AND(A1520&gt;=$E$23,MOD(A1520-$E$23,int)=0),$E$24,0)+F1520&gt;=J1519+E1520,J1519+E1520-F1520,IF(AND(A1520&gt;=$E$23,MOD(A1520-$E$23,int)=0),$E$24,0)+IF(IF(AND(A1520&gt;=$E$23,MOD(A1520-$E$23,int)=0),$E$24,0)+IF(MOD(A1520-$E$27,periods_per_year)=0,$E$26,0)+F1520&lt;J1519+E1520,IF(MOD(A1520-$E$27,periods_per_year)=0,$E$26,0),J1519+E1520-IF(AND(A1520&gt;=$E$23,MOD(A1520-$E$23,int)=0),$E$24,0)-F1520))))</f>
        <v/>
      </c>
      <c r="H1520" s="15"/>
      <c r="I1520" s="14" t="str">
        <f t="shared" si="224"/>
        <v/>
      </c>
      <c r="J1520" s="14" t="str">
        <f t="shared" si="225"/>
        <v/>
      </c>
      <c r="K1520" s="14" t="str">
        <f t="shared" si="226"/>
        <v/>
      </c>
      <c r="L1520" s="14" t="str">
        <f>IF(A1520="","",SUM($K$49:K1520))</f>
        <v/>
      </c>
      <c r="O1520" s="18" t="str">
        <f t="shared" si="227"/>
        <v/>
      </c>
      <c r="P1520" s="19" t="str">
        <f>IF(O1520="","",IF(OR(periods_per_year=26,periods_per_year=52),IF(periods_per_year=26,IF(O1520=1,fpdate,P1519+14),IF(periods_per_year=52,IF(O1520=1,fpdate,P1519+7),"n/a")),IF(periods_per_year=24,DATE(YEAR(fpdate),MONTH(fpdate)+(O1520-1)/2+IF(AND(DAY(fpdate)&gt;=15,MOD(O1520,2)=0),1,0),IF(MOD(O1520,2)=0,IF(DAY(fpdate)&gt;=15,DAY(fpdate)-14,DAY(fpdate)+14),DAY(fpdate))),IF(DAY(DATE(YEAR(fpdate),MONTH(fpdate)+O1520-1,DAY(fpdate)))&lt;&gt;DAY(fpdate),DATE(YEAR(fpdate),MONTH(fpdate)+O1520,0),DATE(YEAR(fpdate),MONTH(fpdate)+O1520-1,DAY(fpdate))))))</f>
        <v/>
      </c>
      <c r="Q1520" s="20" t="str">
        <f>IF(O1520="","",IF(D1520&lt;&gt;"",D1520,IF(O1520=1,start_rate,IF(variable,IF(OR(O1520=1,O1520&lt;$J$23*periods_per_year),Q1519,MIN($J$24,IF(MOD(O1520-1,$J$26)=0,MAX($J$25,Q1519+$J$27),Q1519))),Q1519))))</f>
        <v/>
      </c>
      <c r="R1520" s="21" t="str">
        <f>IF(O1520="","",ROUND((((1+Q1520/CP)^(CP/periods_per_year))-1)*U1519,2))</f>
        <v/>
      </c>
      <c r="S1520" s="21" t="str">
        <f>IF(O1520="","",IF(O1520=nper,U1519+R1520,MIN(U1519+R1520,IF(Q1520=Q1519,S1519,ROUND(-PMT(((1+Q1520/CP)^(CP/periods_per_year))-1,nper-O1520+1,U1519),2)))))</f>
        <v/>
      </c>
      <c r="T1520" s="21" t="str">
        <f t="shared" si="228"/>
        <v/>
      </c>
      <c r="U1520" s="21" t="str">
        <f t="shared" si="229"/>
        <v/>
      </c>
    </row>
    <row r="1521" spans="1:21" x14ac:dyDescent="0.2">
      <c r="A1521" s="11" t="str">
        <f t="shared" ref="A1521:A1584" si="230">IF(J1520="","",IF(OR(A1520&gt;=nper,ROUND(J1520,2)&lt;=0),"",A1520+1))</f>
        <v/>
      </c>
      <c r="B1521" s="12" t="str">
        <f t="shared" ref="B1521:B1584" si="231">IF(A1521="","",IF(OR(periods_per_year=26,periods_per_year=52),IF(periods_per_year=26,IF(A1521=1,fpdate,B1520+14),IF(periods_per_year=52,IF(A1521=1,fpdate,B1520+7),"n/a")),IF(periods_per_year=24,DATE(YEAR(fpdate),MONTH(fpdate)+(A1521-1)/2+IF(AND(DAY(fpdate)&gt;=15,MOD(A1521,2)=0),1,0),IF(MOD(A1521,2)=0,IF(DAY(fpdate)&gt;=15,DAY(fpdate)-14,DAY(fpdate)+14),DAY(fpdate))),IF(DAY(DATE(YEAR(fpdate),MONTH(fpdate)+A1521-1,DAY(fpdate)))&lt;&gt;DAY(fpdate),DATE(YEAR(fpdate),MONTH(fpdate)+A1521,0),DATE(YEAR(fpdate),MONTH(fpdate)+A1521-1,DAY(fpdate))))))</f>
        <v/>
      </c>
      <c r="C1521" s="16" t="str">
        <f t="shared" ref="C1521:C1584" si="232">IF(A1521="","",IF(MOD(A1521,periods_per_year)=0,A1521/periods_per_year,""))</f>
        <v/>
      </c>
      <c r="D1521" s="13" t="str">
        <f>IF(A1521="","",IF(A1521=1,start_rate,IF(variable,IF(OR(A1521=1,A1521&lt;$J$23*periods_per_year),D1520,MIN($J$24,IF(MOD(A1521-1,$J$26)=0,MAX($J$25,D1520+$J$27),D1520))),D1520)))</f>
        <v/>
      </c>
      <c r="E1521" s="14" t="str">
        <f t="shared" ref="E1521:E1584" si="233">IF(A1521="","",ROUND((((1+D1521/CP)^(CP/periods_per_year))-1)*J1520,2))</f>
        <v/>
      </c>
      <c r="F1521" s="14" t="str">
        <f>IF(A1521="","",IF(A1521=nper,J1520+E1521,MIN(J1520+E1521,IF(D1521=D1520,F1520,IF($E$13="Acc Bi-Weekly",ROUND((-PMT(((1+D1521/CP)^(CP/12))-1,(nper-A1521+1)*12/26,J1520))/2,2),IF($E$13="Acc Weekly",ROUND((-PMT(((1+D1521/CP)^(CP/12))-1,(nper-A1521+1)*12/52,J1520))/4,2),ROUND(-PMT(((1+D1521/CP)^(CP/periods_per_year))-1,nper-A1521+1,J1520),2)))))))</f>
        <v/>
      </c>
      <c r="G1521" s="14" t="str">
        <f>IF(OR(A1521="",A1521&lt;$E$23),"",IF(J1520&lt;=F1521,0,IF(IF(AND(A1521&gt;=$E$23,MOD(A1521-$E$23,int)=0),$E$24,0)+F1521&gt;=J1520+E1521,J1520+E1521-F1521,IF(AND(A1521&gt;=$E$23,MOD(A1521-$E$23,int)=0),$E$24,0)+IF(IF(AND(A1521&gt;=$E$23,MOD(A1521-$E$23,int)=0),$E$24,0)+IF(MOD(A1521-$E$27,periods_per_year)=0,$E$26,0)+F1521&lt;J1520+E1521,IF(MOD(A1521-$E$27,periods_per_year)=0,$E$26,0),J1520+E1521-IF(AND(A1521&gt;=$E$23,MOD(A1521-$E$23,int)=0),$E$24,0)-F1521))))</f>
        <v/>
      </c>
      <c r="H1521" s="15"/>
      <c r="I1521" s="14" t="str">
        <f t="shared" ref="I1521:I1584" si="234">IF(A1521="","",F1521-E1521+H1521+IF(G1521="",0,G1521))</f>
        <v/>
      </c>
      <c r="J1521" s="14" t="str">
        <f t="shared" ref="J1521:J1584" si="235">IF(A1521="","",J1520-I1521)</f>
        <v/>
      </c>
      <c r="K1521" s="14" t="str">
        <f t="shared" ref="K1521:K1584" si="236">IF(A1521="","",$L$42*E1521)</f>
        <v/>
      </c>
      <c r="L1521" s="14" t="str">
        <f>IF(A1521="","",SUM($K$49:K1521))</f>
        <v/>
      </c>
      <c r="O1521" s="18" t="str">
        <f t="shared" ref="O1521:O1584" si="237">IF(U1520="","",IF(OR(O1520&gt;=nper,ROUND(U1520,2)&lt;=0),"",O1520+1))</f>
        <v/>
      </c>
      <c r="P1521" s="19" t="str">
        <f>IF(O1521="","",IF(OR(periods_per_year=26,periods_per_year=52),IF(periods_per_year=26,IF(O1521=1,fpdate,P1520+14),IF(periods_per_year=52,IF(O1521=1,fpdate,P1520+7),"n/a")),IF(periods_per_year=24,DATE(YEAR(fpdate),MONTH(fpdate)+(O1521-1)/2+IF(AND(DAY(fpdate)&gt;=15,MOD(O1521,2)=0),1,0),IF(MOD(O1521,2)=0,IF(DAY(fpdate)&gt;=15,DAY(fpdate)-14,DAY(fpdate)+14),DAY(fpdate))),IF(DAY(DATE(YEAR(fpdate),MONTH(fpdate)+O1521-1,DAY(fpdate)))&lt;&gt;DAY(fpdate),DATE(YEAR(fpdate),MONTH(fpdate)+O1521,0),DATE(YEAR(fpdate),MONTH(fpdate)+O1521-1,DAY(fpdate))))))</f>
        <v/>
      </c>
      <c r="Q1521" s="20" t="str">
        <f>IF(O1521="","",IF(D1521&lt;&gt;"",D1521,IF(O1521=1,start_rate,IF(variable,IF(OR(O1521=1,O1521&lt;$J$23*periods_per_year),Q1520,MIN($J$24,IF(MOD(O1521-1,$J$26)=0,MAX($J$25,Q1520+$J$27),Q1520))),Q1520))))</f>
        <v/>
      </c>
      <c r="R1521" s="21" t="str">
        <f>IF(O1521="","",ROUND((((1+Q1521/CP)^(CP/periods_per_year))-1)*U1520,2))</f>
        <v/>
      </c>
      <c r="S1521" s="21" t="str">
        <f>IF(O1521="","",IF(O1521=nper,U1520+R1521,MIN(U1520+R1521,IF(Q1521=Q1520,S1520,ROUND(-PMT(((1+Q1521/CP)^(CP/periods_per_year))-1,nper-O1521+1,U1520),2)))))</f>
        <v/>
      </c>
      <c r="T1521" s="21" t="str">
        <f t="shared" ref="T1521:T1584" si="238">IF(O1521="","",S1521-R1521)</f>
        <v/>
      </c>
      <c r="U1521" s="21" t="str">
        <f t="shared" ref="U1521:U1584" si="239">IF(O1521="","",U1520-T1521)</f>
        <v/>
      </c>
    </row>
    <row r="1522" spans="1:21" x14ac:dyDescent="0.2">
      <c r="A1522" s="11" t="str">
        <f t="shared" si="230"/>
        <v/>
      </c>
      <c r="B1522" s="12" t="str">
        <f t="shared" si="231"/>
        <v/>
      </c>
      <c r="C1522" s="16" t="str">
        <f t="shared" si="232"/>
        <v/>
      </c>
      <c r="D1522" s="13" t="str">
        <f>IF(A1522="","",IF(A1522=1,start_rate,IF(variable,IF(OR(A1522=1,A1522&lt;$J$23*periods_per_year),D1521,MIN($J$24,IF(MOD(A1522-1,$J$26)=0,MAX($J$25,D1521+$J$27),D1521))),D1521)))</f>
        <v/>
      </c>
      <c r="E1522" s="14" t="str">
        <f t="shared" si="233"/>
        <v/>
      </c>
      <c r="F1522" s="14" t="str">
        <f>IF(A1522="","",IF(A1522=nper,J1521+E1522,MIN(J1521+E1522,IF(D1522=D1521,F1521,IF($E$13="Acc Bi-Weekly",ROUND((-PMT(((1+D1522/CP)^(CP/12))-1,(nper-A1522+1)*12/26,J1521))/2,2),IF($E$13="Acc Weekly",ROUND((-PMT(((1+D1522/CP)^(CP/12))-1,(nper-A1522+1)*12/52,J1521))/4,2),ROUND(-PMT(((1+D1522/CP)^(CP/periods_per_year))-1,nper-A1522+1,J1521),2)))))))</f>
        <v/>
      </c>
      <c r="G1522" s="14" t="str">
        <f>IF(OR(A1522="",A1522&lt;$E$23),"",IF(J1521&lt;=F1522,0,IF(IF(AND(A1522&gt;=$E$23,MOD(A1522-$E$23,int)=0),$E$24,0)+F1522&gt;=J1521+E1522,J1521+E1522-F1522,IF(AND(A1522&gt;=$E$23,MOD(A1522-$E$23,int)=0),$E$24,0)+IF(IF(AND(A1522&gt;=$E$23,MOD(A1522-$E$23,int)=0),$E$24,0)+IF(MOD(A1522-$E$27,periods_per_year)=0,$E$26,0)+F1522&lt;J1521+E1522,IF(MOD(A1522-$E$27,periods_per_year)=0,$E$26,0),J1521+E1522-IF(AND(A1522&gt;=$E$23,MOD(A1522-$E$23,int)=0),$E$24,0)-F1522))))</f>
        <v/>
      </c>
      <c r="H1522" s="15"/>
      <c r="I1522" s="14" t="str">
        <f t="shared" si="234"/>
        <v/>
      </c>
      <c r="J1522" s="14" t="str">
        <f t="shared" si="235"/>
        <v/>
      </c>
      <c r="K1522" s="14" t="str">
        <f t="shared" si="236"/>
        <v/>
      </c>
      <c r="L1522" s="14" t="str">
        <f>IF(A1522="","",SUM($K$49:K1522))</f>
        <v/>
      </c>
      <c r="O1522" s="18" t="str">
        <f t="shared" si="237"/>
        <v/>
      </c>
      <c r="P1522" s="19" t="str">
        <f>IF(O1522="","",IF(OR(periods_per_year=26,periods_per_year=52),IF(periods_per_year=26,IF(O1522=1,fpdate,P1521+14),IF(periods_per_year=52,IF(O1522=1,fpdate,P1521+7),"n/a")),IF(periods_per_year=24,DATE(YEAR(fpdate),MONTH(fpdate)+(O1522-1)/2+IF(AND(DAY(fpdate)&gt;=15,MOD(O1522,2)=0),1,0),IF(MOD(O1522,2)=0,IF(DAY(fpdate)&gt;=15,DAY(fpdate)-14,DAY(fpdate)+14),DAY(fpdate))),IF(DAY(DATE(YEAR(fpdate),MONTH(fpdate)+O1522-1,DAY(fpdate)))&lt;&gt;DAY(fpdate),DATE(YEAR(fpdate),MONTH(fpdate)+O1522,0),DATE(YEAR(fpdate),MONTH(fpdate)+O1522-1,DAY(fpdate))))))</f>
        <v/>
      </c>
      <c r="Q1522" s="20" t="str">
        <f>IF(O1522="","",IF(D1522&lt;&gt;"",D1522,IF(O1522=1,start_rate,IF(variable,IF(OR(O1522=1,O1522&lt;$J$23*periods_per_year),Q1521,MIN($J$24,IF(MOD(O1522-1,$J$26)=0,MAX($J$25,Q1521+$J$27),Q1521))),Q1521))))</f>
        <v/>
      </c>
      <c r="R1522" s="21" t="str">
        <f>IF(O1522="","",ROUND((((1+Q1522/CP)^(CP/periods_per_year))-1)*U1521,2))</f>
        <v/>
      </c>
      <c r="S1522" s="21" t="str">
        <f>IF(O1522="","",IF(O1522=nper,U1521+R1522,MIN(U1521+R1522,IF(Q1522=Q1521,S1521,ROUND(-PMT(((1+Q1522/CP)^(CP/periods_per_year))-1,nper-O1522+1,U1521),2)))))</f>
        <v/>
      </c>
      <c r="T1522" s="21" t="str">
        <f t="shared" si="238"/>
        <v/>
      </c>
      <c r="U1522" s="21" t="str">
        <f t="shared" si="239"/>
        <v/>
      </c>
    </row>
    <row r="1523" spans="1:21" x14ac:dyDescent="0.2">
      <c r="A1523" s="11" t="str">
        <f t="shared" si="230"/>
        <v/>
      </c>
      <c r="B1523" s="12" t="str">
        <f t="shared" si="231"/>
        <v/>
      </c>
      <c r="C1523" s="16" t="str">
        <f t="shared" si="232"/>
        <v/>
      </c>
      <c r="D1523" s="13" t="str">
        <f>IF(A1523="","",IF(A1523=1,start_rate,IF(variable,IF(OR(A1523=1,A1523&lt;$J$23*periods_per_year),D1522,MIN($J$24,IF(MOD(A1523-1,$J$26)=0,MAX($J$25,D1522+$J$27),D1522))),D1522)))</f>
        <v/>
      </c>
      <c r="E1523" s="14" t="str">
        <f t="shared" si="233"/>
        <v/>
      </c>
      <c r="F1523" s="14" t="str">
        <f>IF(A1523="","",IF(A1523=nper,J1522+E1523,MIN(J1522+E1523,IF(D1523=D1522,F1522,IF($E$13="Acc Bi-Weekly",ROUND((-PMT(((1+D1523/CP)^(CP/12))-1,(nper-A1523+1)*12/26,J1522))/2,2),IF($E$13="Acc Weekly",ROUND((-PMT(((1+D1523/CP)^(CP/12))-1,(nper-A1523+1)*12/52,J1522))/4,2),ROUND(-PMT(((1+D1523/CP)^(CP/periods_per_year))-1,nper-A1523+1,J1522),2)))))))</f>
        <v/>
      </c>
      <c r="G1523" s="14" t="str">
        <f>IF(OR(A1523="",A1523&lt;$E$23),"",IF(J1522&lt;=F1523,0,IF(IF(AND(A1523&gt;=$E$23,MOD(A1523-$E$23,int)=0),$E$24,0)+F1523&gt;=J1522+E1523,J1522+E1523-F1523,IF(AND(A1523&gt;=$E$23,MOD(A1523-$E$23,int)=0),$E$24,0)+IF(IF(AND(A1523&gt;=$E$23,MOD(A1523-$E$23,int)=0),$E$24,0)+IF(MOD(A1523-$E$27,periods_per_year)=0,$E$26,0)+F1523&lt;J1522+E1523,IF(MOD(A1523-$E$27,periods_per_year)=0,$E$26,0),J1522+E1523-IF(AND(A1523&gt;=$E$23,MOD(A1523-$E$23,int)=0),$E$24,0)-F1523))))</f>
        <v/>
      </c>
      <c r="H1523" s="15"/>
      <c r="I1523" s="14" t="str">
        <f t="shared" si="234"/>
        <v/>
      </c>
      <c r="J1523" s="14" t="str">
        <f t="shared" si="235"/>
        <v/>
      </c>
      <c r="K1523" s="14" t="str">
        <f t="shared" si="236"/>
        <v/>
      </c>
      <c r="L1523" s="14" t="str">
        <f>IF(A1523="","",SUM($K$49:K1523))</f>
        <v/>
      </c>
      <c r="O1523" s="18" t="str">
        <f t="shared" si="237"/>
        <v/>
      </c>
      <c r="P1523" s="19" t="str">
        <f>IF(O1523="","",IF(OR(periods_per_year=26,periods_per_year=52),IF(periods_per_year=26,IF(O1523=1,fpdate,P1522+14),IF(periods_per_year=52,IF(O1523=1,fpdate,P1522+7),"n/a")),IF(periods_per_year=24,DATE(YEAR(fpdate),MONTH(fpdate)+(O1523-1)/2+IF(AND(DAY(fpdate)&gt;=15,MOD(O1523,2)=0),1,0),IF(MOD(O1523,2)=0,IF(DAY(fpdate)&gt;=15,DAY(fpdate)-14,DAY(fpdate)+14),DAY(fpdate))),IF(DAY(DATE(YEAR(fpdate),MONTH(fpdate)+O1523-1,DAY(fpdate)))&lt;&gt;DAY(fpdate),DATE(YEAR(fpdate),MONTH(fpdate)+O1523,0),DATE(YEAR(fpdate),MONTH(fpdate)+O1523-1,DAY(fpdate))))))</f>
        <v/>
      </c>
      <c r="Q1523" s="20" t="str">
        <f>IF(O1523="","",IF(D1523&lt;&gt;"",D1523,IF(O1523=1,start_rate,IF(variable,IF(OR(O1523=1,O1523&lt;$J$23*periods_per_year),Q1522,MIN($J$24,IF(MOD(O1523-1,$J$26)=0,MAX($J$25,Q1522+$J$27),Q1522))),Q1522))))</f>
        <v/>
      </c>
      <c r="R1523" s="21" t="str">
        <f>IF(O1523="","",ROUND((((1+Q1523/CP)^(CP/periods_per_year))-1)*U1522,2))</f>
        <v/>
      </c>
      <c r="S1523" s="21" t="str">
        <f>IF(O1523="","",IF(O1523=nper,U1522+R1523,MIN(U1522+R1523,IF(Q1523=Q1522,S1522,ROUND(-PMT(((1+Q1523/CP)^(CP/periods_per_year))-1,nper-O1523+1,U1522),2)))))</f>
        <v/>
      </c>
      <c r="T1523" s="21" t="str">
        <f t="shared" si="238"/>
        <v/>
      </c>
      <c r="U1523" s="21" t="str">
        <f t="shared" si="239"/>
        <v/>
      </c>
    </row>
    <row r="1524" spans="1:21" x14ac:dyDescent="0.2">
      <c r="A1524" s="11" t="str">
        <f t="shared" si="230"/>
        <v/>
      </c>
      <c r="B1524" s="12" t="str">
        <f t="shared" si="231"/>
        <v/>
      </c>
      <c r="C1524" s="16" t="str">
        <f t="shared" si="232"/>
        <v/>
      </c>
      <c r="D1524" s="13" t="str">
        <f>IF(A1524="","",IF(A1524=1,start_rate,IF(variable,IF(OR(A1524=1,A1524&lt;$J$23*periods_per_year),D1523,MIN($J$24,IF(MOD(A1524-1,$J$26)=0,MAX($J$25,D1523+$J$27),D1523))),D1523)))</f>
        <v/>
      </c>
      <c r="E1524" s="14" t="str">
        <f t="shared" si="233"/>
        <v/>
      </c>
      <c r="F1524" s="14" t="str">
        <f>IF(A1524="","",IF(A1524=nper,J1523+E1524,MIN(J1523+E1524,IF(D1524=D1523,F1523,IF($E$13="Acc Bi-Weekly",ROUND((-PMT(((1+D1524/CP)^(CP/12))-1,(nper-A1524+1)*12/26,J1523))/2,2),IF($E$13="Acc Weekly",ROUND((-PMT(((1+D1524/CP)^(CP/12))-1,(nper-A1524+1)*12/52,J1523))/4,2),ROUND(-PMT(((1+D1524/CP)^(CP/periods_per_year))-1,nper-A1524+1,J1523),2)))))))</f>
        <v/>
      </c>
      <c r="G1524" s="14" t="str">
        <f>IF(OR(A1524="",A1524&lt;$E$23),"",IF(J1523&lt;=F1524,0,IF(IF(AND(A1524&gt;=$E$23,MOD(A1524-$E$23,int)=0),$E$24,0)+F1524&gt;=J1523+E1524,J1523+E1524-F1524,IF(AND(A1524&gt;=$E$23,MOD(A1524-$E$23,int)=0),$E$24,0)+IF(IF(AND(A1524&gt;=$E$23,MOD(A1524-$E$23,int)=0),$E$24,0)+IF(MOD(A1524-$E$27,periods_per_year)=0,$E$26,0)+F1524&lt;J1523+E1524,IF(MOD(A1524-$E$27,periods_per_year)=0,$E$26,0),J1523+E1524-IF(AND(A1524&gt;=$E$23,MOD(A1524-$E$23,int)=0),$E$24,0)-F1524))))</f>
        <v/>
      </c>
      <c r="H1524" s="15"/>
      <c r="I1524" s="14" t="str">
        <f t="shared" si="234"/>
        <v/>
      </c>
      <c r="J1524" s="14" t="str">
        <f t="shared" si="235"/>
        <v/>
      </c>
      <c r="K1524" s="14" t="str">
        <f t="shared" si="236"/>
        <v/>
      </c>
      <c r="L1524" s="14" t="str">
        <f>IF(A1524="","",SUM($K$49:K1524))</f>
        <v/>
      </c>
      <c r="O1524" s="18" t="str">
        <f t="shared" si="237"/>
        <v/>
      </c>
      <c r="P1524" s="19" t="str">
        <f>IF(O1524="","",IF(OR(periods_per_year=26,periods_per_year=52),IF(periods_per_year=26,IF(O1524=1,fpdate,P1523+14),IF(periods_per_year=52,IF(O1524=1,fpdate,P1523+7),"n/a")),IF(periods_per_year=24,DATE(YEAR(fpdate),MONTH(fpdate)+(O1524-1)/2+IF(AND(DAY(fpdate)&gt;=15,MOD(O1524,2)=0),1,0),IF(MOD(O1524,2)=0,IF(DAY(fpdate)&gt;=15,DAY(fpdate)-14,DAY(fpdate)+14),DAY(fpdate))),IF(DAY(DATE(YEAR(fpdate),MONTH(fpdate)+O1524-1,DAY(fpdate)))&lt;&gt;DAY(fpdate),DATE(YEAR(fpdate),MONTH(fpdate)+O1524,0),DATE(YEAR(fpdate),MONTH(fpdate)+O1524-1,DAY(fpdate))))))</f>
        <v/>
      </c>
      <c r="Q1524" s="20" t="str">
        <f>IF(O1524="","",IF(D1524&lt;&gt;"",D1524,IF(O1524=1,start_rate,IF(variable,IF(OR(O1524=1,O1524&lt;$J$23*periods_per_year),Q1523,MIN($J$24,IF(MOD(O1524-1,$J$26)=0,MAX($J$25,Q1523+$J$27),Q1523))),Q1523))))</f>
        <v/>
      </c>
      <c r="R1524" s="21" t="str">
        <f>IF(O1524="","",ROUND((((1+Q1524/CP)^(CP/periods_per_year))-1)*U1523,2))</f>
        <v/>
      </c>
      <c r="S1524" s="21" t="str">
        <f>IF(O1524="","",IF(O1524=nper,U1523+R1524,MIN(U1523+R1524,IF(Q1524=Q1523,S1523,ROUND(-PMT(((1+Q1524/CP)^(CP/periods_per_year))-1,nper-O1524+1,U1523),2)))))</f>
        <v/>
      </c>
      <c r="T1524" s="21" t="str">
        <f t="shared" si="238"/>
        <v/>
      </c>
      <c r="U1524" s="21" t="str">
        <f t="shared" si="239"/>
        <v/>
      </c>
    </row>
    <row r="1525" spans="1:21" x14ac:dyDescent="0.2">
      <c r="A1525" s="11" t="str">
        <f t="shared" si="230"/>
        <v/>
      </c>
      <c r="B1525" s="12" t="str">
        <f t="shared" si="231"/>
        <v/>
      </c>
      <c r="C1525" s="16" t="str">
        <f t="shared" si="232"/>
        <v/>
      </c>
      <c r="D1525" s="13" t="str">
        <f>IF(A1525="","",IF(A1525=1,start_rate,IF(variable,IF(OR(A1525=1,A1525&lt;$J$23*periods_per_year),D1524,MIN($J$24,IF(MOD(A1525-1,$J$26)=0,MAX($J$25,D1524+$J$27),D1524))),D1524)))</f>
        <v/>
      </c>
      <c r="E1525" s="14" t="str">
        <f t="shared" si="233"/>
        <v/>
      </c>
      <c r="F1525" s="14" t="str">
        <f>IF(A1525="","",IF(A1525=nper,J1524+E1525,MIN(J1524+E1525,IF(D1525=D1524,F1524,IF($E$13="Acc Bi-Weekly",ROUND((-PMT(((1+D1525/CP)^(CP/12))-1,(nper-A1525+1)*12/26,J1524))/2,2),IF($E$13="Acc Weekly",ROUND((-PMT(((1+D1525/CP)^(CP/12))-1,(nper-A1525+1)*12/52,J1524))/4,2),ROUND(-PMT(((1+D1525/CP)^(CP/periods_per_year))-1,nper-A1525+1,J1524),2)))))))</f>
        <v/>
      </c>
      <c r="G1525" s="14" t="str">
        <f>IF(OR(A1525="",A1525&lt;$E$23),"",IF(J1524&lt;=F1525,0,IF(IF(AND(A1525&gt;=$E$23,MOD(A1525-$E$23,int)=0),$E$24,0)+F1525&gt;=J1524+E1525,J1524+E1525-F1525,IF(AND(A1525&gt;=$E$23,MOD(A1525-$E$23,int)=0),$E$24,0)+IF(IF(AND(A1525&gt;=$E$23,MOD(A1525-$E$23,int)=0),$E$24,0)+IF(MOD(A1525-$E$27,periods_per_year)=0,$E$26,0)+F1525&lt;J1524+E1525,IF(MOD(A1525-$E$27,periods_per_year)=0,$E$26,0),J1524+E1525-IF(AND(A1525&gt;=$E$23,MOD(A1525-$E$23,int)=0),$E$24,0)-F1525))))</f>
        <v/>
      </c>
      <c r="H1525" s="15"/>
      <c r="I1525" s="14" t="str">
        <f t="shared" si="234"/>
        <v/>
      </c>
      <c r="J1525" s="14" t="str">
        <f t="shared" si="235"/>
        <v/>
      </c>
      <c r="K1525" s="14" t="str">
        <f t="shared" si="236"/>
        <v/>
      </c>
      <c r="L1525" s="14" t="str">
        <f>IF(A1525="","",SUM($K$49:K1525))</f>
        <v/>
      </c>
      <c r="O1525" s="18" t="str">
        <f t="shared" si="237"/>
        <v/>
      </c>
      <c r="P1525" s="19" t="str">
        <f>IF(O1525="","",IF(OR(periods_per_year=26,periods_per_year=52),IF(periods_per_year=26,IF(O1525=1,fpdate,P1524+14),IF(periods_per_year=52,IF(O1525=1,fpdate,P1524+7),"n/a")),IF(periods_per_year=24,DATE(YEAR(fpdate),MONTH(fpdate)+(O1525-1)/2+IF(AND(DAY(fpdate)&gt;=15,MOD(O1525,2)=0),1,0),IF(MOD(O1525,2)=0,IF(DAY(fpdate)&gt;=15,DAY(fpdate)-14,DAY(fpdate)+14),DAY(fpdate))),IF(DAY(DATE(YEAR(fpdate),MONTH(fpdate)+O1525-1,DAY(fpdate)))&lt;&gt;DAY(fpdate),DATE(YEAR(fpdate),MONTH(fpdate)+O1525,0),DATE(YEAR(fpdate),MONTH(fpdate)+O1525-1,DAY(fpdate))))))</f>
        <v/>
      </c>
      <c r="Q1525" s="20" t="str">
        <f>IF(O1525="","",IF(D1525&lt;&gt;"",D1525,IF(O1525=1,start_rate,IF(variable,IF(OR(O1525=1,O1525&lt;$J$23*periods_per_year),Q1524,MIN($J$24,IF(MOD(O1525-1,$J$26)=0,MAX($J$25,Q1524+$J$27),Q1524))),Q1524))))</f>
        <v/>
      </c>
      <c r="R1525" s="21" t="str">
        <f>IF(O1525="","",ROUND((((1+Q1525/CP)^(CP/periods_per_year))-1)*U1524,2))</f>
        <v/>
      </c>
      <c r="S1525" s="21" t="str">
        <f>IF(O1525="","",IF(O1525=nper,U1524+R1525,MIN(U1524+R1525,IF(Q1525=Q1524,S1524,ROUND(-PMT(((1+Q1525/CP)^(CP/periods_per_year))-1,nper-O1525+1,U1524),2)))))</f>
        <v/>
      </c>
      <c r="T1525" s="21" t="str">
        <f t="shared" si="238"/>
        <v/>
      </c>
      <c r="U1525" s="21" t="str">
        <f t="shared" si="239"/>
        <v/>
      </c>
    </row>
    <row r="1526" spans="1:21" x14ac:dyDescent="0.2">
      <c r="A1526" s="11" t="str">
        <f t="shared" si="230"/>
        <v/>
      </c>
      <c r="B1526" s="12" t="str">
        <f t="shared" si="231"/>
        <v/>
      </c>
      <c r="C1526" s="16" t="str">
        <f t="shared" si="232"/>
        <v/>
      </c>
      <c r="D1526" s="13" t="str">
        <f>IF(A1526="","",IF(A1526=1,start_rate,IF(variable,IF(OR(A1526=1,A1526&lt;$J$23*periods_per_year),D1525,MIN($J$24,IF(MOD(A1526-1,$J$26)=0,MAX($J$25,D1525+$J$27),D1525))),D1525)))</f>
        <v/>
      </c>
      <c r="E1526" s="14" t="str">
        <f t="shared" si="233"/>
        <v/>
      </c>
      <c r="F1526" s="14" t="str">
        <f>IF(A1526="","",IF(A1526=nper,J1525+E1526,MIN(J1525+E1526,IF(D1526=D1525,F1525,IF($E$13="Acc Bi-Weekly",ROUND((-PMT(((1+D1526/CP)^(CP/12))-1,(nper-A1526+1)*12/26,J1525))/2,2),IF($E$13="Acc Weekly",ROUND((-PMT(((1+D1526/CP)^(CP/12))-1,(nper-A1526+1)*12/52,J1525))/4,2),ROUND(-PMT(((1+D1526/CP)^(CP/periods_per_year))-1,nper-A1526+1,J1525),2)))))))</f>
        <v/>
      </c>
      <c r="G1526" s="14" t="str">
        <f>IF(OR(A1526="",A1526&lt;$E$23),"",IF(J1525&lt;=F1526,0,IF(IF(AND(A1526&gt;=$E$23,MOD(A1526-$E$23,int)=0),$E$24,0)+F1526&gt;=J1525+E1526,J1525+E1526-F1526,IF(AND(A1526&gt;=$E$23,MOD(A1526-$E$23,int)=0),$E$24,0)+IF(IF(AND(A1526&gt;=$E$23,MOD(A1526-$E$23,int)=0),$E$24,0)+IF(MOD(A1526-$E$27,periods_per_year)=0,$E$26,0)+F1526&lt;J1525+E1526,IF(MOD(A1526-$E$27,periods_per_year)=0,$E$26,0),J1525+E1526-IF(AND(A1526&gt;=$E$23,MOD(A1526-$E$23,int)=0),$E$24,0)-F1526))))</f>
        <v/>
      </c>
      <c r="H1526" s="15"/>
      <c r="I1526" s="14" t="str">
        <f t="shared" si="234"/>
        <v/>
      </c>
      <c r="J1526" s="14" t="str">
        <f t="shared" si="235"/>
        <v/>
      </c>
      <c r="K1526" s="14" t="str">
        <f t="shared" si="236"/>
        <v/>
      </c>
      <c r="L1526" s="14" t="str">
        <f>IF(A1526="","",SUM($K$49:K1526))</f>
        <v/>
      </c>
      <c r="O1526" s="18" t="str">
        <f t="shared" si="237"/>
        <v/>
      </c>
      <c r="P1526" s="19" t="str">
        <f>IF(O1526="","",IF(OR(periods_per_year=26,periods_per_year=52),IF(periods_per_year=26,IF(O1526=1,fpdate,P1525+14),IF(periods_per_year=52,IF(O1526=1,fpdate,P1525+7),"n/a")),IF(periods_per_year=24,DATE(YEAR(fpdate),MONTH(fpdate)+(O1526-1)/2+IF(AND(DAY(fpdate)&gt;=15,MOD(O1526,2)=0),1,0),IF(MOD(O1526,2)=0,IF(DAY(fpdate)&gt;=15,DAY(fpdate)-14,DAY(fpdate)+14),DAY(fpdate))),IF(DAY(DATE(YEAR(fpdate),MONTH(fpdate)+O1526-1,DAY(fpdate)))&lt;&gt;DAY(fpdate),DATE(YEAR(fpdate),MONTH(fpdate)+O1526,0),DATE(YEAR(fpdate),MONTH(fpdate)+O1526-1,DAY(fpdate))))))</f>
        <v/>
      </c>
      <c r="Q1526" s="20" t="str">
        <f>IF(O1526="","",IF(D1526&lt;&gt;"",D1526,IF(O1526=1,start_rate,IF(variable,IF(OR(O1526=1,O1526&lt;$J$23*periods_per_year),Q1525,MIN($J$24,IF(MOD(O1526-1,$J$26)=0,MAX($J$25,Q1525+$J$27),Q1525))),Q1525))))</f>
        <v/>
      </c>
      <c r="R1526" s="21" t="str">
        <f>IF(O1526="","",ROUND((((1+Q1526/CP)^(CP/periods_per_year))-1)*U1525,2))</f>
        <v/>
      </c>
      <c r="S1526" s="21" t="str">
        <f>IF(O1526="","",IF(O1526=nper,U1525+R1526,MIN(U1525+R1526,IF(Q1526=Q1525,S1525,ROUND(-PMT(((1+Q1526/CP)^(CP/periods_per_year))-1,nper-O1526+1,U1525),2)))))</f>
        <v/>
      </c>
      <c r="T1526" s="21" t="str">
        <f t="shared" si="238"/>
        <v/>
      </c>
      <c r="U1526" s="21" t="str">
        <f t="shared" si="239"/>
        <v/>
      </c>
    </row>
    <row r="1527" spans="1:21" x14ac:dyDescent="0.2">
      <c r="A1527" s="11" t="str">
        <f t="shared" si="230"/>
        <v/>
      </c>
      <c r="B1527" s="12" t="str">
        <f t="shared" si="231"/>
        <v/>
      </c>
      <c r="C1527" s="16" t="str">
        <f t="shared" si="232"/>
        <v/>
      </c>
      <c r="D1527" s="13" t="str">
        <f>IF(A1527="","",IF(A1527=1,start_rate,IF(variable,IF(OR(A1527=1,A1527&lt;$J$23*periods_per_year),D1526,MIN($J$24,IF(MOD(A1527-1,$J$26)=0,MAX($J$25,D1526+$J$27),D1526))),D1526)))</f>
        <v/>
      </c>
      <c r="E1527" s="14" t="str">
        <f t="shared" si="233"/>
        <v/>
      </c>
      <c r="F1527" s="14" t="str">
        <f>IF(A1527="","",IF(A1527=nper,J1526+E1527,MIN(J1526+E1527,IF(D1527=D1526,F1526,IF($E$13="Acc Bi-Weekly",ROUND((-PMT(((1+D1527/CP)^(CP/12))-1,(nper-A1527+1)*12/26,J1526))/2,2),IF($E$13="Acc Weekly",ROUND((-PMT(((1+D1527/CP)^(CP/12))-1,(nper-A1527+1)*12/52,J1526))/4,2),ROUND(-PMT(((1+D1527/CP)^(CP/periods_per_year))-1,nper-A1527+1,J1526),2)))))))</f>
        <v/>
      </c>
      <c r="G1527" s="14" t="str">
        <f>IF(OR(A1527="",A1527&lt;$E$23),"",IF(J1526&lt;=F1527,0,IF(IF(AND(A1527&gt;=$E$23,MOD(A1527-$E$23,int)=0),$E$24,0)+F1527&gt;=J1526+E1527,J1526+E1527-F1527,IF(AND(A1527&gt;=$E$23,MOD(A1527-$E$23,int)=0),$E$24,0)+IF(IF(AND(A1527&gt;=$E$23,MOD(A1527-$E$23,int)=0),$E$24,0)+IF(MOD(A1527-$E$27,periods_per_year)=0,$E$26,0)+F1527&lt;J1526+E1527,IF(MOD(A1527-$E$27,periods_per_year)=0,$E$26,0),J1526+E1527-IF(AND(A1527&gt;=$E$23,MOD(A1527-$E$23,int)=0),$E$24,0)-F1527))))</f>
        <v/>
      </c>
      <c r="H1527" s="15"/>
      <c r="I1527" s="14" t="str">
        <f t="shared" si="234"/>
        <v/>
      </c>
      <c r="J1527" s="14" t="str">
        <f t="shared" si="235"/>
        <v/>
      </c>
      <c r="K1527" s="14" t="str">
        <f t="shared" si="236"/>
        <v/>
      </c>
      <c r="L1527" s="14" t="str">
        <f>IF(A1527="","",SUM($K$49:K1527))</f>
        <v/>
      </c>
      <c r="O1527" s="18" t="str">
        <f t="shared" si="237"/>
        <v/>
      </c>
      <c r="P1527" s="19" t="str">
        <f>IF(O1527="","",IF(OR(periods_per_year=26,periods_per_year=52),IF(periods_per_year=26,IF(O1527=1,fpdate,P1526+14),IF(periods_per_year=52,IF(O1527=1,fpdate,P1526+7),"n/a")),IF(periods_per_year=24,DATE(YEAR(fpdate),MONTH(fpdate)+(O1527-1)/2+IF(AND(DAY(fpdate)&gt;=15,MOD(O1527,2)=0),1,0),IF(MOD(O1527,2)=0,IF(DAY(fpdate)&gt;=15,DAY(fpdate)-14,DAY(fpdate)+14),DAY(fpdate))),IF(DAY(DATE(YEAR(fpdate),MONTH(fpdate)+O1527-1,DAY(fpdate)))&lt;&gt;DAY(fpdate),DATE(YEAR(fpdate),MONTH(fpdate)+O1527,0),DATE(YEAR(fpdate),MONTH(fpdate)+O1527-1,DAY(fpdate))))))</f>
        <v/>
      </c>
      <c r="Q1527" s="20" t="str">
        <f>IF(O1527="","",IF(D1527&lt;&gt;"",D1527,IF(O1527=1,start_rate,IF(variable,IF(OR(O1527=1,O1527&lt;$J$23*periods_per_year),Q1526,MIN($J$24,IF(MOD(O1527-1,$J$26)=0,MAX($J$25,Q1526+$J$27),Q1526))),Q1526))))</f>
        <v/>
      </c>
      <c r="R1527" s="21" t="str">
        <f>IF(O1527="","",ROUND((((1+Q1527/CP)^(CP/periods_per_year))-1)*U1526,2))</f>
        <v/>
      </c>
      <c r="S1527" s="21" t="str">
        <f>IF(O1527="","",IF(O1527=nper,U1526+R1527,MIN(U1526+R1527,IF(Q1527=Q1526,S1526,ROUND(-PMT(((1+Q1527/CP)^(CP/periods_per_year))-1,nper-O1527+1,U1526),2)))))</f>
        <v/>
      </c>
      <c r="T1527" s="21" t="str">
        <f t="shared" si="238"/>
        <v/>
      </c>
      <c r="U1527" s="21" t="str">
        <f t="shared" si="239"/>
        <v/>
      </c>
    </row>
    <row r="1528" spans="1:21" x14ac:dyDescent="0.2">
      <c r="A1528" s="11" t="str">
        <f t="shared" si="230"/>
        <v/>
      </c>
      <c r="B1528" s="12" t="str">
        <f t="shared" si="231"/>
        <v/>
      </c>
      <c r="C1528" s="16" t="str">
        <f t="shared" si="232"/>
        <v/>
      </c>
      <c r="D1528" s="13" t="str">
        <f>IF(A1528="","",IF(A1528=1,start_rate,IF(variable,IF(OR(A1528=1,A1528&lt;$J$23*periods_per_year),D1527,MIN($J$24,IF(MOD(A1528-1,$J$26)=0,MAX($J$25,D1527+$J$27),D1527))),D1527)))</f>
        <v/>
      </c>
      <c r="E1528" s="14" t="str">
        <f t="shared" si="233"/>
        <v/>
      </c>
      <c r="F1528" s="14" t="str">
        <f>IF(A1528="","",IF(A1528=nper,J1527+E1528,MIN(J1527+E1528,IF(D1528=D1527,F1527,IF($E$13="Acc Bi-Weekly",ROUND((-PMT(((1+D1528/CP)^(CP/12))-1,(nper-A1528+1)*12/26,J1527))/2,2),IF($E$13="Acc Weekly",ROUND((-PMT(((1+D1528/CP)^(CP/12))-1,(nper-A1528+1)*12/52,J1527))/4,2),ROUND(-PMT(((1+D1528/CP)^(CP/periods_per_year))-1,nper-A1528+1,J1527),2)))))))</f>
        <v/>
      </c>
      <c r="G1528" s="14" t="str">
        <f>IF(OR(A1528="",A1528&lt;$E$23),"",IF(J1527&lt;=F1528,0,IF(IF(AND(A1528&gt;=$E$23,MOD(A1528-$E$23,int)=0),$E$24,0)+F1528&gt;=J1527+E1528,J1527+E1528-F1528,IF(AND(A1528&gt;=$E$23,MOD(A1528-$E$23,int)=0),$E$24,0)+IF(IF(AND(A1528&gt;=$E$23,MOD(A1528-$E$23,int)=0),$E$24,0)+IF(MOD(A1528-$E$27,periods_per_year)=0,$E$26,0)+F1528&lt;J1527+E1528,IF(MOD(A1528-$E$27,periods_per_year)=0,$E$26,0),J1527+E1528-IF(AND(A1528&gt;=$E$23,MOD(A1528-$E$23,int)=0),$E$24,0)-F1528))))</f>
        <v/>
      </c>
      <c r="H1528" s="15"/>
      <c r="I1528" s="14" t="str">
        <f t="shared" si="234"/>
        <v/>
      </c>
      <c r="J1528" s="14" t="str">
        <f t="shared" si="235"/>
        <v/>
      </c>
      <c r="K1528" s="14" t="str">
        <f t="shared" si="236"/>
        <v/>
      </c>
      <c r="L1528" s="14" t="str">
        <f>IF(A1528="","",SUM($K$49:K1528))</f>
        <v/>
      </c>
      <c r="O1528" s="18" t="str">
        <f t="shared" si="237"/>
        <v/>
      </c>
      <c r="P1528" s="19" t="str">
        <f>IF(O1528="","",IF(OR(periods_per_year=26,periods_per_year=52),IF(periods_per_year=26,IF(O1528=1,fpdate,P1527+14),IF(periods_per_year=52,IF(O1528=1,fpdate,P1527+7),"n/a")),IF(periods_per_year=24,DATE(YEAR(fpdate),MONTH(fpdate)+(O1528-1)/2+IF(AND(DAY(fpdate)&gt;=15,MOD(O1528,2)=0),1,0),IF(MOD(O1528,2)=0,IF(DAY(fpdate)&gt;=15,DAY(fpdate)-14,DAY(fpdate)+14),DAY(fpdate))),IF(DAY(DATE(YEAR(fpdate),MONTH(fpdate)+O1528-1,DAY(fpdate)))&lt;&gt;DAY(fpdate),DATE(YEAR(fpdate),MONTH(fpdate)+O1528,0),DATE(YEAR(fpdate),MONTH(fpdate)+O1528-1,DAY(fpdate))))))</f>
        <v/>
      </c>
      <c r="Q1528" s="20" t="str">
        <f>IF(O1528="","",IF(D1528&lt;&gt;"",D1528,IF(O1528=1,start_rate,IF(variable,IF(OR(O1528=1,O1528&lt;$J$23*periods_per_year),Q1527,MIN($J$24,IF(MOD(O1528-1,$J$26)=0,MAX($J$25,Q1527+$J$27),Q1527))),Q1527))))</f>
        <v/>
      </c>
      <c r="R1528" s="21" t="str">
        <f>IF(O1528="","",ROUND((((1+Q1528/CP)^(CP/periods_per_year))-1)*U1527,2))</f>
        <v/>
      </c>
      <c r="S1528" s="21" t="str">
        <f>IF(O1528="","",IF(O1528=nper,U1527+R1528,MIN(U1527+R1528,IF(Q1528=Q1527,S1527,ROUND(-PMT(((1+Q1528/CP)^(CP/periods_per_year))-1,nper-O1528+1,U1527),2)))))</f>
        <v/>
      </c>
      <c r="T1528" s="21" t="str">
        <f t="shared" si="238"/>
        <v/>
      </c>
      <c r="U1528" s="21" t="str">
        <f t="shared" si="239"/>
        <v/>
      </c>
    </row>
    <row r="1529" spans="1:21" x14ac:dyDescent="0.2">
      <c r="A1529" s="11" t="str">
        <f t="shared" si="230"/>
        <v/>
      </c>
      <c r="B1529" s="12" t="str">
        <f t="shared" si="231"/>
        <v/>
      </c>
      <c r="C1529" s="16" t="str">
        <f t="shared" si="232"/>
        <v/>
      </c>
      <c r="D1529" s="13" t="str">
        <f>IF(A1529="","",IF(A1529=1,start_rate,IF(variable,IF(OR(A1529=1,A1529&lt;$J$23*periods_per_year),D1528,MIN($J$24,IF(MOD(A1529-1,$J$26)=0,MAX($J$25,D1528+$J$27),D1528))),D1528)))</f>
        <v/>
      </c>
      <c r="E1529" s="14" t="str">
        <f t="shared" si="233"/>
        <v/>
      </c>
      <c r="F1529" s="14" t="str">
        <f>IF(A1529="","",IF(A1529=nper,J1528+E1529,MIN(J1528+E1529,IF(D1529=D1528,F1528,IF($E$13="Acc Bi-Weekly",ROUND((-PMT(((1+D1529/CP)^(CP/12))-1,(nper-A1529+1)*12/26,J1528))/2,2),IF($E$13="Acc Weekly",ROUND((-PMT(((1+D1529/CP)^(CP/12))-1,(nper-A1529+1)*12/52,J1528))/4,2),ROUND(-PMT(((1+D1529/CP)^(CP/periods_per_year))-1,nper-A1529+1,J1528),2)))))))</f>
        <v/>
      </c>
      <c r="G1529" s="14" t="str">
        <f>IF(OR(A1529="",A1529&lt;$E$23),"",IF(J1528&lt;=F1529,0,IF(IF(AND(A1529&gt;=$E$23,MOD(A1529-$E$23,int)=0),$E$24,0)+F1529&gt;=J1528+E1529,J1528+E1529-F1529,IF(AND(A1529&gt;=$E$23,MOD(A1529-$E$23,int)=0),$E$24,0)+IF(IF(AND(A1529&gt;=$E$23,MOD(A1529-$E$23,int)=0),$E$24,0)+IF(MOD(A1529-$E$27,periods_per_year)=0,$E$26,0)+F1529&lt;J1528+E1529,IF(MOD(A1529-$E$27,periods_per_year)=0,$E$26,0),J1528+E1529-IF(AND(A1529&gt;=$E$23,MOD(A1529-$E$23,int)=0),$E$24,0)-F1529))))</f>
        <v/>
      </c>
      <c r="H1529" s="15"/>
      <c r="I1529" s="14" t="str">
        <f t="shared" si="234"/>
        <v/>
      </c>
      <c r="J1529" s="14" t="str">
        <f t="shared" si="235"/>
        <v/>
      </c>
      <c r="K1529" s="14" t="str">
        <f t="shared" si="236"/>
        <v/>
      </c>
      <c r="L1529" s="14" t="str">
        <f>IF(A1529="","",SUM($K$49:K1529))</f>
        <v/>
      </c>
      <c r="O1529" s="18" t="str">
        <f t="shared" si="237"/>
        <v/>
      </c>
      <c r="P1529" s="19" t="str">
        <f>IF(O1529="","",IF(OR(periods_per_year=26,periods_per_year=52),IF(periods_per_year=26,IF(O1529=1,fpdate,P1528+14),IF(periods_per_year=52,IF(O1529=1,fpdate,P1528+7),"n/a")),IF(periods_per_year=24,DATE(YEAR(fpdate),MONTH(fpdate)+(O1529-1)/2+IF(AND(DAY(fpdate)&gt;=15,MOD(O1529,2)=0),1,0),IF(MOD(O1529,2)=0,IF(DAY(fpdate)&gt;=15,DAY(fpdate)-14,DAY(fpdate)+14),DAY(fpdate))),IF(DAY(DATE(YEAR(fpdate),MONTH(fpdate)+O1529-1,DAY(fpdate)))&lt;&gt;DAY(fpdate),DATE(YEAR(fpdate),MONTH(fpdate)+O1529,0),DATE(YEAR(fpdate),MONTH(fpdate)+O1529-1,DAY(fpdate))))))</f>
        <v/>
      </c>
      <c r="Q1529" s="20" t="str">
        <f>IF(O1529="","",IF(D1529&lt;&gt;"",D1529,IF(O1529=1,start_rate,IF(variable,IF(OR(O1529=1,O1529&lt;$J$23*periods_per_year),Q1528,MIN($J$24,IF(MOD(O1529-1,$J$26)=0,MAX($J$25,Q1528+$J$27),Q1528))),Q1528))))</f>
        <v/>
      </c>
      <c r="R1529" s="21" t="str">
        <f>IF(O1529="","",ROUND((((1+Q1529/CP)^(CP/periods_per_year))-1)*U1528,2))</f>
        <v/>
      </c>
      <c r="S1529" s="21" t="str">
        <f>IF(O1529="","",IF(O1529=nper,U1528+R1529,MIN(U1528+R1529,IF(Q1529=Q1528,S1528,ROUND(-PMT(((1+Q1529/CP)^(CP/periods_per_year))-1,nper-O1529+1,U1528),2)))))</f>
        <v/>
      </c>
      <c r="T1529" s="21" t="str">
        <f t="shared" si="238"/>
        <v/>
      </c>
      <c r="U1529" s="21" t="str">
        <f t="shared" si="239"/>
        <v/>
      </c>
    </row>
    <row r="1530" spans="1:21" x14ac:dyDescent="0.2">
      <c r="A1530" s="11" t="str">
        <f t="shared" si="230"/>
        <v/>
      </c>
      <c r="B1530" s="12" t="str">
        <f t="shared" si="231"/>
        <v/>
      </c>
      <c r="C1530" s="16" t="str">
        <f t="shared" si="232"/>
        <v/>
      </c>
      <c r="D1530" s="13" t="str">
        <f>IF(A1530="","",IF(A1530=1,start_rate,IF(variable,IF(OR(A1530=1,A1530&lt;$J$23*periods_per_year),D1529,MIN($J$24,IF(MOD(A1530-1,$J$26)=0,MAX($J$25,D1529+$J$27),D1529))),D1529)))</f>
        <v/>
      </c>
      <c r="E1530" s="14" t="str">
        <f t="shared" si="233"/>
        <v/>
      </c>
      <c r="F1530" s="14" t="str">
        <f>IF(A1530="","",IF(A1530=nper,J1529+E1530,MIN(J1529+E1530,IF(D1530=D1529,F1529,IF($E$13="Acc Bi-Weekly",ROUND((-PMT(((1+D1530/CP)^(CP/12))-1,(nper-A1530+1)*12/26,J1529))/2,2),IF($E$13="Acc Weekly",ROUND((-PMT(((1+D1530/CP)^(CP/12))-1,(nper-A1530+1)*12/52,J1529))/4,2),ROUND(-PMT(((1+D1530/CP)^(CP/periods_per_year))-1,nper-A1530+1,J1529),2)))))))</f>
        <v/>
      </c>
      <c r="G1530" s="14" t="str">
        <f>IF(OR(A1530="",A1530&lt;$E$23),"",IF(J1529&lt;=F1530,0,IF(IF(AND(A1530&gt;=$E$23,MOD(A1530-$E$23,int)=0),$E$24,0)+F1530&gt;=J1529+E1530,J1529+E1530-F1530,IF(AND(A1530&gt;=$E$23,MOD(A1530-$E$23,int)=0),$E$24,0)+IF(IF(AND(A1530&gt;=$E$23,MOD(A1530-$E$23,int)=0),$E$24,0)+IF(MOD(A1530-$E$27,periods_per_year)=0,$E$26,0)+F1530&lt;J1529+E1530,IF(MOD(A1530-$E$27,periods_per_year)=0,$E$26,0),J1529+E1530-IF(AND(A1530&gt;=$E$23,MOD(A1530-$E$23,int)=0),$E$24,0)-F1530))))</f>
        <v/>
      </c>
      <c r="H1530" s="15"/>
      <c r="I1530" s="14" t="str">
        <f t="shared" si="234"/>
        <v/>
      </c>
      <c r="J1530" s="14" t="str">
        <f t="shared" si="235"/>
        <v/>
      </c>
      <c r="K1530" s="14" t="str">
        <f t="shared" si="236"/>
        <v/>
      </c>
      <c r="L1530" s="14" t="str">
        <f>IF(A1530="","",SUM($K$49:K1530))</f>
        <v/>
      </c>
      <c r="O1530" s="18" t="str">
        <f t="shared" si="237"/>
        <v/>
      </c>
      <c r="P1530" s="19" t="str">
        <f>IF(O1530="","",IF(OR(periods_per_year=26,periods_per_year=52),IF(periods_per_year=26,IF(O1530=1,fpdate,P1529+14),IF(periods_per_year=52,IF(O1530=1,fpdate,P1529+7),"n/a")),IF(periods_per_year=24,DATE(YEAR(fpdate),MONTH(fpdate)+(O1530-1)/2+IF(AND(DAY(fpdate)&gt;=15,MOD(O1530,2)=0),1,0),IF(MOD(O1530,2)=0,IF(DAY(fpdate)&gt;=15,DAY(fpdate)-14,DAY(fpdate)+14),DAY(fpdate))),IF(DAY(DATE(YEAR(fpdate),MONTH(fpdate)+O1530-1,DAY(fpdate)))&lt;&gt;DAY(fpdate),DATE(YEAR(fpdate),MONTH(fpdate)+O1530,0),DATE(YEAR(fpdate),MONTH(fpdate)+O1530-1,DAY(fpdate))))))</f>
        <v/>
      </c>
      <c r="Q1530" s="20" t="str">
        <f>IF(O1530="","",IF(D1530&lt;&gt;"",D1530,IF(O1530=1,start_rate,IF(variable,IF(OR(O1530=1,O1530&lt;$J$23*periods_per_year),Q1529,MIN($J$24,IF(MOD(O1530-1,$J$26)=0,MAX($J$25,Q1529+$J$27),Q1529))),Q1529))))</f>
        <v/>
      </c>
      <c r="R1530" s="21" t="str">
        <f>IF(O1530="","",ROUND((((1+Q1530/CP)^(CP/periods_per_year))-1)*U1529,2))</f>
        <v/>
      </c>
      <c r="S1530" s="21" t="str">
        <f>IF(O1530="","",IF(O1530=nper,U1529+R1530,MIN(U1529+R1530,IF(Q1530=Q1529,S1529,ROUND(-PMT(((1+Q1530/CP)^(CP/periods_per_year))-1,nper-O1530+1,U1529),2)))))</f>
        <v/>
      </c>
      <c r="T1530" s="21" t="str">
        <f t="shared" si="238"/>
        <v/>
      </c>
      <c r="U1530" s="21" t="str">
        <f t="shared" si="239"/>
        <v/>
      </c>
    </row>
    <row r="1531" spans="1:21" x14ac:dyDescent="0.2">
      <c r="A1531" s="11" t="str">
        <f t="shared" si="230"/>
        <v/>
      </c>
      <c r="B1531" s="12" t="str">
        <f t="shared" si="231"/>
        <v/>
      </c>
      <c r="C1531" s="16" t="str">
        <f t="shared" si="232"/>
        <v/>
      </c>
      <c r="D1531" s="13" t="str">
        <f>IF(A1531="","",IF(A1531=1,start_rate,IF(variable,IF(OR(A1531=1,A1531&lt;$J$23*periods_per_year),D1530,MIN($J$24,IF(MOD(A1531-1,$J$26)=0,MAX($J$25,D1530+$J$27),D1530))),D1530)))</f>
        <v/>
      </c>
      <c r="E1531" s="14" t="str">
        <f t="shared" si="233"/>
        <v/>
      </c>
      <c r="F1531" s="14" t="str">
        <f>IF(A1531="","",IF(A1531=nper,J1530+E1531,MIN(J1530+E1531,IF(D1531=D1530,F1530,IF($E$13="Acc Bi-Weekly",ROUND((-PMT(((1+D1531/CP)^(CP/12))-1,(nper-A1531+1)*12/26,J1530))/2,2),IF($E$13="Acc Weekly",ROUND((-PMT(((1+D1531/CP)^(CP/12))-1,(nper-A1531+1)*12/52,J1530))/4,2),ROUND(-PMT(((1+D1531/CP)^(CP/periods_per_year))-1,nper-A1531+1,J1530),2)))))))</f>
        <v/>
      </c>
      <c r="G1531" s="14" t="str">
        <f>IF(OR(A1531="",A1531&lt;$E$23),"",IF(J1530&lt;=F1531,0,IF(IF(AND(A1531&gt;=$E$23,MOD(A1531-$E$23,int)=0),$E$24,0)+F1531&gt;=J1530+E1531,J1530+E1531-F1531,IF(AND(A1531&gt;=$E$23,MOD(A1531-$E$23,int)=0),$E$24,0)+IF(IF(AND(A1531&gt;=$E$23,MOD(A1531-$E$23,int)=0),$E$24,0)+IF(MOD(A1531-$E$27,periods_per_year)=0,$E$26,0)+F1531&lt;J1530+E1531,IF(MOD(A1531-$E$27,periods_per_year)=0,$E$26,0),J1530+E1531-IF(AND(A1531&gt;=$E$23,MOD(A1531-$E$23,int)=0),$E$24,0)-F1531))))</f>
        <v/>
      </c>
      <c r="H1531" s="15"/>
      <c r="I1531" s="14" t="str">
        <f t="shared" si="234"/>
        <v/>
      </c>
      <c r="J1531" s="14" t="str">
        <f t="shared" si="235"/>
        <v/>
      </c>
      <c r="K1531" s="14" t="str">
        <f t="shared" si="236"/>
        <v/>
      </c>
      <c r="L1531" s="14" t="str">
        <f>IF(A1531="","",SUM($K$49:K1531))</f>
        <v/>
      </c>
      <c r="O1531" s="18" t="str">
        <f t="shared" si="237"/>
        <v/>
      </c>
      <c r="P1531" s="19" t="str">
        <f>IF(O1531="","",IF(OR(periods_per_year=26,periods_per_year=52),IF(periods_per_year=26,IF(O1531=1,fpdate,P1530+14),IF(periods_per_year=52,IF(O1531=1,fpdate,P1530+7),"n/a")),IF(periods_per_year=24,DATE(YEAR(fpdate),MONTH(fpdate)+(O1531-1)/2+IF(AND(DAY(fpdate)&gt;=15,MOD(O1531,2)=0),1,0),IF(MOD(O1531,2)=0,IF(DAY(fpdate)&gt;=15,DAY(fpdate)-14,DAY(fpdate)+14),DAY(fpdate))),IF(DAY(DATE(YEAR(fpdate),MONTH(fpdate)+O1531-1,DAY(fpdate)))&lt;&gt;DAY(fpdate),DATE(YEAR(fpdate),MONTH(fpdate)+O1531,0),DATE(YEAR(fpdate),MONTH(fpdate)+O1531-1,DAY(fpdate))))))</f>
        <v/>
      </c>
      <c r="Q1531" s="20" t="str">
        <f>IF(O1531="","",IF(D1531&lt;&gt;"",D1531,IF(O1531=1,start_rate,IF(variable,IF(OR(O1531=1,O1531&lt;$J$23*periods_per_year),Q1530,MIN($J$24,IF(MOD(O1531-1,$J$26)=0,MAX($J$25,Q1530+$J$27),Q1530))),Q1530))))</f>
        <v/>
      </c>
      <c r="R1531" s="21" t="str">
        <f>IF(O1531="","",ROUND((((1+Q1531/CP)^(CP/periods_per_year))-1)*U1530,2))</f>
        <v/>
      </c>
      <c r="S1531" s="21" t="str">
        <f>IF(O1531="","",IF(O1531=nper,U1530+R1531,MIN(U1530+R1531,IF(Q1531=Q1530,S1530,ROUND(-PMT(((1+Q1531/CP)^(CP/periods_per_year))-1,nper-O1531+1,U1530),2)))))</f>
        <v/>
      </c>
      <c r="T1531" s="21" t="str">
        <f t="shared" si="238"/>
        <v/>
      </c>
      <c r="U1531" s="21" t="str">
        <f t="shared" si="239"/>
        <v/>
      </c>
    </row>
    <row r="1532" spans="1:21" x14ac:dyDescent="0.2">
      <c r="A1532" s="11" t="str">
        <f t="shared" si="230"/>
        <v/>
      </c>
      <c r="B1532" s="12" t="str">
        <f t="shared" si="231"/>
        <v/>
      </c>
      <c r="C1532" s="16" t="str">
        <f t="shared" si="232"/>
        <v/>
      </c>
      <c r="D1532" s="13" t="str">
        <f>IF(A1532="","",IF(A1532=1,start_rate,IF(variable,IF(OR(A1532=1,A1532&lt;$J$23*periods_per_year),D1531,MIN($J$24,IF(MOD(A1532-1,$J$26)=0,MAX($J$25,D1531+$J$27),D1531))),D1531)))</f>
        <v/>
      </c>
      <c r="E1532" s="14" t="str">
        <f t="shared" si="233"/>
        <v/>
      </c>
      <c r="F1532" s="14" t="str">
        <f>IF(A1532="","",IF(A1532=nper,J1531+E1532,MIN(J1531+E1532,IF(D1532=D1531,F1531,IF($E$13="Acc Bi-Weekly",ROUND((-PMT(((1+D1532/CP)^(CP/12))-1,(nper-A1532+1)*12/26,J1531))/2,2),IF($E$13="Acc Weekly",ROUND((-PMT(((1+D1532/CP)^(CP/12))-1,(nper-A1532+1)*12/52,J1531))/4,2),ROUND(-PMT(((1+D1532/CP)^(CP/periods_per_year))-1,nper-A1532+1,J1531),2)))))))</f>
        <v/>
      </c>
      <c r="G1532" s="14" t="str">
        <f>IF(OR(A1532="",A1532&lt;$E$23),"",IF(J1531&lt;=F1532,0,IF(IF(AND(A1532&gt;=$E$23,MOD(A1532-$E$23,int)=0),$E$24,0)+F1532&gt;=J1531+E1532,J1531+E1532-F1532,IF(AND(A1532&gt;=$E$23,MOD(A1532-$E$23,int)=0),$E$24,0)+IF(IF(AND(A1532&gt;=$E$23,MOD(A1532-$E$23,int)=0),$E$24,0)+IF(MOD(A1532-$E$27,periods_per_year)=0,$E$26,0)+F1532&lt;J1531+E1532,IF(MOD(A1532-$E$27,periods_per_year)=0,$E$26,0),J1531+E1532-IF(AND(A1532&gt;=$E$23,MOD(A1532-$E$23,int)=0),$E$24,0)-F1532))))</f>
        <v/>
      </c>
      <c r="H1532" s="15"/>
      <c r="I1532" s="14" t="str">
        <f t="shared" si="234"/>
        <v/>
      </c>
      <c r="J1532" s="14" t="str">
        <f t="shared" si="235"/>
        <v/>
      </c>
      <c r="K1532" s="14" t="str">
        <f t="shared" si="236"/>
        <v/>
      </c>
      <c r="L1532" s="14" t="str">
        <f>IF(A1532="","",SUM($K$49:K1532))</f>
        <v/>
      </c>
      <c r="O1532" s="18" t="str">
        <f t="shared" si="237"/>
        <v/>
      </c>
      <c r="P1532" s="19" t="str">
        <f>IF(O1532="","",IF(OR(periods_per_year=26,periods_per_year=52),IF(periods_per_year=26,IF(O1532=1,fpdate,P1531+14),IF(periods_per_year=52,IF(O1532=1,fpdate,P1531+7),"n/a")),IF(periods_per_year=24,DATE(YEAR(fpdate),MONTH(fpdate)+(O1532-1)/2+IF(AND(DAY(fpdate)&gt;=15,MOD(O1532,2)=0),1,0),IF(MOD(O1532,2)=0,IF(DAY(fpdate)&gt;=15,DAY(fpdate)-14,DAY(fpdate)+14),DAY(fpdate))),IF(DAY(DATE(YEAR(fpdate),MONTH(fpdate)+O1532-1,DAY(fpdate)))&lt;&gt;DAY(fpdate),DATE(YEAR(fpdate),MONTH(fpdate)+O1532,0),DATE(YEAR(fpdate),MONTH(fpdate)+O1532-1,DAY(fpdate))))))</f>
        <v/>
      </c>
      <c r="Q1532" s="20" t="str">
        <f>IF(O1532="","",IF(D1532&lt;&gt;"",D1532,IF(O1532=1,start_rate,IF(variable,IF(OR(O1532=1,O1532&lt;$J$23*periods_per_year),Q1531,MIN($J$24,IF(MOD(O1532-1,$J$26)=0,MAX($J$25,Q1531+$J$27),Q1531))),Q1531))))</f>
        <v/>
      </c>
      <c r="R1532" s="21" t="str">
        <f>IF(O1532="","",ROUND((((1+Q1532/CP)^(CP/periods_per_year))-1)*U1531,2))</f>
        <v/>
      </c>
      <c r="S1532" s="21" t="str">
        <f>IF(O1532="","",IF(O1532=nper,U1531+R1532,MIN(U1531+R1532,IF(Q1532=Q1531,S1531,ROUND(-PMT(((1+Q1532/CP)^(CP/periods_per_year))-1,nper-O1532+1,U1531),2)))))</f>
        <v/>
      </c>
      <c r="T1532" s="21" t="str">
        <f t="shared" si="238"/>
        <v/>
      </c>
      <c r="U1532" s="21" t="str">
        <f t="shared" si="239"/>
        <v/>
      </c>
    </row>
    <row r="1533" spans="1:21" x14ac:dyDescent="0.2">
      <c r="A1533" s="11" t="str">
        <f t="shared" si="230"/>
        <v/>
      </c>
      <c r="B1533" s="12" t="str">
        <f t="shared" si="231"/>
        <v/>
      </c>
      <c r="C1533" s="16" t="str">
        <f t="shared" si="232"/>
        <v/>
      </c>
      <c r="D1533" s="13" t="str">
        <f>IF(A1533="","",IF(A1533=1,start_rate,IF(variable,IF(OR(A1533=1,A1533&lt;$J$23*periods_per_year),D1532,MIN($J$24,IF(MOD(A1533-1,$J$26)=0,MAX($J$25,D1532+$J$27),D1532))),D1532)))</f>
        <v/>
      </c>
      <c r="E1533" s="14" t="str">
        <f t="shared" si="233"/>
        <v/>
      </c>
      <c r="F1533" s="14" t="str">
        <f>IF(A1533="","",IF(A1533=nper,J1532+E1533,MIN(J1532+E1533,IF(D1533=D1532,F1532,IF($E$13="Acc Bi-Weekly",ROUND((-PMT(((1+D1533/CP)^(CP/12))-1,(nper-A1533+1)*12/26,J1532))/2,2),IF($E$13="Acc Weekly",ROUND((-PMT(((1+D1533/CP)^(CP/12))-1,(nper-A1533+1)*12/52,J1532))/4,2),ROUND(-PMT(((1+D1533/CP)^(CP/periods_per_year))-1,nper-A1533+1,J1532),2)))))))</f>
        <v/>
      </c>
      <c r="G1533" s="14" t="str">
        <f>IF(OR(A1533="",A1533&lt;$E$23),"",IF(J1532&lt;=F1533,0,IF(IF(AND(A1533&gt;=$E$23,MOD(A1533-$E$23,int)=0),$E$24,0)+F1533&gt;=J1532+E1533,J1532+E1533-F1533,IF(AND(A1533&gt;=$E$23,MOD(A1533-$E$23,int)=0),$E$24,0)+IF(IF(AND(A1533&gt;=$E$23,MOD(A1533-$E$23,int)=0),$E$24,0)+IF(MOD(A1533-$E$27,periods_per_year)=0,$E$26,0)+F1533&lt;J1532+E1533,IF(MOD(A1533-$E$27,periods_per_year)=0,$E$26,0),J1532+E1533-IF(AND(A1533&gt;=$E$23,MOD(A1533-$E$23,int)=0),$E$24,0)-F1533))))</f>
        <v/>
      </c>
      <c r="H1533" s="15"/>
      <c r="I1533" s="14" t="str">
        <f t="shared" si="234"/>
        <v/>
      </c>
      <c r="J1533" s="14" t="str">
        <f t="shared" si="235"/>
        <v/>
      </c>
      <c r="K1533" s="14" t="str">
        <f t="shared" si="236"/>
        <v/>
      </c>
      <c r="L1533" s="14" t="str">
        <f>IF(A1533="","",SUM($K$49:K1533))</f>
        <v/>
      </c>
      <c r="O1533" s="18" t="str">
        <f t="shared" si="237"/>
        <v/>
      </c>
      <c r="P1533" s="19" t="str">
        <f>IF(O1533="","",IF(OR(periods_per_year=26,periods_per_year=52),IF(periods_per_year=26,IF(O1533=1,fpdate,P1532+14),IF(periods_per_year=52,IF(O1533=1,fpdate,P1532+7),"n/a")),IF(periods_per_year=24,DATE(YEAR(fpdate),MONTH(fpdate)+(O1533-1)/2+IF(AND(DAY(fpdate)&gt;=15,MOD(O1533,2)=0),1,0),IF(MOD(O1533,2)=0,IF(DAY(fpdate)&gt;=15,DAY(fpdate)-14,DAY(fpdate)+14),DAY(fpdate))),IF(DAY(DATE(YEAR(fpdate),MONTH(fpdate)+O1533-1,DAY(fpdate)))&lt;&gt;DAY(fpdate),DATE(YEAR(fpdate),MONTH(fpdate)+O1533,0),DATE(YEAR(fpdate),MONTH(fpdate)+O1533-1,DAY(fpdate))))))</f>
        <v/>
      </c>
      <c r="Q1533" s="20" t="str">
        <f>IF(O1533="","",IF(D1533&lt;&gt;"",D1533,IF(O1533=1,start_rate,IF(variable,IF(OR(O1533=1,O1533&lt;$J$23*periods_per_year),Q1532,MIN($J$24,IF(MOD(O1533-1,$J$26)=0,MAX($J$25,Q1532+$J$27),Q1532))),Q1532))))</f>
        <v/>
      </c>
      <c r="R1533" s="21" t="str">
        <f>IF(O1533="","",ROUND((((1+Q1533/CP)^(CP/periods_per_year))-1)*U1532,2))</f>
        <v/>
      </c>
      <c r="S1533" s="21" t="str">
        <f>IF(O1533="","",IF(O1533=nper,U1532+R1533,MIN(U1532+R1533,IF(Q1533=Q1532,S1532,ROUND(-PMT(((1+Q1533/CP)^(CP/periods_per_year))-1,nper-O1533+1,U1532),2)))))</f>
        <v/>
      </c>
      <c r="T1533" s="21" t="str">
        <f t="shared" si="238"/>
        <v/>
      </c>
      <c r="U1533" s="21" t="str">
        <f t="shared" si="239"/>
        <v/>
      </c>
    </row>
    <row r="1534" spans="1:21" x14ac:dyDescent="0.2">
      <c r="A1534" s="11" t="str">
        <f t="shared" si="230"/>
        <v/>
      </c>
      <c r="B1534" s="12" t="str">
        <f t="shared" si="231"/>
        <v/>
      </c>
      <c r="C1534" s="16" t="str">
        <f t="shared" si="232"/>
        <v/>
      </c>
      <c r="D1534" s="13" t="str">
        <f>IF(A1534="","",IF(A1534=1,start_rate,IF(variable,IF(OR(A1534=1,A1534&lt;$J$23*periods_per_year),D1533,MIN($J$24,IF(MOD(A1534-1,$J$26)=0,MAX($J$25,D1533+$J$27),D1533))),D1533)))</f>
        <v/>
      </c>
      <c r="E1534" s="14" t="str">
        <f t="shared" si="233"/>
        <v/>
      </c>
      <c r="F1534" s="14" t="str">
        <f>IF(A1534="","",IF(A1534=nper,J1533+E1534,MIN(J1533+E1534,IF(D1534=D1533,F1533,IF($E$13="Acc Bi-Weekly",ROUND((-PMT(((1+D1534/CP)^(CP/12))-1,(nper-A1534+1)*12/26,J1533))/2,2),IF($E$13="Acc Weekly",ROUND((-PMT(((1+D1534/CP)^(CP/12))-1,(nper-A1534+1)*12/52,J1533))/4,2),ROUND(-PMT(((1+D1534/CP)^(CP/periods_per_year))-1,nper-A1534+1,J1533),2)))))))</f>
        <v/>
      </c>
      <c r="G1534" s="14" t="str">
        <f>IF(OR(A1534="",A1534&lt;$E$23),"",IF(J1533&lt;=F1534,0,IF(IF(AND(A1534&gt;=$E$23,MOD(A1534-$E$23,int)=0),$E$24,0)+F1534&gt;=J1533+E1534,J1533+E1534-F1534,IF(AND(A1534&gt;=$E$23,MOD(A1534-$E$23,int)=0),$E$24,0)+IF(IF(AND(A1534&gt;=$E$23,MOD(A1534-$E$23,int)=0),$E$24,0)+IF(MOD(A1534-$E$27,periods_per_year)=0,$E$26,0)+F1534&lt;J1533+E1534,IF(MOD(A1534-$E$27,periods_per_year)=0,$E$26,0),J1533+E1534-IF(AND(A1534&gt;=$E$23,MOD(A1534-$E$23,int)=0),$E$24,0)-F1534))))</f>
        <v/>
      </c>
      <c r="H1534" s="15"/>
      <c r="I1534" s="14" t="str">
        <f t="shared" si="234"/>
        <v/>
      </c>
      <c r="J1534" s="14" t="str">
        <f t="shared" si="235"/>
        <v/>
      </c>
      <c r="K1534" s="14" t="str">
        <f t="shared" si="236"/>
        <v/>
      </c>
      <c r="L1534" s="14" t="str">
        <f>IF(A1534="","",SUM($K$49:K1534))</f>
        <v/>
      </c>
      <c r="O1534" s="18" t="str">
        <f t="shared" si="237"/>
        <v/>
      </c>
      <c r="P1534" s="19" t="str">
        <f>IF(O1534="","",IF(OR(periods_per_year=26,periods_per_year=52),IF(periods_per_year=26,IF(O1534=1,fpdate,P1533+14),IF(periods_per_year=52,IF(O1534=1,fpdate,P1533+7),"n/a")),IF(periods_per_year=24,DATE(YEAR(fpdate),MONTH(fpdate)+(O1534-1)/2+IF(AND(DAY(fpdate)&gt;=15,MOD(O1534,2)=0),1,0),IF(MOD(O1534,2)=0,IF(DAY(fpdate)&gt;=15,DAY(fpdate)-14,DAY(fpdate)+14),DAY(fpdate))),IF(DAY(DATE(YEAR(fpdate),MONTH(fpdate)+O1534-1,DAY(fpdate)))&lt;&gt;DAY(fpdate),DATE(YEAR(fpdate),MONTH(fpdate)+O1534,0),DATE(YEAR(fpdate),MONTH(fpdate)+O1534-1,DAY(fpdate))))))</f>
        <v/>
      </c>
      <c r="Q1534" s="20" t="str">
        <f>IF(O1534="","",IF(D1534&lt;&gt;"",D1534,IF(O1534=1,start_rate,IF(variable,IF(OR(O1534=1,O1534&lt;$J$23*periods_per_year),Q1533,MIN($J$24,IF(MOD(O1534-1,$J$26)=0,MAX($J$25,Q1533+$J$27),Q1533))),Q1533))))</f>
        <v/>
      </c>
      <c r="R1534" s="21" t="str">
        <f>IF(O1534="","",ROUND((((1+Q1534/CP)^(CP/periods_per_year))-1)*U1533,2))</f>
        <v/>
      </c>
      <c r="S1534" s="21" t="str">
        <f>IF(O1534="","",IF(O1534=nper,U1533+R1534,MIN(U1533+R1534,IF(Q1534=Q1533,S1533,ROUND(-PMT(((1+Q1534/CP)^(CP/periods_per_year))-1,nper-O1534+1,U1533),2)))))</f>
        <v/>
      </c>
      <c r="T1534" s="21" t="str">
        <f t="shared" si="238"/>
        <v/>
      </c>
      <c r="U1534" s="21" t="str">
        <f t="shared" si="239"/>
        <v/>
      </c>
    </row>
    <row r="1535" spans="1:21" x14ac:dyDescent="0.2">
      <c r="A1535" s="11" t="str">
        <f t="shared" si="230"/>
        <v/>
      </c>
      <c r="B1535" s="12" t="str">
        <f t="shared" si="231"/>
        <v/>
      </c>
      <c r="C1535" s="16" t="str">
        <f t="shared" si="232"/>
        <v/>
      </c>
      <c r="D1535" s="13" t="str">
        <f>IF(A1535="","",IF(A1535=1,start_rate,IF(variable,IF(OR(A1535=1,A1535&lt;$J$23*periods_per_year),D1534,MIN($J$24,IF(MOD(A1535-1,$J$26)=0,MAX($J$25,D1534+$J$27),D1534))),D1534)))</f>
        <v/>
      </c>
      <c r="E1535" s="14" t="str">
        <f t="shared" si="233"/>
        <v/>
      </c>
      <c r="F1535" s="14" t="str">
        <f>IF(A1535="","",IF(A1535=nper,J1534+E1535,MIN(J1534+E1535,IF(D1535=D1534,F1534,IF($E$13="Acc Bi-Weekly",ROUND((-PMT(((1+D1535/CP)^(CP/12))-1,(nper-A1535+1)*12/26,J1534))/2,2),IF($E$13="Acc Weekly",ROUND((-PMT(((1+D1535/CP)^(CP/12))-1,(nper-A1535+1)*12/52,J1534))/4,2),ROUND(-PMT(((1+D1535/CP)^(CP/periods_per_year))-1,nper-A1535+1,J1534),2)))))))</f>
        <v/>
      </c>
      <c r="G1535" s="14" t="str">
        <f>IF(OR(A1535="",A1535&lt;$E$23),"",IF(J1534&lt;=F1535,0,IF(IF(AND(A1535&gt;=$E$23,MOD(A1535-$E$23,int)=0),$E$24,0)+F1535&gt;=J1534+E1535,J1534+E1535-F1535,IF(AND(A1535&gt;=$E$23,MOD(A1535-$E$23,int)=0),$E$24,0)+IF(IF(AND(A1535&gt;=$E$23,MOD(A1535-$E$23,int)=0),$E$24,0)+IF(MOD(A1535-$E$27,periods_per_year)=0,$E$26,0)+F1535&lt;J1534+E1535,IF(MOD(A1535-$E$27,periods_per_year)=0,$E$26,0),J1534+E1535-IF(AND(A1535&gt;=$E$23,MOD(A1535-$E$23,int)=0),$E$24,0)-F1535))))</f>
        <v/>
      </c>
      <c r="H1535" s="15"/>
      <c r="I1535" s="14" t="str">
        <f t="shared" si="234"/>
        <v/>
      </c>
      <c r="J1535" s="14" t="str">
        <f t="shared" si="235"/>
        <v/>
      </c>
      <c r="K1535" s="14" t="str">
        <f t="shared" si="236"/>
        <v/>
      </c>
      <c r="L1535" s="14" t="str">
        <f>IF(A1535="","",SUM($K$49:K1535))</f>
        <v/>
      </c>
      <c r="O1535" s="18" t="str">
        <f t="shared" si="237"/>
        <v/>
      </c>
      <c r="P1535" s="19" t="str">
        <f>IF(O1535="","",IF(OR(periods_per_year=26,periods_per_year=52),IF(periods_per_year=26,IF(O1535=1,fpdate,P1534+14),IF(periods_per_year=52,IF(O1535=1,fpdate,P1534+7),"n/a")),IF(periods_per_year=24,DATE(YEAR(fpdate),MONTH(fpdate)+(O1535-1)/2+IF(AND(DAY(fpdate)&gt;=15,MOD(O1535,2)=0),1,0),IF(MOD(O1535,2)=0,IF(DAY(fpdate)&gt;=15,DAY(fpdate)-14,DAY(fpdate)+14),DAY(fpdate))),IF(DAY(DATE(YEAR(fpdate),MONTH(fpdate)+O1535-1,DAY(fpdate)))&lt;&gt;DAY(fpdate),DATE(YEAR(fpdate),MONTH(fpdate)+O1535,0),DATE(YEAR(fpdate),MONTH(fpdate)+O1535-1,DAY(fpdate))))))</f>
        <v/>
      </c>
      <c r="Q1535" s="20" t="str">
        <f>IF(O1535="","",IF(D1535&lt;&gt;"",D1535,IF(O1535=1,start_rate,IF(variable,IF(OR(O1535=1,O1535&lt;$J$23*periods_per_year),Q1534,MIN($J$24,IF(MOD(O1535-1,$J$26)=0,MAX($J$25,Q1534+$J$27),Q1534))),Q1534))))</f>
        <v/>
      </c>
      <c r="R1535" s="21" t="str">
        <f>IF(O1535="","",ROUND((((1+Q1535/CP)^(CP/periods_per_year))-1)*U1534,2))</f>
        <v/>
      </c>
      <c r="S1535" s="21" t="str">
        <f>IF(O1535="","",IF(O1535=nper,U1534+R1535,MIN(U1534+R1535,IF(Q1535=Q1534,S1534,ROUND(-PMT(((1+Q1535/CP)^(CP/periods_per_year))-1,nper-O1535+1,U1534),2)))))</f>
        <v/>
      </c>
      <c r="T1535" s="21" t="str">
        <f t="shared" si="238"/>
        <v/>
      </c>
      <c r="U1535" s="21" t="str">
        <f t="shared" si="239"/>
        <v/>
      </c>
    </row>
    <row r="1536" spans="1:21" x14ac:dyDescent="0.2">
      <c r="A1536" s="11" t="str">
        <f t="shared" si="230"/>
        <v/>
      </c>
      <c r="B1536" s="12" t="str">
        <f t="shared" si="231"/>
        <v/>
      </c>
      <c r="C1536" s="16" t="str">
        <f t="shared" si="232"/>
        <v/>
      </c>
      <c r="D1536" s="13" t="str">
        <f>IF(A1536="","",IF(A1536=1,start_rate,IF(variable,IF(OR(A1536=1,A1536&lt;$J$23*periods_per_year),D1535,MIN($J$24,IF(MOD(A1536-1,$J$26)=0,MAX($J$25,D1535+$J$27),D1535))),D1535)))</f>
        <v/>
      </c>
      <c r="E1536" s="14" t="str">
        <f t="shared" si="233"/>
        <v/>
      </c>
      <c r="F1536" s="14" t="str">
        <f>IF(A1536="","",IF(A1536=nper,J1535+E1536,MIN(J1535+E1536,IF(D1536=D1535,F1535,IF($E$13="Acc Bi-Weekly",ROUND((-PMT(((1+D1536/CP)^(CP/12))-1,(nper-A1536+1)*12/26,J1535))/2,2),IF($E$13="Acc Weekly",ROUND((-PMT(((1+D1536/CP)^(CP/12))-1,(nper-A1536+1)*12/52,J1535))/4,2),ROUND(-PMT(((1+D1536/CP)^(CP/periods_per_year))-1,nper-A1536+1,J1535),2)))))))</f>
        <v/>
      </c>
      <c r="G1536" s="14" t="str">
        <f>IF(OR(A1536="",A1536&lt;$E$23),"",IF(J1535&lt;=F1536,0,IF(IF(AND(A1536&gt;=$E$23,MOD(A1536-$E$23,int)=0),$E$24,0)+F1536&gt;=J1535+E1536,J1535+E1536-F1536,IF(AND(A1536&gt;=$E$23,MOD(A1536-$E$23,int)=0),$E$24,0)+IF(IF(AND(A1536&gt;=$E$23,MOD(A1536-$E$23,int)=0),$E$24,0)+IF(MOD(A1536-$E$27,periods_per_year)=0,$E$26,0)+F1536&lt;J1535+E1536,IF(MOD(A1536-$E$27,periods_per_year)=0,$E$26,0),J1535+E1536-IF(AND(A1536&gt;=$E$23,MOD(A1536-$E$23,int)=0),$E$24,0)-F1536))))</f>
        <v/>
      </c>
      <c r="H1536" s="15"/>
      <c r="I1536" s="14" t="str">
        <f t="shared" si="234"/>
        <v/>
      </c>
      <c r="J1536" s="14" t="str">
        <f t="shared" si="235"/>
        <v/>
      </c>
      <c r="K1536" s="14" t="str">
        <f t="shared" si="236"/>
        <v/>
      </c>
      <c r="L1536" s="14" t="str">
        <f>IF(A1536="","",SUM($K$49:K1536))</f>
        <v/>
      </c>
      <c r="O1536" s="18" t="str">
        <f t="shared" si="237"/>
        <v/>
      </c>
      <c r="P1536" s="19" t="str">
        <f>IF(O1536="","",IF(OR(periods_per_year=26,periods_per_year=52),IF(periods_per_year=26,IF(O1536=1,fpdate,P1535+14),IF(periods_per_year=52,IF(O1536=1,fpdate,P1535+7),"n/a")),IF(periods_per_year=24,DATE(YEAR(fpdate),MONTH(fpdate)+(O1536-1)/2+IF(AND(DAY(fpdate)&gt;=15,MOD(O1536,2)=0),1,0),IF(MOD(O1536,2)=0,IF(DAY(fpdate)&gt;=15,DAY(fpdate)-14,DAY(fpdate)+14),DAY(fpdate))),IF(DAY(DATE(YEAR(fpdate),MONTH(fpdate)+O1536-1,DAY(fpdate)))&lt;&gt;DAY(fpdate),DATE(YEAR(fpdate),MONTH(fpdate)+O1536,0),DATE(YEAR(fpdate),MONTH(fpdate)+O1536-1,DAY(fpdate))))))</f>
        <v/>
      </c>
      <c r="Q1536" s="20" t="str">
        <f>IF(O1536="","",IF(D1536&lt;&gt;"",D1536,IF(O1536=1,start_rate,IF(variable,IF(OR(O1536=1,O1536&lt;$J$23*periods_per_year),Q1535,MIN($J$24,IF(MOD(O1536-1,$J$26)=0,MAX($J$25,Q1535+$J$27),Q1535))),Q1535))))</f>
        <v/>
      </c>
      <c r="R1536" s="21" t="str">
        <f>IF(O1536="","",ROUND((((1+Q1536/CP)^(CP/periods_per_year))-1)*U1535,2))</f>
        <v/>
      </c>
      <c r="S1536" s="21" t="str">
        <f>IF(O1536="","",IF(O1536=nper,U1535+R1536,MIN(U1535+R1536,IF(Q1536=Q1535,S1535,ROUND(-PMT(((1+Q1536/CP)^(CP/periods_per_year))-1,nper-O1536+1,U1535),2)))))</f>
        <v/>
      </c>
      <c r="T1536" s="21" t="str">
        <f t="shared" si="238"/>
        <v/>
      </c>
      <c r="U1536" s="21" t="str">
        <f t="shared" si="239"/>
        <v/>
      </c>
    </row>
    <row r="1537" spans="1:21" x14ac:dyDescent="0.2">
      <c r="A1537" s="11" t="str">
        <f t="shared" si="230"/>
        <v/>
      </c>
      <c r="B1537" s="12" t="str">
        <f t="shared" si="231"/>
        <v/>
      </c>
      <c r="C1537" s="16" t="str">
        <f t="shared" si="232"/>
        <v/>
      </c>
      <c r="D1537" s="13" t="str">
        <f>IF(A1537="","",IF(A1537=1,start_rate,IF(variable,IF(OR(A1537=1,A1537&lt;$J$23*periods_per_year),D1536,MIN($J$24,IF(MOD(A1537-1,$J$26)=0,MAX($J$25,D1536+$J$27),D1536))),D1536)))</f>
        <v/>
      </c>
      <c r="E1537" s="14" t="str">
        <f t="shared" si="233"/>
        <v/>
      </c>
      <c r="F1537" s="14" t="str">
        <f>IF(A1537="","",IF(A1537=nper,J1536+E1537,MIN(J1536+E1537,IF(D1537=D1536,F1536,IF($E$13="Acc Bi-Weekly",ROUND((-PMT(((1+D1537/CP)^(CP/12))-1,(nper-A1537+1)*12/26,J1536))/2,2),IF($E$13="Acc Weekly",ROUND((-PMT(((1+D1537/CP)^(CP/12))-1,(nper-A1537+1)*12/52,J1536))/4,2),ROUND(-PMT(((1+D1537/CP)^(CP/periods_per_year))-1,nper-A1537+1,J1536),2)))))))</f>
        <v/>
      </c>
      <c r="G1537" s="14" t="str">
        <f>IF(OR(A1537="",A1537&lt;$E$23),"",IF(J1536&lt;=F1537,0,IF(IF(AND(A1537&gt;=$E$23,MOD(A1537-$E$23,int)=0),$E$24,0)+F1537&gt;=J1536+E1537,J1536+E1537-F1537,IF(AND(A1537&gt;=$E$23,MOD(A1537-$E$23,int)=0),$E$24,0)+IF(IF(AND(A1537&gt;=$E$23,MOD(A1537-$E$23,int)=0),$E$24,0)+IF(MOD(A1537-$E$27,periods_per_year)=0,$E$26,0)+F1537&lt;J1536+E1537,IF(MOD(A1537-$E$27,periods_per_year)=0,$E$26,0),J1536+E1537-IF(AND(A1537&gt;=$E$23,MOD(A1537-$E$23,int)=0),$E$24,0)-F1537))))</f>
        <v/>
      </c>
      <c r="H1537" s="15"/>
      <c r="I1537" s="14" t="str">
        <f t="shared" si="234"/>
        <v/>
      </c>
      <c r="J1537" s="14" t="str">
        <f t="shared" si="235"/>
        <v/>
      </c>
      <c r="K1537" s="14" t="str">
        <f t="shared" si="236"/>
        <v/>
      </c>
      <c r="L1537" s="14" t="str">
        <f>IF(A1537="","",SUM($K$49:K1537))</f>
        <v/>
      </c>
      <c r="O1537" s="18" t="str">
        <f t="shared" si="237"/>
        <v/>
      </c>
      <c r="P1537" s="19" t="str">
        <f>IF(O1537="","",IF(OR(periods_per_year=26,periods_per_year=52),IF(periods_per_year=26,IF(O1537=1,fpdate,P1536+14),IF(periods_per_year=52,IF(O1537=1,fpdate,P1536+7),"n/a")),IF(periods_per_year=24,DATE(YEAR(fpdate),MONTH(fpdate)+(O1537-1)/2+IF(AND(DAY(fpdate)&gt;=15,MOD(O1537,2)=0),1,0),IF(MOD(O1537,2)=0,IF(DAY(fpdate)&gt;=15,DAY(fpdate)-14,DAY(fpdate)+14),DAY(fpdate))),IF(DAY(DATE(YEAR(fpdate),MONTH(fpdate)+O1537-1,DAY(fpdate)))&lt;&gt;DAY(fpdate),DATE(YEAR(fpdate),MONTH(fpdate)+O1537,0),DATE(YEAR(fpdate),MONTH(fpdate)+O1537-1,DAY(fpdate))))))</f>
        <v/>
      </c>
      <c r="Q1537" s="20" t="str">
        <f>IF(O1537="","",IF(D1537&lt;&gt;"",D1537,IF(O1537=1,start_rate,IF(variable,IF(OR(O1537=1,O1537&lt;$J$23*periods_per_year),Q1536,MIN($J$24,IF(MOD(O1537-1,$J$26)=0,MAX($J$25,Q1536+$J$27),Q1536))),Q1536))))</f>
        <v/>
      </c>
      <c r="R1537" s="21" t="str">
        <f>IF(O1537="","",ROUND((((1+Q1537/CP)^(CP/periods_per_year))-1)*U1536,2))</f>
        <v/>
      </c>
      <c r="S1537" s="21" t="str">
        <f>IF(O1537="","",IF(O1537=nper,U1536+R1537,MIN(U1536+R1537,IF(Q1537=Q1536,S1536,ROUND(-PMT(((1+Q1537/CP)^(CP/periods_per_year))-1,nper-O1537+1,U1536),2)))))</f>
        <v/>
      </c>
      <c r="T1537" s="21" t="str">
        <f t="shared" si="238"/>
        <v/>
      </c>
      <c r="U1537" s="21" t="str">
        <f t="shared" si="239"/>
        <v/>
      </c>
    </row>
    <row r="1538" spans="1:21" x14ac:dyDescent="0.2">
      <c r="A1538" s="11" t="str">
        <f t="shared" si="230"/>
        <v/>
      </c>
      <c r="B1538" s="12" t="str">
        <f t="shared" si="231"/>
        <v/>
      </c>
      <c r="C1538" s="16" t="str">
        <f t="shared" si="232"/>
        <v/>
      </c>
      <c r="D1538" s="13" t="str">
        <f>IF(A1538="","",IF(A1538=1,start_rate,IF(variable,IF(OR(A1538=1,A1538&lt;$J$23*periods_per_year),D1537,MIN($J$24,IF(MOD(A1538-1,$J$26)=0,MAX($J$25,D1537+$J$27),D1537))),D1537)))</f>
        <v/>
      </c>
      <c r="E1538" s="14" t="str">
        <f t="shared" si="233"/>
        <v/>
      </c>
      <c r="F1538" s="14" t="str">
        <f>IF(A1538="","",IF(A1538=nper,J1537+E1538,MIN(J1537+E1538,IF(D1538=D1537,F1537,IF($E$13="Acc Bi-Weekly",ROUND((-PMT(((1+D1538/CP)^(CP/12))-1,(nper-A1538+1)*12/26,J1537))/2,2),IF($E$13="Acc Weekly",ROUND((-PMT(((1+D1538/CP)^(CP/12))-1,(nper-A1538+1)*12/52,J1537))/4,2),ROUND(-PMT(((1+D1538/CP)^(CP/periods_per_year))-1,nper-A1538+1,J1537),2)))))))</f>
        <v/>
      </c>
      <c r="G1538" s="14" t="str">
        <f>IF(OR(A1538="",A1538&lt;$E$23),"",IF(J1537&lt;=F1538,0,IF(IF(AND(A1538&gt;=$E$23,MOD(A1538-$E$23,int)=0),$E$24,0)+F1538&gt;=J1537+E1538,J1537+E1538-F1538,IF(AND(A1538&gt;=$E$23,MOD(A1538-$E$23,int)=0),$E$24,0)+IF(IF(AND(A1538&gt;=$E$23,MOD(A1538-$E$23,int)=0),$E$24,0)+IF(MOD(A1538-$E$27,periods_per_year)=0,$E$26,0)+F1538&lt;J1537+E1538,IF(MOD(A1538-$E$27,periods_per_year)=0,$E$26,0),J1537+E1538-IF(AND(A1538&gt;=$E$23,MOD(A1538-$E$23,int)=0),$E$24,0)-F1538))))</f>
        <v/>
      </c>
      <c r="H1538" s="15"/>
      <c r="I1538" s="14" t="str">
        <f t="shared" si="234"/>
        <v/>
      </c>
      <c r="J1538" s="14" t="str">
        <f t="shared" si="235"/>
        <v/>
      </c>
      <c r="K1538" s="14" t="str">
        <f t="shared" si="236"/>
        <v/>
      </c>
      <c r="L1538" s="14" t="str">
        <f>IF(A1538="","",SUM($K$49:K1538))</f>
        <v/>
      </c>
      <c r="O1538" s="18" t="str">
        <f t="shared" si="237"/>
        <v/>
      </c>
      <c r="P1538" s="19" t="str">
        <f>IF(O1538="","",IF(OR(periods_per_year=26,periods_per_year=52),IF(periods_per_year=26,IF(O1538=1,fpdate,P1537+14),IF(periods_per_year=52,IF(O1538=1,fpdate,P1537+7),"n/a")),IF(periods_per_year=24,DATE(YEAR(fpdate),MONTH(fpdate)+(O1538-1)/2+IF(AND(DAY(fpdate)&gt;=15,MOD(O1538,2)=0),1,0),IF(MOD(O1538,2)=0,IF(DAY(fpdate)&gt;=15,DAY(fpdate)-14,DAY(fpdate)+14),DAY(fpdate))),IF(DAY(DATE(YEAR(fpdate),MONTH(fpdate)+O1538-1,DAY(fpdate)))&lt;&gt;DAY(fpdate),DATE(YEAR(fpdate),MONTH(fpdate)+O1538,0),DATE(YEAR(fpdate),MONTH(fpdate)+O1538-1,DAY(fpdate))))))</f>
        <v/>
      </c>
      <c r="Q1538" s="20" t="str">
        <f>IF(O1538="","",IF(D1538&lt;&gt;"",D1538,IF(O1538=1,start_rate,IF(variable,IF(OR(O1538=1,O1538&lt;$J$23*periods_per_year),Q1537,MIN($J$24,IF(MOD(O1538-1,$J$26)=0,MAX($J$25,Q1537+$J$27),Q1537))),Q1537))))</f>
        <v/>
      </c>
      <c r="R1538" s="21" t="str">
        <f>IF(O1538="","",ROUND((((1+Q1538/CP)^(CP/periods_per_year))-1)*U1537,2))</f>
        <v/>
      </c>
      <c r="S1538" s="21" t="str">
        <f>IF(O1538="","",IF(O1538=nper,U1537+R1538,MIN(U1537+R1538,IF(Q1538=Q1537,S1537,ROUND(-PMT(((1+Q1538/CP)^(CP/periods_per_year))-1,nper-O1538+1,U1537),2)))))</f>
        <v/>
      </c>
      <c r="T1538" s="21" t="str">
        <f t="shared" si="238"/>
        <v/>
      </c>
      <c r="U1538" s="21" t="str">
        <f t="shared" si="239"/>
        <v/>
      </c>
    </row>
    <row r="1539" spans="1:21" x14ac:dyDescent="0.2">
      <c r="A1539" s="11" t="str">
        <f t="shared" si="230"/>
        <v/>
      </c>
      <c r="B1539" s="12" t="str">
        <f t="shared" si="231"/>
        <v/>
      </c>
      <c r="C1539" s="16" t="str">
        <f t="shared" si="232"/>
        <v/>
      </c>
      <c r="D1539" s="13" t="str">
        <f>IF(A1539="","",IF(A1539=1,start_rate,IF(variable,IF(OR(A1539=1,A1539&lt;$J$23*periods_per_year),D1538,MIN($J$24,IF(MOD(A1539-1,$J$26)=0,MAX($J$25,D1538+$J$27),D1538))),D1538)))</f>
        <v/>
      </c>
      <c r="E1539" s="14" t="str">
        <f t="shared" si="233"/>
        <v/>
      </c>
      <c r="F1539" s="14" t="str">
        <f>IF(A1539="","",IF(A1539=nper,J1538+E1539,MIN(J1538+E1539,IF(D1539=D1538,F1538,IF($E$13="Acc Bi-Weekly",ROUND((-PMT(((1+D1539/CP)^(CP/12))-1,(nper-A1539+1)*12/26,J1538))/2,2),IF($E$13="Acc Weekly",ROUND((-PMT(((1+D1539/CP)^(CP/12))-1,(nper-A1539+1)*12/52,J1538))/4,2),ROUND(-PMT(((1+D1539/CP)^(CP/periods_per_year))-1,nper-A1539+1,J1538),2)))))))</f>
        <v/>
      </c>
      <c r="G1539" s="14" t="str">
        <f>IF(OR(A1539="",A1539&lt;$E$23),"",IF(J1538&lt;=F1539,0,IF(IF(AND(A1539&gt;=$E$23,MOD(A1539-$E$23,int)=0),$E$24,0)+F1539&gt;=J1538+E1539,J1538+E1539-F1539,IF(AND(A1539&gt;=$E$23,MOD(A1539-$E$23,int)=0),$E$24,0)+IF(IF(AND(A1539&gt;=$E$23,MOD(A1539-$E$23,int)=0),$E$24,0)+IF(MOD(A1539-$E$27,periods_per_year)=0,$E$26,0)+F1539&lt;J1538+E1539,IF(MOD(A1539-$E$27,periods_per_year)=0,$E$26,0),J1538+E1539-IF(AND(A1539&gt;=$E$23,MOD(A1539-$E$23,int)=0),$E$24,0)-F1539))))</f>
        <v/>
      </c>
      <c r="H1539" s="15"/>
      <c r="I1539" s="14" t="str">
        <f t="shared" si="234"/>
        <v/>
      </c>
      <c r="J1539" s="14" t="str">
        <f t="shared" si="235"/>
        <v/>
      </c>
      <c r="K1539" s="14" t="str">
        <f t="shared" si="236"/>
        <v/>
      </c>
      <c r="L1539" s="14" t="str">
        <f>IF(A1539="","",SUM($K$49:K1539))</f>
        <v/>
      </c>
      <c r="O1539" s="18" t="str">
        <f t="shared" si="237"/>
        <v/>
      </c>
      <c r="P1539" s="19" t="str">
        <f>IF(O1539="","",IF(OR(periods_per_year=26,periods_per_year=52),IF(periods_per_year=26,IF(O1539=1,fpdate,P1538+14),IF(periods_per_year=52,IF(O1539=1,fpdate,P1538+7),"n/a")),IF(periods_per_year=24,DATE(YEAR(fpdate),MONTH(fpdate)+(O1539-1)/2+IF(AND(DAY(fpdate)&gt;=15,MOD(O1539,2)=0),1,0),IF(MOD(O1539,2)=0,IF(DAY(fpdate)&gt;=15,DAY(fpdate)-14,DAY(fpdate)+14),DAY(fpdate))),IF(DAY(DATE(YEAR(fpdate),MONTH(fpdate)+O1539-1,DAY(fpdate)))&lt;&gt;DAY(fpdate),DATE(YEAR(fpdate),MONTH(fpdate)+O1539,0),DATE(YEAR(fpdate),MONTH(fpdate)+O1539-1,DAY(fpdate))))))</f>
        <v/>
      </c>
      <c r="Q1539" s="20" t="str">
        <f>IF(O1539="","",IF(D1539&lt;&gt;"",D1539,IF(O1539=1,start_rate,IF(variable,IF(OR(O1539=1,O1539&lt;$J$23*periods_per_year),Q1538,MIN($J$24,IF(MOD(O1539-1,$J$26)=0,MAX($J$25,Q1538+$J$27),Q1538))),Q1538))))</f>
        <v/>
      </c>
      <c r="R1539" s="21" t="str">
        <f>IF(O1539="","",ROUND((((1+Q1539/CP)^(CP/periods_per_year))-1)*U1538,2))</f>
        <v/>
      </c>
      <c r="S1539" s="21" t="str">
        <f>IF(O1539="","",IF(O1539=nper,U1538+R1539,MIN(U1538+R1539,IF(Q1539=Q1538,S1538,ROUND(-PMT(((1+Q1539/CP)^(CP/periods_per_year))-1,nper-O1539+1,U1538),2)))))</f>
        <v/>
      </c>
      <c r="T1539" s="21" t="str">
        <f t="shared" si="238"/>
        <v/>
      </c>
      <c r="U1539" s="21" t="str">
        <f t="shared" si="239"/>
        <v/>
      </c>
    </row>
    <row r="1540" spans="1:21" x14ac:dyDescent="0.2">
      <c r="A1540" s="11" t="str">
        <f t="shared" si="230"/>
        <v/>
      </c>
      <c r="B1540" s="12" t="str">
        <f t="shared" si="231"/>
        <v/>
      </c>
      <c r="C1540" s="16" t="str">
        <f t="shared" si="232"/>
        <v/>
      </c>
      <c r="D1540" s="13" t="str">
        <f>IF(A1540="","",IF(A1540=1,start_rate,IF(variable,IF(OR(A1540=1,A1540&lt;$J$23*periods_per_year),D1539,MIN($J$24,IF(MOD(A1540-1,$J$26)=0,MAX($J$25,D1539+$J$27),D1539))),D1539)))</f>
        <v/>
      </c>
      <c r="E1540" s="14" t="str">
        <f t="shared" si="233"/>
        <v/>
      </c>
      <c r="F1540" s="14" t="str">
        <f>IF(A1540="","",IF(A1540=nper,J1539+E1540,MIN(J1539+E1540,IF(D1540=D1539,F1539,IF($E$13="Acc Bi-Weekly",ROUND((-PMT(((1+D1540/CP)^(CP/12))-1,(nper-A1540+1)*12/26,J1539))/2,2),IF($E$13="Acc Weekly",ROUND((-PMT(((1+D1540/CP)^(CP/12))-1,(nper-A1540+1)*12/52,J1539))/4,2),ROUND(-PMT(((1+D1540/CP)^(CP/periods_per_year))-1,nper-A1540+1,J1539),2)))))))</f>
        <v/>
      </c>
      <c r="G1540" s="14" t="str">
        <f>IF(OR(A1540="",A1540&lt;$E$23),"",IF(J1539&lt;=F1540,0,IF(IF(AND(A1540&gt;=$E$23,MOD(A1540-$E$23,int)=0),$E$24,0)+F1540&gt;=J1539+E1540,J1539+E1540-F1540,IF(AND(A1540&gt;=$E$23,MOD(A1540-$E$23,int)=0),$E$24,0)+IF(IF(AND(A1540&gt;=$E$23,MOD(A1540-$E$23,int)=0),$E$24,0)+IF(MOD(A1540-$E$27,periods_per_year)=0,$E$26,0)+F1540&lt;J1539+E1540,IF(MOD(A1540-$E$27,periods_per_year)=0,$E$26,0),J1539+E1540-IF(AND(A1540&gt;=$E$23,MOD(A1540-$E$23,int)=0),$E$24,0)-F1540))))</f>
        <v/>
      </c>
      <c r="H1540" s="15"/>
      <c r="I1540" s="14" t="str">
        <f t="shared" si="234"/>
        <v/>
      </c>
      <c r="J1540" s="14" t="str">
        <f t="shared" si="235"/>
        <v/>
      </c>
      <c r="K1540" s="14" t="str">
        <f t="shared" si="236"/>
        <v/>
      </c>
      <c r="L1540" s="14" t="str">
        <f>IF(A1540="","",SUM($K$49:K1540))</f>
        <v/>
      </c>
      <c r="O1540" s="18" t="str">
        <f t="shared" si="237"/>
        <v/>
      </c>
      <c r="P1540" s="19" t="str">
        <f>IF(O1540="","",IF(OR(periods_per_year=26,periods_per_year=52),IF(periods_per_year=26,IF(O1540=1,fpdate,P1539+14),IF(periods_per_year=52,IF(O1540=1,fpdate,P1539+7),"n/a")),IF(periods_per_year=24,DATE(YEAR(fpdate),MONTH(fpdate)+(O1540-1)/2+IF(AND(DAY(fpdate)&gt;=15,MOD(O1540,2)=0),1,0),IF(MOD(O1540,2)=0,IF(DAY(fpdate)&gt;=15,DAY(fpdate)-14,DAY(fpdate)+14),DAY(fpdate))),IF(DAY(DATE(YEAR(fpdate),MONTH(fpdate)+O1540-1,DAY(fpdate)))&lt;&gt;DAY(fpdate),DATE(YEAR(fpdate),MONTH(fpdate)+O1540,0),DATE(YEAR(fpdate),MONTH(fpdate)+O1540-1,DAY(fpdate))))))</f>
        <v/>
      </c>
      <c r="Q1540" s="20" t="str">
        <f>IF(O1540="","",IF(D1540&lt;&gt;"",D1540,IF(O1540=1,start_rate,IF(variable,IF(OR(O1540=1,O1540&lt;$J$23*periods_per_year),Q1539,MIN($J$24,IF(MOD(O1540-1,$J$26)=0,MAX($J$25,Q1539+$J$27),Q1539))),Q1539))))</f>
        <v/>
      </c>
      <c r="R1540" s="21" t="str">
        <f>IF(O1540="","",ROUND((((1+Q1540/CP)^(CP/periods_per_year))-1)*U1539,2))</f>
        <v/>
      </c>
      <c r="S1540" s="21" t="str">
        <f>IF(O1540="","",IF(O1540=nper,U1539+R1540,MIN(U1539+R1540,IF(Q1540=Q1539,S1539,ROUND(-PMT(((1+Q1540/CP)^(CP/periods_per_year))-1,nper-O1540+1,U1539),2)))))</f>
        <v/>
      </c>
      <c r="T1540" s="21" t="str">
        <f t="shared" si="238"/>
        <v/>
      </c>
      <c r="U1540" s="21" t="str">
        <f t="shared" si="239"/>
        <v/>
      </c>
    </row>
    <row r="1541" spans="1:21" x14ac:dyDescent="0.2">
      <c r="A1541" s="11" t="str">
        <f t="shared" si="230"/>
        <v/>
      </c>
      <c r="B1541" s="12" t="str">
        <f t="shared" si="231"/>
        <v/>
      </c>
      <c r="C1541" s="16" t="str">
        <f t="shared" si="232"/>
        <v/>
      </c>
      <c r="D1541" s="13" t="str">
        <f>IF(A1541="","",IF(A1541=1,start_rate,IF(variable,IF(OR(A1541=1,A1541&lt;$J$23*periods_per_year),D1540,MIN($J$24,IF(MOD(A1541-1,$J$26)=0,MAX($J$25,D1540+$J$27),D1540))),D1540)))</f>
        <v/>
      </c>
      <c r="E1541" s="14" t="str">
        <f t="shared" si="233"/>
        <v/>
      </c>
      <c r="F1541" s="14" t="str">
        <f>IF(A1541="","",IF(A1541=nper,J1540+E1541,MIN(J1540+E1541,IF(D1541=D1540,F1540,IF($E$13="Acc Bi-Weekly",ROUND((-PMT(((1+D1541/CP)^(CP/12))-1,(nper-A1541+1)*12/26,J1540))/2,2),IF($E$13="Acc Weekly",ROUND((-PMT(((1+D1541/CP)^(CP/12))-1,(nper-A1541+1)*12/52,J1540))/4,2),ROUND(-PMT(((1+D1541/CP)^(CP/periods_per_year))-1,nper-A1541+1,J1540),2)))))))</f>
        <v/>
      </c>
      <c r="G1541" s="14" t="str">
        <f>IF(OR(A1541="",A1541&lt;$E$23),"",IF(J1540&lt;=F1541,0,IF(IF(AND(A1541&gt;=$E$23,MOD(A1541-$E$23,int)=0),$E$24,0)+F1541&gt;=J1540+E1541,J1540+E1541-F1541,IF(AND(A1541&gt;=$E$23,MOD(A1541-$E$23,int)=0),$E$24,0)+IF(IF(AND(A1541&gt;=$E$23,MOD(A1541-$E$23,int)=0),$E$24,0)+IF(MOD(A1541-$E$27,periods_per_year)=0,$E$26,0)+F1541&lt;J1540+E1541,IF(MOD(A1541-$E$27,periods_per_year)=0,$E$26,0),J1540+E1541-IF(AND(A1541&gt;=$E$23,MOD(A1541-$E$23,int)=0),$E$24,0)-F1541))))</f>
        <v/>
      </c>
      <c r="H1541" s="15"/>
      <c r="I1541" s="14" t="str">
        <f t="shared" si="234"/>
        <v/>
      </c>
      <c r="J1541" s="14" t="str">
        <f t="shared" si="235"/>
        <v/>
      </c>
      <c r="K1541" s="14" t="str">
        <f t="shared" si="236"/>
        <v/>
      </c>
      <c r="L1541" s="14" t="str">
        <f>IF(A1541="","",SUM($K$49:K1541))</f>
        <v/>
      </c>
      <c r="O1541" s="18" t="str">
        <f t="shared" si="237"/>
        <v/>
      </c>
      <c r="P1541" s="19" t="str">
        <f>IF(O1541="","",IF(OR(periods_per_year=26,periods_per_year=52),IF(periods_per_year=26,IF(O1541=1,fpdate,P1540+14),IF(periods_per_year=52,IF(O1541=1,fpdate,P1540+7),"n/a")),IF(periods_per_year=24,DATE(YEAR(fpdate),MONTH(fpdate)+(O1541-1)/2+IF(AND(DAY(fpdate)&gt;=15,MOD(O1541,2)=0),1,0),IF(MOD(O1541,2)=0,IF(DAY(fpdate)&gt;=15,DAY(fpdate)-14,DAY(fpdate)+14),DAY(fpdate))),IF(DAY(DATE(YEAR(fpdate),MONTH(fpdate)+O1541-1,DAY(fpdate)))&lt;&gt;DAY(fpdate),DATE(YEAR(fpdate),MONTH(fpdate)+O1541,0),DATE(YEAR(fpdate),MONTH(fpdate)+O1541-1,DAY(fpdate))))))</f>
        <v/>
      </c>
      <c r="Q1541" s="20" t="str">
        <f>IF(O1541="","",IF(D1541&lt;&gt;"",D1541,IF(O1541=1,start_rate,IF(variable,IF(OR(O1541=1,O1541&lt;$J$23*periods_per_year),Q1540,MIN($J$24,IF(MOD(O1541-1,$J$26)=0,MAX($J$25,Q1540+$J$27),Q1540))),Q1540))))</f>
        <v/>
      </c>
      <c r="R1541" s="21" t="str">
        <f>IF(O1541="","",ROUND((((1+Q1541/CP)^(CP/periods_per_year))-1)*U1540,2))</f>
        <v/>
      </c>
      <c r="S1541" s="21" t="str">
        <f>IF(O1541="","",IF(O1541=nper,U1540+R1541,MIN(U1540+R1541,IF(Q1541=Q1540,S1540,ROUND(-PMT(((1+Q1541/CP)^(CP/periods_per_year))-1,nper-O1541+1,U1540),2)))))</f>
        <v/>
      </c>
      <c r="T1541" s="21" t="str">
        <f t="shared" si="238"/>
        <v/>
      </c>
      <c r="U1541" s="21" t="str">
        <f t="shared" si="239"/>
        <v/>
      </c>
    </row>
    <row r="1542" spans="1:21" x14ac:dyDescent="0.2">
      <c r="A1542" s="11" t="str">
        <f t="shared" si="230"/>
        <v/>
      </c>
      <c r="B1542" s="12" t="str">
        <f t="shared" si="231"/>
        <v/>
      </c>
      <c r="C1542" s="16" t="str">
        <f t="shared" si="232"/>
        <v/>
      </c>
      <c r="D1542" s="13" t="str">
        <f>IF(A1542="","",IF(A1542=1,start_rate,IF(variable,IF(OR(A1542=1,A1542&lt;$J$23*periods_per_year),D1541,MIN($J$24,IF(MOD(A1542-1,$J$26)=0,MAX($J$25,D1541+$J$27),D1541))),D1541)))</f>
        <v/>
      </c>
      <c r="E1542" s="14" t="str">
        <f t="shared" si="233"/>
        <v/>
      </c>
      <c r="F1542" s="14" t="str">
        <f>IF(A1542="","",IF(A1542=nper,J1541+E1542,MIN(J1541+E1542,IF(D1542=D1541,F1541,IF($E$13="Acc Bi-Weekly",ROUND((-PMT(((1+D1542/CP)^(CP/12))-1,(nper-A1542+1)*12/26,J1541))/2,2),IF($E$13="Acc Weekly",ROUND((-PMT(((1+D1542/CP)^(CP/12))-1,(nper-A1542+1)*12/52,J1541))/4,2),ROUND(-PMT(((1+D1542/CP)^(CP/periods_per_year))-1,nper-A1542+1,J1541),2)))))))</f>
        <v/>
      </c>
      <c r="G1542" s="14" t="str">
        <f>IF(OR(A1542="",A1542&lt;$E$23),"",IF(J1541&lt;=F1542,0,IF(IF(AND(A1542&gt;=$E$23,MOD(A1542-$E$23,int)=0),$E$24,0)+F1542&gt;=J1541+E1542,J1541+E1542-F1542,IF(AND(A1542&gt;=$E$23,MOD(A1542-$E$23,int)=0),$E$24,0)+IF(IF(AND(A1542&gt;=$E$23,MOD(A1542-$E$23,int)=0),$E$24,0)+IF(MOD(A1542-$E$27,periods_per_year)=0,$E$26,0)+F1542&lt;J1541+E1542,IF(MOD(A1542-$E$27,periods_per_year)=0,$E$26,0),J1541+E1542-IF(AND(A1542&gt;=$E$23,MOD(A1542-$E$23,int)=0),$E$24,0)-F1542))))</f>
        <v/>
      </c>
      <c r="H1542" s="15"/>
      <c r="I1542" s="14" t="str">
        <f t="shared" si="234"/>
        <v/>
      </c>
      <c r="J1542" s="14" t="str">
        <f t="shared" si="235"/>
        <v/>
      </c>
      <c r="K1542" s="14" t="str">
        <f t="shared" si="236"/>
        <v/>
      </c>
      <c r="L1542" s="14" t="str">
        <f>IF(A1542="","",SUM($K$49:K1542))</f>
        <v/>
      </c>
      <c r="O1542" s="18" t="str">
        <f t="shared" si="237"/>
        <v/>
      </c>
      <c r="P1542" s="19" t="str">
        <f>IF(O1542="","",IF(OR(periods_per_year=26,periods_per_year=52),IF(periods_per_year=26,IF(O1542=1,fpdate,P1541+14),IF(periods_per_year=52,IF(O1542=1,fpdate,P1541+7),"n/a")),IF(periods_per_year=24,DATE(YEAR(fpdate),MONTH(fpdate)+(O1542-1)/2+IF(AND(DAY(fpdate)&gt;=15,MOD(O1542,2)=0),1,0),IF(MOD(O1542,2)=0,IF(DAY(fpdate)&gt;=15,DAY(fpdate)-14,DAY(fpdate)+14),DAY(fpdate))),IF(DAY(DATE(YEAR(fpdate),MONTH(fpdate)+O1542-1,DAY(fpdate)))&lt;&gt;DAY(fpdate),DATE(YEAR(fpdate),MONTH(fpdate)+O1542,0),DATE(YEAR(fpdate),MONTH(fpdate)+O1542-1,DAY(fpdate))))))</f>
        <v/>
      </c>
      <c r="Q1542" s="20" t="str">
        <f>IF(O1542="","",IF(D1542&lt;&gt;"",D1542,IF(O1542=1,start_rate,IF(variable,IF(OR(O1542=1,O1542&lt;$J$23*periods_per_year),Q1541,MIN($J$24,IF(MOD(O1542-1,$J$26)=0,MAX($J$25,Q1541+$J$27),Q1541))),Q1541))))</f>
        <v/>
      </c>
      <c r="R1542" s="21" t="str">
        <f>IF(O1542="","",ROUND((((1+Q1542/CP)^(CP/periods_per_year))-1)*U1541,2))</f>
        <v/>
      </c>
      <c r="S1542" s="21" t="str">
        <f>IF(O1542="","",IF(O1542=nper,U1541+R1542,MIN(U1541+R1542,IF(Q1542=Q1541,S1541,ROUND(-PMT(((1+Q1542/CP)^(CP/periods_per_year))-1,nper-O1542+1,U1541),2)))))</f>
        <v/>
      </c>
      <c r="T1542" s="21" t="str">
        <f t="shared" si="238"/>
        <v/>
      </c>
      <c r="U1542" s="21" t="str">
        <f t="shared" si="239"/>
        <v/>
      </c>
    </row>
    <row r="1543" spans="1:21" x14ac:dyDescent="0.2">
      <c r="A1543" s="11" t="str">
        <f t="shared" si="230"/>
        <v/>
      </c>
      <c r="B1543" s="12" t="str">
        <f t="shared" si="231"/>
        <v/>
      </c>
      <c r="C1543" s="16" t="str">
        <f t="shared" si="232"/>
        <v/>
      </c>
      <c r="D1543" s="13" t="str">
        <f>IF(A1543="","",IF(A1543=1,start_rate,IF(variable,IF(OR(A1543=1,A1543&lt;$J$23*periods_per_year),D1542,MIN($J$24,IF(MOD(A1543-1,$J$26)=0,MAX($J$25,D1542+$J$27),D1542))),D1542)))</f>
        <v/>
      </c>
      <c r="E1543" s="14" t="str">
        <f t="shared" si="233"/>
        <v/>
      </c>
      <c r="F1543" s="14" t="str">
        <f>IF(A1543="","",IF(A1543=nper,J1542+E1543,MIN(J1542+E1543,IF(D1543=D1542,F1542,IF($E$13="Acc Bi-Weekly",ROUND((-PMT(((1+D1543/CP)^(CP/12))-1,(nper-A1543+1)*12/26,J1542))/2,2),IF($E$13="Acc Weekly",ROUND((-PMT(((1+D1543/CP)^(CP/12))-1,(nper-A1543+1)*12/52,J1542))/4,2),ROUND(-PMT(((1+D1543/CP)^(CP/periods_per_year))-1,nper-A1543+1,J1542),2)))))))</f>
        <v/>
      </c>
      <c r="G1543" s="14" t="str">
        <f>IF(OR(A1543="",A1543&lt;$E$23),"",IF(J1542&lt;=F1543,0,IF(IF(AND(A1543&gt;=$E$23,MOD(A1543-$E$23,int)=0),$E$24,0)+F1543&gt;=J1542+E1543,J1542+E1543-F1543,IF(AND(A1543&gt;=$E$23,MOD(A1543-$E$23,int)=0),$E$24,0)+IF(IF(AND(A1543&gt;=$E$23,MOD(A1543-$E$23,int)=0),$E$24,0)+IF(MOD(A1543-$E$27,periods_per_year)=0,$E$26,0)+F1543&lt;J1542+E1543,IF(MOD(A1543-$E$27,periods_per_year)=0,$E$26,0),J1542+E1543-IF(AND(A1543&gt;=$E$23,MOD(A1543-$E$23,int)=0),$E$24,0)-F1543))))</f>
        <v/>
      </c>
      <c r="H1543" s="15"/>
      <c r="I1543" s="14" t="str">
        <f t="shared" si="234"/>
        <v/>
      </c>
      <c r="J1543" s="14" t="str">
        <f t="shared" si="235"/>
        <v/>
      </c>
      <c r="K1543" s="14" t="str">
        <f t="shared" si="236"/>
        <v/>
      </c>
      <c r="L1543" s="14" t="str">
        <f>IF(A1543="","",SUM($K$49:K1543))</f>
        <v/>
      </c>
      <c r="O1543" s="18" t="str">
        <f t="shared" si="237"/>
        <v/>
      </c>
      <c r="P1543" s="19" t="str">
        <f>IF(O1543="","",IF(OR(periods_per_year=26,periods_per_year=52),IF(periods_per_year=26,IF(O1543=1,fpdate,P1542+14),IF(periods_per_year=52,IF(O1543=1,fpdate,P1542+7),"n/a")),IF(periods_per_year=24,DATE(YEAR(fpdate),MONTH(fpdate)+(O1543-1)/2+IF(AND(DAY(fpdate)&gt;=15,MOD(O1543,2)=0),1,0),IF(MOD(O1543,2)=0,IF(DAY(fpdate)&gt;=15,DAY(fpdate)-14,DAY(fpdate)+14),DAY(fpdate))),IF(DAY(DATE(YEAR(fpdate),MONTH(fpdate)+O1543-1,DAY(fpdate)))&lt;&gt;DAY(fpdate),DATE(YEAR(fpdate),MONTH(fpdate)+O1543,0),DATE(YEAR(fpdate),MONTH(fpdate)+O1543-1,DAY(fpdate))))))</f>
        <v/>
      </c>
      <c r="Q1543" s="20" t="str">
        <f>IF(O1543="","",IF(D1543&lt;&gt;"",D1543,IF(O1543=1,start_rate,IF(variable,IF(OR(O1543=1,O1543&lt;$J$23*periods_per_year),Q1542,MIN($J$24,IF(MOD(O1543-1,$J$26)=0,MAX($J$25,Q1542+$J$27),Q1542))),Q1542))))</f>
        <v/>
      </c>
      <c r="R1543" s="21" t="str">
        <f>IF(O1543="","",ROUND((((1+Q1543/CP)^(CP/periods_per_year))-1)*U1542,2))</f>
        <v/>
      </c>
      <c r="S1543" s="21" t="str">
        <f>IF(O1543="","",IF(O1543=nper,U1542+R1543,MIN(U1542+R1543,IF(Q1543=Q1542,S1542,ROUND(-PMT(((1+Q1543/CP)^(CP/periods_per_year))-1,nper-O1543+1,U1542),2)))))</f>
        <v/>
      </c>
      <c r="T1543" s="21" t="str">
        <f t="shared" si="238"/>
        <v/>
      </c>
      <c r="U1543" s="21" t="str">
        <f t="shared" si="239"/>
        <v/>
      </c>
    </row>
    <row r="1544" spans="1:21" x14ac:dyDescent="0.2">
      <c r="A1544" s="11" t="str">
        <f t="shared" si="230"/>
        <v/>
      </c>
      <c r="B1544" s="12" t="str">
        <f t="shared" si="231"/>
        <v/>
      </c>
      <c r="C1544" s="16" t="str">
        <f t="shared" si="232"/>
        <v/>
      </c>
      <c r="D1544" s="13" t="str">
        <f>IF(A1544="","",IF(A1544=1,start_rate,IF(variable,IF(OR(A1544=1,A1544&lt;$J$23*periods_per_year),D1543,MIN($J$24,IF(MOD(A1544-1,$J$26)=0,MAX($J$25,D1543+$J$27),D1543))),D1543)))</f>
        <v/>
      </c>
      <c r="E1544" s="14" t="str">
        <f t="shared" si="233"/>
        <v/>
      </c>
      <c r="F1544" s="14" t="str">
        <f>IF(A1544="","",IF(A1544=nper,J1543+E1544,MIN(J1543+E1544,IF(D1544=D1543,F1543,IF($E$13="Acc Bi-Weekly",ROUND((-PMT(((1+D1544/CP)^(CP/12))-1,(nper-A1544+1)*12/26,J1543))/2,2),IF($E$13="Acc Weekly",ROUND((-PMT(((1+D1544/CP)^(CP/12))-1,(nper-A1544+1)*12/52,J1543))/4,2),ROUND(-PMT(((1+D1544/CP)^(CP/periods_per_year))-1,nper-A1544+1,J1543),2)))))))</f>
        <v/>
      </c>
      <c r="G1544" s="14" t="str">
        <f>IF(OR(A1544="",A1544&lt;$E$23),"",IF(J1543&lt;=F1544,0,IF(IF(AND(A1544&gt;=$E$23,MOD(A1544-$E$23,int)=0),$E$24,0)+F1544&gt;=J1543+E1544,J1543+E1544-F1544,IF(AND(A1544&gt;=$E$23,MOD(A1544-$E$23,int)=0),$E$24,0)+IF(IF(AND(A1544&gt;=$E$23,MOD(A1544-$E$23,int)=0),$E$24,0)+IF(MOD(A1544-$E$27,periods_per_year)=0,$E$26,0)+F1544&lt;J1543+E1544,IF(MOD(A1544-$E$27,periods_per_year)=0,$E$26,0),J1543+E1544-IF(AND(A1544&gt;=$E$23,MOD(A1544-$E$23,int)=0),$E$24,0)-F1544))))</f>
        <v/>
      </c>
      <c r="H1544" s="15"/>
      <c r="I1544" s="14" t="str">
        <f t="shared" si="234"/>
        <v/>
      </c>
      <c r="J1544" s="14" t="str">
        <f t="shared" si="235"/>
        <v/>
      </c>
      <c r="K1544" s="14" t="str">
        <f t="shared" si="236"/>
        <v/>
      </c>
      <c r="L1544" s="14" t="str">
        <f>IF(A1544="","",SUM($K$49:K1544))</f>
        <v/>
      </c>
      <c r="O1544" s="18" t="str">
        <f t="shared" si="237"/>
        <v/>
      </c>
      <c r="P1544" s="19" t="str">
        <f>IF(O1544="","",IF(OR(periods_per_year=26,periods_per_year=52),IF(periods_per_year=26,IF(O1544=1,fpdate,P1543+14),IF(periods_per_year=52,IF(O1544=1,fpdate,P1543+7),"n/a")),IF(periods_per_year=24,DATE(YEAR(fpdate),MONTH(fpdate)+(O1544-1)/2+IF(AND(DAY(fpdate)&gt;=15,MOD(O1544,2)=0),1,0),IF(MOD(O1544,2)=0,IF(DAY(fpdate)&gt;=15,DAY(fpdate)-14,DAY(fpdate)+14),DAY(fpdate))),IF(DAY(DATE(YEAR(fpdate),MONTH(fpdate)+O1544-1,DAY(fpdate)))&lt;&gt;DAY(fpdate),DATE(YEAR(fpdate),MONTH(fpdate)+O1544,0),DATE(YEAR(fpdate),MONTH(fpdate)+O1544-1,DAY(fpdate))))))</f>
        <v/>
      </c>
      <c r="Q1544" s="20" t="str">
        <f>IF(O1544="","",IF(D1544&lt;&gt;"",D1544,IF(O1544=1,start_rate,IF(variable,IF(OR(O1544=1,O1544&lt;$J$23*periods_per_year),Q1543,MIN($J$24,IF(MOD(O1544-1,$J$26)=0,MAX($J$25,Q1543+$J$27),Q1543))),Q1543))))</f>
        <v/>
      </c>
      <c r="R1544" s="21" t="str">
        <f>IF(O1544="","",ROUND((((1+Q1544/CP)^(CP/periods_per_year))-1)*U1543,2))</f>
        <v/>
      </c>
      <c r="S1544" s="21" t="str">
        <f>IF(O1544="","",IF(O1544=nper,U1543+R1544,MIN(U1543+R1544,IF(Q1544=Q1543,S1543,ROUND(-PMT(((1+Q1544/CP)^(CP/periods_per_year))-1,nper-O1544+1,U1543),2)))))</f>
        <v/>
      </c>
      <c r="T1544" s="21" t="str">
        <f t="shared" si="238"/>
        <v/>
      </c>
      <c r="U1544" s="21" t="str">
        <f t="shared" si="239"/>
        <v/>
      </c>
    </row>
    <row r="1545" spans="1:21" x14ac:dyDescent="0.2">
      <c r="A1545" s="11" t="str">
        <f t="shared" si="230"/>
        <v/>
      </c>
      <c r="B1545" s="12" t="str">
        <f t="shared" si="231"/>
        <v/>
      </c>
      <c r="C1545" s="16" t="str">
        <f t="shared" si="232"/>
        <v/>
      </c>
      <c r="D1545" s="13" t="str">
        <f>IF(A1545="","",IF(A1545=1,start_rate,IF(variable,IF(OR(A1545=1,A1545&lt;$J$23*periods_per_year),D1544,MIN($J$24,IF(MOD(A1545-1,$J$26)=0,MAX($J$25,D1544+$J$27),D1544))),D1544)))</f>
        <v/>
      </c>
      <c r="E1545" s="14" t="str">
        <f t="shared" si="233"/>
        <v/>
      </c>
      <c r="F1545" s="14" t="str">
        <f>IF(A1545="","",IF(A1545=nper,J1544+E1545,MIN(J1544+E1545,IF(D1545=D1544,F1544,IF($E$13="Acc Bi-Weekly",ROUND((-PMT(((1+D1545/CP)^(CP/12))-1,(nper-A1545+1)*12/26,J1544))/2,2),IF($E$13="Acc Weekly",ROUND((-PMT(((1+D1545/CP)^(CP/12))-1,(nper-A1545+1)*12/52,J1544))/4,2),ROUND(-PMT(((1+D1545/CP)^(CP/periods_per_year))-1,nper-A1545+1,J1544),2)))))))</f>
        <v/>
      </c>
      <c r="G1545" s="14" t="str">
        <f>IF(OR(A1545="",A1545&lt;$E$23),"",IF(J1544&lt;=F1545,0,IF(IF(AND(A1545&gt;=$E$23,MOD(A1545-$E$23,int)=0),$E$24,0)+F1545&gt;=J1544+E1545,J1544+E1545-F1545,IF(AND(A1545&gt;=$E$23,MOD(A1545-$E$23,int)=0),$E$24,0)+IF(IF(AND(A1545&gt;=$E$23,MOD(A1545-$E$23,int)=0),$E$24,0)+IF(MOD(A1545-$E$27,periods_per_year)=0,$E$26,0)+F1545&lt;J1544+E1545,IF(MOD(A1545-$E$27,periods_per_year)=0,$E$26,0),J1544+E1545-IF(AND(A1545&gt;=$E$23,MOD(A1545-$E$23,int)=0),$E$24,0)-F1545))))</f>
        <v/>
      </c>
      <c r="H1545" s="15"/>
      <c r="I1545" s="14" t="str">
        <f t="shared" si="234"/>
        <v/>
      </c>
      <c r="J1545" s="14" t="str">
        <f t="shared" si="235"/>
        <v/>
      </c>
      <c r="K1545" s="14" t="str">
        <f t="shared" si="236"/>
        <v/>
      </c>
      <c r="L1545" s="14" t="str">
        <f>IF(A1545="","",SUM($K$49:K1545))</f>
        <v/>
      </c>
      <c r="O1545" s="18" t="str">
        <f t="shared" si="237"/>
        <v/>
      </c>
      <c r="P1545" s="19" t="str">
        <f>IF(O1545="","",IF(OR(periods_per_year=26,periods_per_year=52),IF(periods_per_year=26,IF(O1545=1,fpdate,P1544+14),IF(periods_per_year=52,IF(O1545=1,fpdate,P1544+7),"n/a")),IF(periods_per_year=24,DATE(YEAR(fpdate),MONTH(fpdate)+(O1545-1)/2+IF(AND(DAY(fpdate)&gt;=15,MOD(O1545,2)=0),1,0),IF(MOD(O1545,2)=0,IF(DAY(fpdate)&gt;=15,DAY(fpdate)-14,DAY(fpdate)+14),DAY(fpdate))),IF(DAY(DATE(YEAR(fpdate),MONTH(fpdate)+O1545-1,DAY(fpdate)))&lt;&gt;DAY(fpdate),DATE(YEAR(fpdate),MONTH(fpdate)+O1545,0),DATE(YEAR(fpdate),MONTH(fpdate)+O1545-1,DAY(fpdate))))))</f>
        <v/>
      </c>
      <c r="Q1545" s="20" t="str">
        <f>IF(O1545="","",IF(D1545&lt;&gt;"",D1545,IF(O1545=1,start_rate,IF(variable,IF(OR(O1545=1,O1545&lt;$J$23*periods_per_year),Q1544,MIN($J$24,IF(MOD(O1545-1,$J$26)=0,MAX($J$25,Q1544+$J$27),Q1544))),Q1544))))</f>
        <v/>
      </c>
      <c r="R1545" s="21" t="str">
        <f>IF(O1545="","",ROUND((((1+Q1545/CP)^(CP/periods_per_year))-1)*U1544,2))</f>
        <v/>
      </c>
      <c r="S1545" s="21" t="str">
        <f>IF(O1545="","",IF(O1545=nper,U1544+R1545,MIN(U1544+R1545,IF(Q1545=Q1544,S1544,ROUND(-PMT(((1+Q1545/CP)^(CP/periods_per_year))-1,nper-O1545+1,U1544),2)))))</f>
        <v/>
      </c>
      <c r="T1545" s="21" t="str">
        <f t="shared" si="238"/>
        <v/>
      </c>
      <c r="U1545" s="21" t="str">
        <f t="shared" si="239"/>
        <v/>
      </c>
    </row>
    <row r="1546" spans="1:21" x14ac:dyDescent="0.2">
      <c r="A1546" s="11" t="str">
        <f t="shared" si="230"/>
        <v/>
      </c>
      <c r="B1546" s="12" t="str">
        <f t="shared" si="231"/>
        <v/>
      </c>
      <c r="C1546" s="16" t="str">
        <f t="shared" si="232"/>
        <v/>
      </c>
      <c r="D1546" s="13" t="str">
        <f>IF(A1546="","",IF(A1546=1,start_rate,IF(variable,IF(OR(A1546=1,A1546&lt;$J$23*periods_per_year),D1545,MIN($J$24,IF(MOD(A1546-1,$J$26)=0,MAX($J$25,D1545+$J$27),D1545))),D1545)))</f>
        <v/>
      </c>
      <c r="E1546" s="14" t="str">
        <f t="shared" si="233"/>
        <v/>
      </c>
      <c r="F1546" s="14" t="str">
        <f>IF(A1546="","",IF(A1546=nper,J1545+E1546,MIN(J1545+E1546,IF(D1546=D1545,F1545,IF($E$13="Acc Bi-Weekly",ROUND((-PMT(((1+D1546/CP)^(CP/12))-1,(nper-A1546+1)*12/26,J1545))/2,2),IF($E$13="Acc Weekly",ROUND((-PMT(((1+D1546/CP)^(CP/12))-1,(nper-A1546+1)*12/52,J1545))/4,2),ROUND(-PMT(((1+D1546/CP)^(CP/periods_per_year))-1,nper-A1546+1,J1545),2)))))))</f>
        <v/>
      </c>
      <c r="G1546" s="14" t="str">
        <f>IF(OR(A1546="",A1546&lt;$E$23),"",IF(J1545&lt;=F1546,0,IF(IF(AND(A1546&gt;=$E$23,MOD(A1546-$E$23,int)=0),$E$24,0)+F1546&gt;=J1545+E1546,J1545+E1546-F1546,IF(AND(A1546&gt;=$E$23,MOD(A1546-$E$23,int)=0),$E$24,0)+IF(IF(AND(A1546&gt;=$E$23,MOD(A1546-$E$23,int)=0),$E$24,0)+IF(MOD(A1546-$E$27,periods_per_year)=0,$E$26,0)+F1546&lt;J1545+E1546,IF(MOD(A1546-$E$27,periods_per_year)=0,$E$26,0),J1545+E1546-IF(AND(A1546&gt;=$E$23,MOD(A1546-$E$23,int)=0),$E$24,0)-F1546))))</f>
        <v/>
      </c>
      <c r="H1546" s="15"/>
      <c r="I1546" s="14" t="str">
        <f t="shared" si="234"/>
        <v/>
      </c>
      <c r="J1546" s="14" t="str">
        <f t="shared" si="235"/>
        <v/>
      </c>
      <c r="K1546" s="14" t="str">
        <f t="shared" si="236"/>
        <v/>
      </c>
      <c r="L1546" s="14" t="str">
        <f>IF(A1546="","",SUM($K$49:K1546))</f>
        <v/>
      </c>
      <c r="O1546" s="18" t="str">
        <f t="shared" si="237"/>
        <v/>
      </c>
      <c r="P1546" s="19" t="str">
        <f>IF(O1546="","",IF(OR(periods_per_year=26,periods_per_year=52),IF(periods_per_year=26,IF(O1546=1,fpdate,P1545+14),IF(periods_per_year=52,IF(O1546=1,fpdate,P1545+7),"n/a")),IF(periods_per_year=24,DATE(YEAR(fpdate),MONTH(fpdate)+(O1546-1)/2+IF(AND(DAY(fpdate)&gt;=15,MOD(O1546,2)=0),1,0),IF(MOD(O1546,2)=0,IF(DAY(fpdate)&gt;=15,DAY(fpdate)-14,DAY(fpdate)+14),DAY(fpdate))),IF(DAY(DATE(YEAR(fpdate),MONTH(fpdate)+O1546-1,DAY(fpdate)))&lt;&gt;DAY(fpdate),DATE(YEAR(fpdate),MONTH(fpdate)+O1546,0),DATE(YEAR(fpdate),MONTH(fpdate)+O1546-1,DAY(fpdate))))))</f>
        <v/>
      </c>
      <c r="Q1546" s="20" t="str">
        <f>IF(O1546="","",IF(D1546&lt;&gt;"",D1546,IF(O1546=1,start_rate,IF(variable,IF(OR(O1546=1,O1546&lt;$J$23*periods_per_year),Q1545,MIN($J$24,IF(MOD(O1546-1,$J$26)=0,MAX($J$25,Q1545+$J$27),Q1545))),Q1545))))</f>
        <v/>
      </c>
      <c r="R1546" s="21" t="str">
        <f>IF(O1546="","",ROUND((((1+Q1546/CP)^(CP/periods_per_year))-1)*U1545,2))</f>
        <v/>
      </c>
      <c r="S1546" s="21" t="str">
        <f>IF(O1546="","",IF(O1546=nper,U1545+R1546,MIN(U1545+R1546,IF(Q1546=Q1545,S1545,ROUND(-PMT(((1+Q1546/CP)^(CP/periods_per_year))-1,nper-O1546+1,U1545),2)))))</f>
        <v/>
      </c>
      <c r="T1546" s="21" t="str">
        <f t="shared" si="238"/>
        <v/>
      </c>
      <c r="U1546" s="21" t="str">
        <f t="shared" si="239"/>
        <v/>
      </c>
    </row>
    <row r="1547" spans="1:21" x14ac:dyDescent="0.2">
      <c r="A1547" s="11" t="str">
        <f t="shared" si="230"/>
        <v/>
      </c>
      <c r="B1547" s="12" t="str">
        <f t="shared" si="231"/>
        <v/>
      </c>
      <c r="C1547" s="16" t="str">
        <f t="shared" si="232"/>
        <v/>
      </c>
      <c r="D1547" s="13" t="str">
        <f>IF(A1547="","",IF(A1547=1,start_rate,IF(variable,IF(OR(A1547=1,A1547&lt;$J$23*periods_per_year),D1546,MIN($J$24,IF(MOD(A1547-1,$J$26)=0,MAX($J$25,D1546+$J$27),D1546))),D1546)))</f>
        <v/>
      </c>
      <c r="E1547" s="14" t="str">
        <f t="shared" si="233"/>
        <v/>
      </c>
      <c r="F1547" s="14" t="str">
        <f>IF(A1547="","",IF(A1547=nper,J1546+E1547,MIN(J1546+E1547,IF(D1547=D1546,F1546,IF($E$13="Acc Bi-Weekly",ROUND((-PMT(((1+D1547/CP)^(CP/12))-1,(nper-A1547+1)*12/26,J1546))/2,2),IF($E$13="Acc Weekly",ROUND((-PMT(((1+D1547/CP)^(CP/12))-1,(nper-A1547+1)*12/52,J1546))/4,2),ROUND(-PMT(((1+D1547/CP)^(CP/periods_per_year))-1,nper-A1547+1,J1546),2)))))))</f>
        <v/>
      </c>
      <c r="G1547" s="14" t="str">
        <f>IF(OR(A1547="",A1547&lt;$E$23),"",IF(J1546&lt;=F1547,0,IF(IF(AND(A1547&gt;=$E$23,MOD(A1547-$E$23,int)=0),$E$24,0)+F1547&gt;=J1546+E1547,J1546+E1547-F1547,IF(AND(A1547&gt;=$E$23,MOD(A1547-$E$23,int)=0),$E$24,0)+IF(IF(AND(A1547&gt;=$E$23,MOD(A1547-$E$23,int)=0),$E$24,0)+IF(MOD(A1547-$E$27,periods_per_year)=0,$E$26,0)+F1547&lt;J1546+E1547,IF(MOD(A1547-$E$27,periods_per_year)=0,$E$26,0),J1546+E1547-IF(AND(A1547&gt;=$E$23,MOD(A1547-$E$23,int)=0),$E$24,0)-F1547))))</f>
        <v/>
      </c>
      <c r="H1547" s="15"/>
      <c r="I1547" s="14" t="str">
        <f t="shared" si="234"/>
        <v/>
      </c>
      <c r="J1547" s="14" t="str">
        <f t="shared" si="235"/>
        <v/>
      </c>
      <c r="K1547" s="14" t="str">
        <f t="shared" si="236"/>
        <v/>
      </c>
      <c r="L1547" s="14" t="str">
        <f>IF(A1547="","",SUM($K$49:K1547))</f>
        <v/>
      </c>
      <c r="O1547" s="18" t="str">
        <f t="shared" si="237"/>
        <v/>
      </c>
      <c r="P1547" s="19" t="str">
        <f>IF(O1547="","",IF(OR(periods_per_year=26,periods_per_year=52),IF(periods_per_year=26,IF(O1547=1,fpdate,P1546+14),IF(periods_per_year=52,IF(O1547=1,fpdate,P1546+7),"n/a")),IF(periods_per_year=24,DATE(YEAR(fpdate),MONTH(fpdate)+(O1547-1)/2+IF(AND(DAY(fpdate)&gt;=15,MOD(O1547,2)=0),1,0),IF(MOD(O1547,2)=0,IF(DAY(fpdate)&gt;=15,DAY(fpdate)-14,DAY(fpdate)+14),DAY(fpdate))),IF(DAY(DATE(YEAR(fpdate),MONTH(fpdate)+O1547-1,DAY(fpdate)))&lt;&gt;DAY(fpdate),DATE(YEAR(fpdate),MONTH(fpdate)+O1547,0),DATE(YEAR(fpdate),MONTH(fpdate)+O1547-1,DAY(fpdate))))))</f>
        <v/>
      </c>
      <c r="Q1547" s="20" t="str">
        <f>IF(O1547="","",IF(D1547&lt;&gt;"",D1547,IF(O1547=1,start_rate,IF(variable,IF(OR(O1547=1,O1547&lt;$J$23*periods_per_year),Q1546,MIN($J$24,IF(MOD(O1547-1,$J$26)=0,MAX($J$25,Q1546+$J$27),Q1546))),Q1546))))</f>
        <v/>
      </c>
      <c r="R1547" s="21" t="str">
        <f>IF(O1547="","",ROUND((((1+Q1547/CP)^(CP/periods_per_year))-1)*U1546,2))</f>
        <v/>
      </c>
      <c r="S1547" s="21" t="str">
        <f>IF(O1547="","",IF(O1547=nper,U1546+R1547,MIN(U1546+R1547,IF(Q1547=Q1546,S1546,ROUND(-PMT(((1+Q1547/CP)^(CP/periods_per_year))-1,nper-O1547+1,U1546),2)))))</f>
        <v/>
      </c>
      <c r="T1547" s="21" t="str">
        <f t="shared" si="238"/>
        <v/>
      </c>
      <c r="U1547" s="21" t="str">
        <f t="shared" si="239"/>
        <v/>
      </c>
    </row>
    <row r="1548" spans="1:21" x14ac:dyDescent="0.2">
      <c r="A1548" s="11" t="str">
        <f t="shared" si="230"/>
        <v/>
      </c>
      <c r="B1548" s="12" t="str">
        <f t="shared" si="231"/>
        <v/>
      </c>
      <c r="C1548" s="16" t="str">
        <f t="shared" si="232"/>
        <v/>
      </c>
      <c r="D1548" s="13" t="str">
        <f>IF(A1548="","",IF(A1548=1,start_rate,IF(variable,IF(OR(A1548=1,A1548&lt;$J$23*periods_per_year),D1547,MIN($J$24,IF(MOD(A1548-1,$J$26)=0,MAX($J$25,D1547+$J$27),D1547))),D1547)))</f>
        <v/>
      </c>
      <c r="E1548" s="14" t="str">
        <f t="shared" si="233"/>
        <v/>
      </c>
      <c r="F1548" s="14" t="str">
        <f>IF(A1548="","",IF(A1548=nper,J1547+E1548,MIN(J1547+E1548,IF(D1548=D1547,F1547,IF($E$13="Acc Bi-Weekly",ROUND((-PMT(((1+D1548/CP)^(CP/12))-1,(nper-A1548+1)*12/26,J1547))/2,2),IF($E$13="Acc Weekly",ROUND((-PMT(((1+D1548/CP)^(CP/12))-1,(nper-A1548+1)*12/52,J1547))/4,2),ROUND(-PMT(((1+D1548/CP)^(CP/periods_per_year))-1,nper-A1548+1,J1547),2)))))))</f>
        <v/>
      </c>
      <c r="G1548" s="14" t="str">
        <f>IF(OR(A1548="",A1548&lt;$E$23),"",IF(J1547&lt;=F1548,0,IF(IF(AND(A1548&gt;=$E$23,MOD(A1548-$E$23,int)=0),$E$24,0)+F1548&gt;=J1547+E1548,J1547+E1548-F1548,IF(AND(A1548&gt;=$E$23,MOD(A1548-$E$23,int)=0),$E$24,0)+IF(IF(AND(A1548&gt;=$E$23,MOD(A1548-$E$23,int)=0),$E$24,0)+IF(MOD(A1548-$E$27,periods_per_year)=0,$E$26,0)+F1548&lt;J1547+E1548,IF(MOD(A1548-$E$27,periods_per_year)=0,$E$26,0),J1547+E1548-IF(AND(A1548&gt;=$E$23,MOD(A1548-$E$23,int)=0),$E$24,0)-F1548))))</f>
        <v/>
      </c>
      <c r="H1548" s="15"/>
      <c r="I1548" s="14" t="str">
        <f t="shared" si="234"/>
        <v/>
      </c>
      <c r="J1548" s="14" t="str">
        <f t="shared" si="235"/>
        <v/>
      </c>
      <c r="K1548" s="14" t="str">
        <f t="shared" si="236"/>
        <v/>
      </c>
      <c r="L1548" s="14" t="str">
        <f>IF(A1548="","",SUM($K$49:K1548))</f>
        <v/>
      </c>
      <c r="O1548" s="18" t="str">
        <f t="shared" si="237"/>
        <v/>
      </c>
      <c r="P1548" s="19" t="str">
        <f>IF(O1548="","",IF(OR(periods_per_year=26,periods_per_year=52),IF(periods_per_year=26,IF(O1548=1,fpdate,P1547+14),IF(periods_per_year=52,IF(O1548=1,fpdate,P1547+7),"n/a")),IF(periods_per_year=24,DATE(YEAR(fpdate),MONTH(fpdate)+(O1548-1)/2+IF(AND(DAY(fpdate)&gt;=15,MOD(O1548,2)=0),1,0),IF(MOD(O1548,2)=0,IF(DAY(fpdate)&gt;=15,DAY(fpdate)-14,DAY(fpdate)+14),DAY(fpdate))),IF(DAY(DATE(YEAR(fpdate),MONTH(fpdate)+O1548-1,DAY(fpdate)))&lt;&gt;DAY(fpdate),DATE(YEAR(fpdate),MONTH(fpdate)+O1548,0),DATE(YEAR(fpdate),MONTH(fpdate)+O1548-1,DAY(fpdate))))))</f>
        <v/>
      </c>
      <c r="Q1548" s="20" t="str">
        <f>IF(O1548="","",IF(D1548&lt;&gt;"",D1548,IF(O1548=1,start_rate,IF(variable,IF(OR(O1548=1,O1548&lt;$J$23*periods_per_year),Q1547,MIN($J$24,IF(MOD(O1548-1,$J$26)=0,MAX($J$25,Q1547+$J$27),Q1547))),Q1547))))</f>
        <v/>
      </c>
      <c r="R1548" s="21" t="str">
        <f>IF(O1548="","",ROUND((((1+Q1548/CP)^(CP/periods_per_year))-1)*U1547,2))</f>
        <v/>
      </c>
      <c r="S1548" s="21" t="str">
        <f>IF(O1548="","",IF(O1548=nper,U1547+R1548,MIN(U1547+R1548,IF(Q1548=Q1547,S1547,ROUND(-PMT(((1+Q1548/CP)^(CP/periods_per_year))-1,nper-O1548+1,U1547),2)))))</f>
        <v/>
      </c>
      <c r="T1548" s="21" t="str">
        <f t="shared" si="238"/>
        <v/>
      </c>
      <c r="U1548" s="21" t="str">
        <f t="shared" si="239"/>
        <v/>
      </c>
    </row>
    <row r="1549" spans="1:21" x14ac:dyDescent="0.2">
      <c r="A1549" s="11" t="str">
        <f t="shared" si="230"/>
        <v/>
      </c>
      <c r="B1549" s="12" t="str">
        <f t="shared" si="231"/>
        <v/>
      </c>
      <c r="C1549" s="16" t="str">
        <f t="shared" si="232"/>
        <v/>
      </c>
      <c r="D1549" s="13" t="str">
        <f>IF(A1549="","",IF(A1549=1,start_rate,IF(variable,IF(OR(A1549=1,A1549&lt;$J$23*periods_per_year),D1548,MIN($J$24,IF(MOD(A1549-1,$J$26)=0,MAX($J$25,D1548+$J$27),D1548))),D1548)))</f>
        <v/>
      </c>
      <c r="E1549" s="14" t="str">
        <f t="shared" si="233"/>
        <v/>
      </c>
      <c r="F1549" s="14" t="str">
        <f>IF(A1549="","",IF(A1549=nper,J1548+E1549,MIN(J1548+E1549,IF(D1549=D1548,F1548,IF($E$13="Acc Bi-Weekly",ROUND((-PMT(((1+D1549/CP)^(CP/12))-1,(nper-A1549+1)*12/26,J1548))/2,2),IF($E$13="Acc Weekly",ROUND((-PMT(((1+D1549/CP)^(CP/12))-1,(nper-A1549+1)*12/52,J1548))/4,2),ROUND(-PMT(((1+D1549/CP)^(CP/periods_per_year))-1,nper-A1549+1,J1548),2)))))))</f>
        <v/>
      </c>
      <c r="G1549" s="14" t="str">
        <f>IF(OR(A1549="",A1549&lt;$E$23),"",IF(J1548&lt;=F1549,0,IF(IF(AND(A1549&gt;=$E$23,MOD(A1549-$E$23,int)=0),$E$24,0)+F1549&gt;=J1548+E1549,J1548+E1549-F1549,IF(AND(A1549&gt;=$E$23,MOD(A1549-$E$23,int)=0),$E$24,0)+IF(IF(AND(A1549&gt;=$E$23,MOD(A1549-$E$23,int)=0),$E$24,0)+IF(MOD(A1549-$E$27,periods_per_year)=0,$E$26,0)+F1549&lt;J1548+E1549,IF(MOD(A1549-$E$27,periods_per_year)=0,$E$26,0),J1548+E1549-IF(AND(A1549&gt;=$E$23,MOD(A1549-$E$23,int)=0),$E$24,0)-F1549))))</f>
        <v/>
      </c>
      <c r="H1549" s="15"/>
      <c r="I1549" s="14" t="str">
        <f t="shared" si="234"/>
        <v/>
      </c>
      <c r="J1549" s="14" t="str">
        <f t="shared" si="235"/>
        <v/>
      </c>
      <c r="K1549" s="14" t="str">
        <f t="shared" si="236"/>
        <v/>
      </c>
      <c r="L1549" s="14" t="str">
        <f>IF(A1549="","",SUM($K$49:K1549))</f>
        <v/>
      </c>
      <c r="O1549" s="18" t="str">
        <f t="shared" si="237"/>
        <v/>
      </c>
      <c r="P1549" s="19" t="str">
        <f>IF(O1549="","",IF(OR(periods_per_year=26,periods_per_year=52),IF(periods_per_year=26,IF(O1549=1,fpdate,P1548+14),IF(periods_per_year=52,IF(O1549=1,fpdate,P1548+7),"n/a")),IF(periods_per_year=24,DATE(YEAR(fpdate),MONTH(fpdate)+(O1549-1)/2+IF(AND(DAY(fpdate)&gt;=15,MOD(O1549,2)=0),1,0),IF(MOD(O1549,2)=0,IF(DAY(fpdate)&gt;=15,DAY(fpdate)-14,DAY(fpdate)+14),DAY(fpdate))),IF(DAY(DATE(YEAR(fpdate),MONTH(fpdate)+O1549-1,DAY(fpdate)))&lt;&gt;DAY(fpdate),DATE(YEAR(fpdate),MONTH(fpdate)+O1549,0),DATE(YEAR(fpdate),MONTH(fpdate)+O1549-1,DAY(fpdate))))))</f>
        <v/>
      </c>
      <c r="Q1549" s="20" t="str">
        <f>IF(O1549="","",IF(D1549&lt;&gt;"",D1549,IF(O1549=1,start_rate,IF(variable,IF(OR(O1549=1,O1549&lt;$J$23*periods_per_year),Q1548,MIN($J$24,IF(MOD(O1549-1,$J$26)=0,MAX($J$25,Q1548+$J$27),Q1548))),Q1548))))</f>
        <v/>
      </c>
      <c r="R1549" s="21" t="str">
        <f>IF(O1549="","",ROUND((((1+Q1549/CP)^(CP/periods_per_year))-1)*U1548,2))</f>
        <v/>
      </c>
      <c r="S1549" s="21" t="str">
        <f>IF(O1549="","",IF(O1549=nper,U1548+R1549,MIN(U1548+R1549,IF(Q1549=Q1548,S1548,ROUND(-PMT(((1+Q1549/CP)^(CP/periods_per_year))-1,nper-O1549+1,U1548),2)))))</f>
        <v/>
      </c>
      <c r="T1549" s="21" t="str">
        <f t="shared" si="238"/>
        <v/>
      </c>
      <c r="U1549" s="21" t="str">
        <f t="shared" si="239"/>
        <v/>
      </c>
    </row>
    <row r="1550" spans="1:21" x14ac:dyDescent="0.2">
      <c r="A1550" s="11" t="str">
        <f t="shared" si="230"/>
        <v/>
      </c>
      <c r="B1550" s="12" t="str">
        <f t="shared" si="231"/>
        <v/>
      </c>
      <c r="C1550" s="16" t="str">
        <f t="shared" si="232"/>
        <v/>
      </c>
      <c r="D1550" s="13" t="str">
        <f>IF(A1550="","",IF(A1550=1,start_rate,IF(variable,IF(OR(A1550=1,A1550&lt;$J$23*periods_per_year),D1549,MIN($J$24,IF(MOD(A1550-1,$J$26)=0,MAX($J$25,D1549+$J$27),D1549))),D1549)))</f>
        <v/>
      </c>
      <c r="E1550" s="14" t="str">
        <f t="shared" si="233"/>
        <v/>
      </c>
      <c r="F1550" s="14" t="str">
        <f>IF(A1550="","",IF(A1550=nper,J1549+E1550,MIN(J1549+E1550,IF(D1550=D1549,F1549,IF($E$13="Acc Bi-Weekly",ROUND((-PMT(((1+D1550/CP)^(CP/12))-1,(nper-A1550+1)*12/26,J1549))/2,2),IF($E$13="Acc Weekly",ROUND((-PMT(((1+D1550/CP)^(CP/12))-1,(nper-A1550+1)*12/52,J1549))/4,2),ROUND(-PMT(((1+D1550/CP)^(CP/periods_per_year))-1,nper-A1550+1,J1549),2)))))))</f>
        <v/>
      </c>
      <c r="G1550" s="14" t="str">
        <f>IF(OR(A1550="",A1550&lt;$E$23),"",IF(J1549&lt;=F1550,0,IF(IF(AND(A1550&gt;=$E$23,MOD(A1550-$E$23,int)=0),$E$24,0)+F1550&gt;=J1549+E1550,J1549+E1550-F1550,IF(AND(A1550&gt;=$E$23,MOD(A1550-$E$23,int)=0),$E$24,0)+IF(IF(AND(A1550&gt;=$E$23,MOD(A1550-$E$23,int)=0),$E$24,0)+IF(MOD(A1550-$E$27,periods_per_year)=0,$E$26,0)+F1550&lt;J1549+E1550,IF(MOD(A1550-$E$27,periods_per_year)=0,$E$26,0),J1549+E1550-IF(AND(A1550&gt;=$E$23,MOD(A1550-$E$23,int)=0),$E$24,0)-F1550))))</f>
        <v/>
      </c>
      <c r="H1550" s="15"/>
      <c r="I1550" s="14" t="str">
        <f t="shared" si="234"/>
        <v/>
      </c>
      <c r="J1550" s="14" t="str">
        <f t="shared" si="235"/>
        <v/>
      </c>
      <c r="K1550" s="14" t="str">
        <f t="shared" si="236"/>
        <v/>
      </c>
      <c r="L1550" s="14" t="str">
        <f>IF(A1550="","",SUM($K$49:K1550))</f>
        <v/>
      </c>
      <c r="O1550" s="18" t="str">
        <f t="shared" si="237"/>
        <v/>
      </c>
      <c r="P1550" s="19" t="str">
        <f>IF(O1550="","",IF(OR(periods_per_year=26,periods_per_year=52),IF(periods_per_year=26,IF(O1550=1,fpdate,P1549+14),IF(periods_per_year=52,IF(O1550=1,fpdate,P1549+7),"n/a")),IF(periods_per_year=24,DATE(YEAR(fpdate),MONTH(fpdate)+(O1550-1)/2+IF(AND(DAY(fpdate)&gt;=15,MOD(O1550,2)=0),1,0),IF(MOD(O1550,2)=0,IF(DAY(fpdate)&gt;=15,DAY(fpdate)-14,DAY(fpdate)+14),DAY(fpdate))),IF(DAY(DATE(YEAR(fpdate),MONTH(fpdate)+O1550-1,DAY(fpdate)))&lt;&gt;DAY(fpdate),DATE(YEAR(fpdate),MONTH(fpdate)+O1550,0),DATE(YEAR(fpdate),MONTH(fpdate)+O1550-1,DAY(fpdate))))))</f>
        <v/>
      </c>
      <c r="Q1550" s="20" t="str">
        <f>IF(O1550="","",IF(D1550&lt;&gt;"",D1550,IF(O1550=1,start_rate,IF(variable,IF(OR(O1550=1,O1550&lt;$J$23*periods_per_year),Q1549,MIN($J$24,IF(MOD(O1550-1,$J$26)=0,MAX($J$25,Q1549+$J$27),Q1549))),Q1549))))</f>
        <v/>
      </c>
      <c r="R1550" s="21" t="str">
        <f>IF(O1550="","",ROUND((((1+Q1550/CP)^(CP/periods_per_year))-1)*U1549,2))</f>
        <v/>
      </c>
      <c r="S1550" s="21" t="str">
        <f>IF(O1550="","",IF(O1550=nper,U1549+R1550,MIN(U1549+R1550,IF(Q1550=Q1549,S1549,ROUND(-PMT(((1+Q1550/CP)^(CP/periods_per_year))-1,nper-O1550+1,U1549),2)))))</f>
        <v/>
      </c>
      <c r="T1550" s="21" t="str">
        <f t="shared" si="238"/>
        <v/>
      </c>
      <c r="U1550" s="21" t="str">
        <f t="shared" si="239"/>
        <v/>
      </c>
    </row>
    <row r="1551" spans="1:21" x14ac:dyDescent="0.2">
      <c r="A1551" s="11" t="str">
        <f t="shared" si="230"/>
        <v/>
      </c>
      <c r="B1551" s="12" t="str">
        <f t="shared" si="231"/>
        <v/>
      </c>
      <c r="C1551" s="16" t="str">
        <f t="shared" si="232"/>
        <v/>
      </c>
      <c r="D1551" s="13" t="str">
        <f>IF(A1551="","",IF(A1551=1,start_rate,IF(variable,IF(OR(A1551=1,A1551&lt;$J$23*periods_per_year),D1550,MIN($J$24,IF(MOD(A1551-1,$J$26)=0,MAX($J$25,D1550+$J$27),D1550))),D1550)))</f>
        <v/>
      </c>
      <c r="E1551" s="14" t="str">
        <f t="shared" si="233"/>
        <v/>
      </c>
      <c r="F1551" s="14" t="str">
        <f>IF(A1551="","",IF(A1551=nper,J1550+E1551,MIN(J1550+E1551,IF(D1551=D1550,F1550,IF($E$13="Acc Bi-Weekly",ROUND((-PMT(((1+D1551/CP)^(CP/12))-1,(nper-A1551+1)*12/26,J1550))/2,2),IF($E$13="Acc Weekly",ROUND((-PMT(((1+D1551/CP)^(CP/12))-1,(nper-A1551+1)*12/52,J1550))/4,2),ROUND(-PMT(((1+D1551/CP)^(CP/periods_per_year))-1,nper-A1551+1,J1550),2)))))))</f>
        <v/>
      </c>
      <c r="G1551" s="14" t="str">
        <f>IF(OR(A1551="",A1551&lt;$E$23),"",IF(J1550&lt;=F1551,0,IF(IF(AND(A1551&gt;=$E$23,MOD(A1551-$E$23,int)=0),$E$24,0)+F1551&gt;=J1550+E1551,J1550+E1551-F1551,IF(AND(A1551&gt;=$E$23,MOD(A1551-$E$23,int)=0),$E$24,0)+IF(IF(AND(A1551&gt;=$E$23,MOD(A1551-$E$23,int)=0),$E$24,0)+IF(MOD(A1551-$E$27,periods_per_year)=0,$E$26,0)+F1551&lt;J1550+E1551,IF(MOD(A1551-$E$27,periods_per_year)=0,$E$26,0),J1550+E1551-IF(AND(A1551&gt;=$E$23,MOD(A1551-$E$23,int)=0),$E$24,0)-F1551))))</f>
        <v/>
      </c>
      <c r="H1551" s="15"/>
      <c r="I1551" s="14" t="str">
        <f t="shared" si="234"/>
        <v/>
      </c>
      <c r="J1551" s="14" t="str">
        <f t="shared" si="235"/>
        <v/>
      </c>
      <c r="K1551" s="14" t="str">
        <f t="shared" si="236"/>
        <v/>
      </c>
      <c r="L1551" s="14" t="str">
        <f>IF(A1551="","",SUM($K$49:K1551))</f>
        <v/>
      </c>
      <c r="O1551" s="18" t="str">
        <f t="shared" si="237"/>
        <v/>
      </c>
      <c r="P1551" s="19" t="str">
        <f>IF(O1551="","",IF(OR(periods_per_year=26,periods_per_year=52),IF(periods_per_year=26,IF(O1551=1,fpdate,P1550+14),IF(periods_per_year=52,IF(O1551=1,fpdate,P1550+7),"n/a")),IF(periods_per_year=24,DATE(YEAR(fpdate),MONTH(fpdate)+(O1551-1)/2+IF(AND(DAY(fpdate)&gt;=15,MOD(O1551,2)=0),1,0),IF(MOD(O1551,2)=0,IF(DAY(fpdate)&gt;=15,DAY(fpdate)-14,DAY(fpdate)+14),DAY(fpdate))),IF(DAY(DATE(YEAR(fpdate),MONTH(fpdate)+O1551-1,DAY(fpdate)))&lt;&gt;DAY(fpdate),DATE(YEAR(fpdate),MONTH(fpdate)+O1551,0),DATE(YEAR(fpdate),MONTH(fpdate)+O1551-1,DAY(fpdate))))))</f>
        <v/>
      </c>
      <c r="Q1551" s="20" t="str">
        <f>IF(O1551="","",IF(D1551&lt;&gt;"",D1551,IF(O1551=1,start_rate,IF(variable,IF(OR(O1551=1,O1551&lt;$J$23*periods_per_year),Q1550,MIN($J$24,IF(MOD(O1551-1,$J$26)=0,MAX($J$25,Q1550+$J$27),Q1550))),Q1550))))</f>
        <v/>
      </c>
      <c r="R1551" s="21" t="str">
        <f>IF(O1551="","",ROUND((((1+Q1551/CP)^(CP/periods_per_year))-1)*U1550,2))</f>
        <v/>
      </c>
      <c r="S1551" s="21" t="str">
        <f>IF(O1551="","",IF(O1551=nper,U1550+R1551,MIN(U1550+R1551,IF(Q1551=Q1550,S1550,ROUND(-PMT(((1+Q1551/CP)^(CP/periods_per_year))-1,nper-O1551+1,U1550),2)))))</f>
        <v/>
      </c>
      <c r="T1551" s="21" t="str">
        <f t="shared" si="238"/>
        <v/>
      </c>
      <c r="U1551" s="21" t="str">
        <f t="shared" si="239"/>
        <v/>
      </c>
    </row>
    <row r="1552" spans="1:21" x14ac:dyDescent="0.2">
      <c r="A1552" s="11" t="str">
        <f t="shared" si="230"/>
        <v/>
      </c>
      <c r="B1552" s="12" t="str">
        <f t="shared" si="231"/>
        <v/>
      </c>
      <c r="C1552" s="16" t="str">
        <f t="shared" si="232"/>
        <v/>
      </c>
      <c r="D1552" s="13" t="str">
        <f>IF(A1552="","",IF(A1552=1,start_rate,IF(variable,IF(OR(A1552=1,A1552&lt;$J$23*periods_per_year),D1551,MIN($J$24,IF(MOD(A1552-1,$J$26)=0,MAX($J$25,D1551+$J$27),D1551))),D1551)))</f>
        <v/>
      </c>
      <c r="E1552" s="14" t="str">
        <f t="shared" si="233"/>
        <v/>
      </c>
      <c r="F1552" s="14" t="str">
        <f>IF(A1552="","",IF(A1552=nper,J1551+E1552,MIN(J1551+E1552,IF(D1552=D1551,F1551,IF($E$13="Acc Bi-Weekly",ROUND((-PMT(((1+D1552/CP)^(CP/12))-1,(nper-A1552+1)*12/26,J1551))/2,2),IF($E$13="Acc Weekly",ROUND((-PMT(((1+D1552/CP)^(CP/12))-1,(nper-A1552+1)*12/52,J1551))/4,2),ROUND(-PMT(((1+D1552/CP)^(CP/periods_per_year))-1,nper-A1552+1,J1551),2)))))))</f>
        <v/>
      </c>
      <c r="G1552" s="14" t="str">
        <f>IF(OR(A1552="",A1552&lt;$E$23),"",IF(J1551&lt;=F1552,0,IF(IF(AND(A1552&gt;=$E$23,MOD(A1552-$E$23,int)=0),$E$24,0)+F1552&gt;=J1551+E1552,J1551+E1552-F1552,IF(AND(A1552&gt;=$E$23,MOD(A1552-$E$23,int)=0),$E$24,0)+IF(IF(AND(A1552&gt;=$E$23,MOD(A1552-$E$23,int)=0),$E$24,0)+IF(MOD(A1552-$E$27,periods_per_year)=0,$E$26,0)+F1552&lt;J1551+E1552,IF(MOD(A1552-$E$27,periods_per_year)=0,$E$26,0),J1551+E1552-IF(AND(A1552&gt;=$E$23,MOD(A1552-$E$23,int)=0),$E$24,0)-F1552))))</f>
        <v/>
      </c>
      <c r="H1552" s="15"/>
      <c r="I1552" s="14" t="str">
        <f t="shared" si="234"/>
        <v/>
      </c>
      <c r="J1552" s="14" t="str">
        <f t="shared" si="235"/>
        <v/>
      </c>
      <c r="K1552" s="14" t="str">
        <f t="shared" si="236"/>
        <v/>
      </c>
      <c r="L1552" s="14" t="str">
        <f>IF(A1552="","",SUM($K$49:K1552))</f>
        <v/>
      </c>
      <c r="O1552" s="18" t="str">
        <f t="shared" si="237"/>
        <v/>
      </c>
      <c r="P1552" s="19" t="str">
        <f>IF(O1552="","",IF(OR(periods_per_year=26,periods_per_year=52),IF(periods_per_year=26,IF(O1552=1,fpdate,P1551+14),IF(periods_per_year=52,IF(O1552=1,fpdate,P1551+7),"n/a")),IF(periods_per_year=24,DATE(YEAR(fpdate),MONTH(fpdate)+(O1552-1)/2+IF(AND(DAY(fpdate)&gt;=15,MOD(O1552,2)=0),1,0),IF(MOD(O1552,2)=0,IF(DAY(fpdate)&gt;=15,DAY(fpdate)-14,DAY(fpdate)+14),DAY(fpdate))),IF(DAY(DATE(YEAR(fpdate),MONTH(fpdate)+O1552-1,DAY(fpdate)))&lt;&gt;DAY(fpdate),DATE(YEAR(fpdate),MONTH(fpdate)+O1552,0),DATE(YEAR(fpdate),MONTH(fpdate)+O1552-1,DAY(fpdate))))))</f>
        <v/>
      </c>
      <c r="Q1552" s="20" t="str">
        <f>IF(O1552="","",IF(D1552&lt;&gt;"",D1552,IF(O1552=1,start_rate,IF(variable,IF(OR(O1552=1,O1552&lt;$J$23*periods_per_year),Q1551,MIN($J$24,IF(MOD(O1552-1,$J$26)=0,MAX($J$25,Q1551+$J$27),Q1551))),Q1551))))</f>
        <v/>
      </c>
      <c r="R1552" s="21" t="str">
        <f>IF(O1552="","",ROUND((((1+Q1552/CP)^(CP/periods_per_year))-1)*U1551,2))</f>
        <v/>
      </c>
      <c r="S1552" s="21" t="str">
        <f>IF(O1552="","",IF(O1552=nper,U1551+R1552,MIN(U1551+R1552,IF(Q1552=Q1551,S1551,ROUND(-PMT(((1+Q1552/CP)^(CP/periods_per_year))-1,nper-O1552+1,U1551),2)))))</f>
        <v/>
      </c>
      <c r="T1552" s="21" t="str">
        <f t="shared" si="238"/>
        <v/>
      </c>
      <c r="U1552" s="21" t="str">
        <f t="shared" si="239"/>
        <v/>
      </c>
    </row>
    <row r="1553" spans="1:21" x14ac:dyDescent="0.2">
      <c r="A1553" s="11" t="str">
        <f t="shared" si="230"/>
        <v/>
      </c>
      <c r="B1553" s="12" t="str">
        <f t="shared" si="231"/>
        <v/>
      </c>
      <c r="C1553" s="16" t="str">
        <f t="shared" si="232"/>
        <v/>
      </c>
      <c r="D1553" s="13" t="str">
        <f>IF(A1553="","",IF(A1553=1,start_rate,IF(variable,IF(OR(A1553=1,A1553&lt;$J$23*periods_per_year),D1552,MIN($J$24,IF(MOD(A1553-1,$J$26)=0,MAX($J$25,D1552+$J$27),D1552))),D1552)))</f>
        <v/>
      </c>
      <c r="E1553" s="14" t="str">
        <f t="shared" si="233"/>
        <v/>
      </c>
      <c r="F1553" s="14" t="str">
        <f>IF(A1553="","",IF(A1553=nper,J1552+E1553,MIN(J1552+E1553,IF(D1553=D1552,F1552,IF($E$13="Acc Bi-Weekly",ROUND((-PMT(((1+D1553/CP)^(CP/12))-1,(nper-A1553+1)*12/26,J1552))/2,2),IF($E$13="Acc Weekly",ROUND((-PMT(((1+D1553/CP)^(CP/12))-1,(nper-A1553+1)*12/52,J1552))/4,2),ROUND(-PMT(((1+D1553/CP)^(CP/periods_per_year))-1,nper-A1553+1,J1552),2)))))))</f>
        <v/>
      </c>
      <c r="G1553" s="14" t="str">
        <f>IF(OR(A1553="",A1553&lt;$E$23),"",IF(J1552&lt;=F1553,0,IF(IF(AND(A1553&gt;=$E$23,MOD(A1553-$E$23,int)=0),$E$24,0)+F1553&gt;=J1552+E1553,J1552+E1553-F1553,IF(AND(A1553&gt;=$E$23,MOD(A1553-$E$23,int)=0),$E$24,0)+IF(IF(AND(A1553&gt;=$E$23,MOD(A1553-$E$23,int)=0),$E$24,0)+IF(MOD(A1553-$E$27,periods_per_year)=0,$E$26,0)+F1553&lt;J1552+E1553,IF(MOD(A1553-$E$27,periods_per_year)=0,$E$26,0),J1552+E1553-IF(AND(A1553&gt;=$E$23,MOD(A1553-$E$23,int)=0),$E$24,0)-F1553))))</f>
        <v/>
      </c>
      <c r="H1553" s="15"/>
      <c r="I1553" s="14" t="str">
        <f t="shared" si="234"/>
        <v/>
      </c>
      <c r="J1553" s="14" t="str">
        <f t="shared" si="235"/>
        <v/>
      </c>
      <c r="K1553" s="14" t="str">
        <f t="shared" si="236"/>
        <v/>
      </c>
      <c r="L1553" s="14" t="str">
        <f>IF(A1553="","",SUM($K$49:K1553))</f>
        <v/>
      </c>
      <c r="O1553" s="18" t="str">
        <f t="shared" si="237"/>
        <v/>
      </c>
      <c r="P1553" s="19" t="str">
        <f>IF(O1553="","",IF(OR(periods_per_year=26,periods_per_year=52),IF(periods_per_year=26,IF(O1553=1,fpdate,P1552+14),IF(periods_per_year=52,IF(O1553=1,fpdate,P1552+7),"n/a")),IF(periods_per_year=24,DATE(YEAR(fpdate),MONTH(fpdate)+(O1553-1)/2+IF(AND(DAY(fpdate)&gt;=15,MOD(O1553,2)=0),1,0),IF(MOD(O1553,2)=0,IF(DAY(fpdate)&gt;=15,DAY(fpdate)-14,DAY(fpdate)+14),DAY(fpdate))),IF(DAY(DATE(YEAR(fpdate),MONTH(fpdate)+O1553-1,DAY(fpdate)))&lt;&gt;DAY(fpdate),DATE(YEAR(fpdate),MONTH(fpdate)+O1553,0),DATE(YEAR(fpdate),MONTH(fpdate)+O1553-1,DAY(fpdate))))))</f>
        <v/>
      </c>
      <c r="Q1553" s="20" t="str">
        <f>IF(O1553="","",IF(D1553&lt;&gt;"",D1553,IF(O1553=1,start_rate,IF(variable,IF(OR(O1553=1,O1553&lt;$J$23*periods_per_year),Q1552,MIN($J$24,IF(MOD(O1553-1,$J$26)=0,MAX($J$25,Q1552+$J$27),Q1552))),Q1552))))</f>
        <v/>
      </c>
      <c r="R1553" s="21" t="str">
        <f>IF(O1553="","",ROUND((((1+Q1553/CP)^(CP/periods_per_year))-1)*U1552,2))</f>
        <v/>
      </c>
      <c r="S1553" s="21" t="str">
        <f>IF(O1553="","",IF(O1553=nper,U1552+R1553,MIN(U1552+R1553,IF(Q1553=Q1552,S1552,ROUND(-PMT(((1+Q1553/CP)^(CP/periods_per_year))-1,nper-O1553+1,U1552),2)))))</f>
        <v/>
      </c>
      <c r="T1553" s="21" t="str">
        <f t="shared" si="238"/>
        <v/>
      </c>
      <c r="U1553" s="21" t="str">
        <f t="shared" si="239"/>
        <v/>
      </c>
    </row>
    <row r="1554" spans="1:21" x14ac:dyDescent="0.2">
      <c r="A1554" s="11" t="str">
        <f t="shared" si="230"/>
        <v/>
      </c>
      <c r="B1554" s="12" t="str">
        <f t="shared" si="231"/>
        <v/>
      </c>
      <c r="C1554" s="16" t="str">
        <f t="shared" si="232"/>
        <v/>
      </c>
      <c r="D1554" s="13" t="str">
        <f>IF(A1554="","",IF(A1554=1,start_rate,IF(variable,IF(OR(A1554=1,A1554&lt;$J$23*periods_per_year),D1553,MIN($J$24,IF(MOD(A1554-1,$J$26)=0,MAX($J$25,D1553+$J$27),D1553))),D1553)))</f>
        <v/>
      </c>
      <c r="E1554" s="14" t="str">
        <f t="shared" si="233"/>
        <v/>
      </c>
      <c r="F1554" s="14" t="str">
        <f>IF(A1554="","",IF(A1554=nper,J1553+E1554,MIN(J1553+E1554,IF(D1554=D1553,F1553,IF($E$13="Acc Bi-Weekly",ROUND((-PMT(((1+D1554/CP)^(CP/12))-1,(nper-A1554+1)*12/26,J1553))/2,2),IF($E$13="Acc Weekly",ROUND((-PMT(((1+D1554/CP)^(CP/12))-1,(nper-A1554+1)*12/52,J1553))/4,2),ROUND(-PMT(((1+D1554/CP)^(CP/periods_per_year))-1,nper-A1554+1,J1553),2)))))))</f>
        <v/>
      </c>
      <c r="G1554" s="14" t="str">
        <f>IF(OR(A1554="",A1554&lt;$E$23),"",IF(J1553&lt;=F1554,0,IF(IF(AND(A1554&gt;=$E$23,MOD(A1554-$E$23,int)=0),$E$24,0)+F1554&gt;=J1553+E1554,J1553+E1554-F1554,IF(AND(A1554&gt;=$E$23,MOD(A1554-$E$23,int)=0),$E$24,0)+IF(IF(AND(A1554&gt;=$E$23,MOD(A1554-$E$23,int)=0),$E$24,0)+IF(MOD(A1554-$E$27,periods_per_year)=0,$E$26,0)+F1554&lt;J1553+E1554,IF(MOD(A1554-$E$27,periods_per_year)=0,$E$26,0),J1553+E1554-IF(AND(A1554&gt;=$E$23,MOD(A1554-$E$23,int)=0),$E$24,0)-F1554))))</f>
        <v/>
      </c>
      <c r="H1554" s="15"/>
      <c r="I1554" s="14" t="str">
        <f t="shared" si="234"/>
        <v/>
      </c>
      <c r="J1554" s="14" t="str">
        <f t="shared" si="235"/>
        <v/>
      </c>
      <c r="K1554" s="14" t="str">
        <f t="shared" si="236"/>
        <v/>
      </c>
      <c r="L1554" s="14" t="str">
        <f>IF(A1554="","",SUM($K$49:K1554))</f>
        <v/>
      </c>
      <c r="O1554" s="18" t="str">
        <f t="shared" si="237"/>
        <v/>
      </c>
      <c r="P1554" s="19" t="str">
        <f>IF(O1554="","",IF(OR(periods_per_year=26,periods_per_year=52),IF(periods_per_year=26,IF(O1554=1,fpdate,P1553+14),IF(periods_per_year=52,IF(O1554=1,fpdate,P1553+7),"n/a")),IF(periods_per_year=24,DATE(YEAR(fpdate),MONTH(fpdate)+(O1554-1)/2+IF(AND(DAY(fpdate)&gt;=15,MOD(O1554,2)=0),1,0),IF(MOD(O1554,2)=0,IF(DAY(fpdate)&gt;=15,DAY(fpdate)-14,DAY(fpdate)+14),DAY(fpdate))),IF(DAY(DATE(YEAR(fpdate),MONTH(fpdate)+O1554-1,DAY(fpdate)))&lt;&gt;DAY(fpdate),DATE(YEAR(fpdate),MONTH(fpdate)+O1554,0),DATE(YEAR(fpdate),MONTH(fpdate)+O1554-1,DAY(fpdate))))))</f>
        <v/>
      </c>
      <c r="Q1554" s="20" t="str">
        <f>IF(O1554="","",IF(D1554&lt;&gt;"",D1554,IF(O1554=1,start_rate,IF(variable,IF(OR(O1554=1,O1554&lt;$J$23*periods_per_year),Q1553,MIN($J$24,IF(MOD(O1554-1,$J$26)=0,MAX($J$25,Q1553+$J$27),Q1553))),Q1553))))</f>
        <v/>
      </c>
      <c r="R1554" s="21" t="str">
        <f>IF(O1554="","",ROUND((((1+Q1554/CP)^(CP/periods_per_year))-1)*U1553,2))</f>
        <v/>
      </c>
      <c r="S1554" s="21" t="str">
        <f>IF(O1554="","",IF(O1554=nper,U1553+R1554,MIN(U1553+R1554,IF(Q1554=Q1553,S1553,ROUND(-PMT(((1+Q1554/CP)^(CP/periods_per_year))-1,nper-O1554+1,U1553),2)))))</f>
        <v/>
      </c>
      <c r="T1554" s="21" t="str">
        <f t="shared" si="238"/>
        <v/>
      </c>
      <c r="U1554" s="21" t="str">
        <f t="shared" si="239"/>
        <v/>
      </c>
    </row>
    <row r="1555" spans="1:21" x14ac:dyDescent="0.2">
      <c r="A1555" s="11" t="str">
        <f t="shared" si="230"/>
        <v/>
      </c>
      <c r="B1555" s="12" t="str">
        <f t="shared" si="231"/>
        <v/>
      </c>
      <c r="C1555" s="16" t="str">
        <f t="shared" si="232"/>
        <v/>
      </c>
      <c r="D1555" s="13" t="str">
        <f>IF(A1555="","",IF(A1555=1,start_rate,IF(variable,IF(OR(A1555=1,A1555&lt;$J$23*periods_per_year),D1554,MIN($J$24,IF(MOD(A1555-1,$J$26)=0,MAX($J$25,D1554+$J$27),D1554))),D1554)))</f>
        <v/>
      </c>
      <c r="E1555" s="14" t="str">
        <f t="shared" si="233"/>
        <v/>
      </c>
      <c r="F1555" s="14" t="str">
        <f>IF(A1555="","",IF(A1555=nper,J1554+E1555,MIN(J1554+E1555,IF(D1555=D1554,F1554,IF($E$13="Acc Bi-Weekly",ROUND((-PMT(((1+D1555/CP)^(CP/12))-1,(nper-A1555+1)*12/26,J1554))/2,2),IF($E$13="Acc Weekly",ROUND((-PMT(((1+D1555/CP)^(CP/12))-1,(nper-A1555+1)*12/52,J1554))/4,2),ROUND(-PMT(((1+D1555/CP)^(CP/periods_per_year))-1,nper-A1555+1,J1554),2)))))))</f>
        <v/>
      </c>
      <c r="G1555" s="14" t="str">
        <f>IF(OR(A1555="",A1555&lt;$E$23),"",IF(J1554&lt;=F1555,0,IF(IF(AND(A1555&gt;=$E$23,MOD(A1555-$E$23,int)=0),$E$24,0)+F1555&gt;=J1554+E1555,J1554+E1555-F1555,IF(AND(A1555&gt;=$E$23,MOD(A1555-$E$23,int)=0),$E$24,0)+IF(IF(AND(A1555&gt;=$E$23,MOD(A1555-$E$23,int)=0),$E$24,0)+IF(MOD(A1555-$E$27,periods_per_year)=0,$E$26,0)+F1555&lt;J1554+E1555,IF(MOD(A1555-$E$27,periods_per_year)=0,$E$26,0),J1554+E1555-IF(AND(A1555&gt;=$E$23,MOD(A1555-$E$23,int)=0),$E$24,0)-F1555))))</f>
        <v/>
      </c>
      <c r="H1555" s="15"/>
      <c r="I1555" s="14" t="str">
        <f t="shared" si="234"/>
        <v/>
      </c>
      <c r="J1555" s="14" t="str">
        <f t="shared" si="235"/>
        <v/>
      </c>
      <c r="K1555" s="14" t="str">
        <f t="shared" si="236"/>
        <v/>
      </c>
      <c r="L1555" s="14" t="str">
        <f>IF(A1555="","",SUM($K$49:K1555))</f>
        <v/>
      </c>
      <c r="O1555" s="18" t="str">
        <f t="shared" si="237"/>
        <v/>
      </c>
      <c r="P1555" s="19" t="str">
        <f>IF(O1555="","",IF(OR(periods_per_year=26,periods_per_year=52),IF(periods_per_year=26,IF(O1555=1,fpdate,P1554+14),IF(periods_per_year=52,IF(O1555=1,fpdate,P1554+7),"n/a")),IF(periods_per_year=24,DATE(YEAR(fpdate),MONTH(fpdate)+(O1555-1)/2+IF(AND(DAY(fpdate)&gt;=15,MOD(O1555,2)=0),1,0),IF(MOD(O1555,2)=0,IF(DAY(fpdate)&gt;=15,DAY(fpdate)-14,DAY(fpdate)+14),DAY(fpdate))),IF(DAY(DATE(YEAR(fpdate),MONTH(fpdate)+O1555-1,DAY(fpdate)))&lt;&gt;DAY(fpdate),DATE(YEAR(fpdate),MONTH(fpdate)+O1555,0),DATE(YEAR(fpdate),MONTH(fpdate)+O1555-1,DAY(fpdate))))))</f>
        <v/>
      </c>
      <c r="Q1555" s="20" t="str">
        <f>IF(O1555="","",IF(D1555&lt;&gt;"",D1555,IF(O1555=1,start_rate,IF(variable,IF(OR(O1555=1,O1555&lt;$J$23*periods_per_year),Q1554,MIN($J$24,IF(MOD(O1555-1,$J$26)=0,MAX($J$25,Q1554+$J$27),Q1554))),Q1554))))</f>
        <v/>
      </c>
      <c r="R1555" s="21" t="str">
        <f>IF(O1555="","",ROUND((((1+Q1555/CP)^(CP/periods_per_year))-1)*U1554,2))</f>
        <v/>
      </c>
      <c r="S1555" s="21" t="str">
        <f>IF(O1555="","",IF(O1555=nper,U1554+R1555,MIN(U1554+R1555,IF(Q1555=Q1554,S1554,ROUND(-PMT(((1+Q1555/CP)^(CP/periods_per_year))-1,nper-O1555+1,U1554),2)))))</f>
        <v/>
      </c>
      <c r="T1555" s="21" t="str">
        <f t="shared" si="238"/>
        <v/>
      </c>
      <c r="U1555" s="21" t="str">
        <f t="shared" si="239"/>
        <v/>
      </c>
    </row>
    <row r="1556" spans="1:21" x14ac:dyDescent="0.2">
      <c r="A1556" s="11" t="str">
        <f t="shared" si="230"/>
        <v/>
      </c>
      <c r="B1556" s="12" t="str">
        <f t="shared" si="231"/>
        <v/>
      </c>
      <c r="C1556" s="16" t="str">
        <f t="shared" si="232"/>
        <v/>
      </c>
      <c r="D1556" s="13" t="str">
        <f>IF(A1556="","",IF(A1556=1,start_rate,IF(variable,IF(OR(A1556=1,A1556&lt;$J$23*periods_per_year),D1555,MIN($J$24,IF(MOD(A1556-1,$J$26)=0,MAX($J$25,D1555+$J$27),D1555))),D1555)))</f>
        <v/>
      </c>
      <c r="E1556" s="14" t="str">
        <f t="shared" si="233"/>
        <v/>
      </c>
      <c r="F1556" s="14" t="str">
        <f>IF(A1556="","",IF(A1556=nper,J1555+E1556,MIN(J1555+E1556,IF(D1556=D1555,F1555,IF($E$13="Acc Bi-Weekly",ROUND((-PMT(((1+D1556/CP)^(CP/12))-1,(nper-A1556+1)*12/26,J1555))/2,2),IF($E$13="Acc Weekly",ROUND((-PMT(((1+D1556/CP)^(CP/12))-1,(nper-A1556+1)*12/52,J1555))/4,2),ROUND(-PMT(((1+D1556/CP)^(CP/periods_per_year))-1,nper-A1556+1,J1555),2)))))))</f>
        <v/>
      </c>
      <c r="G1556" s="14" t="str">
        <f>IF(OR(A1556="",A1556&lt;$E$23),"",IF(J1555&lt;=F1556,0,IF(IF(AND(A1556&gt;=$E$23,MOD(A1556-$E$23,int)=0),$E$24,0)+F1556&gt;=J1555+E1556,J1555+E1556-F1556,IF(AND(A1556&gt;=$E$23,MOD(A1556-$E$23,int)=0),$E$24,0)+IF(IF(AND(A1556&gt;=$E$23,MOD(A1556-$E$23,int)=0),$E$24,0)+IF(MOD(A1556-$E$27,periods_per_year)=0,$E$26,0)+F1556&lt;J1555+E1556,IF(MOD(A1556-$E$27,periods_per_year)=0,$E$26,0),J1555+E1556-IF(AND(A1556&gt;=$E$23,MOD(A1556-$E$23,int)=0),$E$24,0)-F1556))))</f>
        <v/>
      </c>
      <c r="H1556" s="15"/>
      <c r="I1556" s="14" t="str">
        <f t="shared" si="234"/>
        <v/>
      </c>
      <c r="J1556" s="14" t="str">
        <f t="shared" si="235"/>
        <v/>
      </c>
      <c r="K1556" s="14" t="str">
        <f t="shared" si="236"/>
        <v/>
      </c>
      <c r="L1556" s="14" t="str">
        <f>IF(A1556="","",SUM($K$49:K1556))</f>
        <v/>
      </c>
      <c r="O1556" s="18" t="str">
        <f t="shared" si="237"/>
        <v/>
      </c>
      <c r="P1556" s="19" t="str">
        <f>IF(O1556="","",IF(OR(periods_per_year=26,periods_per_year=52),IF(periods_per_year=26,IF(O1556=1,fpdate,P1555+14),IF(periods_per_year=52,IF(O1556=1,fpdate,P1555+7),"n/a")),IF(periods_per_year=24,DATE(YEAR(fpdate),MONTH(fpdate)+(O1556-1)/2+IF(AND(DAY(fpdate)&gt;=15,MOD(O1556,2)=0),1,0),IF(MOD(O1556,2)=0,IF(DAY(fpdate)&gt;=15,DAY(fpdate)-14,DAY(fpdate)+14),DAY(fpdate))),IF(DAY(DATE(YEAR(fpdate),MONTH(fpdate)+O1556-1,DAY(fpdate)))&lt;&gt;DAY(fpdate),DATE(YEAR(fpdate),MONTH(fpdate)+O1556,0),DATE(YEAR(fpdate),MONTH(fpdate)+O1556-1,DAY(fpdate))))))</f>
        <v/>
      </c>
      <c r="Q1556" s="20" t="str">
        <f>IF(O1556="","",IF(D1556&lt;&gt;"",D1556,IF(O1556=1,start_rate,IF(variable,IF(OR(O1556=1,O1556&lt;$J$23*periods_per_year),Q1555,MIN($J$24,IF(MOD(O1556-1,$J$26)=0,MAX($J$25,Q1555+$J$27),Q1555))),Q1555))))</f>
        <v/>
      </c>
      <c r="R1556" s="21" t="str">
        <f>IF(O1556="","",ROUND((((1+Q1556/CP)^(CP/periods_per_year))-1)*U1555,2))</f>
        <v/>
      </c>
      <c r="S1556" s="21" t="str">
        <f>IF(O1556="","",IF(O1556=nper,U1555+R1556,MIN(U1555+R1556,IF(Q1556=Q1555,S1555,ROUND(-PMT(((1+Q1556/CP)^(CP/periods_per_year))-1,nper-O1556+1,U1555),2)))))</f>
        <v/>
      </c>
      <c r="T1556" s="21" t="str">
        <f t="shared" si="238"/>
        <v/>
      </c>
      <c r="U1556" s="21" t="str">
        <f t="shared" si="239"/>
        <v/>
      </c>
    </row>
    <row r="1557" spans="1:21" x14ac:dyDescent="0.2">
      <c r="A1557" s="11" t="str">
        <f t="shared" si="230"/>
        <v/>
      </c>
      <c r="B1557" s="12" t="str">
        <f t="shared" si="231"/>
        <v/>
      </c>
      <c r="C1557" s="16" t="str">
        <f t="shared" si="232"/>
        <v/>
      </c>
      <c r="D1557" s="13" t="str">
        <f>IF(A1557="","",IF(A1557=1,start_rate,IF(variable,IF(OR(A1557=1,A1557&lt;$J$23*periods_per_year),D1556,MIN($J$24,IF(MOD(A1557-1,$J$26)=0,MAX($J$25,D1556+$J$27),D1556))),D1556)))</f>
        <v/>
      </c>
      <c r="E1557" s="14" t="str">
        <f t="shared" si="233"/>
        <v/>
      </c>
      <c r="F1557" s="14" t="str">
        <f>IF(A1557="","",IF(A1557=nper,J1556+E1557,MIN(J1556+E1557,IF(D1557=D1556,F1556,IF($E$13="Acc Bi-Weekly",ROUND((-PMT(((1+D1557/CP)^(CP/12))-1,(nper-A1557+1)*12/26,J1556))/2,2),IF($E$13="Acc Weekly",ROUND((-PMT(((1+D1557/CP)^(CP/12))-1,(nper-A1557+1)*12/52,J1556))/4,2),ROUND(-PMT(((1+D1557/CP)^(CP/periods_per_year))-1,nper-A1557+1,J1556),2)))))))</f>
        <v/>
      </c>
      <c r="G1557" s="14" t="str">
        <f>IF(OR(A1557="",A1557&lt;$E$23),"",IF(J1556&lt;=F1557,0,IF(IF(AND(A1557&gt;=$E$23,MOD(A1557-$E$23,int)=0),$E$24,0)+F1557&gt;=J1556+E1557,J1556+E1557-F1557,IF(AND(A1557&gt;=$E$23,MOD(A1557-$E$23,int)=0),$E$24,0)+IF(IF(AND(A1557&gt;=$E$23,MOD(A1557-$E$23,int)=0),$E$24,0)+IF(MOD(A1557-$E$27,periods_per_year)=0,$E$26,0)+F1557&lt;J1556+E1557,IF(MOD(A1557-$E$27,periods_per_year)=0,$E$26,0),J1556+E1557-IF(AND(A1557&gt;=$E$23,MOD(A1557-$E$23,int)=0),$E$24,0)-F1557))))</f>
        <v/>
      </c>
      <c r="H1557" s="15"/>
      <c r="I1557" s="14" t="str">
        <f t="shared" si="234"/>
        <v/>
      </c>
      <c r="J1557" s="14" t="str">
        <f t="shared" si="235"/>
        <v/>
      </c>
      <c r="K1557" s="14" t="str">
        <f t="shared" si="236"/>
        <v/>
      </c>
      <c r="L1557" s="14" t="str">
        <f>IF(A1557="","",SUM($K$49:K1557))</f>
        <v/>
      </c>
      <c r="O1557" s="18" t="str">
        <f t="shared" si="237"/>
        <v/>
      </c>
      <c r="P1557" s="19" t="str">
        <f>IF(O1557="","",IF(OR(periods_per_year=26,periods_per_year=52),IF(periods_per_year=26,IF(O1557=1,fpdate,P1556+14),IF(periods_per_year=52,IF(O1557=1,fpdate,P1556+7),"n/a")),IF(periods_per_year=24,DATE(YEAR(fpdate),MONTH(fpdate)+(O1557-1)/2+IF(AND(DAY(fpdate)&gt;=15,MOD(O1557,2)=0),1,0),IF(MOD(O1557,2)=0,IF(DAY(fpdate)&gt;=15,DAY(fpdate)-14,DAY(fpdate)+14),DAY(fpdate))),IF(DAY(DATE(YEAR(fpdate),MONTH(fpdate)+O1557-1,DAY(fpdate)))&lt;&gt;DAY(fpdate),DATE(YEAR(fpdate),MONTH(fpdate)+O1557,0),DATE(YEAR(fpdate),MONTH(fpdate)+O1557-1,DAY(fpdate))))))</f>
        <v/>
      </c>
      <c r="Q1557" s="20" t="str">
        <f>IF(O1557="","",IF(D1557&lt;&gt;"",D1557,IF(O1557=1,start_rate,IF(variable,IF(OR(O1557=1,O1557&lt;$J$23*periods_per_year),Q1556,MIN($J$24,IF(MOD(O1557-1,$J$26)=0,MAX($J$25,Q1556+$J$27),Q1556))),Q1556))))</f>
        <v/>
      </c>
      <c r="R1557" s="21" t="str">
        <f>IF(O1557="","",ROUND((((1+Q1557/CP)^(CP/periods_per_year))-1)*U1556,2))</f>
        <v/>
      </c>
      <c r="S1557" s="21" t="str">
        <f>IF(O1557="","",IF(O1557=nper,U1556+R1557,MIN(U1556+R1557,IF(Q1557=Q1556,S1556,ROUND(-PMT(((1+Q1557/CP)^(CP/periods_per_year))-1,nper-O1557+1,U1556),2)))))</f>
        <v/>
      </c>
      <c r="T1557" s="21" t="str">
        <f t="shared" si="238"/>
        <v/>
      </c>
      <c r="U1557" s="21" t="str">
        <f t="shared" si="239"/>
        <v/>
      </c>
    </row>
    <row r="1558" spans="1:21" x14ac:dyDescent="0.2">
      <c r="A1558" s="11" t="str">
        <f t="shared" si="230"/>
        <v/>
      </c>
      <c r="B1558" s="12" t="str">
        <f t="shared" si="231"/>
        <v/>
      </c>
      <c r="C1558" s="16" t="str">
        <f t="shared" si="232"/>
        <v/>
      </c>
      <c r="D1558" s="13" t="str">
        <f>IF(A1558="","",IF(A1558=1,start_rate,IF(variable,IF(OR(A1558=1,A1558&lt;$J$23*periods_per_year),D1557,MIN($J$24,IF(MOD(A1558-1,$J$26)=0,MAX($J$25,D1557+$J$27),D1557))),D1557)))</f>
        <v/>
      </c>
      <c r="E1558" s="14" t="str">
        <f t="shared" si="233"/>
        <v/>
      </c>
      <c r="F1558" s="14" t="str">
        <f>IF(A1558="","",IF(A1558=nper,J1557+E1558,MIN(J1557+E1558,IF(D1558=D1557,F1557,IF($E$13="Acc Bi-Weekly",ROUND((-PMT(((1+D1558/CP)^(CP/12))-1,(nper-A1558+1)*12/26,J1557))/2,2),IF($E$13="Acc Weekly",ROUND((-PMT(((1+D1558/CP)^(CP/12))-1,(nper-A1558+1)*12/52,J1557))/4,2),ROUND(-PMT(((1+D1558/CP)^(CP/periods_per_year))-1,nper-A1558+1,J1557),2)))))))</f>
        <v/>
      </c>
      <c r="G1558" s="14" t="str">
        <f>IF(OR(A1558="",A1558&lt;$E$23),"",IF(J1557&lt;=F1558,0,IF(IF(AND(A1558&gt;=$E$23,MOD(A1558-$E$23,int)=0),$E$24,0)+F1558&gt;=J1557+E1558,J1557+E1558-F1558,IF(AND(A1558&gt;=$E$23,MOD(A1558-$E$23,int)=0),$E$24,0)+IF(IF(AND(A1558&gt;=$E$23,MOD(A1558-$E$23,int)=0),$E$24,0)+IF(MOD(A1558-$E$27,periods_per_year)=0,$E$26,0)+F1558&lt;J1557+E1558,IF(MOD(A1558-$E$27,periods_per_year)=0,$E$26,0),J1557+E1558-IF(AND(A1558&gt;=$E$23,MOD(A1558-$E$23,int)=0),$E$24,0)-F1558))))</f>
        <v/>
      </c>
      <c r="H1558" s="15"/>
      <c r="I1558" s="14" t="str">
        <f t="shared" si="234"/>
        <v/>
      </c>
      <c r="J1558" s="14" t="str">
        <f t="shared" si="235"/>
        <v/>
      </c>
      <c r="K1558" s="14" t="str">
        <f t="shared" si="236"/>
        <v/>
      </c>
      <c r="L1558" s="14" t="str">
        <f>IF(A1558="","",SUM($K$49:K1558))</f>
        <v/>
      </c>
      <c r="O1558" s="18" t="str">
        <f t="shared" si="237"/>
        <v/>
      </c>
      <c r="P1558" s="19" t="str">
        <f>IF(O1558="","",IF(OR(periods_per_year=26,periods_per_year=52),IF(periods_per_year=26,IF(O1558=1,fpdate,P1557+14),IF(periods_per_year=52,IF(O1558=1,fpdate,P1557+7),"n/a")),IF(periods_per_year=24,DATE(YEAR(fpdate),MONTH(fpdate)+(O1558-1)/2+IF(AND(DAY(fpdate)&gt;=15,MOD(O1558,2)=0),1,0),IF(MOD(O1558,2)=0,IF(DAY(fpdate)&gt;=15,DAY(fpdate)-14,DAY(fpdate)+14),DAY(fpdate))),IF(DAY(DATE(YEAR(fpdate),MONTH(fpdate)+O1558-1,DAY(fpdate)))&lt;&gt;DAY(fpdate),DATE(YEAR(fpdate),MONTH(fpdate)+O1558,0),DATE(YEAR(fpdate),MONTH(fpdate)+O1558-1,DAY(fpdate))))))</f>
        <v/>
      </c>
      <c r="Q1558" s="20" t="str">
        <f>IF(O1558="","",IF(D1558&lt;&gt;"",D1558,IF(O1558=1,start_rate,IF(variable,IF(OR(O1558=1,O1558&lt;$J$23*periods_per_year),Q1557,MIN($J$24,IF(MOD(O1558-1,$J$26)=0,MAX($J$25,Q1557+$J$27),Q1557))),Q1557))))</f>
        <v/>
      </c>
      <c r="R1558" s="21" t="str">
        <f>IF(O1558="","",ROUND((((1+Q1558/CP)^(CP/periods_per_year))-1)*U1557,2))</f>
        <v/>
      </c>
      <c r="S1558" s="21" t="str">
        <f>IF(O1558="","",IF(O1558=nper,U1557+R1558,MIN(U1557+R1558,IF(Q1558=Q1557,S1557,ROUND(-PMT(((1+Q1558/CP)^(CP/periods_per_year))-1,nper-O1558+1,U1557),2)))))</f>
        <v/>
      </c>
      <c r="T1558" s="21" t="str">
        <f t="shared" si="238"/>
        <v/>
      </c>
      <c r="U1558" s="21" t="str">
        <f t="shared" si="239"/>
        <v/>
      </c>
    </row>
    <row r="1559" spans="1:21" x14ac:dyDescent="0.2">
      <c r="A1559" s="11" t="str">
        <f t="shared" si="230"/>
        <v/>
      </c>
      <c r="B1559" s="12" t="str">
        <f t="shared" si="231"/>
        <v/>
      </c>
      <c r="C1559" s="16" t="str">
        <f t="shared" si="232"/>
        <v/>
      </c>
      <c r="D1559" s="13" t="str">
        <f>IF(A1559="","",IF(A1559=1,start_rate,IF(variable,IF(OR(A1559=1,A1559&lt;$J$23*periods_per_year),D1558,MIN($J$24,IF(MOD(A1559-1,$J$26)=0,MAX($J$25,D1558+$J$27),D1558))),D1558)))</f>
        <v/>
      </c>
      <c r="E1559" s="14" t="str">
        <f t="shared" si="233"/>
        <v/>
      </c>
      <c r="F1559" s="14" t="str">
        <f>IF(A1559="","",IF(A1559=nper,J1558+E1559,MIN(J1558+E1559,IF(D1559=D1558,F1558,IF($E$13="Acc Bi-Weekly",ROUND((-PMT(((1+D1559/CP)^(CP/12))-1,(nper-A1559+1)*12/26,J1558))/2,2),IF($E$13="Acc Weekly",ROUND((-PMT(((1+D1559/CP)^(CP/12))-1,(nper-A1559+1)*12/52,J1558))/4,2),ROUND(-PMT(((1+D1559/CP)^(CP/periods_per_year))-1,nper-A1559+1,J1558),2)))))))</f>
        <v/>
      </c>
      <c r="G1559" s="14" t="str">
        <f>IF(OR(A1559="",A1559&lt;$E$23),"",IF(J1558&lt;=F1559,0,IF(IF(AND(A1559&gt;=$E$23,MOD(A1559-$E$23,int)=0),$E$24,0)+F1559&gt;=J1558+E1559,J1558+E1559-F1559,IF(AND(A1559&gt;=$E$23,MOD(A1559-$E$23,int)=0),$E$24,0)+IF(IF(AND(A1559&gt;=$E$23,MOD(A1559-$E$23,int)=0),$E$24,0)+IF(MOD(A1559-$E$27,periods_per_year)=0,$E$26,0)+F1559&lt;J1558+E1559,IF(MOD(A1559-$E$27,periods_per_year)=0,$E$26,0),J1558+E1559-IF(AND(A1559&gt;=$E$23,MOD(A1559-$E$23,int)=0),$E$24,0)-F1559))))</f>
        <v/>
      </c>
      <c r="H1559" s="15"/>
      <c r="I1559" s="14" t="str">
        <f t="shared" si="234"/>
        <v/>
      </c>
      <c r="J1559" s="14" t="str">
        <f t="shared" si="235"/>
        <v/>
      </c>
      <c r="K1559" s="14" t="str">
        <f t="shared" si="236"/>
        <v/>
      </c>
      <c r="L1559" s="14" t="str">
        <f>IF(A1559="","",SUM($K$49:K1559))</f>
        <v/>
      </c>
      <c r="O1559" s="18" t="str">
        <f t="shared" si="237"/>
        <v/>
      </c>
      <c r="P1559" s="19" t="str">
        <f>IF(O1559="","",IF(OR(periods_per_year=26,periods_per_year=52),IF(periods_per_year=26,IF(O1559=1,fpdate,P1558+14),IF(periods_per_year=52,IF(O1559=1,fpdate,P1558+7),"n/a")),IF(periods_per_year=24,DATE(YEAR(fpdate),MONTH(fpdate)+(O1559-1)/2+IF(AND(DAY(fpdate)&gt;=15,MOD(O1559,2)=0),1,0),IF(MOD(O1559,2)=0,IF(DAY(fpdate)&gt;=15,DAY(fpdate)-14,DAY(fpdate)+14),DAY(fpdate))),IF(DAY(DATE(YEAR(fpdate),MONTH(fpdate)+O1559-1,DAY(fpdate)))&lt;&gt;DAY(fpdate),DATE(YEAR(fpdate),MONTH(fpdate)+O1559,0),DATE(YEAR(fpdate),MONTH(fpdate)+O1559-1,DAY(fpdate))))))</f>
        <v/>
      </c>
      <c r="Q1559" s="20" t="str">
        <f>IF(O1559="","",IF(D1559&lt;&gt;"",D1559,IF(O1559=1,start_rate,IF(variable,IF(OR(O1559=1,O1559&lt;$J$23*periods_per_year),Q1558,MIN($J$24,IF(MOD(O1559-1,$J$26)=0,MAX($J$25,Q1558+$J$27),Q1558))),Q1558))))</f>
        <v/>
      </c>
      <c r="R1559" s="21" t="str">
        <f>IF(O1559="","",ROUND((((1+Q1559/CP)^(CP/periods_per_year))-1)*U1558,2))</f>
        <v/>
      </c>
      <c r="S1559" s="21" t="str">
        <f>IF(O1559="","",IF(O1559=nper,U1558+R1559,MIN(U1558+R1559,IF(Q1559=Q1558,S1558,ROUND(-PMT(((1+Q1559/CP)^(CP/periods_per_year))-1,nper-O1559+1,U1558),2)))))</f>
        <v/>
      </c>
      <c r="T1559" s="21" t="str">
        <f t="shared" si="238"/>
        <v/>
      </c>
      <c r="U1559" s="21" t="str">
        <f t="shared" si="239"/>
        <v/>
      </c>
    </row>
    <row r="1560" spans="1:21" x14ac:dyDescent="0.2">
      <c r="A1560" s="11" t="str">
        <f t="shared" si="230"/>
        <v/>
      </c>
      <c r="B1560" s="12" t="str">
        <f t="shared" si="231"/>
        <v/>
      </c>
      <c r="C1560" s="16" t="str">
        <f t="shared" si="232"/>
        <v/>
      </c>
      <c r="D1560" s="13" t="str">
        <f>IF(A1560="","",IF(A1560=1,start_rate,IF(variable,IF(OR(A1560=1,A1560&lt;$J$23*periods_per_year),D1559,MIN($J$24,IF(MOD(A1560-1,$J$26)=0,MAX($J$25,D1559+$J$27),D1559))),D1559)))</f>
        <v/>
      </c>
      <c r="E1560" s="14" t="str">
        <f t="shared" si="233"/>
        <v/>
      </c>
      <c r="F1560" s="14" t="str">
        <f>IF(A1560="","",IF(A1560=nper,J1559+E1560,MIN(J1559+E1560,IF(D1560=D1559,F1559,IF($E$13="Acc Bi-Weekly",ROUND((-PMT(((1+D1560/CP)^(CP/12))-1,(nper-A1560+1)*12/26,J1559))/2,2),IF($E$13="Acc Weekly",ROUND((-PMT(((1+D1560/CP)^(CP/12))-1,(nper-A1560+1)*12/52,J1559))/4,2),ROUND(-PMT(((1+D1560/CP)^(CP/periods_per_year))-1,nper-A1560+1,J1559),2)))))))</f>
        <v/>
      </c>
      <c r="G1560" s="14" t="str">
        <f>IF(OR(A1560="",A1560&lt;$E$23),"",IF(J1559&lt;=F1560,0,IF(IF(AND(A1560&gt;=$E$23,MOD(A1560-$E$23,int)=0),$E$24,0)+F1560&gt;=J1559+E1560,J1559+E1560-F1560,IF(AND(A1560&gt;=$E$23,MOD(A1560-$E$23,int)=0),$E$24,0)+IF(IF(AND(A1560&gt;=$E$23,MOD(A1560-$E$23,int)=0),$E$24,0)+IF(MOD(A1560-$E$27,periods_per_year)=0,$E$26,0)+F1560&lt;J1559+E1560,IF(MOD(A1560-$E$27,periods_per_year)=0,$E$26,0),J1559+E1560-IF(AND(A1560&gt;=$E$23,MOD(A1560-$E$23,int)=0),$E$24,0)-F1560))))</f>
        <v/>
      </c>
      <c r="H1560" s="15"/>
      <c r="I1560" s="14" t="str">
        <f t="shared" si="234"/>
        <v/>
      </c>
      <c r="J1560" s="14" t="str">
        <f t="shared" si="235"/>
        <v/>
      </c>
      <c r="K1560" s="14" t="str">
        <f t="shared" si="236"/>
        <v/>
      </c>
      <c r="L1560" s="14" t="str">
        <f>IF(A1560="","",SUM($K$49:K1560))</f>
        <v/>
      </c>
      <c r="O1560" s="18" t="str">
        <f t="shared" si="237"/>
        <v/>
      </c>
      <c r="P1560" s="19" t="str">
        <f>IF(O1560="","",IF(OR(periods_per_year=26,periods_per_year=52),IF(periods_per_year=26,IF(O1560=1,fpdate,P1559+14),IF(periods_per_year=52,IF(O1560=1,fpdate,P1559+7),"n/a")),IF(periods_per_year=24,DATE(YEAR(fpdate),MONTH(fpdate)+(O1560-1)/2+IF(AND(DAY(fpdate)&gt;=15,MOD(O1560,2)=0),1,0),IF(MOD(O1560,2)=0,IF(DAY(fpdate)&gt;=15,DAY(fpdate)-14,DAY(fpdate)+14),DAY(fpdate))),IF(DAY(DATE(YEAR(fpdate),MONTH(fpdate)+O1560-1,DAY(fpdate)))&lt;&gt;DAY(fpdate),DATE(YEAR(fpdate),MONTH(fpdate)+O1560,0),DATE(YEAR(fpdate),MONTH(fpdate)+O1560-1,DAY(fpdate))))))</f>
        <v/>
      </c>
      <c r="Q1560" s="20" t="str">
        <f>IF(O1560="","",IF(D1560&lt;&gt;"",D1560,IF(O1560=1,start_rate,IF(variable,IF(OR(O1560=1,O1560&lt;$J$23*periods_per_year),Q1559,MIN($J$24,IF(MOD(O1560-1,$J$26)=0,MAX($J$25,Q1559+$J$27),Q1559))),Q1559))))</f>
        <v/>
      </c>
      <c r="R1560" s="21" t="str">
        <f>IF(O1560="","",ROUND((((1+Q1560/CP)^(CP/periods_per_year))-1)*U1559,2))</f>
        <v/>
      </c>
      <c r="S1560" s="21" t="str">
        <f>IF(O1560="","",IF(O1560=nper,U1559+R1560,MIN(U1559+R1560,IF(Q1560=Q1559,S1559,ROUND(-PMT(((1+Q1560/CP)^(CP/periods_per_year))-1,nper-O1560+1,U1559),2)))))</f>
        <v/>
      </c>
      <c r="T1560" s="21" t="str">
        <f t="shared" si="238"/>
        <v/>
      </c>
      <c r="U1560" s="21" t="str">
        <f t="shared" si="239"/>
        <v/>
      </c>
    </row>
    <row r="1561" spans="1:21" x14ac:dyDescent="0.2">
      <c r="A1561" s="11" t="str">
        <f t="shared" si="230"/>
        <v/>
      </c>
      <c r="B1561" s="12" t="str">
        <f t="shared" si="231"/>
        <v/>
      </c>
      <c r="C1561" s="16" t="str">
        <f t="shared" si="232"/>
        <v/>
      </c>
      <c r="D1561" s="13" t="str">
        <f>IF(A1561="","",IF(A1561=1,start_rate,IF(variable,IF(OR(A1561=1,A1561&lt;$J$23*periods_per_year),D1560,MIN($J$24,IF(MOD(A1561-1,$J$26)=0,MAX($J$25,D1560+$J$27),D1560))),D1560)))</f>
        <v/>
      </c>
      <c r="E1561" s="14" t="str">
        <f t="shared" si="233"/>
        <v/>
      </c>
      <c r="F1561" s="14" t="str">
        <f>IF(A1561="","",IF(A1561=nper,J1560+E1561,MIN(J1560+E1561,IF(D1561=D1560,F1560,IF($E$13="Acc Bi-Weekly",ROUND((-PMT(((1+D1561/CP)^(CP/12))-1,(nper-A1561+1)*12/26,J1560))/2,2),IF($E$13="Acc Weekly",ROUND((-PMT(((1+D1561/CP)^(CP/12))-1,(nper-A1561+1)*12/52,J1560))/4,2),ROUND(-PMT(((1+D1561/CP)^(CP/periods_per_year))-1,nper-A1561+1,J1560),2)))))))</f>
        <v/>
      </c>
      <c r="G1561" s="14" t="str">
        <f>IF(OR(A1561="",A1561&lt;$E$23),"",IF(J1560&lt;=F1561,0,IF(IF(AND(A1561&gt;=$E$23,MOD(A1561-$E$23,int)=0),$E$24,0)+F1561&gt;=J1560+E1561,J1560+E1561-F1561,IF(AND(A1561&gt;=$E$23,MOD(A1561-$E$23,int)=0),$E$24,0)+IF(IF(AND(A1561&gt;=$E$23,MOD(A1561-$E$23,int)=0),$E$24,0)+IF(MOD(A1561-$E$27,periods_per_year)=0,$E$26,0)+F1561&lt;J1560+E1561,IF(MOD(A1561-$E$27,periods_per_year)=0,$E$26,0),J1560+E1561-IF(AND(A1561&gt;=$E$23,MOD(A1561-$E$23,int)=0),$E$24,0)-F1561))))</f>
        <v/>
      </c>
      <c r="H1561" s="15"/>
      <c r="I1561" s="14" t="str">
        <f t="shared" si="234"/>
        <v/>
      </c>
      <c r="J1561" s="14" t="str">
        <f t="shared" si="235"/>
        <v/>
      </c>
      <c r="K1561" s="14" t="str">
        <f t="shared" si="236"/>
        <v/>
      </c>
      <c r="L1561" s="14" t="str">
        <f>IF(A1561="","",SUM($K$49:K1561))</f>
        <v/>
      </c>
      <c r="O1561" s="18" t="str">
        <f t="shared" si="237"/>
        <v/>
      </c>
      <c r="P1561" s="19" t="str">
        <f>IF(O1561="","",IF(OR(periods_per_year=26,periods_per_year=52),IF(periods_per_year=26,IF(O1561=1,fpdate,P1560+14),IF(periods_per_year=52,IF(O1561=1,fpdate,P1560+7),"n/a")),IF(periods_per_year=24,DATE(YEAR(fpdate),MONTH(fpdate)+(O1561-1)/2+IF(AND(DAY(fpdate)&gt;=15,MOD(O1561,2)=0),1,0),IF(MOD(O1561,2)=0,IF(DAY(fpdate)&gt;=15,DAY(fpdate)-14,DAY(fpdate)+14),DAY(fpdate))),IF(DAY(DATE(YEAR(fpdate),MONTH(fpdate)+O1561-1,DAY(fpdate)))&lt;&gt;DAY(fpdate),DATE(YEAR(fpdate),MONTH(fpdate)+O1561,0),DATE(YEAR(fpdate),MONTH(fpdate)+O1561-1,DAY(fpdate))))))</f>
        <v/>
      </c>
      <c r="Q1561" s="20" t="str">
        <f>IF(O1561="","",IF(D1561&lt;&gt;"",D1561,IF(O1561=1,start_rate,IF(variable,IF(OR(O1561=1,O1561&lt;$J$23*periods_per_year),Q1560,MIN($J$24,IF(MOD(O1561-1,$J$26)=0,MAX($J$25,Q1560+$J$27),Q1560))),Q1560))))</f>
        <v/>
      </c>
      <c r="R1561" s="21" t="str">
        <f>IF(O1561="","",ROUND((((1+Q1561/CP)^(CP/periods_per_year))-1)*U1560,2))</f>
        <v/>
      </c>
      <c r="S1561" s="21" t="str">
        <f>IF(O1561="","",IF(O1561=nper,U1560+R1561,MIN(U1560+R1561,IF(Q1561=Q1560,S1560,ROUND(-PMT(((1+Q1561/CP)^(CP/periods_per_year))-1,nper-O1561+1,U1560),2)))))</f>
        <v/>
      </c>
      <c r="T1561" s="21" t="str">
        <f t="shared" si="238"/>
        <v/>
      </c>
      <c r="U1561" s="21" t="str">
        <f t="shared" si="239"/>
        <v/>
      </c>
    </row>
    <row r="1562" spans="1:21" x14ac:dyDescent="0.2">
      <c r="A1562" s="11" t="str">
        <f t="shared" si="230"/>
        <v/>
      </c>
      <c r="B1562" s="12" t="str">
        <f t="shared" si="231"/>
        <v/>
      </c>
      <c r="C1562" s="16" t="str">
        <f t="shared" si="232"/>
        <v/>
      </c>
      <c r="D1562" s="13" t="str">
        <f>IF(A1562="","",IF(A1562=1,start_rate,IF(variable,IF(OR(A1562=1,A1562&lt;$J$23*periods_per_year),D1561,MIN($J$24,IF(MOD(A1562-1,$J$26)=0,MAX($J$25,D1561+$J$27),D1561))),D1561)))</f>
        <v/>
      </c>
      <c r="E1562" s="14" t="str">
        <f t="shared" si="233"/>
        <v/>
      </c>
      <c r="F1562" s="14" t="str">
        <f>IF(A1562="","",IF(A1562=nper,J1561+E1562,MIN(J1561+E1562,IF(D1562=D1561,F1561,IF($E$13="Acc Bi-Weekly",ROUND((-PMT(((1+D1562/CP)^(CP/12))-1,(nper-A1562+1)*12/26,J1561))/2,2),IF($E$13="Acc Weekly",ROUND((-PMT(((1+D1562/CP)^(CP/12))-1,(nper-A1562+1)*12/52,J1561))/4,2),ROUND(-PMT(((1+D1562/CP)^(CP/periods_per_year))-1,nper-A1562+1,J1561),2)))))))</f>
        <v/>
      </c>
      <c r="G1562" s="14" t="str">
        <f>IF(OR(A1562="",A1562&lt;$E$23),"",IF(J1561&lt;=F1562,0,IF(IF(AND(A1562&gt;=$E$23,MOD(A1562-$E$23,int)=0),$E$24,0)+F1562&gt;=J1561+E1562,J1561+E1562-F1562,IF(AND(A1562&gt;=$E$23,MOD(A1562-$E$23,int)=0),$E$24,0)+IF(IF(AND(A1562&gt;=$E$23,MOD(A1562-$E$23,int)=0),$E$24,0)+IF(MOD(A1562-$E$27,periods_per_year)=0,$E$26,0)+F1562&lt;J1561+E1562,IF(MOD(A1562-$E$27,periods_per_year)=0,$E$26,0),J1561+E1562-IF(AND(A1562&gt;=$E$23,MOD(A1562-$E$23,int)=0),$E$24,0)-F1562))))</f>
        <v/>
      </c>
      <c r="H1562" s="15"/>
      <c r="I1562" s="14" t="str">
        <f t="shared" si="234"/>
        <v/>
      </c>
      <c r="J1562" s="14" t="str">
        <f t="shared" si="235"/>
        <v/>
      </c>
      <c r="K1562" s="14" t="str">
        <f t="shared" si="236"/>
        <v/>
      </c>
      <c r="L1562" s="14" t="str">
        <f>IF(A1562="","",SUM($K$49:K1562))</f>
        <v/>
      </c>
      <c r="O1562" s="18" t="str">
        <f t="shared" si="237"/>
        <v/>
      </c>
      <c r="P1562" s="19" t="str">
        <f>IF(O1562="","",IF(OR(periods_per_year=26,periods_per_year=52),IF(periods_per_year=26,IF(O1562=1,fpdate,P1561+14),IF(periods_per_year=52,IF(O1562=1,fpdate,P1561+7),"n/a")),IF(periods_per_year=24,DATE(YEAR(fpdate),MONTH(fpdate)+(O1562-1)/2+IF(AND(DAY(fpdate)&gt;=15,MOD(O1562,2)=0),1,0),IF(MOD(O1562,2)=0,IF(DAY(fpdate)&gt;=15,DAY(fpdate)-14,DAY(fpdate)+14),DAY(fpdate))),IF(DAY(DATE(YEAR(fpdate),MONTH(fpdate)+O1562-1,DAY(fpdate)))&lt;&gt;DAY(fpdate),DATE(YEAR(fpdate),MONTH(fpdate)+O1562,0),DATE(YEAR(fpdate),MONTH(fpdate)+O1562-1,DAY(fpdate))))))</f>
        <v/>
      </c>
      <c r="Q1562" s="20" t="str">
        <f>IF(O1562="","",IF(D1562&lt;&gt;"",D1562,IF(O1562=1,start_rate,IF(variable,IF(OR(O1562=1,O1562&lt;$J$23*periods_per_year),Q1561,MIN($J$24,IF(MOD(O1562-1,$J$26)=0,MAX($J$25,Q1561+$J$27),Q1561))),Q1561))))</f>
        <v/>
      </c>
      <c r="R1562" s="21" t="str">
        <f>IF(O1562="","",ROUND((((1+Q1562/CP)^(CP/periods_per_year))-1)*U1561,2))</f>
        <v/>
      </c>
      <c r="S1562" s="21" t="str">
        <f>IF(O1562="","",IF(O1562=nper,U1561+R1562,MIN(U1561+R1562,IF(Q1562=Q1561,S1561,ROUND(-PMT(((1+Q1562/CP)^(CP/periods_per_year))-1,nper-O1562+1,U1561),2)))))</f>
        <v/>
      </c>
      <c r="T1562" s="21" t="str">
        <f t="shared" si="238"/>
        <v/>
      </c>
      <c r="U1562" s="21" t="str">
        <f t="shared" si="239"/>
        <v/>
      </c>
    </row>
    <row r="1563" spans="1:21" x14ac:dyDescent="0.2">
      <c r="A1563" s="11" t="str">
        <f t="shared" si="230"/>
        <v/>
      </c>
      <c r="B1563" s="12" t="str">
        <f t="shared" si="231"/>
        <v/>
      </c>
      <c r="C1563" s="16" t="str">
        <f t="shared" si="232"/>
        <v/>
      </c>
      <c r="D1563" s="13" t="str">
        <f>IF(A1563="","",IF(A1563=1,start_rate,IF(variable,IF(OR(A1563=1,A1563&lt;$J$23*periods_per_year),D1562,MIN($J$24,IF(MOD(A1563-1,$J$26)=0,MAX($J$25,D1562+$J$27),D1562))),D1562)))</f>
        <v/>
      </c>
      <c r="E1563" s="14" t="str">
        <f t="shared" si="233"/>
        <v/>
      </c>
      <c r="F1563" s="14" t="str">
        <f>IF(A1563="","",IF(A1563=nper,J1562+E1563,MIN(J1562+E1563,IF(D1563=D1562,F1562,IF($E$13="Acc Bi-Weekly",ROUND((-PMT(((1+D1563/CP)^(CP/12))-1,(nper-A1563+1)*12/26,J1562))/2,2),IF($E$13="Acc Weekly",ROUND((-PMT(((1+D1563/CP)^(CP/12))-1,(nper-A1563+1)*12/52,J1562))/4,2),ROUND(-PMT(((1+D1563/CP)^(CP/periods_per_year))-1,nper-A1563+1,J1562),2)))))))</f>
        <v/>
      </c>
      <c r="G1563" s="14" t="str">
        <f>IF(OR(A1563="",A1563&lt;$E$23),"",IF(J1562&lt;=F1563,0,IF(IF(AND(A1563&gt;=$E$23,MOD(A1563-$E$23,int)=0),$E$24,0)+F1563&gt;=J1562+E1563,J1562+E1563-F1563,IF(AND(A1563&gt;=$E$23,MOD(A1563-$E$23,int)=0),$E$24,0)+IF(IF(AND(A1563&gt;=$E$23,MOD(A1563-$E$23,int)=0),$E$24,0)+IF(MOD(A1563-$E$27,periods_per_year)=0,$E$26,0)+F1563&lt;J1562+E1563,IF(MOD(A1563-$E$27,periods_per_year)=0,$E$26,0),J1562+E1563-IF(AND(A1563&gt;=$E$23,MOD(A1563-$E$23,int)=0),$E$24,0)-F1563))))</f>
        <v/>
      </c>
      <c r="H1563" s="15"/>
      <c r="I1563" s="14" t="str">
        <f t="shared" si="234"/>
        <v/>
      </c>
      <c r="J1563" s="14" t="str">
        <f t="shared" si="235"/>
        <v/>
      </c>
      <c r="K1563" s="14" t="str">
        <f t="shared" si="236"/>
        <v/>
      </c>
      <c r="L1563" s="14" t="str">
        <f>IF(A1563="","",SUM($K$49:K1563))</f>
        <v/>
      </c>
      <c r="O1563" s="18" t="str">
        <f t="shared" si="237"/>
        <v/>
      </c>
      <c r="P1563" s="19" t="str">
        <f>IF(O1563="","",IF(OR(periods_per_year=26,periods_per_year=52),IF(periods_per_year=26,IF(O1563=1,fpdate,P1562+14),IF(periods_per_year=52,IF(O1563=1,fpdate,P1562+7),"n/a")),IF(periods_per_year=24,DATE(YEAR(fpdate),MONTH(fpdate)+(O1563-1)/2+IF(AND(DAY(fpdate)&gt;=15,MOD(O1563,2)=0),1,0),IF(MOD(O1563,2)=0,IF(DAY(fpdate)&gt;=15,DAY(fpdate)-14,DAY(fpdate)+14),DAY(fpdate))),IF(DAY(DATE(YEAR(fpdate),MONTH(fpdate)+O1563-1,DAY(fpdate)))&lt;&gt;DAY(fpdate),DATE(YEAR(fpdate),MONTH(fpdate)+O1563,0),DATE(YEAR(fpdate),MONTH(fpdate)+O1563-1,DAY(fpdate))))))</f>
        <v/>
      </c>
      <c r="Q1563" s="20" t="str">
        <f>IF(O1563="","",IF(D1563&lt;&gt;"",D1563,IF(O1563=1,start_rate,IF(variable,IF(OR(O1563=1,O1563&lt;$J$23*periods_per_year),Q1562,MIN($J$24,IF(MOD(O1563-1,$J$26)=0,MAX($J$25,Q1562+$J$27),Q1562))),Q1562))))</f>
        <v/>
      </c>
      <c r="R1563" s="21" t="str">
        <f>IF(O1563="","",ROUND((((1+Q1563/CP)^(CP/periods_per_year))-1)*U1562,2))</f>
        <v/>
      </c>
      <c r="S1563" s="21" t="str">
        <f>IF(O1563="","",IF(O1563=nper,U1562+R1563,MIN(U1562+R1563,IF(Q1563=Q1562,S1562,ROUND(-PMT(((1+Q1563/CP)^(CP/periods_per_year))-1,nper-O1563+1,U1562),2)))))</f>
        <v/>
      </c>
      <c r="T1563" s="21" t="str">
        <f t="shared" si="238"/>
        <v/>
      </c>
      <c r="U1563" s="21" t="str">
        <f t="shared" si="239"/>
        <v/>
      </c>
    </row>
    <row r="1564" spans="1:21" x14ac:dyDescent="0.2">
      <c r="A1564" s="11" t="str">
        <f t="shared" si="230"/>
        <v/>
      </c>
      <c r="B1564" s="12" t="str">
        <f t="shared" si="231"/>
        <v/>
      </c>
      <c r="C1564" s="16" t="str">
        <f t="shared" si="232"/>
        <v/>
      </c>
      <c r="D1564" s="13" t="str">
        <f>IF(A1564="","",IF(A1564=1,start_rate,IF(variable,IF(OR(A1564=1,A1564&lt;$J$23*periods_per_year),D1563,MIN($J$24,IF(MOD(A1564-1,$J$26)=0,MAX($J$25,D1563+$J$27),D1563))),D1563)))</f>
        <v/>
      </c>
      <c r="E1564" s="14" t="str">
        <f t="shared" si="233"/>
        <v/>
      </c>
      <c r="F1564" s="14" t="str">
        <f>IF(A1564="","",IF(A1564=nper,J1563+E1564,MIN(J1563+E1564,IF(D1564=D1563,F1563,IF($E$13="Acc Bi-Weekly",ROUND((-PMT(((1+D1564/CP)^(CP/12))-1,(nper-A1564+1)*12/26,J1563))/2,2),IF($E$13="Acc Weekly",ROUND((-PMT(((1+D1564/CP)^(CP/12))-1,(nper-A1564+1)*12/52,J1563))/4,2),ROUND(-PMT(((1+D1564/CP)^(CP/periods_per_year))-1,nper-A1564+1,J1563),2)))))))</f>
        <v/>
      </c>
      <c r="G1564" s="14" t="str">
        <f>IF(OR(A1564="",A1564&lt;$E$23),"",IF(J1563&lt;=F1564,0,IF(IF(AND(A1564&gt;=$E$23,MOD(A1564-$E$23,int)=0),$E$24,0)+F1564&gt;=J1563+E1564,J1563+E1564-F1564,IF(AND(A1564&gt;=$E$23,MOD(A1564-$E$23,int)=0),$E$24,0)+IF(IF(AND(A1564&gt;=$E$23,MOD(A1564-$E$23,int)=0),$E$24,0)+IF(MOD(A1564-$E$27,periods_per_year)=0,$E$26,0)+F1564&lt;J1563+E1564,IF(MOD(A1564-$E$27,periods_per_year)=0,$E$26,0),J1563+E1564-IF(AND(A1564&gt;=$E$23,MOD(A1564-$E$23,int)=0),$E$24,0)-F1564))))</f>
        <v/>
      </c>
      <c r="H1564" s="15"/>
      <c r="I1564" s="14" t="str">
        <f t="shared" si="234"/>
        <v/>
      </c>
      <c r="J1564" s="14" t="str">
        <f t="shared" si="235"/>
        <v/>
      </c>
      <c r="K1564" s="14" t="str">
        <f t="shared" si="236"/>
        <v/>
      </c>
      <c r="L1564" s="14" t="str">
        <f>IF(A1564="","",SUM($K$49:K1564))</f>
        <v/>
      </c>
      <c r="O1564" s="18" t="str">
        <f t="shared" si="237"/>
        <v/>
      </c>
      <c r="P1564" s="19" t="str">
        <f>IF(O1564="","",IF(OR(periods_per_year=26,periods_per_year=52),IF(periods_per_year=26,IF(O1564=1,fpdate,P1563+14),IF(periods_per_year=52,IF(O1564=1,fpdate,P1563+7),"n/a")),IF(periods_per_year=24,DATE(YEAR(fpdate),MONTH(fpdate)+(O1564-1)/2+IF(AND(DAY(fpdate)&gt;=15,MOD(O1564,2)=0),1,0),IF(MOD(O1564,2)=0,IF(DAY(fpdate)&gt;=15,DAY(fpdate)-14,DAY(fpdate)+14),DAY(fpdate))),IF(DAY(DATE(YEAR(fpdate),MONTH(fpdate)+O1564-1,DAY(fpdate)))&lt;&gt;DAY(fpdate),DATE(YEAR(fpdate),MONTH(fpdate)+O1564,0),DATE(YEAR(fpdate),MONTH(fpdate)+O1564-1,DAY(fpdate))))))</f>
        <v/>
      </c>
      <c r="Q1564" s="20" t="str">
        <f>IF(O1564="","",IF(D1564&lt;&gt;"",D1564,IF(O1564=1,start_rate,IF(variable,IF(OR(O1564=1,O1564&lt;$J$23*periods_per_year),Q1563,MIN($J$24,IF(MOD(O1564-1,$J$26)=0,MAX($J$25,Q1563+$J$27),Q1563))),Q1563))))</f>
        <v/>
      </c>
      <c r="R1564" s="21" t="str">
        <f>IF(O1564="","",ROUND((((1+Q1564/CP)^(CP/periods_per_year))-1)*U1563,2))</f>
        <v/>
      </c>
      <c r="S1564" s="21" t="str">
        <f>IF(O1564="","",IF(O1564=nper,U1563+R1564,MIN(U1563+R1564,IF(Q1564=Q1563,S1563,ROUND(-PMT(((1+Q1564/CP)^(CP/periods_per_year))-1,nper-O1564+1,U1563),2)))))</f>
        <v/>
      </c>
      <c r="T1564" s="21" t="str">
        <f t="shared" si="238"/>
        <v/>
      </c>
      <c r="U1564" s="21" t="str">
        <f t="shared" si="239"/>
        <v/>
      </c>
    </row>
    <row r="1565" spans="1:21" x14ac:dyDescent="0.2">
      <c r="A1565" s="11" t="str">
        <f t="shared" si="230"/>
        <v/>
      </c>
      <c r="B1565" s="12" t="str">
        <f t="shared" si="231"/>
        <v/>
      </c>
      <c r="C1565" s="16" t="str">
        <f t="shared" si="232"/>
        <v/>
      </c>
      <c r="D1565" s="13" t="str">
        <f>IF(A1565="","",IF(A1565=1,start_rate,IF(variable,IF(OR(A1565=1,A1565&lt;$J$23*periods_per_year),D1564,MIN($J$24,IF(MOD(A1565-1,$J$26)=0,MAX($J$25,D1564+$J$27),D1564))),D1564)))</f>
        <v/>
      </c>
      <c r="E1565" s="14" t="str">
        <f t="shared" si="233"/>
        <v/>
      </c>
      <c r="F1565" s="14" t="str">
        <f>IF(A1565="","",IF(A1565=nper,J1564+E1565,MIN(J1564+E1565,IF(D1565=D1564,F1564,IF($E$13="Acc Bi-Weekly",ROUND((-PMT(((1+D1565/CP)^(CP/12))-1,(nper-A1565+1)*12/26,J1564))/2,2),IF($E$13="Acc Weekly",ROUND((-PMT(((1+D1565/CP)^(CP/12))-1,(nper-A1565+1)*12/52,J1564))/4,2),ROUND(-PMT(((1+D1565/CP)^(CP/periods_per_year))-1,nper-A1565+1,J1564),2)))))))</f>
        <v/>
      </c>
      <c r="G1565" s="14" t="str">
        <f>IF(OR(A1565="",A1565&lt;$E$23),"",IF(J1564&lt;=F1565,0,IF(IF(AND(A1565&gt;=$E$23,MOD(A1565-$E$23,int)=0),$E$24,0)+F1565&gt;=J1564+E1565,J1564+E1565-F1565,IF(AND(A1565&gt;=$E$23,MOD(A1565-$E$23,int)=0),$E$24,0)+IF(IF(AND(A1565&gt;=$E$23,MOD(A1565-$E$23,int)=0),$E$24,0)+IF(MOD(A1565-$E$27,periods_per_year)=0,$E$26,0)+F1565&lt;J1564+E1565,IF(MOD(A1565-$E$27,periods_per_year)=0,$E$26,0),J1564+E1565-IF(AND(A1565&gt;=$E$23,MOD(A1565-$E$23,int)=0),$E$24,0)-F1565))))</f>
        <v/>
      </c>
      <c r="H1565" s="15"/>
      <c r="I1565" s="14" t="str">
        <f t="shared" si="234"/>
        <v/>
      </c>
      <c r="J1565" s="14" t="str">
        <f t="shared" si="235"/>
        <v/>
      </c>
      <c r="K1565" s="14" t="str">
        <f t="shared" si="236"/>
        <v/>
      </c>
      <c r="L1565" s="14" t="str">
        <f>IF(A1565="","",SUM($K$49:K1565))</f>
        <v/>
      </c>
      <c r="O1565" s="18" t="str">
        <f t="shared" si="237"/>
        <v/>
      </c>
      <c r="P1565" s="19" t="str">
        <f>IF(O1565="","",IF(OR(periods_per_year=26,periods_per_year=52),IF(periods_per_year=26,IF(O1565=1,fpdate,P1564+14),IF(periods_per_year=52,IF(O1565=1,fpdate,P1564+7),"n/a")),IF(periods_per_year=24,DATE(YEAR(fpdate),MONTH(fpdate)+(O1565-1)/2+IF(AND(DAY(fpdate)&gt;=15,MOD(O1565,2)=0),1,0),IF(MOD(O1565,2)=0,IF(DAY(fpdate)&gt;=15,DAY(fpdate)-14,DAY(fpdate)+14),DAY(fpdate))),IF(DAY(DATE(YEAR(fpdate),MONTH(fpdate)+O1565-1,DAY(fpdate)))&lt;&gt;DAY(fpdate),DATE(YEAR(fpdate),MONTH(fpdate)+O1565,0),DATE(YEAR(fpdate),MONTH(fpdate)+O1565-1,DAY(fpdate))))))</f>
        <v/>
      </c>
      <c r="Q1565" s="20" t="str">
        <f>IF(O1565="","",IF(D1565&lt;&gt;"",D1565,IF(O1565=1,start_rate,IF(variable,IF(OR(O1565=1,O1565&lt;$J$23*periods_per_year),Q1564,MIN($J$24,IF(MOD(O1565-1,$J$26)=0,MAX($J$25,Q1564+$J$27),Q1564))),Q1564))))</f>
        <v/>
      </c>
      <c r="R1565" s="21" t="str">
        <f>IF(O1565="","",ROUND((((1+Q1565/CP)^(CP/periods_per_year))-1)*U1564,2))</f>
        <v/>
      </c>
      <c r="S1565" s="21" t="str">
        <f>IF(O1565="","",IF(O1565=nper,U1564+R1565,MIN(U1564+R1565,IF(Q1565=Q1564,S1564,ROUND(-PMT(((1+Q1565/CP)^(CP/periods_per_year))-1,nper-O1565+1,U1564),2)))))</f>
        <v/>
      </c>
      <c r="T1565" s="21" t="str">
        <f t="shared" si="238"/>
        <v/>
      </c>
      <c r="U1565" s="21" t="str">
        <f t="shared" si="239"/>
        <v/>
      </c>
    </row>
    <row r="1566" spans="1:21" x14ac:dyDescent="0.2">
      <c r="A1566" s="11" t="str">
        <f t="shared" si="230"/>
        <v/>
      </c>
      <c r="B1566" s="12" t="str">
        <f t="shared" si="231"/>
        <v/>
      </c>
      <c r="C1566" s="16" t="str">
        <f t="shared" si="232"/>
        <v/>
      </c>
      <c r="D1566" s="13" t="str">
        <f>IF(A1566="","",IF(A1566=1,start_rate,IF(variable,IF(OR(A1566=1,A1566&lt;$J$23*periods_per_year),D1565,MIN($J$24,IF(MOD(A1566-1,$J$26)=0,MAX($J$25,D1565+$J$27),D1565))),D1565)))</f>
        <v/>
      </c>
      <c r="E1566" s="14" t="str">
        <f t="shared" si="233"/>
        <v/>
      </c>
      <c r="F1566" s="14" t="str">
        <f>IF(A1566="","",IF(A1566=nper,J1565+E1566,MIN(J1565+E1566,IF(D1566=D1565,F1565,IF($E$13="Acc Bi-Weekly",ROUND((-PMT(((1+D1566/CP)^(CP/12))-1,(nper-A1566+1)*12/26,J1565))/2,2),IF($E$13="Acc Weekly",ROUND((-PMT(((1+D1566/CP)^(CP/12))-1,(nper-A1566+1)*12/52,J1565))/4,2),ROUND(-PMT(((1+D1566/CP)^(CP/periods_per_year))-1,nper-A1566+1,J1565),2)))))))</f>
        <v/>
      </c>
      <c r="G1566" s="14" t="str">
        <f>IF(OR(A1566="",A1566&lt;$E$23),"",IF(J1565&lt;=F1566,0,IF(IF(AND(A1566&gt;=$E$23,MOD(A1566-$E$23,int)=0),$E$24,0)+F1566&gt;=J1565+E1566,J1565+E1566-F1566,IF(AND(A1566&gt;=$E$23,MOD(A1566-$E$23,int)=0),$E$24,0)+IF(IF(AND(A1566&gt;=$E$23,MOD(A1566-$E$23,int)=0),$E$24,0)+IF(MOD(A1566-$E$27,periods_per_year)=0,$E$26,0)+F1566&lt;J1565+E1566,IF(MOD(A1566-$E$27,periods_per_year)=0,$E$26,0),J1565+E1566-IF(AND(A1566&gt;=$E$23,MOD(A1566-$E$23,int)=0),$E$24,0)-F1566))))</f>
        <v/>
      </c>
      <c r="H1566" s="15"/>
      <c r="I1566" s="14" t="str">
        <f t="shared" si="234"/>
        <v/>
      </c>
      <c r="J1566" s="14" t="str">
        <f t="shared" si="235"/>
        <v/>
      </c>
      <c r="K1566" s="14" t="str">
        <f t="shared" si="236"/>
        <v/>
      </c>
      <c r="L1566" s="14" t="str">
        <f>IF(A1566="","",SUM($K$49:K1566))</f>
        <v/>
      </c>
      <c r="O1566" s="18" t="str">
        <f t="shared" si="237"/>
        <v/>
      </c>
      <c r="P1566" s="19" t="str">
        <f>IF(O1566="","",IF(OR(periods_per_year=26,periods_per_year=52),IF(periods_per_year=26,IF(O1566=1,fpdate,P1565+14),IF(periods_per_year=52,IF(O1566=1,fpdate,P1565+7),"n/a")),IF(periods_per_year=24,DATE(YEAR(fpdate),MONTH(fpdate)+(O1566-1)/2+IF(AND(DAY(fpdate)&gt;=15,MOD(O1566,2)=0),1,0),IF(MOD(O1566,2)=0,IF(DAY(fpdate)&gt;=15,DAY(fpdate)-14,DAY(fpdate)+14),DAY(fpdate))),IF(DAY(DATE(YEAR(fpdate),MONTH(fpdate)+O1566-1,DAY(fpdate)))&lt;&gt;DAY(fpdate),DATE(YEAR(fpdate),MONTH(fpdate)+O1566,0),DATE(YEAR(fpdate),MONTH(fpdate)+O1566-1,DAY(fpdate))))))</f>
        <v/>
      </c>
      <c r="Q1566" s="20" t="str">
        <f>IF(O1566="","",IF(D1566&lt;&gt;"",D1566,IF(O1566=1,start_rate,IF(variable,IF(OR(O1566=1,O1566&lt;$J$23*periods_per_year),Q1565,MIN($J$24,IF(MOD(O1566-1,$J$26)=0,MAX($J$25,Q1565+$J$27),Q1565))),Q1565))))</f>
        <v/>
      </c>
      <c r="R1566" s="21" t="str">
        <f>IF(O1566="","",ROUND((((1+Q1566/CP)^(CP/periods_per_year))-1)*U1565,2))</f>
        <v/>
      </c>
      <c r="S1566" s="21" t="str">
        <f>IF(O1566="","",IF(O1566=nper,U1565+R1566,MIN(U1565+R1566,IF(Q1566=Q1565,S1565,ROUND(-PMT(((1+Q1566/CP)^(CP/periods_per_year))-1,nper-O1566+1,U1565),2)))))</f>
        <v/>
      </c>
      <c r="T1566" s="21" t="str">
        <f t="shared" si="238"/>
        <v/>
      </c>
      <c r="U1566" s="21" t="str">
        <f t="shared" si="239"/>
        <v/>
      </c>
    </row>
    <row r="1567" spans="1:21" x14ac:dyDescent="0.2">
      <c r="A1567" s="11" t="str">
        <f t="shared" si="230"/>
        <v/>
      </c>
      <c r="B1567" s="12" t="str">
        <f t="shared" si="231"/>
        <v/>
      </c>
      <c r="C1567" s="16" t="str">
        <f t="shared" si="232"/>
        <v/>
      </c>
      <c r="D1567" s="13" t="str">
        <f>IF(A1567="","",IF(A1567=1,start_rate,IF(variable,IF(OR(A1567=1,A1567&lt;$J$23*periods_per_year),D1566,MIN($J$24,IF(MOD(A1567-1,$J$26)=0,MAX($J$25,D1566+$J$27),D1566))),D1566)))</f>
        <v/>
      </c>
      <c r="E1567" s="14" t="str">
        <f t="shared" si="233"/>
        <v/>
      </c>
      <c r="F1567" s="14" t="str">
        <f>IF(A1567="","",IF(A1567=nper,J1566+E1567,MIN(J1566+E1567,IF(D1567=D1566,F1566,IF($E$13="Acc Bi-Weekly",ROUND((-PMT(((1+D1567/CP)^(CP/12))-1,(nper-A1567+1)*12/26,J1566))/2,2),IF($E$13="Acc Weekly",ROUND((-PMT(((1+D1567/CP)^(CP/12))-1,(nper-A1567+1)*12/52,J1566))/4,2),ROUND(-PMT(((1+D1567/CP)^(CP/periods_per_year))-1,nper-A1567+1,J1566),2)))))))</f>
        <v/>
      </c>
      <c r="G1567" s="14" t="str">
        <f>IF(OR(A1567="",A1567&lt;$E$23),"",IF(J1566&lt;=F1567,0,IF(IF(AND(A1567&gt;=$E$23,MOD(A1567-$E$23,int)=0),$E$24,0)+F1567&gt;=J1566+E1567,J1566+E1567-F1567,IF(AND(A1567&gt;=$E$23,MOD(A1567-$E$23,int)=0),$E$24,0)+IF(IF(AND(A1567&gt;=$E$23,MOD(A1567-$E$23,int)=0),$E$24,0)+IF(MOD(A1567-$E$27,periods_per_year)=0,$E$26,0)+F1567&lt;J1566+E1567,IF(MOD(A1567-$E$27,periods_per_year)=0,$E$26,0),J1566+E1567-IF(AND(A1567&gt;=$E$23,MOD(A1567-$E$23,int)=0),$E$24,0)-F1567))))</f>
        <v/>
      </c>
      <c r="H1567" s="15"/>
      <c r="I1567" s="14" t="str">
        <f t="shared" si="234"/>
        <v/>
      </c>
      <c r="J1567" s="14" t="str">
        <f t="shared" si="235"/>
        <v/>
      </c>
      <c r="K1567" s="14" t="str">
        <f t="shared" si="236"/>
        <v/>
      </c>
      <c r="L1567" s="14" t="str">
        <f>IF(A1567="","",SUM($K$49:K1567))</f>
        <v/>
      </c>
      <c r="O1567" s="18" t="str">
        <f t="shared" si="237"/>
        <v/>
      </c>
      <c r="P1567" s="19" t="str">
        <f>IF(O1567="","",IF(OR(periods_per_year=26,periods_per_year=52),IF(periods_per_year=26,IF(O1567=1,fpdate,P1566+14),IF(periods_per_year=52,IF(O1567=1,fpdate,P1566+7),"n/a")),IF(periods_per_year=24,DATE(YEAR(fpdate),MONTH(fpdate)+(O1567-1)/2+IF(AND(DAY(fpdate)&gt;=15,MOD(O1567,2)=0),1,0),IF(MOD(O1567,2)=0,IF(DAY(fpdate)&gt;=15,DAY(fpdate)-14,DAY(fpdate)+14),DAY(fpdate))),IF(DAY(DATE(YEAR(fpdate),MONTH(fpdate)+O1567-1,DAY(fpdate)))&lt;&gt;DAY(fpdate),DATE(YEAR(fpdate),MONTH(fpdate)+O1567,0),DATE(YEAR(fpdate),MONTH(fpdate)+O1567-1,DAY(fpdate))))))</f>
        <v/>
      </c>
      <c r="Q1567" s="20" t="str">
        <f>IF(O1567="","",IF(D1567&lt;&gt;"",D1567,IF(O1567=1,start_rate,IF(variable,IF(OR(O1567=1,O1567&lt;$J$23*periods_per_year),Q1566,MIN($J$24,IF(MOD(O1567-1,$J$26)=0,MAX($J$25,Q1566+$J$27),Q1566))),Q1566))))</f>
        <v/>
      </c>
      <c r="R1567" s="21" t="str">
        <f>IF(O1567="","",ROUND((((1+Q1567/CP)^(CP/periods_per_year))-1)*U1566,2))</f>
        <v/>
      </c>
      <c r="S1567" s="21" t="str">
        <f>IF(O1567="","",IF(O1567=nper,U1566+R1567,MIN(U1566+R1567,IF(Q1567=Q1566,S1566,ROUND(-PMT(((1+Q1567/CP)^(CP/periods_per_year))-1,nper-O1567+1,U1566),2)))))</f>
        <v/>
      </c>
      <c r="T1567" s="21" t="str">
        <f t="shared" si="238"/>
        <v/>
      </c>
      <c r="U1567" s="21" t="str">
        <f t="shared" si="239"/>
        <v/>
      </c>
    </row>
    <row r="1568" spans="1:21" x14ac:dyDescent="0.2">
      <c r="A1568" s="11" t="str">
        <f t="shared" si="230"/>
        <v/>
      </c>
      <c r="B1568" s="12" t="str">
        <f t="shared" si="231"/>
        <v/>
      </c>
      <c r="C1568" s="16" t="str">
        <f t="shared" si="232"/>
        <v/>
      </c>
      <c r="D1568" s="13" t="str">
        <f>IF(A1568="","",IF(A1568=1,start_rate,IF(variable,IF(OR(A1568=1,A1568&lt;$J$23*periods_per_year),D1567,MIN($J$24,IF(MOD(A1568-1,$J$26)=0,MAX($J$25,D1567+$J$27),D1567))),D1567)))</f>
        <v/>
      </c>
      <c r="E1568" s="14" t="str">
        <f t="shared" si="233"/>
        <v/>
      </c>
      <c r="F1568" s="14" t="str">
        <f>IF(A1568="","",IF(A1568=nper,J1567+E1568,MIN(J1567+E1568,IF(D1568=D1567,F1567,IF($E$13="Acc Bi-Weekly",ROUND((-PMT(((1+D1568/CP)^(CP/12))-1,(nper-A1568+1)*12/26,J1567))/2,2),IF($E$13="Acc Weekly",ROUND((-PMT(((1+D1568/CP)^(CP/12))-1,(nper-A1568+1)*12/52,J1567))/4,2),ROUND(-PMT(((1+D1568/CP)^(CP/periods_per_year))-1,nper-A1568+1,J1567),2)))))))</f>
        <v/>
      </c>
      <c r="G1568" s="14" t="str">
        <f>IF(OR(A1568="",A1568&lt;$E$23),"",IF(J1567&lt;=F1568,0,IF(IF(AND(A1568&gt;=$E$23,MOD(A1568-$E$23,int)=0),$E$24,0)+F1568&gt;=J1567+E1568,J1567+E1568-F1568,IF(AND(A1568&gt;=$E$23,MOD(A1568-$E$23,int)=0),$E$24,0)+IF(IF(AND(A1568&gt;=$E$23,MOD(A1568-$E$23,int)=0),$E$24,0)+IF(MOD(A1568-$E$27,periods_per_year)=0,$E$26,0)+F1568&lt;J1567+E1568,IF(MOD(A1568-$E$27,periods_per_year)=0,$E$26,0),J1567+E1568-IF(AND(A1568&gt;=$E$23,MOD(A1568-$E$23,int)=0),$E$24,0)-F1568))))</f>
        <v/>
      </c>
      <c r="H1568" s="15"/>
      <c r="I1568" s="14" t="str">
        <f t="shared" si="234"/>
        <v/>
      </c>
      <c r="J1568" s="14" t="str">
        <f t="shared" si="235"/>
        <v/>
      </c>
      <c r="K1568" s="14" t="str">
        <f t="shared" si="236"/>
        <v/>
      </c>
      <c r="L1568" s="14" t="str">
        <f>IF(A1568="","",SUM($K$49:K1568))</f>
        <v/>
      </c>
      <c r="O1568" s="18" t="str">
        <f t="shared" si="237"/>
        <v/>
      </c>
      <c r="P1568" s="19" t="str">
        <f>IF(O1568="","",IF(OR(periods_per_year=26,periods_per_year=52),IF(periods_per_year=26,IF(O1568=1,fpdate,P1567+14),IF(periods_per_year=52,IF(O1568=1,fpdate,P1567+7),"n/a")),IF(periods_per_year=24,DATE(YEAR(fpdate),MONTH(fpdate)+(O1568-1)/2+IF(AND(DAY(fpdate)&gt;=15,MOD(O1568,2)=0),1,0),IF(MOD(O1568,2)=0,IF(DAY(fpdate)&gt;=15,DAY(fpdate)-14,DAY(fpdate)+14),DAY(fpdate))),IF(DAY(DATE(YEAR(fpdate),MONTH(fpdate)+O1568-1,DAY(fpdate)))&lt;&gt;DAY(fpdate),DATE(YEAR(fpdate),MONTH(fpdate)+O1568,0),DATE(YEAR(fpdate),MONTH(fpdate)+O1568-1,DAY(fpdate))))))</f>
        <v/>
      </c>
      <c r="Q1568" s="20" t="str">
        <f>IF(O1568="","",IF(D1568&lt;&gt;"",D1568,IF(O1568=1,start_rate,IF(variable,IF(OR(O1568=1,O1568&lt;$J$23*periods_per_year),Q1567,MIN($J$24,IF(MOD(O1568-1,$J$26)=0,MAX($J$25,Q1567+$J$27),Q1567))),Q1567))))</f>
        <v/>
      </c>
      <c r="R1568" s="21" t="str">
        <f>IF(O1568="","",ROUND((((1+Q1568/CP)^(CP/periods_per_year))-1)*U1567,2))</f>
        <v/>
      </c>
      <c r="S1568" s="21" t="str">
        <f>IF(O1568="","",IF(O1568=nper,U1567+R1568,MIN(U1567+R1568,IF(Q1568=Q1567,S1567,ROUND(-PMT(((1+Q1568/CP)^(CP/periods_per_year))-1,nper-O1568+1,U1567),2)))))</f>
        <v/>
      </c>
      <c r="T1568" s="21" t="str">
        <f t="shared" si="238"/>
        <v/>
      </c>
      <c r="U1568" s="21" t="str">
        <f t="shared" si="239"/>
        <v/>
      </c>
    </row>
    <row r="1569" spans="1:21" x14ac:dyDescent="0.2">
      <c r="A1569" s="11" t="str">
        <f t="shared" si="230"/>
        <v/>
      </c>
      <c r="B1569" s="12" t="str">
        <f t="shared" si="231"/>
        <v/>
      </c>
      <c r="C1569" s="16" t="str">
        <f t="shared" si="232"/>
        <v/>
      </c>
      <c r="D1569" s="13" t="str">
        <f>IF(A1569="","",IF(A1569=1,start_rate,IF(variable,IF(OR(A1569=1,A1569&lt;$J$23*periods_per_year),D1568,MIN($J$24,IF(MOD(A1569-1,$J$26)=0,MAX($J$25,D1568+$J$27),D1568))),D1568)))</f>
        <v/>
      </c>
      <c r="E1569" s="14" t="str">
        <f t="shared" si="233"/>
        <v/>
      </c>
      <c r="F1569" s="14" t="str">
        <f>IF(A1569="","",IF(A1569=nper,J1568+E1569,MIN(J1568+E1569,IF(D1569=D1568,F1568,IF($E$13="Acc Bi-Weekly",ROUND((-PMT(((1+D1569/CP)^(CP/12))-1,(nper-A1569+1)*12/26,J1568))/2,2),IF($E$13="Acc Weekly",ROUND((-PMT(((1+D1569/CP)^(CP/12))-1,(nper-A1569+1)*12/52,J1568))/4,2),ROUND(-PMT(((1+D1569/CP)^(CP/periods_per_year))-1,nper-A1569+1,J1568),2)))))))</f>
        <v/>
      </c>
      <c r="G1569" s="14" t="str">
        <f>IF(OR(A1569="",A1569&lt;$E$23),"",IF(J1568&lt;=F1569,0,IF(IF(AND(A1569&gt;=$E$23,MOD(A1569-$E$23,int)=0),$E$24,0)+F1569&gt;=J1568+E1569,J1568+E1569-F1569,IF(AND(A1569&gt;=$E$23,MOD(A1569-$E$23,int)=0),$E$24,0)+IF(IF(AND(A1569&gt;=$E$23,MOD(A1569-$E$23,int)=0),$E$24,0)+IF(MOD(A1569-$E$27,periods_per_year)=0,$E$26,0)+F1569&lt;J1568+E1569,IF(MOD(A1569-$E$27,periods_per_year)=0,$E$26,0),J1568+E1569-IF(AND(A1569&gt;=$E$23,MOD(A1569-$E$23,int)=0),$E$24,0)-F1569))))</f>
        <v/>
      </c>
      <c r="H1569" s="15"/>
      <c r="I1569" s="14" t="str">
        <f t="shared" si="234"/>
        <v/>
      </c>
      <c r="J1569" s="14" t="str">
        <f t="shared" si="235"/>
        <v/>
      </c>
      <c r="K1569" s="14" t="str">
        <f t="shared" si="236"/>
        <v/>
      </c>
      <c r="L1569" s="14" t="str">
        <f>IF(A1569="","",SUM($K$49:K1569))</f>
        <v/>
      </c>
      <c r="O1569" s="18" t="str">
        <f t="shared" si="237"/>
        <v/>
      </c>
      <c r="P1569" s="19" t="str">
        <f>IF(O1569="","",IF(OR(periods_per_year=26,periods_per_year=52),IF(periods_per_year=26,IF(O1569=1,fpdate,P1568+14),IF(periods_per_year=52,IF(O1569=1,fpdate,P1568+7),"n/a")),IF(periods_per_year=24,DATE(YEAR(fpdate),MONTH(fpdate)+(O1569-1)/2+IF(AND(DAY(fpdate)&gt;=15,MOD(O1569,2)=0),1,0),IF(MOD(O1569,2)=0,IF(DAY(fpdate)&gt;=15,DAY(fpdate)-14,DAY(fpdate)+14),DAY(fpdate))),IF(DAY(DATE(YEAR(fpdate),MONTH(fpdate)+O1569-1,DAY(fpdate)))&lt;&gt;DAY(fpdate),DATE(YEAR(fpdate),MONTH(fpdate)+O1569,0),DATE(YEAR(fpdate),MONTH(fpdate)+O1569-1,DAY(fpdate))))))</f>
        <v/>
      </c>
      <c r="Q1569" s="20" t="str">
        <f>IF(O1569="","",IF(D1569&lt;&gt;"",D1569,IF(O1569=1,start_rate,IF(variable,IF(OR(O1569=1,O1569&lt;$J$23*periods_per_year),Q1568,MIN($J$24,IF(MOD(O1569-1,$J$26)=0,MAX($J$25,Q1568+$J$27),Q1568))),Q1568))))</f>
        <v/>
      </c>
      <c r="R1569" s="21" t="str">
        <f>IF(O1569="","",ROUND((((1+Q1569/CP)^(CP/periods_per_year))-1)*U1568,2))</f>
        <v/>
      </c>
      <c r="S1569" s="21" t="str">
        <f>IF(O1569="","",IF(O1569=nper,U1568+R1569,MIN(U1568+R1569,IF(Q1569=Q1568,S1568,ROUND(-PMT(((1+Q1569/CP)^(CP/periods_per_year))-1,nper-O1569+1,U1568),2)))))</f>
        <v/>
      </c>
      <c r="T1569" s="21" t="str">
        <f t="shared" si="238"/>
        <v/>
      </c>
      <c r="U1569" s="21" t="str">
        <f t="shared" si="239"/>
        <v/>
      </c>
    </row>
    <row r="1570" spans="1:21" x14ac:dyDescent="0.2">
      <c r="A1570" s="11" t="str">
        <f t="shared" si="230"/>
        <v/>
      </c>
      <c r="B1570" s="12" t="str">
        <f t="shared" si="231"/>
        <v/>
      </c>
      <c r="C1570" s="16" t="str">
        <f t="shared" si="232"/>
        <v/>
      </c>
      <c r="D1570" s="13" t="str">
        <f>IF(A1570="","",IF(A1570=1,start_rate,IF(variable,IF(OR(A1570=1,A1570&lt;$J$23*periods_per_year),D1569,MIN($J$24,IF(MOD(A1570-1,$J$26)=0,MAX($J$25,D1569+$J$27),D1569))),D1569)))</f>
        <v/>
      </c>
      <c r="E1570" s="14" t="str">
        <f t="shared" si="233"/>
        <v/>
      </c>
      <c r="F1570" s="14" t="str">
        <f>IF(A1570="","",IF(A1570=nper,J1569+E1570,MIN(J1569+E1570,IF(D1570=D1569,F1569,IF($E$13="Acc Bi-Weekly",ROUND((-PMT(((1+D1570/CP)^(CP/12))-1,(nper-A1570+1)*12/26,J1569))/2,2),IF($E$13="Acc Weekly",ROUND((-PMT(((1+D1570/CP)^(CP/12))-1,(nper-A1570+1)*12/52,J1569))/4,2),ROUND(-PMT(((1+D1570/CP)^(CP/periods_per_year))-1,nper-A1570+1,J1569),2)))))))</f>
        <v/>
      </c>
      <c r="G1570" s="14" t="str">
        <f>IF(OR(A1570="",A1570&lt;$E$23),"",IF(J1569&lt;=F1570,0,IF(IF(AND(A1570&gt;=$E$23,MOD(A1570-$E$23,int)=0),$E$24,0)+F1570&gt;=J1569+E1570,J1569+E1570-F1570,IF(AND(A1570&gt;=$E$23,MOD(A1570-$E$23,int)=0),$E$24,0)+IF(IF(AND(A1570&gt;=$E$23,MOD(A1570-$E$23,int)=0),$E$24,0)+IF(MOD(A1570-$E$27,periods_per_year)=0,$E$26,0)+F1570&lt;J1569+E1570,IF(MOD(A1570-$E$27,periods_per_year)=0,$E$26,0),J1569+E1570-IF(AND(A1570&gt;=$E$23,MOD(A1570-$E$23,int)=0),$E$24,0)-F1570))))</f>
        <v/>
      </c>
      <c r="H1570" s="15"/>
      <c r="I1570" s="14" t="str">
        <f t="shared" si="234"/>
        <v/>
      </c>
      <c r="J1570" s="14" t="str">
        <f t="shared" si="235"/>
        <v/>
      </c>
      <c r="K1570" s="14" t="str">
        <f t="shared" si="236"/>
        <v/>
      </c>
      <c r="L1570" s="14" t="str">
        <f>IF(A1570="","",SUM($K$49:K1570))</f>
        <v/>
      </c>
      <c r="O1570" s="18" t="str">
        <f t="shared" si="237"/>
        <v/>
      </c>
      <c r="P1570" s="19" t="str">
        <f>IF(O1570="","",IF(OR(periods_per_year=26,periods_per_year=52),IF(periods_per_year=26,IF(O1570=1,fpdate,P1569+14),IF(periods_per_year=52,IF(O1570=1,fpdate,P1569+7),"n/a")),IF(periods_per_year=24,DATE(YEAR(fpdate),MONTH(fpdate)+(O1570-1)/2+IF(AND(DAY(fpdate)&gt;=15,MOD(O1570,2)=0),1,0),IF(MOD(O1570,2)=0,IF(DAY(fpdate)&gt;=15,DAY(fpdate)-14,DAY(fpdate)+14),DAY(fpdate))),IF(DAY(DATE(YEAR(fpdate),MONTH(fpdate)+O1570-1,DAY(fpdate)))&lt;&gt;DAY(fpdate),DATE(YEAR(fpdate),MONTH(fpdate)+O1570,0),DATE(YEAR(fpdate),MONTH(fpdate)+O1570-1,DAY(fpdate))))))</f>
        <v/>
      </c>
      <c r="Q1570" s="20" t="str">
        <f>IF(O1570="","",IF(D1570&lt;&gt;"",D1570,IF(O1570=1,start_rate,IF(variable,IF(OR(O1570=1,O1570&lt;$J$23*periods_per_year),Q1569,MIN($J$24,IF(MOD(O1570-1,$J$26)=0,MAX($J$25,Q1569+$J$27),Q1569))),Q1569))))</f>
        <v/>
      </c>
      <c r="R1570" s="21" t="str">
        <f>IF(O1570="","",ROUND((((1+Q1570/CP)^(CP/periods_per_year))-1)*U1569,2))</f>
        <v/>
      </c>
      <c r="S1570" s="21" t="str">
        <f>IF(O1570="","",IF(O1570=nper,U1569+R1570,MIN(U1569+R1570,IF(Q1570=Q1569,S1569,ROUND(-PMT(((1+Q1570/CP)^(CP/periods_per_year))-1,nper-O1570+1,U1569),2)))))</f>
        <v/>
      </c>
      <c r="T1570" s="21" t="str">
        <f t="shared" si="238"/>
        <v/>
      </c>
      <c r="U1570" s="21" t="str">
        <f t="shared" si="239"/>
        <v/>
      </c>
    </row>
    <row r="1571" spans="1:21" x14ac:dyDescent="0.2">
      <c r="A1571" s="11" t="str">
        <f t="shared" si="230"/>
        <v/>
      </c>
      <c r="B1571" s="12" t="str">
        <f t="shared" si="231"/>
        <v/>
      </c>
      <c r="C1571" s="16" t="str">
        <f t="shared" si="232"/>
        <v/>
      </c>
      <c r="D1571" s="13" t="str">
        <f>IF(A1571="","",IF(A1571=1,start_rate,IF(variable,IF(OR(A1571=1,A1571&lt;$J$23*periods_per_year),D1570,MIN($J$24,IF(MOD(A1571-1,$J$26)=0,MAX($J$25,D1570+$J$27),D1570))),D1570)))</f>
        <v/>
      </c>
      <c r="E1571" s="14" t="str">
        <f t="shared" si="233"/>
        <v/>
      </c>
      <c r="F1571" s="14" t="str">
        <f>IF(A1571="","",IF(A1571=nper,J1570+E1571,MIN(J1570+E1571,IF(D1571=D1570,F1570,IF($E$13="Acc Bi-Weekly",ROUND((-PMT(((1+D1571/CP)^(CP/12))-1,(nper-A1571+1)*12/26,J1570))/2,2),IF($E$13="Acc Weekly",ROUND((-PMT(((1+D1571/CP)^(CP/12))-1,(nper-A1571+1)*12/52,J1570))/4,2),ROUND(-PMT(((1+D1571/CP)^(CP/periods_per_year))-1,nper-A1571+1,J1570),2)))))))</f>
        <v/>
      </c>
      <c r="G1571" s="14" t="str">
        <f>IF(OR(A1571="",A1571&lt;$E$23),"",IF(J1570&lt;=F1571,0,IF(IF(AND(A1571&gt;=$E$23,MOD(A1571-$E$23,int)=0),$E$24,0)+F1571&gt;=J1570+E1571,J1570+E1571-F1571,IF(AND(A1571&gt;=$E$23,MOD(A1571-$E$23,int)=0),$E$24,0)+IF(IF(AND(A1571&gt;=$E$23,MOD(A1571-$E$23,int)=0),$E$24,0)+IF(MOD(A1571-$E$27,periods_per_year)=0,$E$26,0)+F1571&lt;J1570+E1571,IF(MOD(A1571-$E$27,periods_per_year)=0,$E$26,0),J1570+E1571-IF(AND(A1571&gt;=$E$23,MOD(A1571-$E$23,int)=0),$E$24,0)-F1571))))</f>
        <v/>
      </c>
      <c r="H1571" s="15"/>
      <c r="I1571" s="14" t="str">
        <f t="shared" si="234"/>
        <v/>
      </c>
      <c r="J1571" s="14" t="str">
        <f t="shared" si="235"/>
        <v/>
      </c>
      <c r="K1571" s="14" t="str">
        <f t="shared" si="236"/>
        <v/>
      </c>
      <c r="L1571" s="14" t="str">
        <f>IF(A1571="","",SUM($K$49:K1571))</f>
        <v/>
      </c>
      <c r="O1571" s="18" t="str">
        <f t="shared" si="237"/>
        <v/>
      </c>
      <c r="P1571" s="19" t="str">
        <f>IF(O1571="","",IF(OR(periods_per_year=26,periods_per_year=52),IF(periods_per_year=26,IF(O1571=1,fpdate,P1570+14),IF(periods_per_year=52,IF(O1571=1,fpdate,P1570+7),"n/a")),IF(periods_per_year=24,DATE(YEAR(fpdate),MONTH(fpdate)+(O1571-1)/2+IF(AND(DAY(fpdate)&gt;=15,MOD(O1571,2)=0),1,0),IF(MOD(O1571,2)=0,IF(DAY(fpdate)&gt;=15,DAY(fpdate)-14,DAY(fpdate)+14),DAY(fpdate))),IF(DAY(DATE(YEAR(fpdate),MONTH(fpdate)+O1571-1,DAY(fpdate)))&lt;&gt;DAY(fpdate),DATE(YEAR(fpdate),MONTH(fpdate)+O1571,0),DATE(YEAR(fpdate),MONTH(fpdate)+O1571-1,DAY(fpdate))))))</f>
        <v/>
      </c>
      <c r="Q1571" s="20" t="str">
        <f>IF(O1571="","",IF(D1571&lt;&gt;"",D1571,IF(O1571=1,start_rate,IF(variable,IF(OR(O1571=1,O1571&lt;$J$23*periods_per_year),Q1570,MIN($J$24,IF(MOD(O1571-1,$J$26)=0,MAX($J$25,Q1570+$J$27),Q1570))),Q1570))))</f>
        <v/>
      </c>
      <c r="R1571" s="21" t="str">
        <f>IF(O1571="","",ROUND((((1+Q1571/CP)^(CP/periods_per_year))-1)*U1570,2))</f>
        <v/>
      </c>
      <c r="S1571" s="21" t="str">
        <f>IF(O1571="","",IF(O1571=nper,U1570+R1571,MIN(U1570+R1571,IF(Q1571=Q1570,S1570,ROUND(-PMT(((1+Q1571/CP)^(CP/periods_per_year))-1,nper-O1571+1,U1570),2)))))</f>
        <v/>
      </c>
      <c r="T1571" s="21" t="str">
        <f t="shared" si="238"/>
        <v/>
      </c>
      <c r="U1571" s="21" t="str">
        <f t="shared" si="239"/>
        <v/>
      </c>
    </row>
    <row r="1572" spans="1:21" x14ac:dyDescent="0.2">
      <c r="A1572" s="11" t="str">
        <f t="shared" si="230"/>
        <v/>
      </c>
      <c r="B1572" s="12" t="str">
        <f t="shared" si="231"/>
        <v/>
      </c>
      <c r="C1572" s="16" t="str">
        <f t="shared" si="232"/>
        <v/>
      </c>
      <c r="D1572" s="13" t="str">
        <f>IF(A1572="","",IF(A1572=1,start_rate,IF(variable,IF(OR(A1572=1,A1572&lt;$J$23*periods_per_year),D1571,MIN($J$24,IF(MOD(A1572-1,$J$26)=0,MAX($J$25,D1571+$J$27),D1571))),D1571)))</f>
        <v/>
      </c>
      <c r="E1572" s="14" t="str">
        <f t="shared" si="233"/>
        <v/>
      </c>
      <c r="F1572" s="14" t="str">
        <f>IF(A1572="","",IF(A1572=nper,J1571+E1572,MIN(J1571+E1572,IF(D1572=D1571,F1571,IF($E$13="Acc Bi-Weekly",ROUND((-PMT(((1+D1572/CP)^(CP/12))-1,(nper-A1572+1)*12/26,J1571))/2,2),IF($E$13="Acc Weekly",ROUND((-PMT(((1+D1572/CP)^(CP/12))-1,(nper-A1572+1)*12/52,J1571))/4,2),ROUND(-PMT(((1+D1572/CP)^(CP/periods_per_year))-1,nper-A1572+1,J1571),2)))))))</f>
        <v/>
      </c>
      <c r="G1572" s="14" t="str">
        <f>IF(OR(A1572="",A1572&lt;$E$23),"",IF(J1571&lt;=F1572,0,IF(IF(AND(A1572&gt;=$E$23,MOD(A1572-$E$23,int)=0),$E$24,0)+F1572&gt;=J1571+E1572,J1571+E1572-F1572,IF(AND(A1572&gt;=$E$23,MOD(A1572-$E$23,int)=0),$E$24,0)+IF(IF(AND(A1572&gt;=$E$23,MOD(A1572-$E$23,int)=0),$E$24,0)+IF(MOD(A1572-$E$27,periods_per_year)=0,$E$26,0)+F1572&lt;J1571+E1572,IF(MOD(A1572-$E$27,periods_per_year)=0,$E$26,0),J1571+E1572-IF(AND(A1572&gt;=$E$23,MOD(A1572-$E$23,int)=0),$E$24,0)-F1572))))</f>
        <v/>
      </c>
      <c r="H1572" s="15"/>
      <c r="I1572" s="14" t="str">
        <f t="shared" si="234"/>
        <v/>
      </c>
      <c r="J1572" s="14" t="str">
        <f t="shared" si="235"/>
        <v/>
      </c>
      <c r="K1572" s="14" t="str">
        <f t="shared" si="236"/>
        <v/>
      </c>
      <c r="L1572" s="14" t="str">
        <f>IF(A1572="","",SUM($K$49:K1572))</f>
        <v/>
      </c>
      <c r="O1572" s="18" t="str">
        <f t="shared" si="237"/>
        <v/>
      </c>
      <c r="P1572" s="19" t="str">
        <f>IF(O1572="","",IF(OR(periods_per_year=26,periods_per_year=52),IF(periods_per_year=26,IF(O1572=1,fpdate,P1571+14),IF(periods_per_year=52,IF(O1572=1,fpdate,P1571+7),"n/a")),IF(periods_per_year=24,DATE(YEAR(fpdate),MONTH(fpdate)+(O1572-1)/2+IF(AND(DAY(fpdate)&gt;=15,MOD(O1572,2)=0),1,0),IF(MOD(O1572,2)=0,IF(DAY(fpdate)&gt;=15,DAY(fpdate)-14,DAY(fpdate)+14),DAY(fpdate))),IF(DAY(DATE(YEAR(fpdate),MONTH(fpdate)+O1572-1,DAY(fpdate)))&lt;&gt;DAY(fpdate),DATE(YEAR(fpdate),MONTH(fpdate)+O1572,0),DATE(YEAR(fpdate),MONTH(fpdate)+O1572-1,DAY(fpdate))))))</f>
        <v/>
      </c>
      <c r="Q1572" s="20" t="str">
        <f>IF(O1572="","",IF(D1572&lt;&gt;"",D1572,IF(O1572=1,start_rate,IF(variable,IF(OR(O1572=1,O1572&lt;$J$23*periods_per_year),Q1571,MIN($J$24,IF(MOD(O1572-1,$J$26)=0,MAX($J$25,Q1571+$J$27),Q1571))),Q1571))))</f>
        <v/>
      </c>
      <c r="R1572" s="21" t="str">
        <f>IF(O1572="","",ROUND((((1+Q1572/CP)^(CP/periods_per_year))-1)*U1571,2))</f>
        <v/>
      </c>
      <c r="S1572" s="21" t="str">
        <f>IF(O1572="","",IF(O1572=nper,U1571+R1572,MIN(U1571+R1572,IF(Q1572=Q1571,S1571,ROUND(-PMT(((1+Q1572/CP)^(CP/periods_per_year))-1,nper-O1572+1,U1571),2)))))</f>
        <v/>
      </c>
      <c r="T1572" s="21" t="str">
        <f t="shared" si="238"/>
        <v/>
      </c>
      <c r="U1572" s="21" t="str">
        <f t="shared" si="239"/>
        <v/>
      </c>
    </row>
    <row r="1573" spans="1:21" x14ac:dyDescent="0.2">
      <c r="A1573" s="11" t="str">
        <f t="shared" si="230"/>
        <v/>
      </c>
      <c r="B1573" s="12" t="str">
        <f t="shared" si="231"/>
        <v/>
      </c>
      <c r="C1573" s="16" t="str">
        <f t="shared" si="232"/>
        <v/>
      </c>
      <c r="D1573" s="13" t="str">
        <f>IF(A1573="","",IF(A1573=1,start_rate,IF(variable,IF(OR(A1573=1,A1573&lt;$J$23*periods_per_year),D1572,MIN($J$24,IF(MOD(A1573-1,$J$26)=0,MAX($J$25,D1572+$J$27),D1572))),D1572)))</f>
        <v/>
      </c>
      <c r="E1573" s="14" t="str">
        <f t="shared" si="233"/>
        <v/>
      </c>
      <c r="F1573" s="14" t="str">
        <f>IF(A1573="","",IF(A1573=nper,J1572+E1573,MIN(J1572+E1573,IF(D1573=D1572,F1572,IF($E$13="Acc Bi-Weekly",ROUND((-PMT(((1+D1573/CP)^(CP/12))-1,(nper-A1573+1)*12/26,J1572))/2,2),IF($E$13="Acc Weekly",ROUND((-PMT(((1+D1573/CP)^(CP/12))-1,(nper-A1573+1)*12/52,J1572))/4,2),ROUND(-PMT(((1+D1573/CP)^(CP/periods_per_year))-1,nper-A1573+1,J1572),2)))))))</f>
        <v/>
      </c>
      <c r="G1573" s="14" t="str">
        <f>IF(OR(A1573="",A1573&lt;$E$23),"",IF(J1572&lt;=F1573,0,IF(IF(AND(A1573&gt;=$E$23,MOD(A1573-$E$23,int)=0),$E$24,0)+F1573&gt;=J1572+E1573,J1572+E1573-F1573,IF(AND(A1573&gt;=$E$23,MOD(A1573-$E$23,int)=0),$E$24,0)+IF(IF(AND(A1573&gt;=$E$23,MOD(A1573-$E$23,int)=0),$E$24,0)+IF(MOD(A1573-$E$27,periods_per_year)=0,$E$26,0)+F1573&lt;J1572+E1573,IF(MOD(A1573-$E$27,periods_per_year)=0,$E$26,0),J1572+E1573-IF(AND(A1573&gt;=$E$23,MOD(A1573-$E$23,int)=0),$E$24,0)-F1573))))</f>
        <v/>
      </c>
      <c r="H1573" s="15"/>
      <c r="I1573" s="14" t="str">
        <f t="shared" si="234"/>
        <v/>
      </c>
      <c r="J1573" s="14" t="str">
        <f t="shared" si="235"/>
        <v/>
      </c>
      <c r="K1573" s="14" t="str">
        <f t="shared" si="236"/>
        <v/>
      </c>
      <c r="L1573" s="14" t="str">
        <f>IF(A1573="","",SUM($K$49:K1573))</f>
        <v/>
      </c>
      <c r="O1573" s="18" t="str">
        <f t="shared" si="237"/>
        <v/>
      </c>
      <c r="P1573" s="19" t="str">
        <f>IF(O1573="","",IF(OR(periods_per_year=26,periods_per_year=52),IF(periods_per_year=26,IF(O1573=1,fpdate,P1572+14),IF(periods_per_year=52,IF(O1573=1,fpdate,P1572+7),"n/a")),IF(periods_per_year=24,DATE(YEAR(fpdate),MONTH(fpdate)+(O1573-1)/2+IF(AND(DAY(fpdate)&gt;=15,MOD(O1573,2)=0),1,0),IF(MOD(O1573,2)=0,IF(DAY(fpdate)&gt;=15,DAY(fpdate)-14,DAY(fpdate)+14),DAY(fpdate))),IF(DAY(DATE(YEAR(fpdate),MONTH(fpdate)+O1573-1,DAY(fpdate)))&lt;&gt;DAY(fpdate),DATE(YEAR(fpdate),MONTH(fpdate)+O1573,0),DATE(YEAR(fpdate),MONTH(fpdate)+O1573-1,DAY(fpdate))))))</f>
        <v/>
      </c>
      <c r="Q1573" s="20" t="str">
        <f>IF(O1573="","",IF(D1573&lt;&gt;"",D1573,IF(O1573=1,start_rate,IF(variable,IF(OR(O1573=1,O1573&lt;$J$23*periods_per_year),Q1572,MIN($J$24,IF(MOD(O1573-1,$J$26)=0,MAX($J$25,Q1572+$J$27),Q1572))),Q1572))))</f>
        <v/>
      </c>
      <c r="R1573" s="21" t="str">
        <f>IF(O1573="","",ROUND((((1+Q1573/CP)^(CP/periods_per_year))-1)*U1572,2))</f>
        <v/>
      </c>
      <c r="S1573" s="21" t="str">
        <f>IF(O1573="","",IF(O1573=nper,U1572+R1573,MIN(U1572+R1573,IF(Q1573=Q1572,S1572,ROUND(-PMT(((1+Q1573/CP)^(CP/periods_per_year))-1,nper-O1573+1,U1572),2)))))</f>
        <v/>
      </c>
      <c r="T1573" s="21" t="str">
        <f t="shared" si="238"/>
        <v/>
      </c>
      <c r="U1573" s="21" t="str">
        <f t="shared" si="239"/>
        <v/>
      </c>
    </row>
    <row r="1574" spans="1:21" x14ac:dyDescent="0.2">
      <c r="A1574" s="11" t="str">
        <f t="shared" si="230"/>
        <v/>
      </c>
      <c r="B1574" s="12" t="str">
        <f t="shared" si="231"/>
        <v/>
      </c>
      <c r="C1574" s="16" t="str">
        <f t="shared" si="232"/>
        <v/>
      </c>
      <c r="D1574" s="13" t="str">
        <f>IF(A1574="","",IF(A1574=1,start_rate,IF(variable,IF(OR(A1574=1,A1574&lt;$J$23*periods_per_year),D1573,MIN($J$24,IF(MOD(A1574-1,$J$26)=0,MAX($J$25,D1573+$J$27),D1573))),D1573)))</f>
        <v/>
      </c>
      <c r="E1574" s="14" t="str">
        <f t="shared" si="233"/>
        <v/>
      </c>
      <c r="F1574" s="14" t="str">
        <f>IF(A1574="","",IF(A1574=nper,J1573+E1574,MIN(J1573+E1574,IF(D1574=D1573,F1573,IF($E$13="Acc Bi-Weekly",ROUND((-PMT(((1+D1574/CP)^(CP/12))-1,(nper-A1574+1)*12/26,J1573))/2,2),IF($E$13="Acc Weekly",ROUND((-PMT(((1+D1574/CP)^(CP/12))-1,(nper-A1574+1)*12/52,J1573))/4,2),ROUND(-PMT(((1+D1574/CP)^(CP/periods_per_year))-1,nper-A1574+1,J1573),2)))))))</f>
        <v/>
      </c>
      <c r="G1574" s="14" t="str">
        <f>IF(OR(A1574="",A1574&lt;$E$23),"",IF(J1573&lt;=F1574,0,IF(IF(AND(A1574&gt;=$E$23,MOD(A1574-$E$23,int)=0),$E$24,0)+F1574&gt;=J1573+E1574,J1573+E1574-F1574,IF(AND(A1574&gt;=$E$23,MOD(A1574-$E$23,int)=0),$E$24,0)+IF(IF(AND(A1574&gt;=$E$23,MOD(A1574-$E$23,int)=0),$E$24,0)+IF(MOD(A1574-$E$27,periods_per_year)=0,$E$26,0)+F1574&lt;J1573+E1574,IF(MOD(A1574-$E$27,periods_per_year)=0,$E$26,0),J1573+E1574-IF(AND(A1574&gt;=$E$23,MOD(A1574-$E$23,int)=0),$E$24,0)-F1574))))</f>
        <v/>
      </c>
      <c r="H1574" s="15"/>
      <c r="I1574" s="14" t="str">
        <f t="shared" si="234"/>
        <v/>
      </c>
      <c r="J1574" s="14" t="str">
        <f t="shared" si="235"/>
        <v/>
      </c>
      <c r="K1574" s="14" t="str">
        <f t="shared" si="236"/>
        <v/>
      </c>
      <c r="L1574" s="14" t="str">
        <f>IF(A1574="","",SUM($K$49:K1574))</f>
        <v/>
      </c>
      <c r="O1574" s="18" t="str">
        <f t="shared" si="237"/>
        <v/>
      </c>
      <c r="P1574" s="19" t="str">
        <f>IF(O1574="","",IF(OR(periods_per_year=26,periods_per_year=52),IF(periods_per_year=26,IF(O1574=1,fpdate,P1573+14),IF(periods_per_year=52,IF(O1574=1,fpdate,P1573+7),"n/a")),IF(periods_per_year=24,DATE(YEAR(fpdate),MONTH(fpdate)+(O1574-1)/2+IF(AND(DAY(fpdate)&gt;=15,MOD(O1574,2)=0),1,0),IF(MOD(O1574,2)=0,IF(DAY(fpdate)&gt;=15,DAY(fpdate)-14,DAY(fpdate)+14),DAY(fpdate))),IF(DAY(DATE(YEAR(fpdate),MONTH(fpdate)+O1574-1,DAY(fpdate)))&lt;&gt;DAY(fpdate),DATE(YEAR(fpdate),MONTH(fpdate)+O1574,0),DATE(YEAR(fpdate),MONTH(fpdate)+O1574-1,DAY(fpdate))))))</f>
        <v/>
      </c>
      <c r="Q1574" s="20" t="str">
        <f>IF(O1574="","",IF(D1574&lt;&gt;"",D1574,IF(O1574=1,start_rate,IF(variable,IF(OR(O1574=1,O1574&lt;$J$23*periods_per_year),Q1573,MIN($J$24,IF(MOD(O1574-1,$J$26)=0,MAX($J$25,Q1573+$J$27),Q1573))),Q1573))))</f>
        <v/>
      </c>
      <c r="R1574" s="21" t="str">
        <f>IF(O1574="","",ROUND((((1+Q1574/CP)^(CP/periods_per_year))-1)*U1573,2))</f>
        <v/>
      </c>
      <c r="S1574" s="21" t="str">
        <f>IF(O1574="","",IF(O1574=nper,U1573+R1574,MIN(U1573+R1574,IF(Q1574=Q1573,S1573,ROUND(-PMT(((1+Q1574/CP)^(CP/periods_per_year))-1,nper-O1574+1,U1573),2)))))</f>
        <v/>
      </c>
      <c r="T1574" s="21" t="str">
        <f t="shared" si="238"/>
        <v/>
      </c>
      <c r="U1574" s="21" t="str">
        <f t="shared" si="239"/>
        <v/>
      </c>
    </row>
    <row r="1575" spans="1:21" x14ac:dyDescent="0.2">
      <c r="A1575" s="11" t="str">
        <f t="shared" si="230"/>
        <v/>
      </c>
      <c r="B1575" s="12" t="str">
        <f t="shared" si="231"/>
        <v/>
      </c>
      <c r="C1575" s="16" t="str">
        <f t="shared" si="232"/>
        <v/>
      </c>
      <c r="D1575" s="13" t="str">
        <f>IF(A1575="","",IF(A1575=1,start_rate,IF(variable,IF(OR(A1575=1,A1575&lt;$J$23*periods_per_year),D1574,MIN($J$24,IF(MOD(A1575-1,$J$26)=0,MAX($J$25,D1574+$J$27),D1574))),D1574)))</f>
        <v/>
      </c>
      <c r="E1575" s="14" t="str">
        <f t="shared" si="233"/>
        <v/>
      </c>
      <c r="F1575" s="14" t="str">
        <f>IF(A1575="","",IF(A1575=nper,J1574+E1575,MIN(J1574+E1575,IF(D1575=D1574,F1574,IF($E$13="Acc Bi-Weekly",ROUND((-PMT(((1+D1575/CP)^(CP/12))-1,(nper-A1575+1)*12/26,J1574))/2,2),IF($E$13="Acc Weekly",ROUND((-PMT(((1+D1575/CP)^(CP/12))-1,(nper-A1575+1)*12/52,J1574))/4,2),ROUND(-PMT(((1+D1575/CP)^(CP/periods_per_year))-1,nper-A1575+1,J1574),2)))))))</f>
        <v/>
      </c>
      <c r="G1575" s="14" t="str">
        <f>IF(OR(A1575="",A1575&lt;$E$23),"",IF(J1574&lt;=F1575,0,IF(IF(AND(A1575&gt;=$E$23,MOD(A1575-$E$23,int)=0),$E$24,0)+F1575&gt;=J1574+E1575,J1574+E1575-F1575,IF(AND(A1575&gt;=$E$23,MOD(A1575-$E$23,int)=0),$E$24,0)+IF(IF(AND(A1575&gt;=$E$23,MOD(A1575-$E$23,int)=0),$E$24,0)+IF(MOD(A1575-$E$27,periods_per_year)=0,$E$26,0)+F1575&lt;J1574+E1575,IF(MOD(A1575-$E$27,periods_per_year)=0,$E$26,0),J1574+E1575-IF(AND(A1575&gt;=$E$23,MOD(A1575-$E$23,int)=0),$E$24,0)-F1575))))</f>
        <v/>
      </c>
      <c r="H1575" s="15"/>
      <c r="I1575" s="14" t="str">
        <f t="shared" si="234"/>
        <v/>
      </c>
      <c r="J1575" s="14" t="str">
        <f t="shared" si="235"/>
        <v/>
      </c>
      <c r="K1575" s="14" t="str">
        <f t="shared" si="236"/>
        <v/>
      </c>
      <c r="L1575" s="14" t="str">
        <f>IF(A1575="","",SUM($K$49:K1575))</f>
        <v/>
      </c>
      <c r="O1575" s="18" t="str">
        <f t="shared" si="237"/>
        <v/>
      </c>
      <c r="P1575" s="19" t="str">
        <f>IF(O1575="","",IF(OR(periods_per_year=26,periods_per_year=52),IF(periods_per_year=26,IF(O1575=1,fpdate,P1574+14),IF(periods_per_year=52,IF(O1575=1,fpdate,P1574+7),"n/a")),IF(periods_per_year=24,DATE(YEAR(fpdate),MONTH(fpdate)+(O1575-1)/2+IF(AND(DAY(fpdate)&gt;=15,MOD(O1575,2)=0),1,0),IF(MOD(O1575,2)=0,IF(DAY(fpdate)&gt;=15,DAY(fpdate)-14,DAY(fpdate)+14),DAY(fpdate))),IF(DAY(DATE(YEAR(fpdate),MONTH(fpdate)+O1575-1,DAY(fpdate)))&lt;&gt;DAY(fpdate),DATE(YEAR(fpdate),MONTH(fpdate)+O1575,0),DATE(YEAR(fpdate),MONTH(fpdate)+O1575-1,DAY(fpdate))))))</f>
        <v/>
      </c>
      <c r="Q1575" s="20" t="str">
        <f>IF(O1575="","",IF(D1575&lt;&gt;"",D1575,IF(O1575=1,start_rate,IF(variable,IF(OR(O1575=1,O1575&lt;$J$23*periods_per_year),Q1574,MIN($J$24,IF(MOD(O1575-1,$J$26)=0,MAX($J$25,Q1574+$J$27),Q1574))),Q1574))))</f>
        <v/>
      </c>
      <c r="R1575" s="21" t="str">
        <f>IF(O1575="","",ROUND((((1+Q1575/CP)^(CP/periods_per_year))-1)*U1574,2))</f>
        <v/>
      </c>
      <c r="S1575" s="21" t="str">
        <f>IF(O1575="","",IF(O1575=nper,U1574+R1575,MIN(U1574+R1575,IF(Q1575=Q1574,S1574,ROUND(-PMT(((1+Q1575/CP)^(CP/periods_per_year))-1,nper-O1575+1,U1574),2)))))</f>
        <v/>
      </c>
      <c r="T1575" s="21" t="str">
        <f t="shared" si="238"/>
        <v/>
      </c>
      <c r="U1575" s="21" t="str">
        <f t="shared" si="239"/>
        <v/>
      </c>
    </row>
    <row r="1576" spans="1:21" x14ac:dyDescent="0.2">
      <c r="A1576" s="11" t="str">
        <f t="shared" si="230"/>
        <v/>
      </c>
      <c r="B1576" s="12" t="str">
        <f t="shared" si="231"/>
        <v/>
      </c>
      <c r="C1576" s="16" t="str">
        <f t="shared" si="232"/>
        <v/>
      </c>
      <c r="D1576" s="13" t="str">
        <f>IF(A1576="","",IF(A1576=1,start_rate,IF(variable,IF(OR(A1576=1,A1576&lt;$J$23*periods_per_year),D1575,MIN($J$24,IF(MOD(A1576-1,$J$26)=0,MAX($J$25,D1575+$J$27),D1575))),D1575)))</f>
        <v/>
      </c>
      <c r="E1576" s="14" t="str">
        <f t="shared" si="233"/>
        <v/>
      </c>
      <c r="F1576" s="14" t="str">
        <f>IF(A1576="","",IF(A1576=nper,J1575+E1576,MIN(J1575+E1576,IF(D1576=D1575,F1575,IF($E$13="Acc Bi-Weekly",ROUND((-PMT(((1+D1576/CP)^(CP/12))-1,(nper-A1576+1)*12/26,J1575))/2,2),IF($E$13="Acc Weekly",ROUND((-PMT(((1+D1576/CP)^(CP/12))-1,(nper-A1576+1)*12/52,J1575))/4,2),ROUND(-PMT(((1+D1576/CP)^(CP/periods_per_year))-1,nper-A1576+1,J1575),2)))))))</f>
        <v/>
      </c>
      <c r="G1576" s="14" t="str">
        <f>IF(OR(A1576="",A1576&lt;$E$23),"",IF(J1575&lt;=F1576,0,IF(IF(AND(A1576&gt;=$E$23,MOD(A1576-$E$23,int)=0),$E$24,0)+F1576&gt;=J1575+E1576,J1575+E1576-F1576,IF(AND(A1576&gt;=$E$23,MOD(A1576-$E$23,int)=0),$E$24,0)+IF(IF(AND(A1576&gt;=$E$23,MOD(A1576-$E$23,int)=0),$E$24,0)+IF(MOD(A1576-$E$27,periods_per_year)=0,$E$26,0)+F1576&lt;J1575+E1576,IF(MOD(A1576-$E$27,periods_per_year)=0,$E$26,0),J1575+E1576-IF(AND(A1576&gt;=$E$23,MOD(A1576-$E$23,int)=0),$E$24,0)-F1576))))</f>
        <v/>
      </c>
      <c r="H1576" s="15"/>
      <c r="I1576" s="14" t="str">
        <f t="shared" si="234"/>
        <v/>
      </c>
      <c r="J1576" s="14" t="str">
        <f t="shared" si="235"/>
        <v/>
      </c>
      <c r="K1576" s="14" t="str">
        <f t="shared" si="236"/>
        <v/>
      </c>
      <c r="L1576" s="14" t="str">
        <f>IF(A1576="","",SUM($K$49:K1576))</f>
        <v/>
      </c>
      <c r="O1576" s="18" t="str">
        <f t="shared" si="237"/>
        <v/>
      </c>
      <c r="P1576" s="19" t="str">
        <f>IF(O1576="","",IF(OR(periods_per_year=26,periods_per_year=52),IF(periods_per_year=26,IF(O1576=1,fpdate,P1575+14),IF(periods_per_year=52,IF(O1576=1,fpdate,P1575+7),"n/a")),IF(periods_per_year=24,DATE(YEAR(fpdate),MONTH(fpdate)+(O1576-1)/2+IF(AND(DAY(fpdate)&gt;=15,MOD(O1576,2)=0),1,0),IF(MOD(O1576,2)=0,IF(DAY(fpdate)&gt;=15,DAY(fpdate)-14,DAY(fpdate)+14),DAY(fpdate))),IF(DAY(DATE(YEAR(fpdate),MONTH(fpdate)+O1576-1,DAY(fpdate)))&lt;&gt;DAY(fpdate),DATE(YEAR(fpdate),MONTH(fpdate)+O1576,0),DATE(YEAR(fpdate),MONTH(fpdate)+O1576-1,DAY(fpdate))))))</f>
        <v/>
      </c>
      <c r="Q1576" s="20" t="str">
        <f>IF(O1576="","",IF(D1576&lt;&gt;"",D1576,IF(O1576=1,start_rate,IF(variable,IF(OR(O1576=1,O1576&lt;$J$23*periods_per_year),Q1575,MIN($J$24,IF(MOD(O1576-1,$J$26)=0,MAX($J$25,Q1575+$J$27),Q1575))),Q1575))))</f>
        <v/>
      </c>
      <c r="R1576" s="21" t="str">
        <f>IF(O1576="","",ROUND((((1+Q1576/CP)^(CP/periods_per_year))-1)*U1575,2))</f>
        <v/>
      </c>
      <c r="S1576" s="21" t="str">
        <f>IF(O1576="","",IF(O1576=nper,U1575+R1576,MIN(U1575+R1576,IF(Q1576=Q1575,S1575,ROUND(-PMT(((1+Q1576/CP)^(CP/periods_per_year))-1,nper-O1576+1,U1575),2)))))</f>
        <v/>
      </c>
      <c r="T1576" s="21" t="str">
        <f t="shared" si="238"/>
        <v/>
      </c>
      <c r="U1576" s="21" t="str">
        <f t="shared" si="239"/>
        <v/>
      </c>
    </row>
    <row r="1577" spans="1:21" x14ac:dyDescent="0.2">
      <c r="A1577" s="11" t="str">
        <f t="shared" si="230"/>
        <v/>
      </c>
      <c r="B1577" s="12" t="str">
        <f t="shared" si="231"/>
        <v/>
      </c>
      <c r="C1577" s="16" t="str">
        <f t="shared" si="232"/>
        <v/>
      </c>
      <c r="D1577" s="13" t="str">
        <f>IF(A1577="","",IF(A1577=1,start_rate,IF(variable,IF(OR(A1577=1,A1577&lt;$J$23*periods_per_year),D1576,MIN($J$24,IF(MOD(A1577-1,$J$26)=0,MAX($J$25,D1576+$J$27),D1576))),D1576)))</f>
        <v/>
      </c>
      <c r="E1577" s="14" t="str">
        <f t="shared" si="233"/>
        <v/>
      </c>
      <c r="F1577" s="14" t="str">
        <f>IF(A1577="","",IF(A1577=nper,J1576+E1577,MIN(J1576+E1577,IF(D1577=D1576,F1576,IF($E$13="Acc Bi-Weekly",ROUND((-PMT(((1+D1577/CP)^(CP/12))-1,(nper-A1577+1)*12/26,J1576))/2,2),IF($E$13="Acc Weekly",ROUND((-PMT(((1+D1577/CP)^(CP/12))-1,(nper-A1577+1)*12/52,J1576))/4,2),ROUND(-PMT(((1+D1577/CP)^(CP/periods_per_year))-1,nper-A1577+1,J1576),2)))))))</f>
        <v/>
      </c>
      <c r="G1577" s="14" t="str">
        <f>IF(OR(A1577="",A1577&lt;$E$23),"",IF(J1576&lt;=F1577,0,IF(IF(AND(A1577&gt;=$E$23,MOD(A1577-$E$23,int)=0),$E$24,0)+F1577&gt;=J1576+E1577,J1576+E1577-F1577,IF(AND(A1577&gt;=$E$23,MOD(A1577-$E$23,int)=0),$E$24,0)+IF(IF(AND(A1577&gt;=$E$23,MOD(A1577-$E$23,int)=0),$E$24,0)+IF(MOD(A1577-$E$27,periods_per_year)=0,$E$26,0)+F1577&lt;J1576+E1577,IF(MOD(A1577-$E$27,periods_per_year)=0,$E$26,0),J1576+E1577-IF(AND(A1577&gt;=$E$23,MOD(A1577-$E$23,int)=0),$E$24,0)-F1577))))</f>
        <v/>
      </c>
      <c r="H1577" s="15"/>
      <c r="I1577" s="14" t="str">
        <f t="shared" si="234"/>
        <v/>
      </c>
      <c r="J1577" s="14" t="str">
        <f t="shared" si="235"/>
        <v/>
      </c>
      <c r="K1577" s="14" t="str">
        <f t="shared" si="236"/>
        <v/>
      </c>
      <c r="L1577" s="14" t="str">
        <f>IF(A1577="","",SUM($K$49:K1577))</f>
        <v/>
      </c>
      <c r="O1577" s="18" t="str">
        <f t="shared" si="237"/>
        <v/>
      </c>
      <c r="P1577" s="19" t="str">
        <f>IF(O1577="","",IF(OR(periods_per_year=26,periods_per_year=52),IF(periods_per_year=26,IF(O1577=1,fpdate,P1576+14),IF(periods_per_year=52,IF(O1577=1,fpdate,P1576+7),"n/a")),IF(periods_per_year=24,DATE(YEAR(fpdate),MONTH(fpdate)+(O1577-1)/2+IF(AND(DAY(fpdate)&gt;=15,MOD(O1577,2)=0),1,0),IF(MOD(O1577,2)=0,IF(DAY(fpdate)&gt;=15,DAY(fpdate)-14,DAY(fpdate)+14),DAY(fpdate))),IF(DAY(DATE(YEAR(fpdate),MONTH(fpdate)+O1577-1,DAY(fpdate)))&lt;&gt;DAY(fpdate),DATE(YEAR(fpdate),MONTH(fpdate)+O1577,0),DATE(YEAR(fpdate),MONTH(fpdate)+O1577-1,DAY(fpdate))))))</f>
        <v/>
      </c>
      <c r="Q1577" s="20" t="str">
        <f>IF(O1577="","",IF(D1577&lt;&gt;"",D1577,IF(O1577=1,start_rate,IF(variable,IF(OR(O1577=1,O1577&lt;$J$23*periods_per_year),Q1576,MIN($J$24,IF(MOD(O1577-1,$J$26)=0,MAX($J$25,Q1576+$J$27),Q1576))),Q1576))))</f>
        <v/>
      </c>
      <c r="R1577" s="21" t="str">
        <f>IF(O1577="","",ROUND((((1+Q1577/CP)^(CP/periods_per_year))-1)*U1576,2))</f>
        <v/>
      </c>
      <c r="S1577" s="21" t="str">
        <f>IF(O1577="","",IF(O1577=nper,U1576+R1577,MIN(U1576+R1577,IF(Q1577=Q1576,S1576,ROUND(-PMT(((1+Q1577/CP)^(CP/periods_per_year))-1,nper-O1577+1,U1576),2)))))</f>
        <v/>
      </c>
      <c r="T1577" s="21" t="str">
        <f t="shared" si="238"/>
        <v/>
      </c>
      <c r="U1577" s="21" t="str">
        <f t="shared" si="239"/>
        <v/>
      </c>
    </row>
    <row r="1578" spans="1:21" x14ac:dyDescent="0.2">
      <c r="A1578" s="11" t="str">
        <f t="shared" si="230"/>
        <v/>
      </c>
      <c r="B1578" s="12" t="str">
        <f t="shared" si="231"/>
        <v/>
      </c>
      <c r="C1578" s="16" t="str">
        <f t="shared" si="232"/>
        <v/>
      </c>
      <c r="D1578" s="13" t="str">
        <f>IF(A1578="","",IF(A1578=1,start_rate,IF(variable,IF(OR(A1578=1,A1578&lt;$J$23*periods_per_year),D1577,MIN($J$24,IF(MOD(A1578-1,$J$26)=0,MAX($J$25,D1577+$J$27),D1577))),D1577)))</f>
        <v/>
      </c>
      <c r="E1578" s="14" t="str">
        <f t="shared" si="233"/>
        <v/>
      </c>
      <c r="F1578" s="14" t="str">
        <f>IF(A1578="","",IF(A1578=nper,J1577+E1578,MIN(J1577+E1578,IF(D1578=D1577,F1577,IF($E$13="Acc Bi-Weekly",ROUND((-PMT(((1+D1578/CP)^(CP/12))-1,(nper-A1578+1)*12/26,J1577))/2,2),IF($E$13="Acc Weekly",ROUND((-PMT(((1+D1578/CP)^(CP/12))-1,(nper-A1578+1)*12/52,J1577))/4,2),ROUND(-PMT(((1+D1578/CP)^(CP/periods_per_year))-1,nper-A1578+1,J1577),2)))))))</f>
        <v/>
      </c>
      <c r="G1578" s="14" t="str">
        <f>IF(OR(A1578="",A1578&lt;$E$23),"",IF(J1577&lt;=F1578,0,IF(IF(AND(A1578&gt;=$E$23,MOD(A1578-$E$23,int)=0),$E$24,0)+F1578&gt;=J1577+E1578,J1577+E1578-F1578,IF(AND(A1578&gt;=$E$23,MOD(A1578-$E$23,int)=0),$E$24,0)+IF(IF(AND(A1578&gt;=$E$23,MOD(A1578-$E$23,int)=0),$E$24,0)+IF(MOD(A1578-$E$27,periods_per_year)=0,$E$26,0)+F1578&lt;J1577+E1578,IF(MOD(A1578-$E$27,periods_per_year)=0,$E$26,0),J1577+E1578-IF(AND(A1578&gt;=$E$23,MOD(A1578-$E$23,int)=0),$E$24,0)-F1578))))</f>
        <v/>
      </c>
      <c r="H1578" s="15"/>
      <c r="I1578" s="14" t="str">
        <f t="shared" si="234"/>
        <v/>
      </c>
      <c r="J1578" s="14" t="str">
        <f t="shared" si="235"/>
        <v/>
      </c>
      <c r="K1578" s="14" t="str">
        <f t="shared" si="236"/>
        <v/>
      </c>
      <c r="L1578" s="14" t="str">
        <f>IF(A1578="","",SUM($K$49:K1578))</f>
        <v/>
      </c>
      <c r="O1578" s="18" t="str">
        <f t="shared" si="237"/>
        <v/>
      </c>
      <c r="P1578" s="19" t="str">
        <f>IF(O1578="","",IF(OR(periods_per_year=26,periods_per_year=52),IF(periods_per_year=26,IF(O1578=1,fpdate,P1577+14),IF(periods_per_year=52,IF(O1578=1,fpdate,P1577+7),"n/a")),IF(periods_per_year=24,DATE(YEAR(fpdate),MONTH(fpdate)+(O1578-1)/2+IF(AND(DAY(fpdate)&gt;=15,MOD(O1578,2)=0),1,0),IF(MOD(O1578,2)=0,IF(DAY(fpdate)&gt;=15,DAY(fpdate)-14,DAY(fpdate)+14),DAY(fpdate))),IF(DAY(DATE(YEAR(fpdate),MONTH(fpdate)+O1578-1,DAY(fpdate)))&lt;&gt;DAY(fpdate),DATE(YEAR(fpdate),MONTH(fpdate)+O1578,0),DATE(YEAR(fpdate),MONTH(fpdate)+O1578-1,DAY(fpdate))))))</f>
        <v/>
      </c>
      <c r="Q1578" s="20" t="str">
        <f>IF(O1578="","",IF(D1578&lt;&gt;"",D1578,IF(O1578=1,start_rate,IF(variable,IF(OR(O1578=1,O1578&lt;$J$23*periods_per_year),Q1577,MIN($J$24,IF(MOD(O1578-1,$J$26)=0,MAX($J$25,Q1577+$J$27),Q1577))),Q1577))))</f>
        <v/>
      </c>
      <c r="R1578" s="21" t="str">
        <f>IF(O1578="","",ROUND((((1+Q1578/CP)^(CP/periods_per_year))-1)*U1577,2))</f>
        <v/>
      </c>
      <c r="S1578" s="21" t="str">
        <f>IF(O1578="","",IF(O1578=nper,U1577+R1578,MIN(U1577+R1578,IF(Q1578=Q1577,S1577,ROUND(-PMT(((1+Q1578/CP)^(CP/periods_per_year))-1,nper-O1578+1,U1577),2)))))</f>
        <v/>
      </c>
      <c r="T1578" s="21" t="str">
        <f t="shared" si="238"/>
        <v/>
      </c>
      <c r="U1578" s="21" t="str">
        <f t="shared" si="239"/>
        <v/>
      </c>
    </row>
    <row r="1579" spans="1:21" x14ac:dyDescent="0.2">
      <c r="A1579" s="11" t="str">
        <f t="shared" si="230"/>
        <v/>
      </c>
      <c r="B1579" s="12" t="str">
        <f t="shared" si="231"/>
        <v/>
      </c>
      <c r="C1579" s="16" t="str">
        <f t="shared" si="232"/>
        <v/>
      </c>
      <c r="D1579" s="13" t="str">
        <f>IF(A1579="","",IF(A1579=1,start_rate,IF(variable,IF(OR(A1579=1,A1579&lt;$J$23*periods_per_year),D1578,MIN($J$24,IF(MOD(A1579-1,$J$26)=0,MAX($J$25,D1578+$J$27),D1578))),D1578)))</f>
        <v/>
      </c>
      <c r="E1579" s="14" t="str">
        <f t="shared" si="233"/>
        <v/>
      </c>
      <c r="F1579" s="14" t="str">
        <f>IF(A1579="","",IF(A1579=nper,J1578+E1579,MIN(J1578+E1579,IF(D1579=D1578,F1578,IF($E$13="Acc Bi-Weekly",ROUND((-PMT(((1+D1579/CP)^(CP/12))-1,(nper-A1579+1)*12/26,J1578))/2,2),IF($E$13="Acc Weekly",ROUND((-PMT(((1+D1579/CP)^(CP/12))-1,(nper-A1579+1)*12/52,J1578))/4,2),ROUND(-PMT(((1+D1579/CP)^(CP/periods_per_year))-1,nper-A1579+1,J1578),2)))))))</f>
        <v/>
      </c>
      <c r="G1579" s="14" t="str">
        <f>IF(OR(A1579="",A1579&lt;$E$23),"",IF(J1578&lt;=F1579,0,IF(IF(AND(A1579&gt;=$E$23,MOD(A1579-$E$23,int)=0),$E$24,0)+F1579&gt;=J1578+E1579,J1578+E1579-F1579,IF(AND(A1579&gt;=$E$23,MOD(A1579-$E$23,int)=0),$E$24,0)+IF(IF(AND(A1579&gt;=$E$23,MOD(A1579-$E$23,int)=0),$E$24,0)+IF(MOD(A1579-$E$27,periods_per_year)=0,$E$26,0)+F1579&lt;J1578+E1579,IF(MOD(A1579-$E$27,periods_per_year)=0,$E$26,0),J1578+E1579-IF(AND(A1579&gt;=$E$23,MOD(A1579-$E$23,int)=0),$E$24,0)-F1579))))</f>
        <v/>
      </c>
      <c r="H1579" s="15"/>
      <c r="I1579" s="14" t="str">
        <f t="shared" si="234"/>
        <v/>
      </c>
      <c r="J1579" s="14" t="str">
        <f t="shared" si="235"/>
        <v/>
      </c>
      <c r="K1579" s="14" t="str">
        <f t="shared" si="236"/>
        <v/>
      </c>
      <c r="L1579" s="14" t="str">
        <f>IF(A1579="","",SUM($K$49:K1579))</f>
        <v/>
      </c>
      <c r="O1579" s="18" t="str">
        <f t="shared" si="237"/>
        <v/>
      </c>
      <c r="P1579" s="19" t="str">
        <f>IF(O1579="","",IF(OR(periods_per_year=26,periods_per_year=52),IF(periods_per_year=26,IF(O1579=1,fpdate,P1578+14),IF(periods_per_year=52,IF(O1579=1,fpdate,P1578+7),"n/a")),IF(periods_per_year=24,DATE(YEAR(fpdate),MONTH(fpdate)+(O1579-1)/2+IF(AND(DAY(fpdate)&gt;=15,MOD(O1579,2)=0),1,0),IF(MOD(O1579,2)=0,IF(DAY(fpdate)&gt;=15,DAY(fpdate)-14,DAY(fpdate)+14),DAY(fpdate))),IF(DAY(DATE(YEAR(fpdate),MONTH(fpdate)+O1579-1,DAY(fpdate)))&lt;&gt;DAY(fpdate),DATE(YEAR(fpdate),MONTH(fpdate)+O1579,0),DATE(YEAR(fpdate),MONTH(fpdate)+O1579-1,DAY(fpdate))))))</f>
        <v/>
      </c>
      <c r="Q1579" s="20" t="str">
        <f>IF(O1579="","",IF(D1579&lt;&gt;"",D1579,IF(O1579=1,start_rate,IF(variable,IF(OR(O1579=1,O1579&lt;$J$23*periods_per_year),Q1578,MIN($J$24,IF(MOD(O1579-1,$J$26)=0,MAX($J$25,Q1578+$J$27),Q1578))),Q1578))))</f>
        <v/>
      </c>
      <c r="R1579" s="21" t="str">
        <f>IF(O1579="","",ROUND((((1+Q1579/CP)^(CP/periods_per_year))-1)*U1578,2))</f>
        <v/>
      </c>
      <c r="S1579" s="21" t="str">
        <f>IF(O1579="","",IF(O1579=nper,U1578+R1579,MIN(U1578+R1579,IF(Q1579=Q1578,S1578,ROUND(-PMT(((1+Q1579/CP)^(CP/periods_per_year))-1,nper-O1579+1,U1578),2)))))</f>
        <v/>
      </c>
      <c r="T1579" s="21" t="str">
        <f t="shared" si="238"/>
        <v/>
      </c>
      <c r="U1579" s="21" t="str">
        <f t="shared" si="239"/>
        <v/>
      </c>
    </row>
    <row r="1580" spans="1:21" x14ac:dyDescent="0.2">
      <c r="A1580" s="11" t="str">
        <f t="shared" si="230"/>
        <v/>
      </c>
      <c r="B1580" s="12" t="str">
        <f t="shared" si="231"/>
        <v/>
      </c>
      <c r="C1580" s="16" t="str">
        <f t="shared" si="232"/>
        <v/>
      </c>
      <c r="D1580" s="13" t="str">
        <f>IF(A1580="","",IF(A1580=1,start_rate,IF(variable,IF(OR(A1580=1,A1580&lt;$J$23*periods_per_year),D1579,MIN($J$24,IF(MOD(A1580-1,$J$26)=0,MAX($J$25,D1579+$J$27),D1579))),D1579)))</f>
        <v/>
      </c>
      <c r="E1580" s="14" t="str">
        <f t="shared" si="233"/>
        <v/>
      </c>
      <c r="F1580" s="14" t="str">
        <f>IF(A1580="","",IF(A1580=nper,J1579+E1580,MIN(J1579+E1580,IF(D1580=D1579,F1579,IF($E$13="Acc Bi-Weekly",ROUND((-PMT(((1+D1580/CP)^(CP/12))-1,(nper-A1580+1)*12/26,J1579))/2,2),IF($E$13="Acc Weekly",ROUND((-PMT(((1+D1580/CP)^(CP/12))-1,(nper-A1580+1)*12/52,J1579))/4,2),ROUND(-PMT(((1+D1580/CP)^(CP/periods_per_year))-1,nper-A1580+1,J1579),2)))))))</f>
        <v/>
      </c>
      <c r="G1580" s="14" t="str">
        <f>IF(OR(A1580="",A1580&lt;$E$23),"",IF(J1579&lt;=F1580,0,IF(IF(AND(A1580&gt;=$E$23,MOD(A1580-$E$23,int)=0),$E$24,0)+F1580&gt;=J1579+E1580,J1579+E1580-F1580,IF(AND(A1580&gt;=$E$23,MOD(A1580-$E$23,int)=0),$E$24,0)+IF(IF(AND(A1580&gt;=$E$23,MOD(A1580-$E$23,int)=0),$E$24,0)+IF(MOD(A1580-$E$27,periods_per_year)=0,$E$26,0)+F1580&lt;J1579+E1580,IF(MOD(A1580-$E$27,periods_per_year)=0,$E$26,0),J1579+E1580-IF(AND(A1580&gt;=$E$23,MOD(A1580-$E$23,int)=0),$E$24,0)-F1580))))</f>
        <v/>
      </c>
      <c r="H1580" s="15"/>
      <c r="I1580" s="14" t="str">
        <f t="shared" si="234"/>
        <v/>
      </c>
      <c r="J1580" s="14" t="str">
        <f t="shared" si="235"/>
        <v/>
      </c>
      <c r="K1580" s="14" t="str">
        <f t="shared" si="236"/>
        <v/>
      </c>
      <c r="L1580" s="14" t="str">
        <f>IF(A1580="","",SUM($K$49:K1580))</f>
        <v/>
      </c>
      <c r="O1580" s="18" t="str">
        <f t="shared" si="237"/>
        <v/>
      </c>
      <c r="P1580" s="19" t="str">
        <f>IF(O1580="","",IF(OR(periods_per_year=26,periods_per_year=52),IF(periods_per_year=26,IF(O1580=1,fpdate,P1579+14),IF(periods_per_year=52,IF(O1580=1,fpdate,P1579+7),"n/a")),IF(periods_per_year=24,DATE(YEAR(fpdate),MONTH(fpdate)+(O1580-1)/2+IF(AND(DAY(fpdate)&gt;=15,MOD(O1580,2)=0),1,0),IF(MOD(O1580,2)=0,IF(DAY(fpdate)&gt;=15,DAY(fpdate)-14,DAY(fpdate)+14),DAY(fpdate))),IF(DAY(DATE(YEAR(fpdate),MONTH(fpdate)+O1580-1,DAY(fpdate)))&lt;&gt;DAY(fpdate),DATE(YEAR(fpdate),MONTH(fpdate)+O1580,0),DATE(YEAR(fpdate),MONTH(fpdate)+O1580-1,DAY(fpdate))))))</f>
        <v/>
      </c>
      <c r="Q1580" s="20" t="str">
        <f>IF(O1580="","",IF(D1580&lt;&gt;"",D1580,IF(O1580=1,start_rate,IF(variable,IF(OR(O1580=1,O1580&lt;$J$23*periods_per_year),Q1579,MIN($J$24,IF(MOD(O1580-1,$J$26)=0,MAX($J$25,Q1579+$J$27),Q1579))),Q1579))))</f>
        <v/>
      </c>
      <c r="R1580" s="21" t="str">
        <f>IF(O1580="","",ROUND((((1+Q1580/CP)^(CP/periods_per_year))-1)*U1579,2))</f>
        <v/>
      </c>
      <c r="S1580" s="21" t="str">
        <f>IF(O1580="","",IF(O1580=nper,U1579+R1580,MIN(U1579+R1580,IF(Q1580=Q1579,S1579,ROUND(-PMT(((1+Q1580/CP)^(CP/periods_per_year))-1,nper-O1580+1,U1579),2)))))</f>
        <v/>
      </c>
      <c r="T1580" s="21" t="str">
        <f t="shared" si="238"/>
        <v/>
      </c>
      <c r="U1580" s="21" t="str">
        <f t="shared" si="239"/>
        <v/>
      </c>
    </row>
    <row r="1581" spans="1:21" x14ac:dyDescent="0.2">
      <c r="A1581" s="11" t="str">
        <f t="shared" si="230"/>
        <v/>
      </c>
      <c r="B1581" s="12" t="str">
        <f t="shared" si="231"/>
        <v/>
      </c>
      <c r="C1581" s="16" t="str">
        <f t="shared" si="232"/>
        <v/>
      </c>
      <c r="D1581" s="13" t="str">
        <f>IF(A1581="","",IF(A1581=1,start_rate,IF(variable,IF(OR(A1581=1,A1581&lt;$J$23*periods_per_year),D1580,MIN($J$24,IF(MOD(A1581-1,$J$26)=0,MAX($J$25,D1580+$J$27),D1580))),D1580)))</f>
        <v/>
      </c>
      <c r="E1581" s="14" t="str">
        <f t="shared" si="233"/>
        <v/>
      </c>
      <c r="F1581" s="14" t="str">
        <f>IF(A1581="","",IF(A1581=nper,J1580+E1581,MIN(J1580+E1581,IF(D1581=D1580,F1580,IF($E$13="Acc Bi-Weekly",ROUND((-PMT(((1+D1581/CP)^(CP/12))-1,(nper-A1581+1)*12/26,J1580))/2,2),IF($E$13="Acc Weekly",ROUND((-PMT(((1+D1581/CP)^(CP/12))-1,(nper-A1581+1)*12/52,J1580))/4,2),ROUND(-PMT(((1+D1581/CP)^(CP/periods_per_year))-1,nper-A1581+1,J1580),2)))))))</f>
        <v/>
      </c>
      <c r="G1581" s="14" t="str">
        <f>IF(OR(A1581="",A1581&lt;$E$23),"",IF(J1580&lt;=F1581,0,IF(IF(AND(A1581&gt;=$E$23,MOD(A1581-$E$23,int)=0),$E$24,0)+F1581&gt;=J1580+E1581,J1580+E1581-F1581,IF(AND(A1581&gt;=$E$23,MOD(A1581-$E$23,int)=0),$E$24,0)+IF(IF(AND(A1581&gt;=$E$23,MOD(A1581-$E$23,int)=0),$E$24,0)+IF(MOD(A1581-$E$27,periods_per_year)=0,$E$26,0)+F1581&lt;J1580+E1581,IF(MOD(A1581-$E$27,periods_per_year)=0,$E$26,0),J1580+E1581-IF(AND(A1581&gt;=$E$23,MOD(A1581-$E$23,int)=0),$E$24,0)-F1581))))</f>
        <v/>
      </c>
      <c r="H1581" s="15"/>
      <c r="I1581" s="14" t="str">
        <f t="shared" si="234"/>
        <v/>
      </c>
      <c r="J1581" s="14" t="str">
        <f t="shared" si="235"/>
        <v/>
      </c>
      <c r="K1581" s="14" t="str">
        <f t="shared" si="236"/>
        <v/>
      </c>
      <c r="L1581" s="14" t="str">
        <f>IF(A1581="","",SUM($K$49:K1581))</f>
        <v/>
      </c>
      <c r="O1581" s="18" t="str">
        <f t="shared" si="237"/>
        <v/>
      </c>
      <c r="P1581" s="19" t="str">
        <f>IF(O1581="","",IF(OR(periods_per_year=26,periods_per_year=52),IF(periods_per_year=26,IF(O1581=1,fpdate,P1580+14),IF(periods_per_year=52,IF(O1581=1,fpdate,P1580+7),"n/a")),IF(periods_per_year=24,DATE(YEAR(fpdate),MONTH(fpdate)+(O1581-1)/2+IF(AND(DAY(fpdate)&gt;=15,MOD(O1581,2)=0),1,0),IF(MOD(O1581,2)=0,IF(DAY(fpdate)&gt;=15,DAY(fpdate)-14,DAY(fpdate)+14),DAY(fpdate))),IF(DAY(DATE(YEAR(fpdate),MONTH(fpdate)+O1581-1,DAY(fpdate)))&lt;&gt;DAY(fpdate),DATE(YEAR(fpdate),MONTH(fpdate)+O1581,0),DATE(YEAR(fpdate),MONTH(fpdate)+O1581-1,DAY(fpdate))))))</f>
        <v/>
      </c>
      <c r="Q1581" s="20" t="str">
        <f>IF(O1581="","",IF(D1581&lt;&gt;"",D1581,IF(O1581=1,start_rate,IF(variable,IF(OR(O1581=1,O1581&lt;$J$23*periods_per_year),Q1580,MIN($J$24,IF(MOD(O1581-1,$J$26)=0,MAX($J$25,Q1580+$J$27),Q1580))),Q1580))))</f>
        <v/>
      </c>
      <c r="R1581" s="21" t="str">
        <f>IF(O1581="","",ROUND((((1+Q1581/CP)^(CP/periods_per_year))-1)*U1580,2))</f>
        <v/>
      </c>
      <c r="S1581" s="21" t="str">
        <f>IF(O1581="","",IF(O1581=nper,U1580+R1581,MIN(U1580+R1581,IF(Q1581=Q1580,S1580,ROUND(-PMT(((1+Q1581/CP)^(CP/periods_per_year))-1,nper-O1581+1,U1580),2)))))</f>
        <v/>
      </c>
      <c r="T1581" s="21" t="str">
        <f t="shared" si="238"/>
        <v/>
      </c>
      <c r="U1581" s="21" t="str">
        <f t="shared" si="239"/>
        <v/>
      </c>
    </row>
    <row r="1582" spans="1:21" x14ac:dyDescent="0.2">
      <c r="A1582" s="11" t="str">
        <f t="shared" si="230"/>
        <v/>
      </c>
      <c r="B1582" s="12" t="str">
        <f t="shared" si="231"/>
        <v/>
      </c>
      <c r="C1582" s="16" t="str">
        <f t="shared" si="232"/>
        <v/>
      </c>
      <c r="D1582" s="13" t="str">
        <f>IF(A1582="","",IF(A1582=1,start_rate,IF(variable,IF(OR(A1582=1,A1582&lt;$J$23*periods_per_year),D1581,MIN($J$24,IF(MOD(A1582-1,$J$26)=0,MAX($J$25,D1581+$J$27),D1581))),D1581)))</f>
        <v/>
      </c>
      <c r="E1582" s="14" t="str">
        <f t="shared" si="233"/>
        <v/>
      </c>
      <c r="F1582" s="14" t="str">
        <f>IF(A1582="","",IF(A1582=nper,J1581+E1582,MIN(J1581+E1582,IF(D1582=D1581,F1581,IF($E$13="Acc Bi-Weekly",ROUND((-PMT(((1+D1582/CP)^(CP/12))-1,(nper-A1582+1)*12/26,J1581))/2,2),IF($E$13="Acc Weekly",ROUND((-PMT(((1+D1582/CP)^(CP/12))-1,(nper-A1582+1)*12/52,J1581))/4,2),ROUND(-PMT(((1+D1582/CP)^(CP/periods_per_year))-1,nper-A1582+1,J1581),2)))))))</f>
        <v/>
      </c>
      <c r="G1582" s="14" t="str">
        <f>IF(OR(A1582="",A1582&lt;$E$23),"",IF(J1581&lt;=F1582,0,IF(IF(AND(A1582&gt;=$E$23,MOD(A1582-$E$23,int)=0),$E$24,0)+F1582&gt;=J1581+E1582,J1581+E1582-F1582,IF(AND(A1582&gt;=$E$23,MOD(A1582-$E$23,int)=0),$E$24,0)+IF(IF(AND(A1582&gt;=$E$23,MOD(A1582-$E$23,int)=0),$E$24,0)+IF(MOD(A1582-$E$27,periods_per_year)=0,$E$26,0)+F1582&lt;J1581+E1582,IF(MOD(A1582-$E$27,periods_per_year)=0,$E$26,0),J1581+E1582-IF(AND(A1582&gt;=$E$23,MOD(A1582-$E$23,int)=0),$E$24,0)-F1582))))</f>
        <v/>
      </c>
      <c r="H1582" s="15"/>
      <c r="I1582" s="14" t="str">
        <f t="shared" si="234"/>
        <v/>
      </c>
      <c r="J1582" s="14" t="str">
        <f t="shared" si="235"/>
        <v/>
      </c>
      <c r="K1582" s="14" t="str">
        <f t="shared" si="236"/>
        <v/>
      </c>
      <c r="L1582" s="14" t="str">
        <f>IF(A1582="","",SUM($K$49:K1582))</f>
        <v/>
      </c>
      <c r="O1582" s="18" t="str">
        <f t="shared" si="237"/>
        <v/>
      </c>
      <c r="P1582" s="19" t="str">
        <f>IF(O1582="","",IF(OR(periods_per_year=26,periods_per_year=52),IF(periods_per_year=26,IF(O1582=1,fpdate,P1581+14),IF(periods_per_year=52,IF(O1582=1,fpdate,P1581+7),"n/a")),IF(periods_per_year=24,DATE(YEAR(fpdate),MONTH(fpdate)+(O1582-1)/2+IF(AND(DAY(fpdate)&gt;=15,MOD(O1582,2)=0),1,0),IF(MOD(O1582,2)=0,IF(DAY(fpdate)&gt;=15,DAY(fpdate)-14,DAY(fpdate)+14),DAY(fpdate))),IF(DAY(DATE(YEAR(fpdate),MONTH(fpdate)+O1582-1,DAY(fpdate)))&lt;&gt;DAY(fpdate),DATE(YEAR(fpdate),MONTH(fpdate)+O1582,0),DATE(YEAR(fpdate),MONTH(fpdate)+O1582-1,DAY(fpdate))))))</f>
        <v/>
      </c>
      <c r="Q1582" s="20" t="str">
        <f>IF(O1582="","",IF(D1582&lt;&gt;"",D1582,IF(O1582=1,start_rate,IF(variable,IF(OR(O1582=1,O1582&lt;$J$23*periods_per_year),Q1581,MIN($J$24,IF(MOD(O1582-1,$J$26)=0,MAX($J$25,Q1581+$J$27),Q1581))),Q1581))))</f>
        <v/>
      </c>
      <c r="R1582" s="21" t="str">
        <f>IF(O1582="","",ROUND((((1+Q1582/CP)^(CP/periods_per_year))-1)*U1581,2))</f>
        <v/>
      </c>
      <c r="S1582" s="21" t="str">
        <f>IF(O1582="","",IF(O1582=nper,U1581+R1582,MIN(U1581+R1582,IF(Q1582=Q1581,S1581,ROUND(-PMT(((1+Q1582/CP)^(CP/periods_per_year))-1,nper-O1582+1,U1581),2)))))</f>
        <v/>
      </c>
      <c r="T1582" s="21" t="str">
        <f t="shared" si="238"/>
        <v/>
      </c>
      <c r="U1582" s="21" t="str">
        <f t="shared" si="239"/>
        <v/>
      </c>
    </row>
    <row r="1583" spans="1:21" x14ac:dyDescent="0.2">
      <c r="A1583" s="11" t="str">
        <f t="shared" si="230"/>
        <v/>
      </c>
      <c r="B1583" s="12" t="str">
        <f t="shared" si="231"/>
        <v/>
      </c>
      <c r="C1583" s="16" t="str">
        <f t="shared" si="232"/>
        <v/>
      </c>
      <c r="D1583" s="13" t="str">
        <f>IF(A1583="","",IF(A1583=1,start_rate,IF(variable,IF(OR(A1583=1,A1583&lt;$J$23*periods_per_year),D1582,MIN($J$24,IF(MOD(A1583-1,$J$26)=0,MAX($J$25,D1582+$J$27),D1582))),D1582)))</f>
        <v/>
      </c>
      <c r="E1583" s="14" t="str">
        <f t="shared" si="233"/>
        <v/>
      </c>
      <c r="F1583" s="14" t="str">
        <f>IF(A1583="","",IF(A1583=nper,J1582+E1583,MIN(J1582+E1583,IF(D1583=D1582,F1582,IF($E$13="Acc Bi-Weekly",ROUND((-PMT(((1+D1583/CP)^(CP/12))-1,(nper-A1583+1)*12/26,J1582))/2,2),IF($E$13="Acc Weekly",ROUND((-PMT(((1+D1583/CP)^(CP/12))-1,(nper-A1583+1)*12/52,J1582))/4,2),ROUND(-PMT(((1+D1583/CP)^(CP/periods_per_year))-1,nper-A1583+1,J1582),2)))))))</f>
        <v/>
      </c>
      <c r="G1583" s="14" t="str">
        <f>IF(OR(A1583="",A1583&lt;$E$23),"",IF(J1582&lt;=F1583,0,IF(IF(AND(A1583&gt;=$E$23,MOD(A1583-$E$23,int)=0),$E$24,0)+F1583&gt;=J1582+E1583,J1582+E1583-F1583,IF(AND(A1583&gt;=$E$23,MOD(A1583-$E$23,int)=0),$E$24,0)+IF(IF(AND(A1583&gt;=$E$23,MOD(A1583-$E$23,int)=0),$E$24,0)+IF(MOD(A1583-$E$27,periods_per_year)=0,$E$26,0)+F1583&lt;J1582+E1583,IF(MOD(A1583-$E$27,periods_per_year)=0,$E$26,0),J1582+E1583-IF(AND(A1583&gt;=$E$23,MOD(A1583-$E$23,int)=0),$E$24,0)-F1583))))</f>
        <v/>
      </c>
      <c r="H1583" s="15"/>
      <c r="I1583" s="14" t="str">
        <f t="shared" si="234"/>
        <v/>
      </c>
      <c r="J1583" s="14" t="str">
        <f t="shared" si="235"/>
        <v/>
      </c>
      <c r="K1583" s="14" t="str">
        <f t="shared" si="236"/>
        <v/>
      </c>
      <c r="L1583" s="14" t="str">
        <f>IF(A1583="","",SUM($K$49:K1583))</f>
        <v/>
      </c>
      <c r="O1583" s="18" t="str">
        <f t="shared" si="237"/>
        <v/>
      </c>
      <c r="P1583" s="19" t="str">
        <f>IF(O1583="","",IF(OR(periods_per_year=26,periods_per_year=52),IF(periods_per_year=26,IF(O1583=1,fpdate,P1582+14),IF(periods_per_year=52,IF(O1583=1,fpdate,P1582+7),"n/a")),IF(periods_per_year=24,DATE(YEAR(fpdate),MONTH(fpdate)+(O1583-1)/2+IF(AND(DAY(fpdate)&gt;=15,MOD(O1583,2)=0),1,0),IF(MOD(O1583,2)=0,IF(DAY(fpdate)&gt;=15,DAY(fpdate)-14,DAY(fpdate)+14),DAY(fpdate))),IF(DAY(DATE(YEAR(fpdate),MONTH(fpdate)+O1583-1,DAY(fpdate)))&lt;&gt;DAY(fpdate),DATE(YEAR(fpdate),MONTH(fpdate)+O1583,0),DATE(YEAR(fpdate),MONTH(fpdate)+O1583-1,DAY(fpdate))))))</f>
        <v/>
      </c>
      <c r="Q1583" s="20" t="str">
        <f>IF(O1583="","",IF(D1583&lt;&gt;"",D1583,IF(O1583=1,start_rate,IF(variable,IF(OR(O1583=1,O1583&lt;$J$23*periods_per_year),Q1582,MIN($J$24,IF(MOD(O1583-1,$J$26)=0,MAX($J$25,Q1582+$J$27),Q1582))),Q1582))))</f>
        <v/>
      </c>
      <c r="R1583" s="21" t="str">
        <f>IF(O1583="","",ROUND((((1+Q1583/CP)^(CP/periods_per_year))-1)*U1582,2))</f>
        <v/>
      </c>
      <c r="S1583" s="21" t="str">
        <f>IF(O1583="","",IF(O1583=nper,U1582+R1583,MIN(U1582+R1583,IF(Q1583=Q1582,S1582,ROUND(-PMT(((1+Q1583/CP)^(CP/periods_per_year))-1,nper-O1583+1,U1582),2)))))</f>
        <v/>
      </c>
      <c r="T1583" s="21" t="str">
        <f t="shared" si="238"/>
        <v/>
      </c>
      <c r="U1583" s="21" t="str">
        <f t="shared" si="239"/>
        <v/>
      </c>
    </row>
    <row r="1584" spans="1:21" x14ac:dyDescent="0.2">
      <c r="A1584" s="11" t="str">
        <f t="shared" si="230"/>
        <v/>
      </c>
      <c r="B1584" s="12" t="str">
        <f t="shared" si="231"/>
        <v/>
      </c>
      <c r="C1584" s="16" t="str">
        <f t="shared" si="232"/>
        <v/>
      </c>
      <c r="D1584" s="13" t="str">
        <f>IF(A1584="","",IF(A1584=1,start_rate,IF(variable,IF(OR(A1584=1,A1584&lt;$J$23*periods_per_year),D1583,MIN($J$24,IF(MOD(A1584-1,$J$26)=0,MAX($J$25,D1583+$J$27),D1583))),D1583)))</f>
        <v/>
      </c>
      <c r="E1584" s="14" t="str">
        <f t="shared" si="233"/>
        <v/>
      </c>
      <c r="F1584" s="14" t="str">
        <f>IF(A1584="","",IF(A1584=nper,J1583+E1584,MIN(J1583+E1584,IF(D1584=D1583,F1583,IF($E$13="Acc Bi-Weekly",ROUND((-PMT(((1+D1584/CP)^(CP/12))-1,(nper-A1584+1)*12/26,J1583))/2,2),IF($E$13="Acc Weekly",ROUND((-PMT(((1+D1584/CP)^(CP/12))-1,(nper-A1584+1)*12/52,J1583))/4,2),ROUND(-PMT(((1+D1584/CP)^(CP/periods_per_year))-1,nper-A1584+1,J1583),2)))))))</f>
        <v/>
      </c>
      <c r="G1584" s="14" t="str">
        <f>IF(OR(A1584="",A1584&lt;$E$23),"",IF(J1583&lt;=F1584,0,IF(IF(AND(A1584&gt;=$E$23,MOD(A1584-$E$23,int)=0),$E$24,0)+F1584&gt;=J1583+E1584,J1583+E1584-F1584,IF(AND(A1584&gt;=$E$23,MOD(A1584-$E$23,int)=0),$E$24,0)+IF(IF(AND(A1584&gt;=$E$23,MOD(A1584-$E$23,int)=0),$E$24,0)+IF(MOD(A1584-$E$27,periods_per_year)=0,$E$26,0)+F1584&lt;J1583+E1584,IF(MOD(A1584-$E$27,periods_per_year)=0,$E$26,0),J1583+E1584-IF(AND(A1584&gt;=$E$23,MOD(A1584-$E$23,int)=0),$E$24,0)-F1584))))</f>
        <v/>
      </c>
      <c r="H1584" s="15"/>
      <c r="I1584" s="14" t="str">
        <f t="shared" si="234"/>
        <v/>
      </c>
      <c r="J1584" s="14" t="str">
        <f t="shared" si="235"/>
        <v/>
      </c>
      <c r="K1584" s="14" t="str">
        <f t="shared" si="236"/>
        <v/>
      </c>
      <c r="L1584" s="14" t="str">
        <f>IF(A1584="","",SUM($K$49:K1584))</f>
        <v/>
      </c>
      <c r="O1584" s="18" t="str">
        <f t="shared" si="237"/>
        <v/>
      </c>
      <c r="P1584" s="19" t="str">
        <f>IF(O1584="","",IF(OR(periods_per_year=26,periods_per_year=52),IF(periods_per_year=26,IF(O1584=1,fpdate,P1583+14),IF(periods_per_year=52,IF(O1584=1,fpdate,P1583+7),"n/a")),IF(periods_per_year=24,DATE(YEAR(fpdate),MONTH(fpdate)+(O1584-1)/2+IF(AND(DAY(fpdate)&gt;=15,MOD(O1584,2)=0),1,0),IF(MOD(O1584,2)=0,IF(DAY(fpdate)&gt;=15,DAY(fpdate)-14,DAY(fpdate)+14),DAY(fpdate))),IF(DAY(DATE(YEAR(fpdate),MONTH(fpdate)+O1584-1,DAY(fpdate)))&lt;&gt;DAY(fpdate),DATE(YEAR(fpdate),MONTH(fpdate)+O1584,0),DATE(YEAR(fpdate),MONTH(fpdate)+O1584-1,DAY(fpdate))))))</f>
        <v/>
      </c>
      <c r="Q1584" s="20" t="str">
        <f>IF(O1584="","",IF(D1584&lt;&gt;"",D1584,IF(O1584=1,start_rate,IF(variable,IF(OR(O1584=1,O1584&lt;$J$23*periods_per_year),Q1583,MIN($J$24,IF(MOD(O1584-1,$J$26)=0,MAX($J$25,Q1583+$J$27),Q1583))),Q1583))))</f>
        <v/>
      </c>
      <c r="R1584" s="21" t="str">
        <f>IF(O1584="","",ROUND((((1+Q1584/CP)^(CP/periods_per_year))-1)*U1583,2))</f>
        <v/>
      </c>
      <c r="S1584" s="21" t="str">
        <f>IF(O1584="","",IF(O1584=nper,U1583+R1584,MIN(U1583+R1584,IF(Q1584=Q1583,S1583,ROUND(-PMT(((1+Q1584/CP)^(CP/periods_per_year))-1,nper-O1584+1,U1583),2)))))</f>
        <v/>
      </c>
      <c r="T1584" s="21" t="str">
        <f t="shared" si="238"/>
        <v/>
      </c>
      <c r="U1584" s="21" t="str">
        <f t="shared" si="239"/>
        <v/>
      </c>
    </row>
    <row r="1585" spans="1:21" x14ac:dyDescent="0.2">
      <c r="A1585" s="11" t="str">
        <f t="shared" ref="A1585:A1608" si="240">IF(J1584="","",IF(OR(A1584&gt;=nper,ROUND(J1584,2)&lt;=0),"",A1584+1))</f>
        <v/>
      </c>
      <c r="B1585" s="12" t="str">
        <f t="shared" ref="B1585:B1608" si="241">IF(A1585="","",IF(OR(periods_per_year=26,periods_per_year=52),IF(periods_per_year=26,IF(A1585=1,fpdate,B1584+14),IF(periods_per_year=52,IF(A1585=1,fpdate,B1584+7),"n/a")),IF(periods_per_year=24,DATE(YEAR(fpdate),MONTH(fpdate)+(A1585-1)/2+IF(AND(DAY(fpdate)&gt;=15,MOD(A1585,2)=0),1,0),IF(MOD(A1585,2)=0,IF(DAY(fpdate)&gt;=15,DAY(fpdate)-14,DAY(fpdate)+14),DAY(fpdate))),IF(DAY(DATE(YEAR(fpdate),MONTH(fpdate)+A1585-1,DAY(fpdate)))&lt;&gt;DAY(fpdate),DATE(YEAR(fpdate),MONTH(fpdate)+A1585,0),DATE(YEAR(fpdate),MONTH(fpdate)+A1585-1,DAY(fpdate))))))</f>
        <v/>
      </c>
      <c r="C1585" s="16" t="str">
        <f t="shared" ref="C1585:C1608" si="242">IF(A1585="","",IF(MOD(A1585,periods_per_year)=0,A1585/periods_per_year,""))</f>
        <v/>
      </c>
      <c r="D1585" s="13" t="str">
        <f>IF(A1585="","",IF(A1585=1,start_rate,IF(variable,IF(OR(A1585=1,A1585&lt;$J$23*periods_per_year),D1584,MIN($J$24,IF(MOD(A1585-1,$J$26)=0,MAX($J$25,D1584+$J$27),D1584))),D1584)))</f>
        <v/>
      </c>
      <c r="E1585" s="14" t="str">
        <f t="shared" ref="E1585:E1608" si="243">IF(A1585="","",ROUND((((1+D1585/CP)^(CP/periods_per_year))-1)*J1584,2))</f>
        <v/>
      </c>
      <c r="F1585" s="14" t="str">
        <f>IF(A1585="","",IF(A1585=nper,J1584+E1585,MIN(J1584+E1585,IF(D1585=D1584,F1584,IF($E$13="Acc Bi-Weekly",ROUND((-PMT(((1+D1585/CP)^(CP/12))-1,(nper-A1585+1)*12/26,J1584))/2,2),IF($E$13="Acc Weekly",ROUND((-PMT(((1+D1585/CP)^(CP/12))-1,(nper-A1585+1)*12/52,J1584))/4,2),ROUND(-PMT(((1+D1585/CP)^(CP/periods_per_year))-1,nper-A1585+1,J1584),2)))))))</f>
        <v/>
      </c>
      <c r="G1585" s="14" t="str">
        <f>IF(OR(A1585="",A1585&lt;$E$23),"",IF(J1584&lt;=F1585,0,IF(IF(AND(A1585&gt;=$E$23,MOD(A1585-$E$23,int)=0),$E$24,0)+F1585&gt;=J1584+E1585,J1584+E1585-F1585,IF(AND(A1585&gt;=$E$23,MOD(A1585-$E$23,int)=0),$E$24,0)+IF(IF(AND(A1585&gt;=$E$23,MOD(A1585-$E$23,int)=0),$E$24,0)+IF(MOD(A1585-$E$27,periods_per_year)=0,$E$26,0)+F1585&lt;J1584+E1585,IF(MOD(A1585-$E$27,periods_per_year)=0,$E$26,0),J1584+E1585-IF(AND(A1585&gt;=$E$23,MOD(A1585-$E$23,int)=0),$E$24,0)-F1585))))</f>
        <v/>
      </c>
      <c r="H1585" s="15"/>
      <c r="I1585" s="14" t="str">
        <f t="shared" ref="I1585:I1608" si="244">IF(A1585="","",F1585-E1585+H1585+IF(G1585="",0,G1585))</f>
        <v/>
      </c>
      <c r="J1585" s="14" t="str">
        <f t="shared" ref="J1585:J1608" si="245">IF(A1585="","",J1584-I1585)</f>
        <v/>
      </c>
      <c r="K1585" s="14" t="str">
        <f t="shared" ref="K1585:K1608" si="246">IF(A1585="","",$L$42*E1585)</f>
        <v/>
      </c>
      <c r="L1585" s="14" t="str">
        <f>IF(A1585="","",SUM($K$49:K1585))</f>
        <v/>
      </c>
      <c r="O1585" s="18" t="str">
        <f t="shared" ref="O1585:O1608" si="247">IF(U1584="","",IF(OR(O1584&gt;=nper,ROUND(U1584,2)&lt;=0),"",O1584+1))</f>
        <v/>
      </c>
      <c r="P1585" s="19" t="str">
        <f>IF(O1585="","",IF(OR(periods_per_year=26,periods_per_year=52),IF(periods_per_year=26,IF(O1585=1,fpdate,P1584+14),IF(periods_per_year=52,IF(O1585=1,fpdate,P1584+7),"n/a")),IF(periods_per_year=24,DATE(YEAR(fpdate),MONTH(fpdate)+(O1585-1)/2+IF(AND(DAY(fpdate)&gt;=15,MOD(O1585,2)=0),1,0),IF(MOD(O1585,2)=0,IF(DAY(fpdate)&gt;=15,DAY(fpdate)-14,DAY(fpdate)+14),DAY(fpdate))),IF(DAY(DATE(YEAR(fpdate),MONTH(fpdate)+O1585-1,DAY(fpdate)))&lt;&gt;DAY(fpdate),DATE(YEAR(fpdate),MONTH(fpdate)+O1585,0),DATE(YEAR(fpdate),MONTH(fpdate)+O1585-1,DAY(fpdate))))))</f>
        <v/>
      </c>
      <c r="Q1585" s="20" t="str">
        <f>IF(O1585="","",IF(D1585&lt;&gt;"",D1585,IF(O1585=1,start_rate,IF(variable,IF(OR(O1585=1,O1585&lt;$J$23*periods_per_year),Q1584,MIN($J$24,IF(MOD(O1585-1,$J$26)=0,MAX($J$25,Q1584+$J$27),Q1584))),Q1584))))</f>
        <v/>
      </c>
      <c r="R1585" s="21" t="str">
        <f>IF(O1585="","",ROUND((((1+Q1585/CP)^(CP/periods_per_year))-1)*U1584,2))</f>
        <v/>
      </c>
      <c r="S1585" s="21" t="str">
        <f>IF(O1585="","",IF(O1585=nper,U1584+R1585,MIN(U1584+R1585,IF(Q1585=Q1584,S1584,ROUND(-PMT(((1+Q1585/CP)^(CP/periods_per_year))-1,nper-O1585+1,U1584),2)))))</f>
        <v/>
      </c>
      <c r="T1585" s="21" t="str">
        <f t="shared" ref="T1585:T1608" si="248">IF(O1585="","",S1585-R1585)</f>
        <v/>
      </c>
      <c r="U1585" s="21" t="str">
        <f t="shared" ref="U1585:U1608" si="249">IF(O1585="","",U1584-T1585)</f>
        <v/>
      </c>
    </row>
    <row r="1586" spans="1:21" x14ac:dyDescent="0.2">
      <c r="A1586" s="11" t="str">
        <f t="shared" si="240"/>
        <v/>
      </c>
      <c r="B1586" s="12" t="str">
        <f t="shared" si="241"/>
        <v/>
      </c>
      <c r="C1586" s="16" t="str">
        <f t="shared" si="242"/>
        <v/>
      </c>
      <c r="D1586" s="13" t="str">
        <f>IF(A1586="","",IF(A1586=1,start_rate,IF(variable,IF(OR(A1586=1,A1586&lt;$J$23*periods_per_year),D1585,MIN($J$24,IF(MOD(A1586-1,$J$26)=0,MAX($J$25,D1585+$J$27),D1585))),D1585)))</f>
        <v/>
      </c>
      <c r="E1586" s="14" t="str">
        <f t="shared" si="243"/>
        <v/>
      </c>
      <c r="F1586" s="14" t="str">
        <f>IF(A1586="","",IF(A1586=nper,J1585+E1586,MIN(J1585+E1586,IF(D1586=D1585,F1585,IF($E$13="Acc Bi-Weekly",ROUND((-PMT(((1+D1586/CP)^(CP/12))-1,(nper-A1586+1)*12/26,J1585))/2,2),IF($E$13="Acc Weekly",ROUND((-PMT(((1+D1586/CP)^(CP/12))-1,(nper-A1586+1)*12/52,J1585))/4,2),ROUND(-PMT(((1+D1586/CP)^(CP/periods_per_year))-1,nper-A1586+1,J1585),2)))))))</f>
        <v/>
      </c>
      <c r="G1586" s="14" t="str">
        <f>IF(OR(A1586="",A1586&lt;$E$23),"",IF(J1585&lt;=F1586,0,IF(IF(AND(A1586&gt;=$E$23,MOD(A1586-$E$23,int)=0),$E$24,0)+F1586&gt;=J1585+E1586,J1585+E1586-F1586,IF(AND(A1586&gt;=$E$23,MOD(A1586-$E$23,int)=0),$E$24,0)+IF(IF(AND(A1586&gt;=$E$23,MOD(A1586-$E$23,int)=0),$E$24,0)+IF(MOD(A1586-$E$27,periods_per_year)=0,$E$26,0)+F1586&lt;J1585+E1586,IF(MOD(A1586-$E$27,periods_per_year)=0,$E$26,0),J1585+E1586-IF(AND(A1586&gt;=$E$23,MOD(A1586-$E$23,int)=0),$E$24,0)-F1586))))</f>
        <v/>
      </c>
      <c r="H1586" s="15"/>
      <c r="I1586" s="14" t="str">
        <f t="shared" si="244"/>
        <v/>
      </c>
      <c r="J1586" s="14" t="str">
        <f t="shared" si="245"/>
        <v/>
      </c>
      <c r="K1586" s="14" t="str">
        <f t="shared" si="246"/>
        <v/>
      </c>
      <c r="L1586" s="14" t="str">
        <f>IF(A1586="","",SUM($K$49:K1586))</f>
        <v/>
      </c>
      <c r="O1586" s="18" t="str">
        <f t="shared" si="247"/>
        <v/>
      </c>
      <c r="P1586" s="19" t="str">
        <f>IF(O1586="","",IF(OR(periods_per_year=26,periods_per_year=52),IF(periods_per_year=26,IF(O1586=1,fpdate,P1585+14),IF(periods_per_year=52,IF(O1586=1,fpdate,P1585+7),"n/a")),IF(periods_per_year=24,DATE(YEAR(fpdate),MONTH(fpdate)+(O1586-1)/2+IF(AND(DAY(fpdate)&gt;=15,MOD(O1586,2)=0),1,0),IF(MOD(O1586,2)=0,IF(DAY(fpdate)&gt;=15,DAY(fpdate)-14,DAY(fpdate)+14),DAY(fpdate))),IF(DAY(DATE(YEAR(fpdate),MONTH(fpdate)+O1586-1,DAY(fpdate)))&lt;&gt;DAY(fpdate),DATE(YEAR(fpdate),MONTH(fpdate)+O1586,0),DATE(YEAR(fpdate),MONTH(fpdate)+O1586-1,DAY(fpdate))))))</f>
        <v/>
      </c>
      <c r="Q1586" s="20" t="str">
        <f>IF(O1586="","",IF(D1586&lt;&gt;"",D1586,IF(O1586=1,start_rate,IF(variable,IF(OR(O1586=1,O1586&lt;$J$23*periods_per_year),Q1585,MIN($J$24,IF(MOD(O1586-1,$J$26)=0,MAX($J$25,Q1585+$J$27),Q1585))),Q1585))))</f>
        <v/>
      </c>
      <c r="R1586" s="21" t="str">
        <f>IF(O1586="","",ROUND((((1+Q1586/CP)^(CP/periods_per_year))-1)*U1585,2))</f>
        <v/>
      </c>
      <c r="S1586" s="21" t="str">
        <f>IF(O1586="","",IF(O1586=nper,U1585+R1586,MIN(U1585+R1586,IF(Q1586=Q1585,S1585,ROUND(-PMT(((1+Q1586/CP)^(CP/periods_per_year))-1,nper-O1586+1,U1585),2)))))</f>
        <v/>
      </c>
      <c r="T1586" s="21" t="str">
        <f t="shared" si="248"/>
        <v/>
      </c>
      <c r="U1586" s="21" t="str">
        <f t="shared" si="249"/>
        <v/>
      </c>
    </row>
    <row r="1587" spans="1:21" x14ac:dyDescent="0.2">
      <c r="A1587" s="11" t="str">
        <f t="shared" si="240"/>
        <v/>
      </c>
      <c r="B1587" s="12" t="str">
        <f t="shared" si="241"/>
        <v/>
      </c>
      <c r="C1587" s="16" t="str">
        <f t="shared" si="242"/>
        <v/>
      </c>
      <c r="D1587" s="13" t="str">
        <f>IF(A1587="","",IF(A1587=1,start_rate,IF(variable,IF(OR(A1587=1,A1587&lt;$J$23*periods_per_year),D1586,MIN($J$24,IF(MOD(A1587-1,$J$26)=0,MAX($J$25,D1586+$J$27),D1586))),D1586)))</f>
        <v/>
      </c>
      <c r="E1587" s="14" t="str">
        <f t="shared" si="243"/>
        <v/>
      </c>
      <c r="F1587" s="14" t="str">
        <f>IF(A1587="","",IF(A1587=nper,J1586+E1587,MIN(J1586+E1587,IF(D1587=D1586,F1586,IF($E$13="Acc Bi-Weekly",ROUND((-PMT(((1+D1587/CP)^(CP/12))-1,(nper-A1587+1)*12/26,J1586))/2,2),IF($E$13="Acc Weekly",ROUND((-PMT(((1+D1587/CP)^(CP/12))-1,(nper-A1587+1)*12/52,J1586))/4,2),ROUND(-PMT(((1+D1587/CP)^(CP/periods_per_year))-1,nper-A1587+1,J1586),2)))))))</f>
        <v/>
      </c>
      <c r="G1587" s="14" t="str">
        <f>IF(OR(A1587="",A1587&lt;$E$23),"",IF(J1586&lt;=F1587,0,IF(IF(AND(A1587&gt;=$E$23,MOD(A1587-$E$23,int)=0),$E$24,0)+F1587&gt;=J1586+E1587,J1586+E1587-F1587,IF(AND(A1587&gt;=$E$23,MOD(A1587-$E$23,int)=0),$E$24,0)+IF(IF(AND(A1587&gt;=$E$23,MOD(A1587-$E$23,int)=0),$E$24,0)+IF(MOD(A1587-$E$27,periods_per_year)=0,$E$26,0)+F1587&lt;J1586+E1587,IF(MOD(A1587-$E$27,periods_per_year)=0,$E$26,0),J1586+E1587-IF(AND(A1587&gt;=$E$23,MOD(A1587-$E$23,int)=0),$E$24,0)-F1587))))</f>
        <v/>
      </c>
      <c r="H1587" s="15"/>
      <c r="I1587" s="14" t="str">
        <f t="shared" si="244"/>
        <v/>
      </c>
      <c r="J1587" s="14" t="str">
        <f t="shared" si="245"/>
        <v/>
      </c>
      <c r="K1587" s="14" t="str">
        <f t="shared" si="246"/>
        <v/>
      </c>
      <c r="L1587" s="14" t="str">
        <f>IF(A1587="","",SUM($K$49:K1587))</f>
        <v/>
      </c>
      <c r="O1587" s="18" t="str">
        <f t="shared" si="247"/>
        <v/>
      </c>
      <c r="P1587" s="19" t="str">
        <f>IF(O1587="","",IF(OR(periods_per_year=26,periods_per_year=52),IF(periods_per_year=26,IF(O1587=1,fpdate,P1586+14),IF(periods_per_year=52,IF(O1587=1,fpdate,P1586+7),"n/a")),IF(periods_per_year=24,DATE(YEAR(fpdate),MONTH(fpdate)+(O1587-1)/2+IF(AND(DAY(fpdate)&gt;=15,MOD(O1587,2)=0),1,0),IF(MOD(O1587,2)=0,IF(DAY(fpdate)&gt;=15,DAY(fpdate)-14,DAY(fpdate)+14),DAY(fpdate))),IF(DAY(DATE(YEAR(fpdate),MONTH(fpdate)+O1587-1,DAY(fpdate)))&lt;&gt;DAY(fpdate),DATE(YEAR(fpdate),MONTH(fpdate)+O1587,0),DATE(YEAR(fpdate),MONTH(fpdate)+O1587-1,DAY(fpdate))))))</f>
        <v/>
      </c>
      <c r="Q1587" s="20" t="str">
        <f>IF(O1587="","",IF(D1587&lt;&gt;"",D1587,IF(O1587=1,start_rate,IF(variable,IF(OR(O1587=1,O1587&lt;$J$23*periods_per_year),Q1586,MIN($J$24,IF(MOD(O1587-1,$J$26)=0,MAX($J$25,Q1586+$J$27),Q1586))),Q1586))))</f>
        <v/>
      </c>
      <c r="R1587" s="21" t="str">
        <f>IF(O1587="","",ROUND((((1+Q1587/CP)^(CP/periods_per_year))-1)*U1586,2))</f>
        <v/>
      </c>
      <c r="S1587" s="21" t="str">
        <f>IF(O1587="","",IF(O1587=nper,U1586+R1587,MIN(U1586+R1587,IF(Q1587=Q1586,S1586,ROUND(-PMT(((1+Q1587/CP)^(CP/periods_per_year))-1,nper-O1587+1,U1586),2)))))</f>
        <v/>
      </c>
      <c r="T1587" s="21" t="str">
        <f t="shared" si="248"/>
        <v/>
      </c>
      <c r="U1587" s="21" t="str">
        <f t="shared" si="249"/>
        <v/>
      </c>
    </row>
    <row r="1588" spans="1:21" x14ac:dyDescent="0.2">
      <c r="A1588" s="11" t="str">
        <f t="shared" si="240"/>
        <v/>
      </c>
      <c r="B1588" s="12" t="str">
        <f t="shared" si="241"/>
        <v/>
      </c>
      <c r="C1588" s="16" t="str">
        <f t="shared" si="242"/>
        <v/>
      </c>
      <c r="D1588" s="13" t="str">
        <f>IF(A1588="","",IF(A1588=1,start_rate,IF(variable,IF(OR(A1588=1,A1588&lt;$J$23*periods_per_year),D1587,MIN($J$24,IF(MOD(A1588-1,$J$26)=0,MAX($J$25,D1587+$J$27),D1587))),D1587)))</f>
        <v/>
      </c>
      <c r="E1588" s="14" t="str">
        <f t="shared" si="243"/>
        <v/>
      </c>
      <c r="F1588" s="14" t="str">
        <f>IF(A1588="","",IF(A1588=nper,J1587+E1588,MIN(J1587+E1588,IF(D1588=D1587,F1587,IF($E$13="Acc Bi-Weekly",ROUND((-PMT(((1+D1588/CP)^(CP/12))-1,(nper-A1588+1)*12/26,J1587))/2,2),IF($E$13="Acc Weekly",ROUND((-PMT(((1+D1588/CP)^(CP/12))-1,(nper-A1588+1)*12/52,J1587))/4,2),ROUND(-PMT(((1+D1588/CP)^(CP/periods_per_year))-1,nper-A1588+1,J1587),2)))))))</f>
        <v/>
      </c>
      <c r="G1588" s="14" t="str">
        <f>IF(OR(A1588="",A1588&lt;$E$23),"",IF(J1587&lt;=F1588,0,IF(IF(AND(A1588&gt;=$E$23,MOD(A1588-$E$23,int)=0),$E$24,0)+F1588&gt;=J1587+E1588,J1587+E1588-F1588,IF(AND(A1588&gt;=$E$23,MOD(A1588-$E$23,int)=0),$E$24,0)+IF(IF(AND(A1588&gt;=$E$23,MOD(A1588-$E$23,int)=0),$E$24,0)+IF(MOD(A1588-$E$27,periods_per_year)=0,$E$26,0)+F1588&lt;J1587+E1588,IF(MOD(A1588-$E$27,periods_per_year)=0,$E$26,0),J1587+E1588-IF(AND(A1588&gt;=$E$23,MOD(A1588-$E$23,int)=0),$E$24,0)-F1588))))</f>
        <v/>
      </c>
      <c r="H1588" s="15"/>
      <c r="I1588" s="14" t="str">
        <f t="shared" si="244"/>
        <v/>
      </c>
      <c r="J1588" s="14" t="str">
        <f t="shared" si="245"/>
        <v/>
      </c>
      <c r="K1588" s="14" t="str">
        <f t="shared" si="246"/>
        <v/>
      </c>
      <c r="L1588" s="14" t="str">
        <f>IF(A1588="","",SUM($K$49:K1588))</f>
        <v/>
      </c>
      <c r="O1588" s="18" t="str">
        <f t="shared" si="247"/>
        <v/>
      </c>
      <c r="P1588" s="19" t="str">
        <f>IF(O1588="","",IF(OR(periods_per_year=26,periods_per_year=52),IF(periods_per_year=26,IF(O1588=1,fpdate,P1587+14),IF(periods_per_year=52,IF(O1588=1,fpdate,P1587+7),"n/a")),IF(periods_per_year=24,DATE(YEAR(fpdate),MONTH(fpdate)+(O1588-1)/2+IF(AND(DAY(fpdate)&gt;=15,MOD(O1588,2)=0),1,0),IF(MOD(O1588,2)=0,IF(DAY(fpdate)&gt;=15,DAY(fpdate)-14,DAY(fpdate)+14),DAY(fpdate))),IF(DAY(DATE(YEAR(fpdate),MONTH(fpdate)+O1588-1,DAY(fpdate)))&lt;&gt;DAY(fpdate),DATE(YEAR(fpdate),MONTH(fpdate)+O1588,0),DATE(YEAR(fpdate),MONTH(fpdate)+O1588-1,DAY(fpdate))))))</f>
        <v/>
      </c>
      <c r="Q1588" s="20" t="str">
        <f>IF(O1588="","",IF(D1588&lt;&gt;"",D1588,IF(O1588=1,start_rate,IF(variable,IF(OR(O1588=1,O1588&lt;$J$23*periods_per_year),Q1587,MIN($J$24,IF(MOD(O1588-1,$J$26)=0,MAX($J$25,Q1587+$J$27),Q1587))),Q1587))))</f>
        <v/>
      </c>
      <c r="R1588" s="21" t="str">
        <f>IF(O1588="","",ROUND((((1+Q1588/CP)^(CP/periods_per_year))-1)*U1587,2))</f>
        <v/>
      </c>
      <c r="S1588" s="21" t="str">
        <f>IF(O1588="","",IF(O1588=nper,U1587+R1588,MIN(U1587+R1588,IF(Q1588=Q1587,S1587,ROUND(-PMT(((1+Q1588/CP)^(CP/periods_per_year))-1,nper-O1588+1,U1587),2)))))</f>
        <v/>
      </c>
      <c r="T1588" s="21" t="str">
        <f t="shared" si="248"/>
        <v/>
      </c>
      <c r="U1588" s="21" t="str">
        <f t="shared" si="249"/>
        <v/>
      </c>
    </row>
    <row r="1589" spans="1:21" x14ac:dyDescent="0.2">
      <c r="A1589" s="11" t="str">
        <f t="shared" si="240"/>
        <v/>
      </c>
      <c r="B1589" s="12" t="str">
        <f t="shared" si="241"/>
        <v/>
      </c>
      <c r="C1589" s="16" t="str">
        <f t="shared" si="242"/>
        <v/>
      </c>
      <c r="D1589" s="13" t="str">
        <f>IF(A1589="","",IF(A1589=1,start_rate,IF(variable,IF(OR(A1589=1,A1589&lt;$J$23*periods_per_year),D1588,MIN($J$24,IF(MOD(A1589-1,$J$26)=0,MAX($J$25,D1588+$J$27),D1588))),D1588)))</f>
        <v/>
      </c>
      <c r="E1589" s="14" t="str">
        <f t="shared" si="243"/>
        <v/>
      </c>
      <c r="F1589" s="14" t="str">
        <f>IF(A1589="","",IF(A1589=nper,J1588+E1589,MIN(J1588+E1589,IF(D1589=D1588,F1588,IF($E$13="Acc Bi-Weekly",ROUND((-PMT(((1+D1589/CP)^(CP/12))-1,(nper-A1589+1)*12/26,J1588))/2,2),IF($E$13="Acc Weekly",ROUND((-PMT(((1+D1589/CP)^(CP/12))-1,(nper-A1589+1)*12/52,J1588))/4,2),ROUND(-PMT(((1+D1589/CP)^(CP/periods_per_year))-1,nper-A1589+1,J1588),2)))))))</f>
        <v/>
      </c>
      <c r="G1589" s="14" t="str">
        <f>IF(OR(A1589="",A1589&lt;$E$23),"",IF(J1588&lt;=F1589,0,IF(IF(AND(A1589&gt;=$E$23,MOD(A1589-$E$23,int)=0),$E$24,0)+F1589&gt;=J1588+E1589,J1588+E1589-F1589,IF(AND(A1589&gt;=$E$23,MOD(A1589-$E$23,int)=0),$E$24,0)+IF(IF(AND(A1589&gt;=$E$23,MOD(A1589-$E$23,int)=0),$E$24,0)+IF(MOD(A1589-$E$27,periods_per_year)=0,$E$26,0)+F1589&lt;J1588+E1589,IF(MOD(A1589-$E$27,periods_per_year)=0,$E$26,0),J1588+E1589-IF(AND(A1589&gt;=$E$23,MOD(A1589-$E$23,int)=0),$E$24,0)-F1589))))</f>
        <v/>
      </c>
      <c r="H1589" s="15"/>
      <c r="I1589" s="14" t="str">
        <f t="shared" si="244"/>
        <v/>
      </c>
      <c r="J1589" s="14" t="str">
        <f t="shared" si="245"/>
        <v/>
      </c>
      <c r="K1589" s="14" t="str">
        <f t="shared" si="246"/>
        <v/>
      </c>
      <c r="L1589" s="14" t="str">
        <f>IF(A1589="","",SUM($K$49:K1589))</f>
        <v/>
      </c>
      <c r="O1589" s="18" t="str">
        <f t="shared" si="247"/>
        <v/>
      </c>
      <c r="P1589" s="19" t="str">
        <f>IF(O1589="","",IF(OR(periods_per_year=26,periods_per_year=52),IF(periods_per_year=26,IF(O1589=1,fpdate,P1588+14),IF(periods_per_year=52,IF(O1589=1,fpdate,P1588+7),"n/a")),IF(periods_per_year=24,DATE(YEAR(fpdate),MONTH(fpdate)+(O1589-1)/2+IF(AND(DAY(fpdate)&gt;=15,MOD(O1589,2)=0),1,0),IF(MOD(O1589,2)=0,IF(DAY(fpdate)&gt;=15,DAY(fpdate)-14,DAY(fpdate)+14),DAY(fpdate))),IF(DAY(DATE(YEAR(fpdate),MONTH(fpdate)+O1589-1,DAY(fpdate)))&lt;&gt;DAY(fpdate),DATE(YEAR(fpdate),MONTH(fpdate)+O1589,0),DATE(YEAR(fpdate),MONTH(fpdate)+O1589-1,DAY(fpdate))))))</f>
        <v/>
      </c>
      <c r="Q1589" s="20" t="str">
        <f>IF(O1589="","",IF(D1589&lt;&gt;"",D1589,IF(O1589=1,start_rate,IF(variable,IF(OR(O1589=1,O1589&lt;$J$23*periods_per_year),Q1588,MIN($J$24,IF(MOD(O1589-1,$J$26)=0,MAX($J$25,Q1588+$J$27),Q1588))),Q1588))))</f>
        <v/>
      </c>
      <c r="R1589" s="21" t="str">
        <f>IF(O1589="","",ROUND((((1+Q1589/CP)^(CP/periods_per_year))-1)*U1588,2))</f>
        <v/>
      </c>
      <c r="S1589" s="21" t="str">
        <f>IF(O1589="","",IF(O1589=nper,U1588+R1589,MIN(U1588+R1589,IF(Q1589=Q1588,S1588,ROUND(-PMT(((1+Q1589/CP)^(CP/periods_per_year))-1,nper-O1589+1,U1588),2)))))</f>
        <v/>
      </c>
      <c r="T1589" s="21" t="str">
        <f t="shared" si="248"/>
        <v/>
      </c>
      <c r="U1589" s="21" t="str">
        <f t="shared" si="249"/>
        <v/>
      </c>
    </row>
    <row r="1590" spans="1:21" x14ac:dyDescent="0.2">
      <c r="A1590" s="11" t="str">
        <f t="shared" si="240"/>
        <v/>
      </c>
      <c r="B1590" s="12" t="str">
        <f t="shared" si="241"/>
        <v/>
      </c>
      <c r="C1590" s="16" t="str">
        <f t="shared" si="242"/>
        <v/>
      </c>
      <c r="D1590" s="13" t="str">
        <f>IF(A1590="","",IF(A1590=1,start_rate,IF(variable,IF(OR(A1590=1,A1590&lt;$J$23*periods_per_year),D1589,MIN($J$24,IF(MOD(A1590-1,$J$26)=0,MAX($J$25,D1589+$J$27),D1589))),D1589)))</f>
        <v/>
      </c>
      <c r="E1590" s="14" t="str">
        <f t="shared" si="243"/>
        <v/>
      </c>
      <c r="F1590" s="14" t="str">
        <f>IF(A1590="","",IF(A1590=nper,J1589+E1590,MIN(J1589+E1590,IF(D1590=D1589,F1589,IF($E$13="Acc Bi-Weekly",ROUND((-PMT(((1+D1590/CP)^(CP/12))-1,(nper-A1590+1)*12/26,J1589))/2,2),IF($E$13="Acc Weekly",ROUND((-PMT(((1+D1590/CP)^(CP/12))-1,(nper-A1590+1)*12/52,J1589))/4,2),ROUND(-PMT(((1+D1590/CP)^(CP/periods_per_year))-1,nper-A1590+1,J1589),2)))))))</f>
        <v/>
      </c>
      <c r="G1590" s="14" t="str">
        <f>IF(OR(A1590="",A1590&lt;$E$23),"",IF(J1589&lt;=F1590,0,IF(IF(AND(A1590&gt;=$E$23,MOD(A1590-$E$23,int)=0),$E$24,0)+F1590&gt;=J1589+E1590,J1589+E1590-F1590,IF(AND(A1590&gt;=$E$23,MOD(A1590-$E$23,int)=0),$E$24,0)+IF(IF(AND(A1590&gt;=$E$23,MOD(A1590-$E$23,int)=0),$E$24,0)+IF(MOD(A1590-$E$27,periods_per_year)=0,$E$26,0)+F1590&lt;J1589+E1590,IF(MOD(A1590-$E$27,periods_per_year)=0,$E$26,0),J1589+E1590-IF(AND(A1590&gt;=$E$23,MOD(A1590-$E$23,int)=0),$E$24,0)-F1590))))</f>
        <v/>
      </c>
      <c r="H1590" s="15"/>
      <c r="I1590" s="14" t="str">
        <f t="shared" si="244"/>
        <v/>
      </c>
      <c r="J1590" s="14" t="str">
        <f t="shared" si="245"/>
        <v/>
      </c>
      <c r="K1590" s="14" t="str">
        <f t="shared" si="246"/>
        <v/>
      </c>
      <c r="L1590" s="14" t="str">
        <f>IF(A1590="","",SUM($K$49:K1590))</f>
        <v/>
      </c>
      <c r="O1590" s="18" t="str">
        <f t="shared" si="247"/>
        <v/>
      </c>
      <c r="P1590" s="19" t="str">
        <f>IF(O1590="","",IF(OR(periods_per_year=26,periods_per_year=52),IF(periods_per_year=26,IF(O1590=1,fpdate,P1589+14),IF(periods_per_year=52,IF(O1590=1,fpdate,P1589+7),"n/a")),IF(periods_per_year=24,DATE(YEAR(fpdate),MONTH(fpdate)+(O1590-1)/2+IF(AND(DAY(fpdate)&gt;=15,MOD(O1590,2)=0),1,0),IF(MOD(O1590,2)=0,IF(DAY(fpdate)&gt;=15,DAY(fpdate)-14,DAY(fpdate)+14),DAY(fpdate))),IF(DAY(DATE(YEAR(fpdate),MONTH(fpdate)+O1590-1,DAY(fpdate)))&lt;&gt;DAY(fpdate),DATE(YEAR(fpdate),MONTH(fpdate)+O1590,0),DATE(YEAR(fpdate),MONTH(fpdate)+O1590-1,DAY(fpdate))))))</f>
        <v/>
      </c>
      <c r="Q1590" s="20" t="str">
        <f>IF(O1590="","",IF(D1590&lt;&gt;"",D1590,IF(O1590=1,start_rate,IF(variable,IF(OR(O1590=1,O1590&lt;$J$23*periods_per_year),Q1589,MIN($J$24,IF(MOD(O1590-1,$J$26)=0,MAX($J$25,Q1589+$J$27),Q1589))),Q1589))))</f>
        <v/>
      </c>
      <c r="R1590" s="21" t="str">
        <f>IF(O1590="","",ROUND((((1+Q1590/CP)^(CP/periods_per_year))-1)*U1589,2))</f>
        <v/>
      </c>
      <c r="S1590" s="21" t="str">
        <f>IF(O1590="","",IF(O1590=nper,U1589+R1590,MIN(U1589+R1590,IF(Q1590=Q1589,S1589,ROUND(-PMT(((1+Q1590/CP)^(CP/periods_per_year))-1,nper-O1590+1,U1589),2)))))</f>
        <v/>
      </c>
      <c r="T1590" s="21" t="str">
        <f t="shared" si="248"/>
        <v/>
      </c>
      <c r="U1590" s="21" t="str">
        <f t="shared" si="249"/>
        <v/>
      </c>
    </row>
    <row r="1591" spans="1:21" x14ac:dyDescent="0.2">
      <c r="A1591" s="11" t="str">
        <f t="shared" si="240"/>
        <v/>
      </c>
      <c r="B1591" s="12" t="str">
        <f t="shared" si="241"/>
        <v/>
      </c>
      <c r="C1591" s="16" t="str">
        <f t="shared" si="242"/>
        <v/>
      </c>
      <c r="D1591" s="13" t="str">
        <f>IF(A1591="","",IF(A1591=1,start_rate,IF(variable,IF(OR(A1591=1,A1591&lt;$J$23*periods_per_year),D1590,MIN($J$24,IF(MOD(A1591-1,$J$26)=0,MAX($J$25,D1590+$J$27),D1590))),D1590)))</f>
        <v/>
      </c>
      <c r="E1591" s="14" t="str">
        <f t="shared" si="243"/>
        <v/>
      </c>
      <c r="F1591" s="14" t="str">
        <f>IF(A1591="","",IF(A1591=nper,J1590+E1591,MIN(J1590+E1591,IF(D1591=D1590,F1590,IF($E$13="Acc Bi-Weekly",ROUND((-PMT(((1+D1591/CP)^(CP/12))-1,(nper-A1591+1)*12/26,J1590))/2,2),IF($E$13="Acc Weekly",ROUND((-PMT(((1+D1591/CP)^(CP/12))-1,(nper-A1591+1)*12/52,J1590))/4,2),ROUND(-PMT(((1+D1591/CP)^(CP/periods_per_year))-1,nper-A1591+1,J1590),2)))))))</f>
        <v/>
      </c>
      <c r="G1591" s="14" t="str">
        <f>IF(OR(A1591="",A1591&lt;$E$23),"",IF(J1590&lt;=F1591,0,IF(IF(AND(A1591&gt;=$E$23,MOD(A1591-$E$23,int)=0),$E$24,0)+F1591&gt;=J1590+E1591,J1590+E1591-F1591,IF(AND(A1591&gt;=$E$23,MOD(A1591-$E$23,int)=0),$E$24,0)+IF(IF(AND(A1591&gt;=$E$23,MOD(A1591-$E$23,int)=0),$E$24,0)+IF(MOD(A1591-$E$27,periods_per_year)=0,$E$26,0)+F1591&lt;J1590+E1591,IF(MOD(A1591-$E$27,periods_per_year)=0,$E$26,0),J1590+E1591-IF(AND(A1591&gt;=$E$23,MOD(A1591-$E$23,int)=0),$E$24,0)-F1591))))</f>
        <v/>
      </c>
      <c r="H1591" s="15"/>
      <c r="I1591" s="14" t="str">
        <f t="shared" si="244"/>
        <v/>
      </c>
      <c r="J1591" s="14" t="str">
        <f t="shared" si="245"/>
        <v/>
      </c>
      <c r="K1591" s="14" t="str">
        <f t="shared" si="246"/>
        <v/>
      </c>
      <c r="L1591" s="14" t="str">
        <f>IF(A1591="","",SUM($K$49:K1591))</f>
        <v/>
      </c>
      <c r="O1591" s="18" t="str">
        <f t="shared" si="247"/>
        <v/>
      </c>
      <c r="P1591" s="19" t="str">
        <f>IF(O1591="","",IF(OR(periods_per_year=26,periods_per_year=52),IF(periods_per_year=26,IF(O1591=1,fpdate,P1590+14),IF(periods_per_year=52,IF(O1591=1,fpdate,P1590+7),"n/a")),IF(periods_per_year=24,DATE(YEAR(fpdate),MONTH(fpdate)+(O1591-1)/2+IF(AND(DAY(fpdate)&gt;=15,MOD(O1591,2)=0),1,0),IF(MOD(O1591,2)=0,IF(DAY(fpdate)&gt;=15,DAY(fpdate)-14,DAY(fpdate)+14),DAY(fpdate))),IF(DAY(DATE(YEAR(fpdate),MONTH(fpdate)+O1591-1,DAY(fpdate)))&lt;&gt;DAY(fpdate),DATE(YEAR(fpdate),MONTH(fpdate)+O1591,0),DATE(YEAR(fpdate),MONTH(fpdate)+O1591-1,DAY(fpdate))))))</f>
        <v/>
      </c>
      <c r="Q1591" s="20" t="str">
        <f>IF(O1591="","",IF(D1591&lt;&gt;"",D1591,IF(O1591=1,start_rate,IF(variable,IF(OR(O1591=1,O1591&lt;$J$23*periods_per_year),Q1590,MIN($J$24,IF(MOD(O1591-1,$J$26)=0,MAX($J$25,Q1590+$J$27),Q1590))),Q1590))))</f>
        <v/>
      </c>
      <c r="R1591" s="21" t="str">
        <f>IF(O1591="","",ROUND((((1+Q1591/CP)^(CP/periods_per_year))-1)*U1590,2))</f>
        <v/>
      </c>
      <c r="S1591" s="21" t="str">
        <f>IF(O1591="","",IF(O1591=nper,U1590+R1591,MIN(U1590+R1591,IF(Q1591=Q1590,S1590,ROUND(-PMT(((1+Q1591/CP)^(CP/periods_per_year))-1,nper-O1591+1,U1590),2)))))</f>
        <v/>
      </c>
      <c r="T1591" s="21" t="str">
        <f t="shared" si="248"/>
        <v/>
      </c>
      <c r="U1591" s="21" t="str">
        <f t="shared" si="249"/>
        <v/>
      </c>
    </row>
    <row r="1592" spans="1:21" x14ac:dyDescent="0.2">
      <c r="A1592" s="11" t="str">
        <f t="shared" si="240"/>
        <v/>
      </c>
      <c r="B1592" s="12" t="str">
        <f t="shared" si="241"/>
        <v/>
      </c>
      <c r="C1592" s="16" t="str">
        <f t="shared" si="242"/>
        <v/>
      </c>
      <c r="D1592" s="13" t="str">
        <f>IF(A1592="","",IF(A1592=1,start_rate,IF(variable,IF(OR(A1592=1,A1592&lt;$J$23*periods_per_year),D1591,MIN($J$24,IF(MOD(A1592-1,$J$26)=0,MAX($J$25,D1591+$J$27),D1591))),D1591)))</f>
        <v/>
      </c>
      <c r="E1592" s="14" t="str">
        <f t="shared" si="243"/>
        <v/>
      </c>
      <c r="F1592" s="14" t="str">
        <f>IF(A1592="","",IF(A1592=nper,J1591+E1592,MIN(J1591+E1592,IF(D1592=D1591,F1591,IF($E$13="Acc Bi-Weekly",ROUND((-PMT(((1+D1592/CP)^(CP/12))-1,(nper-A1592+1)*12/26,J1591))/2,2),IF($E$13="Acc Weekly",ROUND((-PMT(((1+D1592/CP)^(CP/12))-1,(nper-A1592+1)*12/52,J1591))/4,2),ROUND(-PMT(((1+D1592/CP)^(CP/periods_per_year))-1,nper-A1592+1,J1591),2)))))))</f>
        <v/>
      </c>
      <c r="G1592" s="14" t="str">
        <f>IF(OR(A1592="",A1592&lt;$E$23),"",IF(J1591&lt;=F1592,0,IF(IF(AND(A1592&gt;=$E$23,MOD(A1592-$E$23,int)=0),$E$24,0)+F1592&gt;=J1591+E1592,J1591+E1592-F1592,IF(AND(A1592&gt;=$E$23,MOD(A1592-$E$23,int)=0),$E$24,0)+IF(IF(AND(A1592&gt;=$E$23,MOD(A1592-$E$23,int)=0),$E$24,0)+IF(MOD(A1592-$E$27,periods_per_year)=0,$E$26,0)+F1592&lt;J1591+E1592,IF(MOD(A1592-$E$27,periods_per_year)=0,$E$26,0),J1591+E1592-IF(AND(A1592&gt;=$E$23,MOD(A1592-$E$23,int)=0),$E$24,0)-F1592))))</f>
        <v/>
      </c>
      <c r="H1592" s="15"/>
      <c r="I1592" s="14" t="str">
        <f t="shared" si="244"/>
        <v/>
      </c>
      <c r="J1592" s="14" t="str">
        <f t="shared" si="245"/>
        <v/>
      </c>
      <c r="K1592" s="14" t="str">
        <f t="shared" si="246"/>
        <v/>
      </c>
      <c r="L1592" s="14" t="str">
        <f>IF(A1592="","",SUM($K$49:K1592))</f>
        <v/>
      </c>
      <c r="O1592" s="18" t="str">
        <f t="shared" si="247"/>
        <v/>
      </c>
      <c r="P1592" s="19" t="str">
        <f>IF(O1592="","",IF(OR(periods_per_year=26,periods_per_year=52),IF(periods_per_year=26,IF(O1592=1,fpdate,P1591+14),IF(periods_per_year=52,IF(O1592=1,fpdate,P1591+7),"n/a")),IF(periods_per_year=24,DATE(YEAR(fpdate),MONTH(fpdate)+(O1592-1)/2+IF(AND(DAY(fpdate)&gt;=15,MOD(O1592,2)=0),1,0),IF(MOD(O1592,2)=0,IF(DAY(fpdate)&gt;=15,DAY(fpdate)-14,DAY(fpdate)+14),DAY(fpdate))),IF(DAY(DATE(YEAR(fpdate),MONTH(fpdate)+O1592-1,DAY(fpdate)))&lt;&gt;DAY(fpdate),DATE(YEAR(fpdate),MONTH(fpdate)+O1592,0),DATE(YEAR(fpdate),MONTH(fpdate)+O1592-1,DAY(fpdate))))))</f>
        <v/>
      </c>
      <c r="Q1592" s="20" t="str">
        <f>IF(O1592="","",IF(D1592&lt;&gt;"",D1592,IF(O1592=1,start_rate,IF(variable,IF(OR(O1592=1,O1592&lt;$J$23*periods_per_year),Q1591,MIN($J$24,IF(MOD(O1592-1,$J$26)=0,MAX($J$25,Q1591+$J$27),Q1591))),Q1591))))</f>
        <v/>
      </c>
      <c r="R1592" s="21" t="str">
        <f>IF(O1592="","",ROUND((((1+Q1592/CP)^(CP/periods_per_year))-1)*U1591,2))</f>
        <v/>
      </c>
      <c r="S1592" s="21" t="str">
        <f>IF(O1592="","",IF(O1592=nper,U1591+R1592,MIN(U1591+R1592,IF(Q1592=Q1591,S1591,ROUND(-PMT(((1+Q1592/CP)^(CP/periods_per_year))-1,nper-O1592+1,U1591),2)))))</f>
        <v/>
      </c>
      <c r="T1592" s="21" t="str">
        <f t="shared" si="248"/>
        <v/>
      </c>
      <c r="U1592" s="21" t="str">
        <f t="shared" si="249"/>
        <v/>
      </c>
    </row>
    <row r="1593" spans="1:21" x14ac:dyDescent="0.2">
      <c r="A1593" s="11" t="str">
        <f t="shared" si="240"/>
        <v/>
      </c>
      <c r="B1593" s="12" t="str">
        <f t="shared" si="241"/>
        <v/>
      </c>
      <c r="C1593" s="16" t="str">
        <f t="shared" si="242"/>
        <v/>
      </c>
      <c r="D1593" s="13" t="str">
        <f>IF(A1593="","",IF(A1593=1,start_rate,IF(variable,IF(OR(A1593=1,A1593&lt;$J$23*periods_per_year),D1592,MIN($J$24,IF(MOD(A1593-1,$J$26)=0,MAX($J$25,D1592+$J$27),D1592))),D1592)))</f>
        <v/>
      </c>
      <c r="E1593" s="14" t="str">
        <f t="shared" si="243"/>
        <v/>
      </c>
      <c r="F1593" s="14" t="str">
        <f>IF(A1593="","",IF(A1593=nper,J1592+E1593,MIN(J1592+E1593,IF(D1593=D1592,F1592,IF($E$13="Acc Bi-Weekly",ROUND((-PMT(((1+D1593/CP)^(CP/12))-1,(nper-A1593+1)*12/26,J1592))/2,2),IF($E$13="Acc Weekly",ROUND((-PMT(((1+D1593/CP)^(CP/12))-1,(nper-A1593+1)*12/52,J1592))/4,2),ROUND(-PMT(((1+D1593/CP)^(CP/periods_per_year))-1,nper-A1593+1,J1592),2)))))))</f>
        <v/>
      </c>
      <c r="G1593" s="14" t="str">
        <f>IF(OR(A1593="",A1593&lt;$E$23),"",IF(J1592&lt;=F1593,0,IF(IF(AND(A1593&gt;=$E$23,MOD(A1593-$E$23,int)=0),$E$24,0)+F1593&gt;=J1592+E1593,J1592+E1593-F1593,IF(AND(A1593&gt;=$E$23,MOD(A1593-$E$23,int)=0),$E$24,0)+IF(IF(AND(A1593&gt;=$E$23,MOD(A1593-$E$23,int)=0),$E$24,0)+IF(MOD(A1593-$E$27,periods_per_year)=0,$E$26,0)+F1593&lt;J1592+E1593,IF(MOD(A1593-$E$27,periods_per_year)=0,$E$26,0),J1592+E1593-IF(AND(A1593&gt;=$E$23,MOD(A1593-$E$23,int)=0),$E$24,0)-F1593))))</f>
        <v/>
      </c>
      <c r="H1593" s="15"/>
      <c r="I1593" s="14" t="str">
        <f t="shared" si="244"/>
        <v/>
      </c>
      <c r="J1593" s="14" t="str">
        <f t="shared" si="245"/>
        <v/>
      </c>
      <c r="K1593" s="14" t="str">
        <f t="shared" si="246"/>
        <v/>
      </c>
      <c r="L1593" s="14" t="str">
        <f>IF(A1593="","",SUM($K$49:K1593))</f>
        <v/>
      </c>
      <c r="O1593" s="18" t="str">
        <f t="shared" si="247"/>
        <v/>
      </c>
      <c r="P1593" s="19" t="str">
        <f>IF(O1593="","",IF(OR(periods_per_year=26,periods_per_year=52),IF(periods_per_year=26,IF(O1593=1,fpdate,P1592+14),IF(periods_per_year=52,IF(O1593=1,fpdate,P1592+7),"n/a")),IF(periods_per_year=24,DATE(YEAR(fpdate),MONTH(fpdate)+(O1593-1)/2+IF(AND(DAY(fpdate)&gt;=15,MOD(O1593,2)=0),1,0),IF(MOD(O1593,2)=0,IF(DAY(fpdate)&gt;=15,DAY(fpdate)-14,DAY(fpdate)+14),DAY(fpdate))),IF(DAY(DATE(YEAR(fpdate),MONTH(fpdate)+O1593-1,DAY(fpdate)))&lt;&gt;DAY(fpdate),DATE(YEAR(fpdate),MONTH(fpdate)+O1593,0),DATE(YEAR(fpdate),MONTH(fpdate)+O1593-1,DAY(fpdate))))))</f>
        <v/>
      </c>
      <c r="Q1593" s="20" t="str">
        <f>IF(O1593="","",IF(D1593&lt;&gt;"",D1593,IF(O1593=1,start_rate,IF(variable,IF(OR(O1593=1,O1593&lt;$J$23*periods_per_year),Q1592,MIN($J$24,IF(MOD(O1593-1,$J$26)=0,MAX($J$25,Q1592+$J$27),Q1592))),Q1592))))</f>
        <v/>
      </c>
      <c r="R1593" s="21" t="str">
        <f>IF(O1593="","",ROUND((((1+Q1593/CP)^(CP/periods_per_year))-1)*U1592,2))</f>
        <v/>
      </c>
      <c r="S1593" s="21" t="str">
        <f>IF(O1593="","",IF(O1593=nper,U1592+R1593,MIN(U1592+R1593,IF(Q1593=Q1592,S1592,ROUND(-PMT(((1+Q1593/CP)^(CP/periods_per_year))-1,nper-O1593+1,U1592),2)))))</f>
        <v/>
      </c>
      <c r="T1593" s="21" t="str">
        <f t="shared" si="248"/>
        <v/>
      </c>
      <c r="U1593" s="21" t="str">
        <f t="shared" si="249"/>
        <v/>
      </c>
    </row>
    <row r="1594" spans="1:21" x14ac:dyDescent="0.2">
      <c r="A1594" s="11" t="str">
        <f t="shared" si="240"/>
        <v/>
      </c>
      <c r="B1594" s="12" t="str">
        <f t="shared" si="241"/>
        <v/>
      </c>
      <c r="C1594" s="16" t="str">
        <f t="shared" si="242"/>
        <v/>
      </c>
      <c r="D1594" s="13" t="str">
        <f>IF(A1594="","",IF(A1594=1,start_rate,IF(variable,IF(OR(A1594=1,A1594&lt;$J$23*periods_per_year),D1593,MIN($J$24,IF(MOD(A1594-1,$J$26)=0,MAX($J$25,D1593+$J$27),D1593))),D1593)))</f>
        <v/>
      </c>
      <c r="E1594" s="14" t="str">
        <f t="shared" si="243"/>
        <v/>
      </c>
      <c r="F1594" s="14" t="str">
        <f>IF(A1594="","",IF(A1594=nper,J1593+E1594,MIN(J1593+E1594,IF(D1594=D1593,F1593,IF($E$13="Acc Bi-Weekly",ROUND((-PMT(((1+D1594/CP)^(CP/12))-1,(nper-A1594+1)*12/26,J1593))/2,2),IF($E$13="Acc Weekly",ROUND((-PMT(((1+D1594/CP)^(CP/12))-1,(nper-A1594+1)*12/52,J1593))/4,2),ROUND(-PMT(((1+D1594/CP)^(CP/periods_per_year))-1,nper-A1594+1,J1593),2)))))))</f>
        <v/>
      </c>
      <c r="G1594" s="14" t="str">
        <f>IF(OR(A1594="",A1594&lt;$E$23),"",IF(J1593&lt;=F1594,0,IF(IF(AND(A1594&gt;=$E$23,MOD(A1594-$E$23,int)=0),$E$24,0)+F1594&gt;=J1593+E1594,J1593+E1594-F1594,IF(AND(A1594&gt;=$E$23,MOD(A1594-$E$23,int)=0),$E$24,0)+IF(IF(AND(A1594&gt;=$E$23,MOD(A1594-$E$23,int)=0),$E$24,0)+IF(MOD(A1594-$E$27,periods_per_year)=0,$E$26,0)+F1594&lt;J1593+E1594,IF(MOD(A1594-$E$27,periods_per_year)=0,$E$26,0),J1593+E1594-IF(AND(A1594&gt;=$E$23,MOD(A1594-$E$23,int)=0),$E$24,0)-F1594))))</f>
        <v/>
      </c>
      <c r="H1594" s="15"/>
      <c r="I1594" s="14" t="str">
        <f t="shared" si="244"/>
        <v/>
      </c>
      <c r="J1594" s="14" t="str">
        <f t="shared" si="245"/>
        <v/>
      </c>
      <c r="K1594" s="14" t="str">
        <f t="shared" si="246"/>
        <v/>
      </c>
      <c r="L1594" s="14" t="str">
        <f>IF(A1594="","",SUM($K$49:K1594))</f>
        <v/>
      </c>
      <c r="O1594" s="18" t="str">
        <f t="shared" si="247"/>
        <v/>
      </c>
      <c r="P1594" s="19" t="str">
        <f>IF(O1594="","",IF(OR(periods_per_year=26,periods_per_year=52),IF(periods_per_year=26,IF(O1594=1,fpdate,P1593+14),IF(periods_per_year=52,IF(O1594=1,fpdate,P1593+7),"n/a")),IF(periods_per_year=24,DATE(YEAR(fpdate),MONTH(fpdate)+(O1594-1)/2+IF(AND(DAY(fpdate)&gt;=15,MOD(O1594,2)=0),1,0),IF(MOD(O1594,2)=0,IF(DAY(fpdate)&gt;=15,DAY(fpdate)-14,DAY(fpdate)+14),DAY(fpdate))),IF(DAY(DATE(YEAR(fpdate),MONTH(fpdate)+O1594-1,DAY(fpdate)))&lt;&gt;DAY(fpdate),DATE(YEAR(fpdate),MONTH(fpdate)+O1594,0),DATE(YEAR(fpdate),MONTH(fpdate)+O1594-1,DAY(fpdate))))))</f>
        <v/>
      </c>
      <c r="Q1594" s="20" t="str">
        <f>IF(O1594="","",IF(D1594&lt;&gt;"",D1594,IF(O1594=1,start_rate,IF(variable,IF(OR(O1594=1,O1594&lt;$J$23*periods_per_year),Q1593,MIN($J$24,IF(MOD(O1594-1,$J$26)=0,MAX($J$25,Q1593+$J$27),Q1593))),Q1593))))</f>
        <v/>
      </c>
      <c r="R1594" s="21" t="str">
        <f>IF(O1594="","",ROUND((((1+Q1594/CP)^(CP/periods_per_year))-1)*U1593,2))</f>
        <v/>
      </c>
      <c r="S1594" s="21" t="str">
        <f>IF(O1594="","",IF(O1594=nper,U1593+R1594,MIN(U1593+R1594,IF(Q1594=Q1593,S1593,ROUND(-PMT(((1+Q1594/CP)^(CP/periods_per_year))-1,nper-O1594+1,U1593),2)))))</f>
        <v/>
      </c>
      <c r="T1594" s="21" t="str">
        <f t="shared" si="248"/>
        <v/>
      </c>
      <c r="U1594" s="21" t="str">
        <f t="shared" si="249"/>
        <v/>
      </c>
    </row>
    <row r="1595" spans="1:21" x14ac:dyDescent="0.2">
      <c r="A1595" s="11" t="str">
        <f t="shared" si="240"/>
        <v/>
      </c>
      <c r="B1595" s="12" t="str">
        <f t="shared" si="241"/>
        <v/>
      </c>
      <c r="C1595" s="16" t="str">
        <f t="shared" si="242"/>
        <v/>
      </c>
      <c r="D1595" s="13" t="str">
        <f>IF(A1595="","",IF(A1595=1,start_rate,IF(variable,IF(OR(A1595=1,A1595&lt;$J$23*periods_per_year),D1594,MIN($J$24,IF(MOD(A1595-1,$J$26)=0,MAX($J$25,D1594+$J$27),D1594))),D1594)))</f>
        <v/>
      </c>
      <c r="E1595" s="14" t="str">
        <f t="shared" si="243"/>
        <v/>
      </c>
      <c r="F1595" s="14" t="str">
        <f>IF(A1595="","",IF(A1595=nper,J1594+E1595,MIN(J1594+E1595,IF(D1595=D1594,F1594,IF($E$13="Acc Bi-Weekly",ROUND((-PMT(((1+D1595/CP)^(CP/12))-1,(nper-A1595+1)*12/26,J1594))/2,2),IF($E$13="Acc Weekly",ROUND((-PMT(((1+D1595/CP)^(CP/12))-1,(nper-A1595+1)*12/52,J1594))/4,2),ROUND(-PMT(((1+D1595/CP)^(CP/periods_per_year))-1,nper-A1595+1,J1594),2)))))))</f>
        <v/>
      </c>
      <c r="G1595" s="14" t="str">
        <f>IF(OR(A1595="",A1595&lt;$E$23),"",IF(J1594&lt;=F1595,0,IF(IF(AND(A1595&gt;=$E$23,MOD(A1595-$E$23,int)=0),$E$24,0)+F1595&gt;=J1594+E1595,J1594+E1595-F1595,IF(AND(A1595&gt;=$E$23,MOD(A1595-$E$23,int)=0),$E$24,0)+IF(IF(AND(A1595&gt;=$E$23,MOD(A1595-$E$23,int)=0),$E$24,0)+IF(MOD(A1595-$E$27,periods_per_year)=0,$E$26,0)+F1595&lt;J1594+E1595,IF(MOD(A1595-$E$27,periods_per_year)=0,$E$26,0),J1594+E1595-IF(AND(A1595&gt;=$E$23,MOD(A1595-$E$23,int)=0),$E$24,0)-F1595))))</f>
        <v/>
      </c>
      <c r="H1595" s="15"/>
      <c r="I1595" s="14" t="str">
        <f t="shared" si="244"/>
        <v/>
      </c>
      <c r="J1595" s="14" t="str">
        <f t="shared" si="245"/>
        <v/>
      </c>
      <c r="K1595" s="14" t="str">
        <f t="shared" si="246"/>
        <v/>
      </c>
      <c r="L1595" s="14" t="str">
        <f>IF(A1595="","",SUM($K$49:K1595))</f>
        <v/>
      </c>
      <c r="O1595" s="18" t="str">
        <f t="shared" si="247"/>
        <v/>
      </c>
      <c r="P1595" s="19" t="str">
        <f>IF(O1595="","",IF(OR(periods_per_year=26,periods_per_year=52),IF(periods_per_year=26,IF(O1595=1,fpdate,P1594+14),IF(periods_per_year=52,IF(O1595=1,fpdate,P1594+7),"n/a")),IF(periods_per_year=24,DATE(YEAR(fpdate),MONTH(fpdate)+(O1595-1)/2+IF(AND(DAY(fpdate)&gt;=15,MOD(O1595,2)=0),1,0),IF(MOD(O1595,2)=0,IF(DAY(fpdate)&gt;=15,DAY(fpdate)-14,DAY(fpdate)+14),DAY(fpdate))),IF(DAY(DATE(YEAR(fpdate),MONTH(fpdate)+O1595-1,DAY(fpdate)))&lt;&gt;DAY(fpdate),DATE(YEAR(fpdate),MONTH(fpdate)+O1595,0),DATE(YEAR(fpdate),MONTH(fpdate)+O1595-1,DAY(fpdate))))))</f>
        <v/>
      </c>
      <c r="Q1595" s="20" t="str">
        <f>IF(O1595="","",IF(D1595&lt;&gt;"",D1595,IF(O1595=1,start_rate,IF(variable,IF(OR(O1595=1,O1595&lt;$J$23*periods_per_year),Q1594,MIN($J$24,IF(MOD(O1595-1,$J$26)=0,MAX($J$25,Q1594+$J$27),Q1594))),Q1594))))</f>
        <v/>
      </c>
      <c r="R1595" s="21" t="str">
        <f>IF(O1595="","",ROUND((((1+Q1595/CP)^(CP/periods_per_year))-1)*U1594,2))</f>
        <v/>
      </c>
      <c r="S1595" s="21" t="str">
        <f>IF(O1595="","",IF(O1595=nper,U1594+R1595,MIN(U1594+R1595,IF(Q1595=Q1594,S1594,ROUND(-PMT(((1+Q1595/CP)^(CP/periods_per_year))-1,nper-O1595+1,U1594),2)))))</f>
        <v/>
      </c>
      <c r="T1595" s="21" t="str">
        <f t="shared" si="248"/>
        <v/>
      </c>
      <c r="U1595" s="21" t="str">
        <f t="shared" si="249"/>
        <v/>
      </c>
    </row>
    <row r="1596" spans="1:21" x14ac:dyDescent="0.2">
      <c r="A1596" s="11" t="str">
        <f t="shared" si="240"/>
        <v/>
      </c>
      <c r="B1596" s="12" t="str">
        <f t="shared" si="241"/>
        <v/>
      </c>
      <c r="C1596" s="16" t="str">
        <f t="shared" si="242"/>
        <v/>
      </c>
      <c r="D1596" s="13" t="str">
        <f>IF(A1596="","",IF(A1596=1,start_rate,IF(variable,IF(OR(A1596=1,A1596&lt;$J$23*periods_per_year),D1595,MIN($J$24,IF(MOD(A1596-1,$J$26)=0,MAX($J$25,D1595+$J$27),D1595))),D1595)))</f>
        <v/>
      </c>
      <c r="E1596" s="14" t="str">
        <f t="shared" si="243"/>
        <v/>
      </c>
      <c r="F1596" s="14" t="str">
        <f>IF(A1596="","",IF(A1596=nper,J1595+E1596,MIN(J1595+E1596,IF(D1596=D1595,F1595,IF($E$13="Acc Bi-Weekly",ROUND((-PMT(((1+D1596/CP)^(CP/12))-1,(nper-A1596+1)*12/26,J1595))/2,2),IF($E$13="Acc Weekly",ROUND((-PMT(((1+D1596/CP)^(CP/12))-1,(nper-A1596+1)*12/52,J1595))/4,2),ROUND(-PMT(((1+D1596/CP)^(CP/periods_per_year))-1,nper-A1596+1,J1595),2)))))))</f>
        <v/>
      </c>
      <c r="G1596" s="14" t="str">
        <f>IF(OR(A1596="",A1596&lt;$E$23),"",IF(J1595&lt;=F1596,0,IF(IF(AND(A1596&gt;=$E$23,MOD(A1596-$E$23,int)=0),$E$24,0)+F1596&gt;=J1595+E1596,J1595+E1596-F1596,IF(AND(A1596&gt;=$E$23,MOD(A1596-$E$23,int)=0),$E$24,0)+IF(IF(AND(A1596&gt;=$E$23,MOD(A1596-$E$23,int)=0),$E$24,0)+IF(MOD(A1596-$E$27,periods_per_year)=0,$E$26,0)+F1596&lt;J1595+E1596,IF(MOD(A1596-$E$27,periods_per_year)=0,$E$26,0),J1595+E1596-IF(AND(A1596&gt;=$E$23,MOD(A1596-$E$23,int)=0),$E$24,0)-F1596))))</f>
        <v/>
      </c>
      <c r="H1596" s="15"/>
      <c r="I1596" s="14" t="str">
        <f t="shared" si="244"/>
        <v/>
      </c>
      <c r="J1596" s="14" t="str">
        <f t="shared" si="245"/>
        <v/>
      </c>
      <c r="K1596" s="14" t="str">
        <f t="shared" si="246"/>
        <v/>
      </c>
      <c r="L1596" s="14" t="str">
        <f>IF(A1596="","",SUM($K$49:K1596))</f>
        <v/>
      </c>
      <c r="O1596" s="18" t="str">
        <f t="shared" si="247"/>
        <v/>
      </c>
      <c r="P1596" s="19" t="str">
        <f>IF(O1596="","",IF(OR(periods_per_year=26,periods_per_year=52),IF(periods_per_year=26,IF(O1596=1,fpdate,P1595+14),IF(periods_per_year=52,IF(O1596=1,fpdate,P1595+7),"n/a")),IF(periods_per_year=24,DATE(YEAR(fpdate),MONTH(fpdate)+(O1596-1)/2+IF(AND(DAY(fpdate)&gt;=15,MOD(O1596,2)=0),1,0),IF(MOD(O1596,2)=0,IF(DAY(fpdate)&gt;=15,DAY(fpdate)-14,DAY(fpdate)+14),DAY(fpdate))),IF(DAY(DATE(YEAR(fpdate),MONTH(fpdate)+O1596-1,DAY(fpdate)))&lt;&gt;DAY(fpdate),DATE(YEAR(fpdate),MONTH(fpdate)+O1596,0),DATE(YEAR(fpdate),MONTH(fpdate)+O1596-1,DAY(fpdate))))))</f>
        <v/>
      </c>
      <c r="Q1596" s="20" t="str">
        <f>IF(O1596="","",IF(D1596&lt;&gt;"",D1596,IF(O1596=1,start_rate,IF(variable,IF(OR(O1596=1,O1596&lt;$J$23*periods_per_year),Q1595,MIN($J$24,IF(MOD(O1596-1,$J$26)=0,MAX($J$25,Q1595+$J$27),Q1595))),Q1595))))</f>
        <v/>
      </c>
      <c r="R1596" s="21" t="str">
        <f>IF(O1596="","",ROUND((((1+Q1596/CP)^(CP/periods_per_year))-1)*U1595,2))</f>
        <v/>
      </c>
      <c r="S1596" s="21" t="str">
        <f>IF(O1596="","",IF(O1596=nper,U1595+R1596,MIN(U1595+R1596,IF(Q1596=Q1595,S1595,ROUND(-PMT(((1+Q1596/CP)^(CP/periods_per_year))-1,nper-O1596+1,U1595),2)))))</f>
        <v/>
      </c>
      <c r="T1596" s="21" t="str">
        <f t="shared" si="248"/>
        <v/>
      </c>
      <c r="U1596" s="21" t="str">
        <f t="shared" si="249"/>
        <v/>
      </c>
    </row>
    <row r="1597" spans="1:21" x14ac:dyDescent="0.2">
      <c r="A1597" s="11" t="str">
        <f t="shared" si="240"/>
        <v/>
      </c>
      <c r="B1597" s="12" t="str">
        <f t="shared" si="241"/>
        <v/>
      </c>
      <c r="C1597" s="16" t="str">
        <f t="shared" si="242"/>
        <v/>
      </c>
      <c r="D1597" s="13" t="str">
        <f>IF(A1597="","",IF(A1597=1,start_rate,IF(variable,IF(OR(A1597=1,A1597&lt;$J$23*periods_per_year),D1596,MIN($J$24,IF(MOD(A1597-1,$J$26)=0,MAX($J$25,D1596+$J$27),D1596))),D1596)))</f>
        <v/>
      </c>
      <c r="E1597" s="14" t="str">
        <f t="shared" si="243"/>
        <v/>
      </c>
      <c r="F1597" s="14" t="str">
        <f>IF(A1597="","",IF(A1597=nper,J1596+E1597,MIN(J1596+E1597,IF(D1597=D1596,F1596,IF($E$13="Acc Bi-Weekly",ROUND((-PMT(((1+D1597/CP)^(CP/12))-1,(nper-A1597+1)*12/26,J1596))/2,2),IF($E$13="Acc Weekly",ROUND((-PMT(((1+D1597/CP)^(CP/12))-1,(nper-A1597+1)*12/52,J1596))/4,2),ROUND(-PMT(((1+D1597/CP)^(CP/periods_per_year))-1,nper-A1597+1,J1596),2)))))))</f>
        <v/>
      </c>
      <c r="G1597" s="14" t="str">
        <f>IF(OR(A1597="",A1597&lt;$E$23),"",IF(J1596&lt;=F1597,0,IF(IF(AND(A1597&gt;=$E$23,MOD(A1597-$E$23,int)=0),$E$24,0)+F1597&gt;=J1596+E1597,J1596+E1597-F1597,IF(AND(A1597&gt;=$E$23,MOD(A1597-$E$23,int)=0),$E$24,0)+IF(IF(AND(A1597&gt;=$E$23,MOD(A1597-$E$23,int)=0),$E$24,0)+IF(MOD(A1597-$E$27,periods_per_year)=0,$E$26,0)+F1597&lt;J1596+E1597,IF(MOD(A1597-$E$27,periods_per_year)=0,$E$26,0),J1596+E1597-IF(AND(A1597&gt;=$E$23,MOD(A1597-$E$23,int)=0),$E$24,0)-F1597))))</f>
        <v/>
      </c>
      <c r="H1597" s="15"/>
      <c r="I1597" s="14" t="str">
        <f t="shared" si="244"/>
        <v/>
      </c>
      <c r="J1597" s="14" t="str">
        <f t="shared" si="245"/>
        <v/>
      </c>
      <c r="K1597" s="14" t="str">
        <f t="shared" si="246"/>
        <v/>
      </c>
      <c r="L1597" s="14" t="str">
        <f>IF(A1597="","",SUM($K$49:K1597))</f>
        <v/>
      </c>
      <c r="O1597" s="18" t="str">
        <f t="shared" si="247"/>
        <v/>
      </c>
      <c r="P1597" s="19" t="str">
        <f>IF(O1597="","",IF(OR(periods_per_year=26,periods_per_year=52),IF(periods_per_year=26,IF(O1597=1,fpdate,P1596+14),IF(periods_per_year=52,IF(O1597=1,fpdate,P1596+7),"n/a")),IF(periods_per_year=24,DATE(YEAR(fpdate),MONTH(fpdate)+(O1597-1)/2+IF(AND(DAY(fpdate)&gt;=15,MOD(O1597,2)=0),1,0),IF(MOD(O1597,2)=0,IF(DAY(fpdate)&gt;=15,DAY(fpdate)-14,DAY(fpdate)+14),DAY(fpdate))),IF(DAY(DATE(YEAR(fpdate),MONTH(fpdate)+O1597-1,DAY(fpdate)))&lt;&gt;DAY(fpdate),DATE(YEAR(fpdate),MONTH(fpdate)+O1597,0),DATE(YEAR(fpdate),MONTH(fpdate)+O1597-1,DAY(fpdate))))))</f>
        <v/>
      </c>
      <c r="Q1597" s="20" t="str">
        <f>IF(O1597="","",IF(D1597&lt;&gt;"",D1597,IF(O1597=1,start_rate,IF(variable,IF(OR(O1597=1,O1597&lt;$J$23*periods_per_year),Q1596,MIN($J$24,IF(MOD(O1597-1,$J$26)=0,MAX($J$25,Q1596+$J$27),Q1596))),Q1596))))</f>
        <v/>
      </c>
      <c r="R1597" s="21" t="str">
        <f>IF(O1597="","",ROUND((((1+Q1597/CP)^(CP/periods_per_year))-1)*U1596,2))</f>
        <v/>
      </c>
      <c r="S1597" s="21" t="str">
        <f>IF(O1597="","",IF(O1597=nper,U1596+R1597,MIN(U1596+R1597,IF(Q1597=Q1596,S1596,ROUND(-PMT(((1+Q1597/CP)^(CP/periods_per_year))-1,nper-O1597+1,U1596),2)))))</f>
        <v/>
      </c>
      <c r="T1597" s="21" t="str">
        <f t="shared" si="248"/>
        <v/>
      </c>
      <c r="U1597" s="21" t="str">
        <f t="shared" si="249"/>
        <v/>
      </c>
    </row>
    <row r="1598" spans="1:21" x14ac:dyDescent="0.2">
      <c r="A1598" s="11" t="str">
        <f t="shared" si="240"/>
        <v/>
      </c>
      <c r="B1598" s="12" t="str">
        <f t="shared" si="241"/>
        <v/>
      </c>
      <c r="C1598" s="16" t="str">
        <f t="shared" si="242"/>
        <v/>
      </c>
      <c r="D1598" s="13" t="str">
        <f>IF(A1598="","",IF(A1598=1,start_rate,IF(variable,IF(OR(A1598=1,A1598&lt;$J$23*periods_per_year),D1597,MIN($J$24,IF(MOD(A1598-1,$J$26)=0,MAX($J$25,D1597+$J$27),D1597))),D1597)))</f>
        <v/>
      </c>
      <c r="E1598" s="14" t="str">
        <f t="shared" si="243"/>
        <v/>
      </c>
      <c r="F1598" s="14" t="str">
        <f>IF(A1598="","",IF(A1598=nper,J1597+E1598,MIN(J1597+E1598,IF(D1598=D1597,F1597,IF($E$13="Acc Bi-Weekly",ROUND((-PMT(((1+D1598/CP)^(CP/12))-1,(nper-A1598+1)*12/26,J1597))/2,2),IF($E$13="Acc Weekly",ROUND((-PMT(((1+D1598/CP)^(CP/12))-1,(nper-A1598+1)*12/52,J1597))/4,2),ROUND(-PMT(((1+D1598/CP)^(CP/periods_per_year))-1,nper-A1598+1,J1597),2)))))))</f>
        <v/>
      </c>
      <c r="G1598" s="14" t="str">
        <f>IF(OR(A1598="",A1598&lt;$E$23),"",IF(J1597&lt;=F1598,0,IF(IF(AND(A1598&gt;=$E$23,MOD(A1598-$E$23,int)=0),$E$24,0)+F1598&gt;=J1597+E1598,J1597+E1598-F1598,IF(AND(A1598&gt;=$E$23,MOD(A1598-$E$23,int)=0),$E$24,0)+IF(IF(AND(A1598&gt;=$E$23,MOD(A1598-$E$23,int)=0),$E$24,0)+IF(MOD(A1598-$E$27,periods_per_year)=0,$E$26,0)+F1598&lt;J1597+E1598,IF(MOD(A1598-$E$27,periods_per_year)=0,$E$26,0),J1597+E1598-IF(AND(A1598&gt;=$E$23,MOD(A1598-$E$23,int)=0),$E$24,0)-F1598))))</f>
        <v/>
      </c>
      <c r="H1598" s="15"/>
      <c r="I1598" s="14" t="str">
        <f t="shared" si="244"/>
        <v/>
      </c>
      <c r="J1598" s="14" t="str">
        <f t="shared" si="245"/>
        <v/>
      </c>
      <c r="K1598" s="14" t="str">
        <f t="shared" si="246"/>
        <v/>
      </c>
      <c r="L1598" s="14" t="str">
        <f>IF(A1598="","",SUM($K$49:K1598))</f>
        <v/>
      </c>
      <c r="O1598" s="18" t="str">
        <f t="shared" si="247"/>
        <v/>
      </c>
      <c r="P1598" s="19" t="str">
        <f>IF(O1598="","",IF(OR(periods_per_year=26,periods_per_year=52),IF(periods_per_year=26,IF(O1598=1,fpdate,P1597+14),IF(periods_per_year=52,IF(O1598=1,fpdate,P1597+7),"n/a")),IF(periods_per_year=24,DATE(YEAR(fpdate),MONTH(fpdate)+(O1598-1)/2+IF(AND(DAY(fpdate)&gt;=15,MOD(O1598,2)=0),1,0),IF(MOD(O1598,2)=0,IF(DAY(fpdate)&gt;=15,DAY(fpdate)-14,DAY(fpdate)+14),DAY(fpdate))),IF(DAY(DATE(YEAR(fpdate),MONTH(fpdate)+O1598-1,DAY(fpdate)))&lt;&gt;DAY(fpdate),DATE(YEAR(fpdate),MONTH(fpdate)+O1598,0),DATE(YEAR(fpdate),MONTH(fpdate)+O1598-1,DAY(fpdate))))))</f>
        <v/>
      </c>
      <c r="Q1598" s="20" t="str">
        <f>IF(O1598="","",IF(D1598&lt;&gt;"",D1598,IF(O1598=1,start_rate,IF(variable,IF(OR(O1598=1,O1598&lt;$J$23*periods_per_year),Q1597,MIN($J$24,IF(MOD(O1598-1,$J$26)=0,MAX($J$25,Q1597+$J$27),Q1597))),Q1597))))</f>
        <v/>
      </c>
      <c r="R1598" s="21" t="str">
        <f>IF(O1598="","",ROUND((((1+Q1598/CP)^(CP/periods_per_year))-1)*U1597,2))</f>
        <v/>
      </c>
      <c r="S1598" s="21" t="str">
        <f>IF(O1598="","",IF(O1598=nper,U1597+R1598,MIN(U1597+R1598,IF(Q1598=Q1597,S1597,ROUND(-PMT(((1+Q1598/CP)^(CP/periods_per_year))-1,nper-O1598+1,U1597),2)))))</f>
        <v/>
      </c>
      <c r="T1598" s="21" t="str">
        <f t="shared" si="248"/>
        <v/>
      </c>
      <c r="U1598" s="21" t="str">
        <f t="shared" si="249"/>
        <v/>
      </c>
    </row>
    <row r="1599" spans="1:21" x14ac:dyDescent="0.2">
      <c r="A1599" s="11" t="str">
        <f t="shared" si="240"/>
        <v/>
      </c>
      <c r="B1599" s="12" t="str">
        <f t="shared" si="241"/>
        <v/>
      </c>
      <c r="C1599" s="16" t="str">
        <f t="shared" si="242"/>
        <v/>
      </c>
      <c r="D1599" s="13" t="str">
        <f>IF(A1599="","",IF(A1599=1,start_rate,IF(variable,IF(OR(A1599=1,A1599&lt;$J$23*periods_per_year),D1598,MIN($J$24,IF(MOD(A1599-1,$J$26)=0,MAX($J$25,D1598+$J$27),D1598))),D1598)))</f>
        <v/>
      </c>
      <c r="E1599" s="14" t="str">
        <f t="shared" si="243"/>
        <v/>
      </c>
      <c r="F1599" s="14" t="str">
        <f>IF(A1599="","",IF(A1599=nper,J1598+E1599,MIN(J1598+E1599,IF(D1599=D1598,F1598,IF($E$13="Acc Bi-Weekly",ROUND((-PMT(((1+D1599/CP)^(CP/12))-1,(nper-A1599+1)*12/26,J1598))/2,2),IF($E$13="Acc Weekly",ROUND((-PMT(((1+D1599/CP)^(CP/12))-1,(nper-A1599+1)*12/52,J1598))/4,2),ROUND(-PMT(((1+D1599/CP)^(CP/periods_per_year))-1,nper-A1599+1,J1598),2)))))))</f>
        <v/>
      </c>
      <c r="G1599" s="14" t="str">
        <f>IF(OR(A1599="",A1599&lt;$E$23),"",IF(J1598&lt;=F1599,0,IF(IF(AND(A1599&gt;=$E$23,MOD(A1599-$E$23,int)=0),$E$24,0)+F1599&gt;=J1598+E1599,J1598+E1599-F1599,IF(AND(A1599&gt;=$E$23,MOD(A1599-$E$23,int)=0),$E$24,0)+IF(IF(AND(A1599&gt;=$E$23,MOD(A1599-$E$23,int)=0),$E$24,0)+IF(MOD(A1599-$E$27,periods_per_year)=0,$E$26,0)+F1599&lt;J1598+E1599,IF(MOD(A1599-$E$27,periods_per_year)=0,$E$26,0),J1598+E1599-IF(AND(A1599&gt;=$E$23,MOD(A1599-$E$23,int)=0),$E$24,0)-F1599))))</f>
        <v/>
      </c>
      <c r="H1599" s="15"/>
      <c r="I1599" s="14" t="str">
        <f t="shared" si="244"/>
        <v/>
      </c>
      <c r="J1599" s="14" t="str">
        <f t="shared" si="245"/>
        <v/>
      </c>
      <c r="K1599" s="14" t="str">
        <f t="shared" si="246"/>
        <v/>
      </c>
      <c r="L1599" s="14" t="str">
        <f>IF(A1599="","",SUM($K$49:K1599))</f>
        <v/>
      </c>
      <c r="O1599" s="18" t="str">
        <f t="shared" si="247"/>
        <v/>
      </c>
      <c r="P1599" s="19" t="str">
        <f>IF(O1599="","",IF(OR(periods_per_year=26,periods_per_year=52),IF(periods_per_year=26,IF(O1599=1,fpdate,P1598+14),IF(periods_per_year=52,IF(O1599=1,fpdate,P1598+7),"n/a")),IF(periods_per_year=24,DATE(YEAR(fpdate),MONTH(fpdate)+(O1599-1)/2+IF(AND(DAY(fpdate)&gt;=15,MOD(O1599,2)=0),1,0),IF(MOD(O1599,2)=0,IF(DAY(fpdate)&gt;=15,DAY(fpdate)-14,DAY(fpdate)+14),DAY(fpdate))),IF(DAY(DATE(YEAR(fpdate),MONTH(fpdate)+O1599-1,DAY(fpdate)))&lt;&gt;DAY(fpdate),DATE(YEAR(fpdate),MONTH(fpdate)+O1599,0),DATE(YEAR(fpdate),MONTH(fpdate)+O1599-1,DAY(fpdate))))))</f>
        <v/>
      </c>
      <c r="Q1599" s="20" t="str">
        <f>IF(O1599="","",IF(D1599&lt;&gt;"",D1599,IF(O1599=1,start_rate,IF(variable,IF(OR(O1599=1,O1599&lt;$J$23*periods_per_year),Q1598,MIN($J$24,IF(MOD(O1599-1,$J$26)=0,MAX($J$25,Q1598+$J$27),Q1598))),Q1598))))</f>
        <v/>
      </c>
      <c r="R1599" s="21" t="str">
        <f>IF(O1599="","",ROUND((((1+Q1599/CP)^(CP/periods_per_year))-1)*U1598,2))</f>
        <v/>
      </c>
      <c r="S1599" s="21" t="str">
        <f>IF(O1599="","",IF(O1599=nper,U1598+R1599,MIN(U1598+R1599,IF(Q1599=Q1598,S1598,ROUND(-PMT(((1+Q1599/CP)^(CP/periods_per_year))-1,nper-O1599+1,U1598),2)))))</f>
        <v/>
      </c>
      <c r="T1599" s="21" t="str">
        <f t="shared" si="248"/>
        <v/>
      </c>
      <c r="U1599" s="21" t="str">
        <f t="shared" si="249"/>
        <v/>
      </c>
    </row>
    <row r="1600" spans="1:21" x14ac:dyDescent="0.2">
      <c r="A1600" s="11" t="str">
        <f t="shared" si="240"/>
        <v/>
      </c>
      <c r="B1600" s="12" t="str">
        <f t="shared" si="241"/>
        <v/>
      </c>
      <c r="C1600" s="16" t="str">
        <f t="shared" si="242"/>
        <v/>
      </c>
      <c r="D1600" s="13" t="str">
        <f>IF(A1600="","",IF(A1600=1,start_rate,IF(variable,IF(OR(A1600=1,A1600&lt;$J$23*periods_per_year),D1599,MIN($J$24,IF(MOD(A1600-1,$J$26)=0,MAX($J$25,D1599+$J$27),D1599))),D1599)))</f>
        <v/>
      </c>
      <c r="E1600" s="14" t="str">
        <f t="shared" si="243"/>
        <v/>
      </c>
      <c r="F1600" s="14" t="str">
        <f>IF(A1600="","",IF(A1600=nper,J1599+E1600,MIN(J1599+E1600,IF(D1600=D1599,F1599,IF($E$13="Acc Bi-Weekly",ROUND((-PMT(((1+D1600/CP)^(CP/12))-1,(nper-A1600+1)*12/26,J1599))/2,2),IF($E$13="Acc Weekly",ROUND((-PMT(((1+D1600/CP)^(CP/12))-1,(nper-A1600+1)*12/52,J1599))/4,2),ROUND(-PMT(((1+D1600/CP)^(CP/periods_per_year))-1,nper-A1600+1,J1599),2)))))))</f>
        <v/>
      </c>
      <c r="G1600" s="14" t="str">
        <f>IF(OR(A1600="",A1600&lt;$E$23),"",IF(J1599&lt;=F1600,0,IF(IF(AND(A1600&gt;=$E$23,MOD(A1600-$E$23,int)=0),$E$24,0)+F1600&gt;=J1599+E1600,J1599+E1600-F1600,IF(AND(A1600&gt;=$E$23,MOD(A1600-$E$23,int)=0),$E$24,0)+IF(IF(AND(A1600&gt;=$E$23,MOD(A1600-$E$23,int)=0),$E$24,0)+IF(MOD(A1600-$E$27,periods_per_year)=0,$E$26,0)+F1600&lt;J1599+E1600,IF(MOD(A1600-$E$27,periods_per_year)=0,$E$26,0),J1599+E1600-IF(AND(A1600&gt;=$E$23,MOD(A1600-$E$23,int)=0),$E$24,0)-F1600))))</f>
        <v/>
      </c>
      <c r="H1600" s="15"/>
      <c r="I1600" s="14" t="str">
        <f t="shared" si="244"/>
        <v/>
      </c>
      <c r="J1600" s="14" t="str">
        <f t="shared" si="245"/>
        <v/>
      </c>
      <c r="K1600" s="14" t="str">
        <f t="shared" si="246"/>
        <v/>
      </c>
      <c r="L1600" s="14" t="str">
        <f>IF(A1600="","",SUM($K$49:K1600))</f>
        <v/>
      </c>
      <c r="O1600" s="18" t="str">
        <f t="shared" si="247"/>
        <v/>
      </c>
      <c r="P1600" s="19" t="str">
        <f>IF(O1600="","",IF(OR(periods_per_year=26,periods_per_year=52),IF(periods_per_year=26,IF(O1600=1,fpdate,P1599+14),IF(periods_per_year=52,IF(O1600=1,fpdate,P1599+7),"n/a")),IF(periods_per_year=24,DATE(YEAR(fpdate),MONTH(fpdate)+(O1600-1)/2+IF(AND(DAY(fpdate)&gt;=15,MOD(O1600,2)=0),1,0),IF(MOD(O1600,2)=0,IF(DAY(fpdate)&gt;=15,DAY(fpdate)-14,DAY(fpdate)+14),DAY(fpdate))),IF(DAY(DATE(YEAR(fpdate),MONTH(fpdate)+O1600-1,DAY(fpdate)))&lt;&gt;DAY(fpdate),DATE(YEAR(fpdate),MONTH(fpdate)+O1600,0),DATE(YEAR(fpdate),MONTH(fpdate)+O1600-1,DAY(fpdate))))))</f>
        <v/>
      </c>
      <c r="Q1600" s="20" t="str">
        <f>IF(O1600="","",IF(D1600&lt;&gt;"",D1600,IF(O1600=1,start_rate,IF(variable,IF(OR(O1600=1,O1600&lt;$J$23*periods_per_year),Q1599,MIN($J$24,IF(MOD(O1600-1,$J$26)=0,MAX($J$25,Q1599+$J$27),Q1599))),Q1599))))</f>
        <v/>
      </c>
      <c r="R1600" s="21" t="str">
        <f>IF(O1600="","",ROUND((((1+Q1600/CP)^(CP/periods_per_year))-1)*U1599,2))</f>
        <v/>
      </c>
      <c r="S1600" s="21" t="str">
        <f>IF(O1600="","",IF(O1600=nper,U1599+R1600,MIN(U1599+R1600,IF(Q1600=Q1599,S1599,ROUND(-PMT(((1+Q1600/CP)^(CP/periods_per_year))-1,nper-O1600+1,U1599),2)))))</f>
        <v/>
      </c>
      <c r="T1600" s="21" t="str">
        <f t="shared" si="248"/>
        <v/>
      </c>
      <c r="U1600" s="21" t="str">
        <f t="shared" si="249"/>
        <v/>
      </c>
    </row>
    <row r="1601" spans="1:21" x14ac:dyDescent="0.2">
      <c r="A1601" s="11" t="str">
        <f t="shared" si="240"/>
        <v/>
      </c>
      <c r="B1601" s="12" t="str">
        <f t="shared" si="241"/>
        <v/>
      </c>
      <c r="C1601" s="16" t="str">
        <f t="shared" si="242"/>
        <v/>
      </c>
      <c r="D1601" s="13" t="str">
        <f>IF(A1601="","",IF(A1601=1,start_rate,IF(variable,IF(OR(A1601=1,A1601&lt;$J$23*periods_per_year),D1600,MIN($J$24,IF(MOD(A1601-1,$J$26)=0,MAX($J$25,D1600+$J$27),D1600))),D1600)))</f>
        <v/>
      </c>
      <c r="E1601" s="14" t="str">
        <f t="shared" si="243"/>
        <v/>
      </c>
      <c r="F1601" s="14" t="str">
        <f>IF(A1601="","",IF(A1601=nper,J1600+E1601,MIN(J1600+E1601,IF(D1601=D1600,F1600,IF($E$13="Acc Bi-Weekly",ROUND((-PMT(((1+D1601/CP)^(CP/12))-1,(nper-A1601+1)*12/26,J1600))/2,2),IF($E$13="Acc Weekly",ROUND((-PMT(((1+D1601/CP)^(CP/12))-1,(nper-A1601+1)*12/52,J1600))/4,2),ROUND(-PMT(((1+D1601/CP)^(CP/periods_per_year))-1,nper-A1601+1,J1600),2)))))))</f>
        <v/>
      </c>
      <c r="G1601" s="14" t="str">
        <f>IF(OR(A1601="",A1601&lt;$E$23),"",IF(J1600&lt;=F1601,0,IF(IF(AND(A1601&gt;=$E$23,MOD(A1601-$E$23,int)=0),$E$24,0)+F1601&gt;=J1600+E1601,J1600+E1601-F1601,IF(AND(A1601&gt;=$E$23,MOD(A1601-$E$23,int)=0),$E$24,0)+IF(IF(AND(A1601&gt;=$E$23,MOD(A1601-$E$23,int)=0),$E$24,0)+IF(MOD(A1601-$E$27,periods_per_year)=0,$E$26,0)+F1601&lt;J1600+E1601,IF(MOD(A1601-$E$27,periods_per_year)=0,$E$26,0),J1600+E1601-IF(AND(A1601&gt;=$E$23,MOD(A1601-$E$23,int)=0),$E$24,0)-F1601))))</f>
        <v/>
      </c>
      <c r="H1601" s="15"/>
      <c r="I1601" s="14" t="str">
        <f t="shared" si="244"/>
        <v/>
      </c>
      <c r="J1601" s="14" t="str">
        <f t="shared" si="245"/>
        <v/>
      </c>
      <c r="K1601" s="14" t="str">
        <f t="shared" si="246"/>
        <v/>
      </c>
      <c r="L1601" s="14" t="str">
        <f>IF(A1601="","",SUM($K$49:K1601))</f>
        <v/>
      </c>
      <c r="O1601" s="18" t="str">
        <f t="shared" si="247"/>
        <v/>
      </c>
      <c r="P1601" s="19" t="str">
        <f>IF(O1601="","",IF(OR(periods_per_year=26,periods_per_year=52),IF(periods_per_year=26,IF(O1601=1,fpdate,P1600+14),IF(periods_per_year=52,IF(O1601=1,fpdate,P1600+7),"n/a")),IF(periods_per_year=24,DATE(YEAR(fpdate),MONTH(fpdate)+(O1601-1)/2+IF(AND(DAY(fpdate)&gt;=15,MOD(O1601,2)=0),1,0),IF(MOD(O1601,2)=0,IF(DAY(fpdate)&gt;=15,DAY(fpdate)-14,DAY(fpdate)+14),DAY(fpdate))),IF(DAY(DATE(YEAR(fpdate),MONTH(fpdate)+O1601-1,DAY(fpdate)))&lt;&gt;DAY(fpdate),DATE(YEAR(fpdate),MONTH(fpdate)+O1601,0),DATE(YEAR(fpdate),MONTH(fpdate)+O1601-1,DAY(fpdate))))))</f>
        <v/>
      </c>
      <c r="Q1601" s="20" t="str">
        <f>IF(O1601="","",IF(D1601&lt;&gt;"",D1601,IF(O1601=1,start_rate,IF(variable,IF(OR(O1601=1,O1601&lt;$J$23*periods_per_year),Q1600,MIN($J$24,IF(MOD(O1601-1,$J$26)=0,MAX($J$25,Q1600+$J$27),Q1600))),Q1600))))</f>
        <v/>
      </c>
      <c r="R1601" s="21" t="str">
        <f>IF(O1601="","",ROUND((((1+Q1601/CP)^(CP/periods_per_year))-1)*U1600,2))</f>
        <v/>
      </c>
      <c r="S1601" s="21" t="str">
        <f>IF(O1601="","",IF(O1601=nper,U1600+R1601,MIN(U1600+R1601,IF(Q1601=Q1600,S1600,ROUND(-PMT(((1+Q1601/CP)^(CP/periods_per_year))-1,nper-O1601+1,U1600),2)))))</f>
        <v/>
      </c>
      <c r="T1601" s="21" t="str">
        <f t="shared" si="248"/>
        <v/>
      </c>
      <c r="U1601" s="21" t="str">
        <f t="shared" si="249"/>
        <v/>
      </c>
    </row>
    <row r="1602" spans="1:21" x14ac:dyDescent="0.2">
      <c r="A1602" s="11" t="str">
        <f t="shared" si="240"/>
        <v/>
      </c>
      <c r="B1602" s="12" t="str">
        <f t="shared" si="241"/>
        <v/>
      </c>
      <c r="C1602" s="16" t="str">
        <f t="shared" si="242"/>
        <v/>
      </c>
      <c r="D1602" s="13" t="str">
        <f>IF(A1602="","",IF(A1602=1,start_rate,IF(variable,IF(OR(A1602=1,A1602&lt;$J$23*periods_per_year),D1601,MIN($J$24,IF(MOD(A1602-1,$J$26)=0,MAX($J$25,D1601+$J$27),D1601))),D1601)))</f>
        <v/>
      </c>
      <c r="E1602" s="14" t="str">
        <f t="shared" si="243"/>
        <v/>
      </c>
      <c r="F1602" s="14" t="str">
        <f>IF(A1602="","",IF(A1602=nper,J1601+E1602,MIN(J1601+E1602,IF(D1602=D1601,F1601,IF($E$13="Acc Bi-Weekly",ROUND((-PMT(((1+D1602/CP)^(CP/12))-1,(nper-A1602+1)*12/26,J1601))/2,2),IF($E$13="Acc Weekly",ROUND((-PMT(((1+D1602/CP)^(CP/12))-1,(nper-A1602+1)*12/52,J1601))/4,2),ROUND(-PMT(((1+D1602/CP)^(CP/periods_per_year))-1,nper-A1602+1,J1601),2)))))))</f>
        <v/>
      </c>
      <c r="G1602" s="14" t="str">
        <f>IF(OR(A1602="",A1602&lt;$E$23),"",IF(J1601&lt;=F1602,0,IF(IF(AND(A1602&gt;=$E$23,MOD(A1602-$E$23,int)=0),$E$24,0)+F1602&gt;=J1601+E1602,J1601+E1602-F1602,IF(AND(A1602&gt;=$E$23,MOD(A1602-$E$23,int)=0),$E$24,0)+IF(IF(AND(A1602&gt;=$E$23,MOD(A1602-$E$23,int)=0),$E$24,0)+IF(MOD(A1602-$E$27,periods_per_year)=0,$E$26,0)+F1602&lt;J1601+E1602,IF(MOD(A1602-$E$27,periods_per_year)=0,$E$26,0),J1601+E1602-IF(AND(A1602&gt;=$E$23,MOD(A1602-$E$23,int)=0),$E$24,0)-F1602))))</f>
        <v/>
      </c>
      <c r="H1602" s="15"/>
      <c r="I1602" s="14" t="str">
        <f t="shared" si="244"/>
        <v/>
      </c>
      <c r="J1602" s="14" t="str">
        <f t="shared" si="245"/>
        <v/>
      </c>
      <c r="K1602" s="14" t="str">
        <f t="shared" si="246"/>
        <v/>
      </c>
      <c r="L1602" s="14" t="str">
        <f>IF(A1602="","",SUM($K$49:K1602))</f>
        <v/>
      </c>
      <c r="O1602" s="18" t="str">
        <f t="shared" si="247"/>
        <v/>
      </c>
      <c r="P1602" s="19" t="str">
        <f>IF(O1602="","",IF(OR(periods_per_year=26,periods_per_year=52),IF(periods_per_year=26,IF(O1602=1,fpdate,P1601+14),IF(periods_per_year=52,IF(O1602=1,fpdate,P1601+7),"n/a")),IF(periods_per_year=24,DATE(YEAR(fpdate),MONTH(fpdate)+(O1602-1)/2+IF(AND(DAY(fpdate)&gt;=15,MOD(O1602,2)=0),1,0),IF(MOD(O1602,2)=0,IF(DAY(fpdate)&gt;=15,DAY(fpdate)-14,DAY(fpdate)+14),DAY(fpdate))),IF(DAY(DATE(YEAR(fpdate),MONTH(fpdate)+O1602-1,DAY(fpdate)))&lt;&gt;DAY(fpdate),DATE(YEAR(fpdate),MONTH(fpdate)+O1602,0),DATE(YEAR(fpdate),MONTH(fpdate)+O1602-1,DAY(fpdate))))))</f>
        <v/>
      </c>
      <c r="Q1602" s="20" t="str">
        <f>IF(O1602="","",IF(D1602&lt;&gt;"",D1602,IF(O1602=1,start_rate,IF(variable,IF(OR(O1602=1,O1602&lt;$J$23*periods_per_year),Q1601,MIN($J$24,IF(MOD(O1602-1,$J$26)=0,MAX($J$25,Q1601+$J$27),Q1601))),Q1601))))</f>
        <v/>
      </c>
      <c r="R1602" s="21" t="str">
        <f>IF(O1602="","",ROUND((((1+Q1602/CP)^(CP/periods_per_year))-1)*U1601,2))</f>
        <v/>
      </c>
      <c r="S1602" s="21" t="str">
        <f>IF(O1602="","",IF(O1602=nper,U1601+R1602,MIN(U1601+R1602,IF(Q1602=Q1601,S1601,ROUND(-PMT(((1+Q1602/CP)^(CP/periods_per_year))-1,nper-O1602+1,U1601),2)))))</f>
        <v/>
      </c>
      <c r="T1602" s="21" t="str">
        <f t="shared" si="248"/>
        <v/>
      </c>
      <c r="U1602" s="21" t="str">
        <f t="shared" si="249"/>
        <v/>
      </c>
    </row>
    <row r="1603" spans="1:21" x14ac:dyDescent="0.2">
      <c r="A1603" s="11" t="str">
        <f t="shared" si="240"/>
        <v/>
      </c>
      <c r="B1603" s="12" t="str">
        <f t="shared" si="241"/>
        <v/>
      </c>
      <c r="C1603" s="16" t="str">
        <f t="shared" si="242"/>
        <v/>
      </c>
      <c r="D1603" s="13" t="str">
        <f>IF(A1603="","",IF(A1603=1,start_rate,IF(variable,IF(OR(A1603=1,A1603&lt;$J$23*periods_per_year),D1602,MIN($J$24,IF(MOD(A1603-1,$J$26)=0,MAX($J$25,D1602+$J$27),D1602))),D1602)))</f>
        <v/>
      </c>
      <c r="E1603" s="14" t="str">
        <f t="shared" si="243"/>
        <v/>
      </c>
      <c r="F1603" s="14" t="str">
        <f>IF(A1603="","",IF(A1603=nper,J1602+E1603,MIN(J1602+E1603,IF(D1603=D1602,F1602,IF($E$13="Acc Bi-Weekly",ROUND((-PMT(((1+D1603/CP)^(CP/12))-1,(nper-A1603+1)*12/26,J1602))/2,2),IF($E$13="Acc Weekly",ROUND((-PMT(((1+D1603/CP)^(CP/12))-1,(nper-A1603+1)*12/52,J1602))/4,2),ROUND(-PMT(((1+D1603/CP)^(CP/periods_per_year))-1,nper-A1603+1,J1602),2)))))))</f>
        <v/>
      </c>
      <c r="G1603" s="14" t="str">
        <f>IF(OR(A1603="",A1603&lt;$E$23),"",IF(J1602&lt;=F1603,0,IF(IF(AND(A1603&gt;=$E$23,MOD(A1603-$E$23,int)=0),$E$24,0)+F1603&gt;=J1602+E1603,J1602+E1603-F1603,IF(AND(A1603&gt;=$E$23,MOD(A1603-$E$23,int)=0),$E$24,0)+IF(IF(AND(A1603&gt;=$E$23,MOD(A1603-$E$23,int)=0),$E$24,0)+IF(MOD(A1603-$E$27,periods_per_year)=0,$E$26,0)+F1603&lt;J1602+E1603,IF(MOD(A1603-$E$27,periods_per_year)=0,$E$26,0),J1602+E1603-IF(AND(A1603&gt;=$E$23,MOD(A1603-$E$23,int)=0),$E$24,0)-F1603))))</f>
        <v/>
      </c>
      <c r="H1603" s="15"/>
      <c r="I1603" s="14" t="str">
        <f t="shared" si="244"/>
        <v/>
      </c>
      <c r="J1603" s="14" t="str">
        <f t="shared" si="245"/>
        <v/>
      </c>
      <c r="K1603" s="14" t="str">
        <f t="shared" si="246"/>
        <v/>
      </c>
      <c r="L1603" s="14" t="str">
        <f>IF(A1603="","",SUM($K$49:K1603))</f>
        <v/>
      </c>
      <c r="O1603" s="18" t="str">
        <f t="shared" si="247"/>
        <v/>
      </c>
      <c r="P1603" s="19" t="str">
        <f>IF(O1603="","",IF(OR(periods_per_year=26,periods_per_year=52),IF(periods_per_year=26,IF(O1603=1,fpdate,P1602+14),IF(periods_per_year=52,IF(O1603=1,fpdate,P1602+7),"n/a")),IF(periods_per_year=24,DATE(YEAR(fpdate),MONTH(fpdate)+(O1603-1)/2+IF(AND(DAY(fpdate)&gt;=15,MOD(O1603,2)=0),1,0),IF(MOD(O1603,2)=0,IF(DAY(fpdate)&gt;=15,DAY(fpdate)-14,DAY(fpdate)+14),DAY(fpdate))),IF(DAY(DATE(YEAR(fpdate),MONTH(fpdate)+O1603-1,DAY(fpdate)))&lt;&gt;DAY(fpdate),DATE(YEAR(fpdate),MONTH(fpdate)+O1603,0),DATE(YEAR(fpdate),MONTH(fpdate)+O1603-1,DAY(fpdate))))))</f>
        <v/>
      </c>
      <c r="Q1603" s="20" t="str">
        <f>IF(O1603="","",IF(D1603&lt;&gt;"",D1603,IF(O1603=1,start_rate,IF(variable,IF(OR(O1603=1,O1603&lt;$J$23*periods_per_year),Q1602,MIN($J$24,IF(MOD(O1603-1,$J$26)=0,MAX($J$25,Q1602+$J$27),Q1602))),Q1602))))</f>
        <v/>
      </c>
      <c r="R1603" s="21" t="str">
        <f>IF(O1603="","",ROUND((((1+Q1603/CP)^(CP/periods_per_year))-1)*U1602,2))</f>
        <v/>
      </c>
      <c r="S1603" s="21" t="str">
        <f>IF(O1603="","",IF(O1603=nper,U1602+R1603,MIN(U1602+R1603,IF(Q1603=Q1602,S1602,ROUND(-PMT(((1+Q1603/CP)^(CP/periods_per_year))-1,nper-O1603+1,U1602),2)))))</f>
        <v/>
      </c>
      <c r="T1603" s="21" t="str">
        <f t="shared" si="248"/>
        <v/>
      </c>
      <c r="U1603" s="21" t="str">
        <f t="shared" si="249"/>
        <v/>
      </c>
    </row>
    <row r="1604" spans="1:21" x14ac:dyDescent="0.2">
      <c r="A1604" s="11" t="str">
        <f t="shared" si="240"/>
        <v/>
      </c>
      <c r="B1604" s="12" t="str">
        <f t="shared" si="241"/>
        <v/>
      </c>
      <c r="C1604" s="16" t="str">
        <f t="shared" si="242"/>
        <v/>
      </c>
      <c r="D1604" s="13" t="str">
        <f>IF(A1604="","",IF(A1604=1,start_rate,IF(variable,IF(OR(A1604=1,A1604&lt;$J$23*periods_per_year),D1603,MIN($J$24,IF(MOD(A1604-1,$J$26)=0,MAX($J$25,D1603+$J$27),D1603))),D1603)))</f>
        <v/>
      </c>
      <c r="E1604" s="14" t="str">
        <f t="shared" si="243"/>
        <v/>
      </c>
      <c r="F1604" s="14" t="str">
        <f>IF(A1604="","",IF(A1604=nper,J1603+E1604,MIN(J1603+E1604,IF(D1604=D1603,F1603,IF($E$13="Acc Bi-Weekly",ROUND((-PMT(((1+D1604/CP)^(CP/12))-1,(nper-A1604+1)*12/26,J1603))/2,2),IF($E$13="Acc Weekly",ROUND((-PMT(((1+D1604/CP)^(CP/12))-1,(nper-A1604+1)*12/52,J1603))/4,2),ROUND(-PMT(((1+D1604/CP)^(CP/periods_per_year))-1,nper-A1604+1,J1603),2)))))))</f>
        <v/>
      </c>
      <c r="G1604" s="14" t="str">
        <f>IF(OR(A1604="",A1604&lt;$E$23),"",IF(J1603&lt;=F1604,0,IF(IF(AND(A1604&gt;=$E$23,MOD(A1604-$E$23,int)=0),$E$24,0)+F1604&gt;=J1603+E1604,J1603+E1604-F1604,IF(AND(A1604&gt;=$E$23,MOD(A1604-$E$23,int)=0),$E$24,0)+IF(IF(AND(A1604&gt;=$E$23,MOD(A1604-$E$23,int)=0),$E$24,0)+IF(MOD(A1604-$E$27,periods_per_year)=0,$E$26,0)+F1604&lt;J1603+E1604,IF(MOD(A1604-$E$27,periods_per_year)=0,$E$26,0),J1603+E1604-IF(AND(A1604&gt;=$E$23,MOD(A1604-$E$23,int)=0),$E$24,0)-F1604))))</f>
        <v/>
      </c>
      <c r="H1604" s="15"/>
      <c r="I1604" s="14" t="str">
        <f t="shared" si="244"/>
        <v/>
      </c>
      <c r="J1604" s="14" t="str">
        <f t="shared" si="245"/>
        <v/>
      </c>
      <c r="K1604" s="14" t="str">
        <f t="shared" si="246"/>
        <v/>
      </c>
      <c r="L1604" s="14" t="str">
        <f>IF(A1604="","",SUM($K$49:K1604))</f>
        <v/>
      </c>
      <c r="O1604" s="18" t="str">
        <f t="shared" si="247"/>
        <v/>
      </c>
      <c r="P1604" s="19" t="str">
        <f>IF(O1604="","",IF(OR(periods_per_year=26,periods_per_year=52),IF(periods_per_year=26,IF(O1604=1,fpdate,P1603+14),IF(periods_per_year=52,IF(O1604=1,fpdate,P1603+7),"n/a")),IF(periods_per_year=24,DATE(YEAR(fpdate),MONTH(fpdate)+(O1604-1)/2+IF(AND(DAY(fpdate)&gt;=15,MOD(O1604,2)=0),1,0),IF(MOD(O1604,2)=0,IF(DAY(fpdate)&gt;=15,DAY(fpdate)-14,DAY(fpdate)+14),DAY(fpdate))),IF(DAY(DATE(YEAR(fpdate),MONTH(fpdate)+O1604-1,DAY(fpdate)))&lt;&gt;DAY(fpdate),DATE(YEAR(fpdate),MONTH(fpdate)+O1604,0),DATE(YEAR(fpdate),MONTH(fpdate)+O1604-1,DAY(fpdate))))))</f>
        <v/>
      </c>
      <c r="Q1604" s="20" t="str">
        <f>IF(O1604="","",IF(D1604&lt;&gt;"",D1604,IF(O1604=1,start_rate,IF(variable,IF(OR(O1604=1,O1604&lt;$J$23*periods_per_year),Q1603,MIN($J$24,IF(MOD(O1604-1,$J$26)=0,MAX($J$25,Q1603+$J$27),Q1603))),Q1603))))</f>
        <v/>
      </c>
      <c r="R1604" s="21" t="str">
        <f>IF(O1604="","",ROUND((((1+Q1604/CP)^(CP/periods_per_year))-1)*U1603,2))</f>
        <v/>
      </c>
      <c r="S1604" s="21" t="str">
        <f>IF(O1604="","",IF(O1604=nper,U1603+R1604,MIN(U1603+R1604,IF(Q1604=Q1603,S1603,ROUND(-PMT(((1+Q1604/CP)^(CP/periods_per_year))-1,nper-O1604+1,U1603),2)))))</f>
        <v/>
      </c>
      <c r="T1604" s="21" t="str">
        <f t="shared" si="248"/>
        <v/>
      </c>
      <c r="U1604" s="21" t="str">
        <f t="shared" si="249"/>
        <v/>
      </c>
    </row>
    <row r="1605" spans="1:21" x14ac:dyDescent="0.2">
      <c r="A1605" s="11" t="str">
        <f t="shared" si="240"/>
        <v/>
      </c>
      <c r="B1605" s="12" t="str">
        <f t="shared" si="241"/>
        <v/>
      </c>
      <c r="C1605" s="16" t="str">
        <f t="shared" si="242"/>
        <v/>
      </c>
      <c r="D1605" s="13" t="str">
        <f>IF(A1605="","",IF(A1605=1,start_rate,IF(variable,IF(OR(A1605=1,A1605&lt;$J$23*periods_per_year),D1604,MIN($J$24,IF(MOD(A1605-1,$J$26)=0,MAX($J$25,D1604+$J$27),D1604))),D1604)))</f>
        <v/>
      </c>
      <c r="E1605" s="14" t="str">
        <f t="shared" si="243"/>
        <v/>
      </c>
      <c r="F1605" s="14" t="str">
        <f>IF(A1605="","",IF(A1605=nper,J1604+E1605,MIN(J1604+E1605,IF(D1605=D1604,F1604,IF($E$13="Acc Bi-Weekly",ROUND((-PMT(((1+D1605/CP)^(CP/12))-1,(nper-A1605+1)*12/26,J1604))/2,2),IF($E$13="Acc Weekly",ROUND((-PMT(((1+D1605/CP)^(CP/12))-1,(nper-A1605+1)*12/52,J1604))/4,2),ROUND(-PMT(((1+D1605/CP)^(CP/periods_per_year))-1,nper-A1605+1,J1604),2)))))))</f>
        <v/>
      </c>
      <c r="G1605" s="14" t="str">
        <f>IF(OR(A1605="",A1605&lt;$E$23),"",IF(J1604&lt;=F1605,0,IF(IF(AND(A1605&gt;=$E$23,MOD(A1605-$E$23,int)=0),$E$24,0)+F1605&gt;=J1604+E1605,J1604+E1605-F1605,IF(AND(A1605&gt;=$E$23,MOD(A1605-$E$23,int)=0),$E$24,0)+IF(IF(AND(A1605&gt;=$E$23,MOD(A1605-$E$23,int)=0),$E$24,0)+IF(MOD(A1605-$E$27,periods_per_year)=0,$E$26,0)+F1605&lt;J1604+E1605,IF(MOD(A1605-$E$27,periods_per_year)=0,$E$26,0),J1604+E1605-IF(AND(A1605&gt;=$E$23,MOD(A1605-$E$23,int)=0),$E$24,0)-F1605))))</f>
        <v/>
      </c>
      <c r="H1605" s="15"/>
      <c r="I1605" s="14" t="str">
        <f t="shared" si="244"/>
        <v/>
      </c>
      <c r="J1605" s="14" t="str">
        <f t="shared" si="245"/>
        <v/>
      </c>
      <c r="K1605" s="14" t="str">
        <f t="shared" si="246"/>
        <v/>
      </c>
      <c r="L1605" s="14" t="str">
        <f>IF(A1605="","",SUM($K$49:K1605))</f>
        <v/>
      </c>
      <c r="O1605" s="18" t="str">
        <f t="shared" si="247"/>
        <v/>
      </c>
      <c r="P1605" s="19" t="str">
        <f>IF(O1605="","",IF(OR(periods_per_year=26,periods_per_year=52),IF(periods_per_year=26,IF(O1605=1,fpdate,P1604+14),IF(periods_per_year=52,IF(O1605=1,fpdate,P1604+7),"n/a")),IF(periods_per_year=24,DATE(YEAR(fpdate),MONTH(fpdate)+(O1605-1)/2+IF(AND(DAY(fpdate)&gt;=15,MOD(O1605,2)=0),1,0),IF(MOD(O1605,2)=0,IF(DAY(fpdate)&gt;=15,DAY(fpdate)-14,DAY(fpdate)+14),DAY(fpdate))),IF(DAY(DATE(YEAR(fpdate),MONTH(fpdate)+O1605-1,DAY(fpdate)))&lt;&gt;DAY(fpdate),DATE(YEAR(fpdate),MONTH(fpdate)+O1605,0),DATE(YEAR(fpdate),MONTH(fpdate)+O1605-1,DAY(fpdate))))))</f>
        <v/>
      </c>
      <c r="Q1605" s="20" t="str">
        <f>IF(O1605="","",IF(D1605&lt;&gt;"",D1605,IF(O1605=1,start_rate,IF(variable,IF(OR(O1605=1,O1605&lt;$J$23*periods_per_year),Q1604,MIN($J$24,IF(MOD(O1605-1,$J$26)=0,MAX($J$25,Q1604+$J$27),Q1604))),Q1604))))</f>
        <v/>
      </c>
      <c r="R1605" s="21" t="str">
        <f>IF(O1605="","",ROUND((((1+Q1605/CP)^(CP/periods_per_year))-1)*U1604,2))</f>
        <v/>
      </c>
      <c r="S1605" s="21" t="str">
        <f>IF(O1605="","",IF(O1605=nper,U1604+R1605,MIN(U1604+R1605,IF(Q1605=Q1604,S1604,ROUND(-PMT(((1+Q1605/CP)^(CP/periods_per_year))-1,nper-O1605+1,U1604),2)))))</f>
        <v/>
      </c>
      <c r="T1605" s="21" t="str">
        <f t="shared" si="248"/>
        <v/>
      </c>
      <c r="U1605" s="21" t="str">
        <f t="shared" si="249"/>
        <v/>
      </c>
    </row>
    <row r="1606" spans="1:21" x14ac:dyDescent="0.2">
      <c r="A1606" s="11" t="str">
        <f t="shared" si="240"/>
        <v/>
      </c>
      <c r="B1606" s="12" t="str">
        <f t="shared" si="241"/>
        <v/>
      </c>
      <c r="C1606" s="16" t="str">
        <f t="shared" si="242"/>
        <v/>
      </c>
      <c r="D1606" s="13" t="str">
        <f>IF(A1606="","",IF(A1606=1,start_rate,IF(variable,IF(OR(A1606=1,A1606&lt;$J$23*periods_per_year),D1605,MIN($J$24,IF(MOD(A1606-1,$J$26)=0,MAX($J$25,D1605+$J$27),D1605))),D1605)))</f>
        <v/>
      </c>
      <c r="E1606" s="14" t="str">
        <f t="shared" si="243"/>
        <v/>
      </c>
      <c r="F1606" s="14" t="str">
        <f>IF(A1606="","",IF(A1606=nper,J1605+E1606,MIN(J1605+E1606,IF(D1606=D1605,F1605,IF($E$13="Acc Bi-Weekly",ROUND((-PMT(((1+D1606/CP)^(CP/12))-1,(nper-A1606+1)*12/26,J1605))/2,2),IF($E$13="Acc Weekly",ROUND((-PMT(((1+D1606/CP)^(CP/12))-1,(nper-A1606+1)*12/52,J1605))/4,2),ROUND(-PMT(((1+D1606/CP)^(CP/periods_per_year))-1,nper-A1606+1,J1605),2)))))))</f>
        <v/>
      </c>
      <c r="G1606" s="14" t="str">
        <f>IF(OR(A1606="",A1606&lt;$E$23),"",IF(J1605&lt;=F1606,0,IF(IF(AND(A1606&gt;=$E$23,MOD(A1606-$E$23,int)=0),$E$24,0)+F1606&gt;=J1605+E1606,J1605+E1606-F1606,IF(AND(A1606&gt;=$E$23,MOD(A1606-$E$23,int)=0),$E$24,0)+IF(IF(AND(A1606&gt;=$E$23,MOD(A1606-$E$23,int)=0),$E$24,0)+IF(MOD(A1606-$E$27,periods_per_year)=0,$E$26,0)+F1606&lt;J1605+E1606,IF(MOD(A1606-$E$27,periods_per_year)=0,$E$26,0),J1605+E1606-IF(AND(A1606&gt;=$E$23,MOD(A1606-$E$23,int)=0),$E$24,0)-F1606))))</f>
        <v/>
      </c>
      <c r="H1606" s="15"/>
      <c r="I1606" s="14" t="str">
        <f t="shared" si="244"/>
        <v/>
      </c>
      <c r="J1606" s="14" t="str">
        <f t="shared" si="245"/>
        <v/>
      </c>
      <c r="K1606" s="14" t="str">
        <f t="shared" si="246"/>
        <v/>
      </c>
      <c r="L1606" s="14" t="str">
        <f>IF(A1606="","",SUM($K$49:K1606))</f>
        <v/>
      </c>
      <c r="O1606" s="18" t="str">
        <f t="shared" si="247"/>
        <v/>
      </c>
      <c r="P1606" s="19" t="str">
        <f>IF(O1606="","",IF(OR(periods_per_year=26,periods_per_year=52),IF(periods_per_year=26,IF(O1606=1,fpdate,P1605+14),IF(periods_per_year=52,IF(O1606=1,fpdate,P1605+7),"n/a")),IF(periods_per_year=24,DATE(YEAR(fpdate),MONTH(fpdate)+(O1606-1)/2+IF(AND(DAY(fpdate)&gt;=15,MOD(O1606,2)=0),1,0),IF(MOD(O1606,2)=0,IF(DAY(fpdate)&gt;=15,DAY(fpdate)-14,DAY(fpdate)+14),DAY(fpdate))),IF(DAY(DATE(YEAR(fpdate),MONTH(fpdate)+O1606-1,DAY(fpdate)))&lt;&gt;DAY(fpdate),DATE(YEAR(fpdate),MONTH(fpdate)+O1606,0),DATE(YEAR(fpdate),MONTH(fpdate)+O1606-1,DAY(fpdate))))))</f>
        <v/>
      </c>
      <c r="Q1606" s="20" t="str">
        <f>IF(O1606="","",IF(D1606&lt;&gt;"",D1606,IF(O1606=1,start_rate,IF(variable,IF(OR(O1606=1,O1606&lt;$J$23*periods_per_year),Q1605,MIN($J$24,IF(MOD(O1606-1,$J$26)=0,MAX($J$25,Q1605+$J$27),Q1605))),Q1605))))</f>
        <v/>
      </c>
      <c r="R1606" s="21" t="str">
        <f>IF(O1606="","",ROUND((((1+Q1606/CP)^(CP/periods_per_year))-1)*U1605,2))</f>
        <v/>
      </c>
      <c r="S1606" s="21" t="str">
        <f>IF(O1606="","",IF(O1606=nper,U1605+R1606,MIN(U1605+R1606,IF(Q1606=Q1605,S1605,ROUND(-PMT(((1+Q1606/CP)^(CP/periods_per_year))-1,nper-O1606+1,U1605),2)))))</f>
        <v/>
      </c>
      <c r="T1606" s="21" t="str">
        <f t="shared" si="248"/>
        <v/>
      </c>
      <c r="U1606" s="21" t="str">
        <f t="shared" si="249"/>
        <v/>
      </c>
    </row>
    <row r="1607" spans="1:21" x14ac:dyDescent="0.2">
      <c r="A1607" s="11" t="str">
        <f t="shared" si="240"/>
        <v/>
      </c>
      <c r="B1607" s="12" t="str">
        <f t="shared" si="241"/>
        <v/>
      </c>
      <c r="C1607" s="16" t="str">
        <f t="shared" si="242"/>
        <v/>
      </c>
      <c r="D1607" s="13" t="str">
        <f>IF(A1607="","",IF(A1607=1,start_rate,IF(variable,IF(OR(A1607=1,A1607&lt;$J$23*periods_per_year),D1606,MIN($J$24,IF(MOD(A1607-1,$J$26)=0,MAX($J$25,D1606+$J$27),D1606))),D1606)))</f>
        <v/>
      </c>
      <c r="E1607" s="14" t="str">
        <f t="shared" si="243"/>
        <v/>
      </c>
      <c r="F1607" s="14" t="str">
        <f>IF(A1607="","",IF(A1607=nper,J1606+E1607,MIN(J1606+E1607,IF(D1607=D1606,F1606,IF($E$13="Acc Bi-Weekly",ROUND((-PMT(((1+D1607/CP)^(CP/12))-1,(nper-A1607+1)*12/26,J1606))/2,2),IF($E$13="Acc Weekly",ROUND((-PMT(((1+D1607/CP)^(CP/12))-1,(nper-A1607+1)*12/52,J1606))/4,2),ROUND(-PMT(((1+D1607/CP)^(CP/periods_per_year))-1,nper-A1607+1,J1606),2)))))))</f>
        <v/>
      </c>
      <c r="G1607" s="14" t="str">
        <f>IF(OR(A1607="",A1607&lt;$E$23),"",IF(J1606&lt;=F1607,0,IF(IF(AND(A1607&gt;=$E$23,MOD(A1607-$E$23,int)=0),$E$24,0)+F1607&gt;=J1606+E1607,J1606+E1607-F1607,IF(AND(A1607&gt;=$E$23,MOD(A1607-$E$23,int)=0),$E$24,0)+IF(IF(AND(A1607&gt;=$E$23,MOD(A1607-$E$23,int)=0),$E$24,0)+IF(MOD(A1607-$E$27,periods_per_year)=0,$E$26,0)+F1607&lt;J1606+E1607,IF(MOD(A1607-$E$27,periods_per_year)=0,$E$26,0),J1606+E1607-IF(AND(A1607&gt;=$E$23,MOD(A1607-$E$23,int)=0),$E$24,0)-F1607))))</f>
        <v/>
      </c>
      <c r="H1607" s="15"/>
      <c r="I1607" s="14" t="str">
        <f t="shared" si="244"/>
        <v/>
      </c>
      <c r="J1607" s="14" t="str">
        <f t="shared" si="245"/>
        <v/>
      </c>
      <c r="K1607" s="14" t="str">
        <f t="shared" si="246"/>
        <v/>
      </c>
      <c r="L1607" s="14" t="str">
        <f>IF(A1607="","",SUM($K$49:K1607))</f>
        <v/>
      </c>
      <c r="O1607" s="18" t="str">
        <f t="shared" si="247"/>
        <v/>
      </c>
      <c r="P1607" s="19" t="str">
        <f>IF(O1607="","",IF(OR(periods_per_year=26,periods_per_year=52),IF(periods_per_year=26,IF(O1607=1,fpdate,P1606+14),IF(periods_per_year=52,IF(O1607=1,fpdate,P1606+7),"n/a")),IF(periods_per_year=24,DATE(YEAR(fpdate),MONTH(fpdate)+(O1607-1)/2+IF(AND(DAY(fpdate)&gt;=15,MOD(O1607,2)=0),1,0),IF(MOD(O1607,2)=0,IF(DAY(fpdate)&gt;=15,DAY(fpdate)-14,DAY(fpdate)+14),DAY(fpdate))),IF(DAY(DATE(YEAR(fpdate),MONTH(fpdate)+O1607-1,DAY(fpdate)))&lt;&gt;DAY(fpdate),DATE(YEAR(fpdate),MONTH(fpdate)+O1607,0),DATE(YEAR(fpdate),MONTH(fpdate)+O1607-1,DAY(fpdate))))))</f>
        <v/>
      </c>
      <c r="Q1607" s="20" t="str">
        <f>IF(O1607="","",IF(D1607&lt;&gt;"",D1607,IF(O1607=1,start_rate,IF(variable,IF(OR(O1607=1,O1607&lt;$J$23*periods_per_year),Q1606,MIN($J$24,IF(MOD(O1607-1,$J$26)=0,MAX($J$25,Q1606+$J$27),Q1606))),Q1606))))</f>
        <v/>
      </c>
      <c r="R1607" s="21" t="str">
        <f>IF(O1607="","",ROUND((((1+Q1607/CP)^(CP/periods_per_year))-1)*U1606,2))</f>
        <v/>
      </c>
      <c r="S1607" s="21" t="str">
        <f>IF(O1607="","",IF(O1607=nper,U1606+R1607,MIN(U1606+R1607,IF(Q1607=Q1606,S1606,ROUND(-PMT(((1+Q1607/CP)^(CP/periods_per_year))-1,nper-O1607+1,U1606),2)))))</f>
        <v/>
      </c>
      <c r="T1607" s="21" t="str">
        <f t="shared" si="248"/>
        <v/>
      </c>
      <c r="U1607" s="21" t="str">
        <f t="shared" si="249"/>
        <v/>
      </c>
    </row>
    <row r="1608" spans="1:21" x14ac:dyDescent="0.2">
      <c r="A1608" s="11" t="str">
        <f t="shared" si="240"/>
        <v/>
      </c>
      <c r="B1608" s="12" t="str">
        <f t="shared" si="241"/>
        <v/>
      </c>
      <c r="C1608" s="16" t="str">
        <f t="shared" si="242"/>
        <v/>
      </c>
      <c r="D1608" s="13" t="str">
        <f>IF(A1608="","",IF(A1608=1,start_rate,IF(variable,IF(OR(A1608=1,A1608&lt;$J$23*periods_per_year),D1607,MIN($J$24,IF(MOD(A1608-1,$J$26)=0,MAX($J$25,D1607+$J$27),D1607))),D1607)))</f>
        <v/>
      </c>
      <c r="E1608" s="14" t="str">
        <f t="shared" si="243"/>
        <v/>
      </c>
      <c r="F1608" s="14" t="str">
        <f>IF(A1608="","",IF(A1608=nper,J1607+E1608,MIN(J1607+E1608,IF(D1608=D1607,F1607,IF($E$13="Acc Bi-Weekly",ROUND((-PMT(((1+D1608/CP)^(CP/12))-1,(nper-A1608+1)*12/26,J1607))/2,2),IF($E$13="Acc Weekly",ROUND((-PMT(((1+D1608/CP)^(CP/12))-1,(nper-A1608+1)*12/52,J1607))/4,2),ROUND(-PMT(((1+D1608/CP)^(CP/periods_per_year))-1,nper-A1608+1,J1607),2)))))))</f>
        <v/>
      </c>
      <c r="G1608" s="14" t="str">
        <f>IF(OR(A1608="",A1608&lt;$E$23),"",IF(J1607&lt;=F1608,0,IF(IF(AND(A1608&gt;=$E$23,MOD(A1608-$E$23,int)=0),$E$24,0)+F1608&gt;=J1607+E1608,J1607+E1608-F1608,IF(AND(A1608&gt;=$E$23,MOD(A1608-$E$23,int)=0),$E$24,0)+IF(IF(AND(A1608&gt;=$E$23,MOD(A1608-$E$23,int)=0),$E$24,0)+IF(MOD(A1608-$E$27,periods_per_year)=0,$E$26,0)+F1608&lt;J1607+E1608,IF(MOD(A1608-$E$27,periods_per_year)=0,$E$26,0),J1607+E1608-IF(AND(A1608&gt;=$E$23,MOD(A1608-$E$23,int)=0),$E$24,0)-F1608))))</f>
        <v/>
      </c>
      <c r="H1608" s="15"/>
      <c r="I1608" s="14" t="str">
        <f t="shared" si="244"/>
        <v/>
      </c>
      <c r="J1608" s="14" t="str">
        <f t="shared" si="245"/>
        <v/>
      </c>
      <c r="K1608" s="14" t="str">
        <f t="shared" si="246"/>
        <v/>
      </c>
      <c r="L1608" s="14" t="str">
        <f>IF(A1608="","",SUM($K$49:K1608))</f>
        <v/>
      </c>
      <c r="O1608" s="18" t="str">
        <f t="shared" si="247"/>
        <v/>
      </c>
      <c r="P1608" s="19" t="str">
        <f>IF(O1608="","",IF(OR(periods_per_year=26,periods_per_year=52),IF(periods_per_year=26,IF(O1608=1,fpdate,P1607+14),IF(periods_per_year=52,IF(O1608=1,fpdate,P1607+7),"n/a")),IF(periods_per_year=24,DATE(YEAR(fpdate),MONTH(fpdate)+(O1608-1)/2+IF(AND(DAY(fpdate)&gt;=15,MOD(O1608,2)=0),1,0),IF(MOD(O1608,2)=0,IF(DAY(fpdate)&gt;=15,DAY(fpdate)-14,DAY(fpdate)+14),DAY(fpdate))),IF(DAY(DATE(YEAR(fpdate),MONTH(fpdate)+O1608-1,DAY(fpdate)))&lt;&gt;DAY(fpdate),DATE(YEAR(fpdate),MONTH(fpdate)+O1608,0),DATE(YEAR(fpdate),MONTH(fpdate)+O1608-1,DAY(fpdate))))))</f>
        <v/>
      </c>
      <c r="Q1608" s="20" t="str">
        <f>IF(O1608="","",IF(D1608&lt;&gt;"",D1608,IF(O1608=1,start_rate,IF(variable,IF(OR(O1608=1,O1608&lt;$J$23*periods_per_year),Q1607,MIN($J$24,IF(MOD(O1608-1,$J$26)=0,MAX($J$25,Q1607+$J$27),Q1607))),Q1607))))</f>
        <v/>
      </c>
      <c r="R1608" s="21" t="str">
        <f>IF(O1608="","",ROUND((((1+Q1608/CP)^(CP/periods_per_year))-1)*U1607,2))</f>
        <v/>
      </c>
      <c r="S1608" s="21" t="str">
        <f>IF(O1608="","",IF(O1608=nper,U1607+R1608,MIN(U1607+R1608,IF(Q1608=Q1607,S1607,ROUND(-PMT(((1+Q1608/CP)^(CP/periods_per_year))-1,nper-O1608+1,U1607),2)))))</f>
        <v/>
      </c>
      <c r="T1608" s="21" t="str">
        <f t="shared" si="248"/>
        <v/>
      </c>
      <c r="U1608" s="21" t="str">
        <f t="shared" si="249"/>
        <v/>
      </c>
    </row>
    <row r="1609" spans="1:21" x14ac:dyDescent="0.2">
      <c r="A1609" s="2"/>
      <c r="B1609" s="2"/>
      <c r="C1609" s="2"/>
      <c r="D1609" s="2"/>
      <c r="E1609" s="2"/>
      <c r="F1609" s="2"/>
      <c r="G1609" s="2"/>
      <c r="H1609" s="2"/>
      <c r="I1609" s="2"/>
      <c r="J1609" s="2"/>
      <c r="K1609" s="2"/>
      <c r="L1609" s="2"/>
      <c r="O1609" s="2"/>
      <c r="P1609" s="2"/>
      <c r="Q1609" s="2"/>
      <c r="R1609" s="2"/>
      <c r="S1609" s="2"/>
      <c r="T1609" s="2"/>
      <c r="U1609" s="22" t="str">
        <f ca="1">IF(OFFSET(U1609,-1,0,1,1)="","",ROUND(OFFSET(U1609,-1,0,1,1),0))</f>
        <v/>
      </c>
    </row>
    <row r="1610" spans="1:21" x14ac:dyDescent="0.2">
      <c r="A1610" s="6" t="s">
        <v>20</v>
      </c>
      <c r="O1610"/>
      <c r="P1610"/>
      <c r="Q1610"/>
      <c r="R1610"/>
      <c r="S1610"/>
      <c r="T1610"/>
      <c r="U1610"/>
    </row>
    <row r="1611" spans="1:21" x14ac:dyDescent="0.2">
      <c r="O1611"/>
      <c r="P1611"/>
      <c r="Q1611"/>
      <c r="R1611"/>
      <c r="S1611"/>
      <c r="T1611"/>
      <c r="U1611"/>
    </row>
    <row r="1612" spans="1:21" x14ac:dyDescent="0.2">
      <c r="O1612"/>
      <c r="P1612"/>
      <c r="Q1612"/>
      <c r="R1612"/>
      <c r="S1612"/>
      <c r="T1612"/>
      <c r="U1612"/>
    </row>
    <row r="1613" spans="1:21" x14ac:dyDescent="0.2">
      <c r="O1613"/>
      <c r="P1613"/>
      <c r="Q1613"/>
      <c r="R1613"/>
      <c r="S1613"/>
      <c r="T1613"/>
      <c r="U1613"/>
    </row>
    <row r="1614" spans="1:21" x14ac:dyDescent="0.2">
      <c r="O1614"/>
      <c r="P1614"/>
      <c r="Q1614"/>
      <c r="R1614"/>
      <c r="S1614"/>
      <c r="T1614"/>
      <c r="U1614"/>
    </row>
    <row r="1615" spans="1:21" x14ac:dyDescent="0.2">
      <c r="O1615"/>
      <c r="P1615"/>
      <c r="Q1615"/>
      <c r="R1615"/>
      <c r="S1615"/>
      <c r="T1615"/>
      <c r="U1615"/>
    </row>
    <row r="1616" spans="1:21" x14ac:dyDescent="0.2">
      <c r="O1616"/>
      <c r="P1616"/>
      <c r="Q1616"/>
      <c r="R1616"/>
      <c r="S1616"/>
      <c r="T1616"/>
      <c r="U1616"/>
    </row>
    <row r="1617" spans="15:21" x14ac:dyDescent="0.2">
      <c r="O1617"/>
      <c r="P1617"/>
      <c r="Q1617"/>
      <c r="R1617"/>
      <c r="S1617"/>
      <c r="T1617"/>
      <c r="U1617"/>
    </row>
    <row r="1618" spans="15:21" x14ac:dyDescent="0.2">
      <c r="O1618"/>
      <c r="P1618"/>
      <c r="Q1618"/>
      <c r="R1618"/>
      <c r="S1618"/>
      <c r="T1618"/>
      <c r="U1618"/>
    </row>
    <row r="1619" spans="15:21" x14ac:dyDescent="0.2">
      <c r="O1619"/>
      <c r="P1619"/>
      <c r="Q1619"/>
      <c r="R1619"/>
      <c r="S1619"/>
      <c r="T1619"/>
      <c r="U1619"/>
    </row>
    <row r="1620" spans="15:21" x14ac:dyDescent="0.2">
      <c r="O1620"/>
      <c r="P1620"/>
      <c r="Q1620"/>
      <c r="R1620"/>
      <c r="S1620"/>
      <c r="T1620"/>
      <c r="U1620"/>
    </row>
    <row r="1621" spans="15:21" x14ac:dyDescent="0.2">
      <c r="O1621"/>
      <c r="P1621"/>
      <c r="Q1621"/>
      <c r="R1621"/>
      <c r="S1621"/>
      <c r="T1621"/>
      <c r="U1621"/>
    </row>
    <row r="1622" spans="15:21" x14ac:dyDescent="0.2">
      <c r="O1622"/>
      <c r="P1622"/>
      <c r="Q1622"/>
      <c r="R1622"/>
      <c r="S1622"/>
      <c r="T1622"/>
      <c r="U1622"/>
    </row>
    <row r="1623" spans="15:21" x14ac:dyDescent="0.2">
      <c r="O1623"/>
      <c r="P1623"/>
      <c r="Q1623"/>
      <c r="R1623"/>
      <c r="S1623"/>
      <c r="T1623"/>
      <c r="U1623"/>
    </row>
    <row r="1624" spans="15:21" x14ac:dyDescent="0.2">
      <c r="O1624"/>
      <c r="P1624"/>
      <c r="Q1624"/>
      <c r="R1624"/>
      <c r="S1624"/>
      <c r="T1624"/>
      <c r="U1624"/>
    </row>
    <row r="1625" spans="15:21" x14ac:dyDescent="0.2">
      <c r="O1625"/>
      <c r="P1625"/>
      <c r="Q1625"/>
      <c r="R1625"/>
      <c r="S1625"/>
      <c r="T1625"/>
      <c r="U1625"/>
    </row>
    <row r="1626" spans="15:21" x14ac:dyDescent="0.2">
      <c r="O1626"/>
      <c r="P1626"/>
      <c r="Q1626"/>
      <c r="R1626"/>
      <c r="S1626"/>
      <c r="T1626"/>
      <c r="U1626"/>
    </row>
    <row r="1627" spans="15:21" x14ac:dyDescent="0.2">
      <c r="O1627"/>
      <c r="P1627"/>
      <c r="Q1627"/>
      <c r="R1627"/>
      <c r="S1627"/>
      <c r="T1627"/>
      <c r="U1627"/>
    </row>
    <row r="1628" spans="15:21" x14ac:dyDescent="0.2">
      <c r="O1628"/>
      <c r="P1628"/>
      <c r="Q1628"/>
      <c r="R1628"/>
      <c r="S1628"/>
      <c r="T1628"/>
      <c r="U1628"/>
    </row>
    <row r="1629" spans="15:21" x14ac:dyDescent="0.2">
      <c r="O1629"/>
      <c r="P1629"/>
      <c r="Q1629"/>
      <c r="R1629"/>
      <c r="S1629"/>
      <c r="T1629"/>
      <c r="U1629"/>
    </row>
    <row r="1630" spans="15:21" x14ac:dyDescent="0.2">
      <c r="O1630"/>
      <c r="P1630"/>
      <c r="Q1630"/>
      <c r="R1630"/>
      <c r="S1630"/>
      <c r="T1630"/>
      <c r="U1630"/>
    </row>
    <row r="1631" spans="15:21" x14ac:dyDescent="0.2">
      <c r="O1631"/>
      <c r="P1631"/>
      <c r="Q1631"/>
      <c r="R1631"/>
      <c r="S1631"/>
      <c r="T1631"/>
      <c r="U1631"/>
    </row>
    <row r="1632" spans="15:21" x14ac:dyDescent="0.2">
      <c r="O1632"/>
      <c r="P1632"/>
      <c r="Q1632"/>
      <c r="R1632"/>
      <c r="S1632"/>
      <c r="T1632"/>
      <c r="U1632"/>
    </row>
    <row r="1633" spans="15:21" x14ac:dyDescent="0.2">
      <c r="O1633"/>
      <c r="P1633"/>
      <c r="Q1633"/>
      <c r="R1633"/>
      <c r="S1633"/>
      <c r="T1633"/>
      <c r="U1633"/>
    </row>
    <row r="1634" spans="15:21" x14ac:dyDescent="0.2">
      <c r="O1634"/>
      <c r="P1634"/>
      <c r="Q1634"/>
      <c r="R1634"/>
      <c r="S1634"/>
      <c r="T1634"/>
      <c r="U1634"/>
    </row>
    <row r="1635" spans="15:21" x14ac:dyDescent="0.2">
      <c r="O1635"/>
      <c r="P1635"/>
      <c r="Q1635"/>
      <c r="R1635"/>
      <c r="S1635"/>
      <c r="T1635"/>
      <c r="U1635"/>
    </row>
    <row r="1636" spans="15:21" x14ac:dyDescent="0.2">
      <c r="O1636"/>
      <c r="P1636"/>
      <c r="Q1636"/>
      <c r="R1636"/>
      <c r="S1636"/>
      <c r="T1636"/>
      <c r="U1636"/>
    </row>
    <row r="1637" spans="15:21" x14ac:dyDescent="0.2">
      <c r="O1637"/>
      <c r="P1637"/>
      <c r="Q1637"/>
      <c r="R1637"/>
      <c r="S1637"/>
      <c r="T1637"/>
      <c r="U1637"/>
    </row>
    <row r="1638" spans="15:21" x14ac:dyDescent="0.2">
      <c r="O1638"/>
      <c r="P1638"/>
      <c r="Q1638"/>
      <c r="R1638"/>
      <c r="S1638"/>
      <c r="T1638"/>
      <c r="U1638"/>
    </row>
    <row r="1639" spans="15:21" x14ac:dyDescent="0.2">
      <c r="O1639"/>
      <c r="P1639"/>
      <c r="Q1639"/>
      <c r="R1639"/>
      <c r="S1639"/>
      <c r="T1639"/>
      <c r="U1639"/>
    </row>
    <row r="1640" spans="15:21" x14ac:dyDescent="0.2">
      <c r="O1640"/>
      <c r="P1640"/>
      <c r="Q1640"/>
      <c r="R1640"/>
      <c r="S1640"/>
      <c r="T1640"/>
      <c r="U1640"/>
    </row>
    <row r="1641" spans="15:21" x14ac:dyDescent="0.2">
      <c r="O1641"/>
      <c r="P1641"/>
      <c r="Q1641"/>
      <c r="R1641"/>
      <c r="S1641"/>
      <c r="T1641"/>
      <c r="U1641"/>
    </row>
    <row r="1642" spans="15:21" x14ac:dyDescent="0.2">
      <c r="O1642"/>
      <c r="P1642"/>
      <c r="Q1642"/>
      <c r="R1642"/>
      <c r="S1642"/>
      <c r="T1642"/>
      <c r="U1642"/>
    </row>
    <row r="1643" spans="15:21" x14ac:dyDescent="0.2">
      <c r="O1643"/>
      <c r="P1643"/>
      <c r="Q1643"/>
      <c r="R1643"/>
      <c r="S1643"/>
      <c r="T1643"/>
      <c r="U1643"/>
    </row>
    <row r="1644" spans="15:21" x14ac:dyDescent="0.2">
      <c r="O1644"/>
      <c r="P1644"/>
      <c r="Q1644"/>
      <c r="R1644"/>
      <c r="S1644"/>
      <c r="T1644"/>
      <c r="U1644"/>
    </row>
    <row r="1645" spans="15:21" x14ac:dyDescent="0.2">
      <c r="O1645"/>
      <c r="P1645"/>
      <c r="Q1645"/>
      <c r="R1645"/>
      <c r="S1645"/>
      <c r="T1645"/>
      <c r="U1645"/>
    </row>
    <row r="1646" spans="15:21" x14ac:dyDescent="0.2">
      <c r="O1646"/>
      <c r="P1646"/>
      <c r="Q1646"/>
      <c r="R1646"/>
      <c r="S1646"/>
      <c r="T1646"/>
      <c r="U1646"/>
    </row>
    <row r="1647" spans="15:21" x14ac:dyDescent="0.2">
      <c r="O1647"/>
      <c r="P1647"/>
      <c r="Q1647"/>
      <c r="R1647"/>
      <c r="S1647"/>
      <c r="T1647"/>
      <c r="U1647"/>
    </row>
    <row r="1648" spans="15:21" x14ac:dyDescent="0.2">
      <c r="O1648"/>
      <c r="P1648"/>
      <c r="Q1648"/>
      <c r="R1648"/>
      <c r="S1648"/>
      <c r="T1648"/>
      <c r="U1648"/>
    </row>
    <row r="1649" spans="15:21" x14ac:dyDescent="0.2">
      <c r="O1649"/>
      <c r="P1649"/>
      <c r="Q1649"/>
      <c r="R1649"/>
      <c r="S1649"/>
      <c r="T1649"/>
      <c r="U1649"/>
    </row>
    <row r="1650" spans="15:21" x14ac:dyDescent="0.2">
      <c r="O1650"/>
      <c r="P1650"/>
      <c r="Q1650"/>
      <c r="R1650"/>
      <c r="S1650"/>
      <c r="T1650"/>
      <c r="U1650"/>
    </row>
    <row r="1651" spans="15:21" x14ac:dyDescent="0.2">
      <c r="O1651"/>
      <c r="P1651"/>
      <c r="Q1651"/>
      <c r="R1651"/>
      <c r="S1651"/>
      <c r="T1651"/>
      <c r="U1651"/>
    </row>
    <row r="1652" spans="15:21" x14ac:dyDescent="0.2">
      <c r="O1652"/>
      <c r="P1652"/>
      <c r="Q1652"/>
      <c r="R1652"/>
      <c r="S1652"/>
      <c r="T1652"/>
      <c r="U1652"/>
    </row>
    <row r="1653" spans="15:21" x14ac:dyDescent="0.2">
      <c r="O1653"/>
      <c r="P1653"/>
      <c r="Q1653"/>
      <c r="R1653"/>
      <c r="S1653"/>
      <c r="T1653"/>
      <c r="U1653"/>
    </row>
    <row r="1654" spans="15:21" x14ac:dyDescent="0.2">
      <c r="O1654"/>
      <c r="P1654"/>
      <c r="Q1654"/>
      <c r="R1654"/>
      <c r="S1654"/>
      <c r="T1654"/>
      <c r="U1654"/>
    </row>
    <row r="1655" spans="15:21" x14ac:dyDescent="0.2">
      <c r="O1655"/>
      <c r="P1655"/>
      <c r="Q1655"/>
      <c r="R1655"/>
      <c r="S1655"/>
      <c r="T1655"/>
      <c r="U1655"/>
    </row>
    <row r="1656" spans="15:21" x14ac:dyDescent="0.2">
      <c r="O1656"/>
      <c r="P1656"/>
      <c r="Q1656"/>
      <c r="R1656"/>
      <c r="S1656"/>
      <c r="T1656"/>
      <c r="U1656"/>
    </row>
    <row r="1657" spans="15:21" x14ac:dyDescent="0.2">
      <c r="O1657"/>
      <c r="P1657"/>
      <c r="Q1657"/>
      <c r="R1657"/>
      <c r="S1657"/>
      <c r="T1657"/>
      <c r="U1657"/>
    </row>
    <row r="1658" spans="15:21" x14ac:dyDescent="0.2">
      <c r="O1658"/>
      <c r="P1658"/>
      <c r="Q1658"/>
      <c r="R1658"/>
      <c r="S1658"/>
      <c r="T1658"/>
      <c r="U1658"/>
    </row>
    <row r="1659" spans="15:21" x14ac:dyDescent="0.2">
      <c r="O1659"/>
      <c r="P1659"/>
      <c r="Q1659"/>
      <c r="R1659"/>
      <c r="S1659"/>
      <c r="T1659"/>
      <c r="U1659"/>
    </row>
    <row r="1660" spans="15:21" x14ac:dyDescent="0.2">
      <c r="O1660"/>
      <c r="P1660"/>
      <c r="Q1660"/>
      <c r="R1660"/>
      <c r="S1660"/>
      <c r="T1660"/>
      <c r="U1660"/>
    </row>
    <row r="1661" spans="15:21" x14ac:dyDescent="0.2">
      <c r="O1661"/>
      <c r="P1661"/>
      <c r="Q1661"/>
      <c r="R1661"/>
      <c r="S1661"/>
      <c r="T1661"/>
      <c r="U1661"/>
    </row>
    <row r="1662" spans="15:21" x14ac:dyDescent="0.2">
      <c r="O1662"/>
      <c r="P1662"/>
      <c r="Q1662"/>
      <c r="R1662"/>
      <c r="S1662"/>
      <c r="T1662"/>
      <c r="U1662"/>
    </row>
    <row r="1663" spans="15:21" x14ac:dyDescent="0.2">
      <c r="O1663"/>
      <c r="P1663"/>
      <c r="Q1663"/>
      <c r="R1663"/>
      <c r="S1663"/>
      <c r="T1663"/>
      <c r="U1663"/>
    </row>
    <row r="1664" spans="15:21" x14ac:dyDescent="0.2">
      <c r="O1664"/>
      <c r="P1664"/>
      <c r="Q1664"/>
      <c r="R1664"/>
      <c r="S1664"/>
      <c r="T1664"/>
      <c r="U1664"/>
    </row>
    <row r="1665" spans="15:21" x14ac:dyDescent="0.2">
      <c r="O1665"/>
      <c r="P1665"/>
      <c r="Q1665"/>
      <c r="R1665"/>
      <c r="S1665"/>
      <c r="T1665"/>
      <c r="U1665"/>
    </row>
    <row r="1666" spans="15:21" x14ac:dyDescent="0.2">
      <c r="O1666"/>
      <c r="P1666"/>
      <c r="Q1666"/>
      <c r="R1666"/>
      <c r="S1666"/>
      <c r="T1666"/>
      <c r="U1666"/>
    </row>
    <row r="1667" spans="15:21" x14ac:dyDescent="0.2">
      <c r="O1667"/>
      <c r="P1667"/>
      <c r="Q1667"/>
      <c r="R1667"/>
      <c r="S1667"/>
      <c r="T1667"/>
      <c r="U1667"/>
    </row>
    <row r="1668" spans="15:21" x14ac:dyDescent="0.2">
      <c r="O1668"/>
      <c r="P1668"/>
      <c r="Q1668"/>
      <c r="R1668"/>
      <c r="S1668"/>
      <c r="T1668"/>
      <c r="U1668"/>
    </row>
    <row r="1669" spans="15:21" x14ac:dyDescent="0.2">
      <c r="O1669"/>
      <c r="P1669"/>
      <c r="Q1669"/>
      <c r="R1669"/>
      <c r="S1669"/>
      <c r="T1669"/>
      <c r="U1669"/>
    </row>
    <row r="1670" spans="15:21" x14ac:dyDescent="0.2">
      <c r="O1670"/>
      <c r="P1670"/>
      <c r="Q1670"/>
      <c r="R1670"/>
      <c r="S1670"/>
      <c r="T1670"/>
      <c r="U1670"/>
    </row>
    <row r="1671" spans="15:21" x14ac:dyDescent="0.2">
      <c r="O1671"/>
      <c r="P1671"/>
      <c r="Q1671"/>
      <c r="R1671"/>
      <c r="S1671"/>
      <c r="T1671"/>
      <c r="U1671"/>
    </row>
    <row r="1672" spans="15:21" x14ac:dyDescent="0.2">
      <c r="O1672"/>
      <c r="P1672"/>
      <c r="Q1672"/>
      <c r="R1672"/>
      <c r="S1672"/>
      <c r="T1672"/>
      <c r="U1672"/>
    </row>
    <row r="1673" spans="15:21" x14ac:dyDescent="0.2">
      <c r="O1673"/>
      <c r="P1673"/>
      <c r="Q1673"/>
      <c r="R1673"/>
      <c r="S1673"/>
      <c r="T1673"/>
      <c r="U1673"/>
    </row>
    <row r="1674" spans="15:21" x14ac:dyDescent="0.2">
      <c r="O1674"/>
      <c r="P1674"/>
      <c r="Q1674"/>
      <c r="R1674"/>
      <c r="S1674"/>
      <c r="T1674"/>
      <c r="U1674"/>
    </row>
    <row r="1675" spans="15:21" x14ac:dyDescent="0.2">
      <c r="O1675"/>
      <c r="P1675"/>
      <c r="Q1675"/>
      <c r="R1675"/>
      <c r="S1675"/>
      <c r="T1675"/>
      <c r="U1675"/>
    </row>
    <row r="1676" spans="15:21" x14ac:dyDescent="0.2">
      <c r="O1676"/>
      <c r="P1676"/>
      <c r="Q1676"/>
      <c r="R1676"/>
      <c r="S1676"/>
      <c r="T1676"/>
      <c r="U1676"/>
    </row>
    <row r="1677" spans="15:21" x14ac:dyDescent="0.2">
      <c r="O1677"/>
      <c r="P1677"/>
      <c r="Q1677"/>
      <c r="R1677"/>
      <c r="S1677"/>
      <c r="T1677"/>
      <c r="U1677"/>
    </row>
    <row r="1678" spans="15:21" x14ac:dyDescent="0.2">
      <c r="O1678"/>
      <c r="P1678"/>
      <c r="Q1678"/>
      <c r="R1678"/>
      <c r="S1678"/>
      <c r="T1678"/>
      <c r="U1678"/>
    </row>
    <row r="1679" spans="15:21" x14ac:dyDescent="0.2">
      <c r="O1679"/>
      <c r="P1679"/>
      <c r="Q1679"/>
      <c r="R1679"/>
      <c r="S1679"/>
      <c r="T1679"/>
      <c r="U1679"/>
    </row>
    <row r="1680" spans="15:21" x14ac:dyDescent="0.2">
      <c r="O1680"/>
      <c r="P1680"/>
      <c r="Q1680"/>
      <c r="R1680"/>
      <c r="S1680"/>
      <c r="T1680"/>
      <c r="U1680"/>
    </row>
    <row r="1681" spans="15:21" x14ac:dyDescent="0.2">
      <c r="O1681"/>
      <c r="P1681"/>
      <c r="Q1681"/>
      <c r="R1681"/>
      <c r="S1681"/>
      <c r="T1681"/>
      <c r="U1681"/>
    </row>
    <row r="1682" spans="15:21" x14ac:dyDescent="0.2">
      <c r="O1682"/>
      <c r="P1682"/>
      <c r="Q1682"/>
      <c r="R1682"/>
      <c r="S1682"/>
      <c r="T1682"/>
      <c r="U1682"/>
    </row>
    <row r="1683" spans="15:21" x14ac:dyDescent="0.2">
      <c r="O1683"/>
      <c r="P1683"/>
      <c r="Q1683"/>
      <c r="R1683"/>
      <c r="S1683"/>
      <c r="T1683"/>
      <c r="U1683"/>
    </row>
    <row r="1684" spans="15:21" x14ac:dyDescent="0.2">
      <c r="O1684"/>
      <c r="P1684"/>
      <c r="Q1684"/>
      <c r="R1684"/>
      <c r="S1684"/>
      <c r="T1684"/>
      <c r="U1684"/>
    </row>
    <row r="1685" spans="15:21" x14ac:dyDescent="0.2">
      <c r="O1685"/>
      <c r="P1685"/>
      <c r="Q1685"/>
      <c r="R1685"/>
      <c r="S1685"/>
      <c r="T1685"/>
      <c r="U1685"/>
    </row>
    <row r="1686" spans="15:21" x14ac:dyDescent="0.2">
      <c r="O1686"/>
      <c r="P1686"/>
      <c r="Q1686"/>
      <c r="R1686"/>
      <c r="S1686"/>
      <c r="T1686"/>
      <c r="U1686"/>
    </row>
    <row r="1687" spans="15:21" x14ac:dyDescent="0.2">
      <c r="O1687"/>
      <c r="P1687"/>
      <c r="Q1687"/>
      <c r="R1687"/>
      <c r="S1687"/>
      <c r="T1687"/>
      <c r="U1687"/>
    </row>
    <row r="1688" spans="15:21" x14ac:dyDescent="0.2">
      <c r="O1688"/>
      <c r="P1688"/>
      <c r="Q1688"/>
      <c r="R1688"/>
      <c r="S1688"/>
      <c r="T1688"/>
      <c r="U1688"/>
    </row>
    <row r="1689" spans="15:21" x14ac:dyDescent="0.2">
      <c r="O1689"/>
      <c r="P1689"/>
      <c r="Q1689"/>
      <c r="R1689"/>
      <c r="S1689"/>
      <c r="T1689"/>
      <c r="U1689"/>
    </row>
    <row r="1690" spans="15:21" x14ac:dyDescent="0.2">
      <c r="O1690"/>
      <c r="P1690"/>
      <c r="Q1690"/>
      <c r="R1690"/>
      <c r="S1690"/>
      <c r="T1690"/>
      <c r="U1690"/>
    </row>
    <row r="1691" spans="15:21" x14ac:dyDescent="0.2">
      <c r="O1691"/>
      <c r="P1691"/>
      <c r="Q1691"/>
      <c r="R1691"/>
      <c r="S1691"/>
      <c r="T1691"/>
      <c r="U1691"/>
    </row>
    <row r="1692" spans="15:21" x14ac:dyDescent="0.2">
      <c r="O1692"/>
      <c r="P1692"/>
      <c r="Q1692"/>
      <c r="R1692"/>
      <c r="S1692"/>
      <c r="T1692"/>
      <c r="U1692"/>
    </row>
    <row r="1693" spans="15:21" x14ac:dyDescent="0.2">
      <c r="O1693"/>
      <c r="P1693"/>
      <c r="Q1693"/>
      <c r="R1693"/>
      <c r="S1693"/>
      <c r="T1693"/>
      <c r="U1693"/>
    </row>
    <row r="1694" spans="15:21" x14ac:dyDescent="0.2">
      <c r="O1694"/>
      <c r="P1694"/>
      <c r="Q1694"/>
      <c r="R1694"/>
      <c r="S1694"/>
      <c r="T1694"/>
      <c r="U1694"/>
    </row>
    <row r="1695" spans="15:21" x14ac:dyDescent="0.2">
      <c r="O1695"/>
      <c r="P1695"/>
      <c r="Q1695"/>
      <c r="R1695"/>
      <c r="S1695"/>
      <c r="T1695"/>
      <c r="U1695"/>
    </row>
    <row r="1696" spans="15:21" x14ac:dyDescent="0.2">
      <c r="O1696"/>
      <c r="P1696"/>
      <c r="Q1696"/>
      <c r="R1696"/>
      <c r="S1696"/>
      <c r="T1696"/>
      <c r="U1696"/>
    </row>
    <row r="1697" spans="15:21" x14ac:dyDescent="0.2">
      <c r="O1697"/>
      <c r="P1697"/>
      <c r="Q1697"/>
      <c r="R1697"/>
      <c r="S1697"/>
      <c r="T1697"/>
      <c r="U1697"/>
    </row>
    <row r="1698" spans="15:21" x14ac:dyDescent="0.2">
      <c r="O1698"/>
      <c r="P1698"/>
      <c r="Q1698"/>
      <c r="R1698"/>
      <c r="S1698"/>
      <c r="T1698"/>
      <c r="U1698"/>
    </row>
  </sheetData>
  <mergeCells count="4">
    <mergeCell ref="C3:E3"/>
    <mergeCell ref="K3:L3"/>
    <mergeCell ref="H3:J3"/>
    <mergeCell ref="K2:L2"/>
  </mergeCells>
  <phoneticPr fontId="2" type="noConversion"/>
  <conditionalFormatting sqref="A49:B1608 I49:L1608 D49:G1608">
    <cfRule type="expression" dxfId="4" priority="4" stopIfTrue="1">
      <formula>MOD($A49,periods_per_year)=0</formula>
    </cfRule>
  </conditionalFormatting>
  <conditionalFormatting sqref="C49:C1608">
    <cfRule type="expression" dxfId="3" priority="5" stopIfTrue="1">
      <formula>MOD($A49,periods_per_year)=0</formula>
    </cfRule>
  </conditionalFormatting>
  <conditionalFormatting sqref="J23:J27">
    <cfRule type="expression" dxfId="2" priority="3">
      <formula>variable</formula>
    </cfRule>
  </conditionalFormatting>
  <conditionalFormatting sqref="G23:J28">
    <cfRule type="expression" dxfId="1" priority="2">
      <formula>variable</formula>
    </cfRule>
  </conditionalFormatting>
  <conditionalFormatting sqref="P49:P1608">
    <cfRule type="expression" dxfId="0" priority="1" stopIfTrue="1">
      <formula>($E49=$C$6+1)</formula>
    </cfRule>
  </conditionalFormatting>
  <dataValidations count="5">
    <dataValidation type="whole" errorStyle="information" showErrorMessage="1" errorTitle="Invalid Entry" error="The Payment # cannot be larger than the total number of payments made each year (monthly=12, biweekly=26, etc)." sqref="E27" xr:uid="{00000000-0002-0000-0000-000000000000}">
      <formula1>0</formula1>
      <formula2>E37</formula2>
    </dataValidation>
    <dataValidation type="list" showInputMessage="1" showErrorMessage="1" sqref="J22" xr:uid="{00000000-0002-0000-0000-000001000000}">
      <formula1>"Variable Rate,Fixed Rate"</formula1>
    </dataValidation>
    <dataValidation type="whole" errorStyle="warning" operator="greaterThanOrEqual" allowBlank="1" showInputMessage="1" showErrorMessage="1" errorTitle="Invalid Payment Interval" error="Payment Interval must be a positive integer (1,2,3,4,etc.) or blank." sqref="E25 E23" xr:uid="{00000000-0002-0000-0000-000002000000}">
      <formula1>0</formula1>
    </dataValidation>
    <dataValidation type="list" showInputMessage="1" showErrorMessage="1" sqref="E13" xr:uid="{00000000-0002-0000-0000-000003000000}">
      <formula1>"Monthly,Semi-Monthly,Bi-Weekly,Weekly,Acc Bi-Weekly,Acc Weekly"</formula1>
    </dataValidation>
    <dataValidation type="list" showInputMessage="1" showErrorMessage="1" sqref="E12" xr:uid="{00000000-0002-0000-0000-000004000000}">
      <formula1>"Semi-Annually,Monthly"</formula1>
    </dataValidation>
  </dataValidations>
  <hyperlinks>
    <hyperlink ref="K3:L3" r:id="rId1" display="Home Mortgage Calculator" xr:uid="{00000000-0004-0000-0000-000000000000}"/>
  </hyperlinks>
  <printOptions horizontalCentered="1"/>
  <pageMargins left="0.5" right="0.5" top="0.5" bottom="0.5" header="0.25" footer="0.25"/>
  <pageSetup scale="78" fitToHeight="0" orientation="portrait" r:id="rId2"/>
  <headerFooter scaleWithDoc="0">
    <oddFooter>&amp;L&amp;"Arial,Regular"&amp;8&amp;K01+034https://www.vertex42.com/Calculators/home-mortgage-calculator.html&amp;R&amp;"Arial,Regular"&amp;8Page &amp;P of &amp;N</oddFooter>
    <firstFooter>&amp;R&amp;"Arial,Regular"&amp;8Page &amp;P of &amp;N</firstFooter>
  </headerFooter>
  <ignoredErrors>
    <ignoredError sqref="E16:E18" unlocked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workbookViewId="0">
      <selection activeCell="A3" sqref="A3"/>
    </sheetView>
  </sheetViews>
  <sheetFormatPr defaultColWidth="9.140625" defaultRowHeight="12.75" x14ac:dyDescent="0.2"/>
  <cols>
    <col min="1" max="1" width="10.28515625" style="48" customWidth="1"/>
    <col min="2" max="2" width="78.5703125" style="48" customWidth="1"/>
    <col min="3" max="3" width="5.28515625" style="48" customWidth="1"/>
    <col min="4" max="4" width="10.28515625" style="48" customWidth="1"/>
    <col min="5" max="16384" width="9.140625" style="48"/>
  </cols>
  <sheetData>
    <row r="1" spans="1:4" ht="30" customHeight="1" x14ac:dyDescent="0.2">
      <c r="A1" s="44" t="s">
        <v>65</v>
      </c>
      <c r="B1" s="45"/>
      <c r="C1" s="46"/>
      <c r="D1" s="47"/>
    </row>
    <row r="2" spans="1:4" s="51" customFormat="1" x14ac:dyDescent="0.2">
      <c r="A2" s="134" t="s">
        <v>92</v>
      </c>
      <c r="B2" s="49"/>
      <c r="C2" s="50" t="s">
        <v>97</v>
      </c>
    </row>
    <row r="3" spans="1:4" x14ac:dyDescent="0.2">
      <c r="B3" s="52"/>
    </row>
    <row r="4" spans="1:4" ht="15" x14ac:dyDescent="0.25">
      <c r="A4" s="53" t="s">
        <v>77</v>
      </c>
      <c r="B4" s="54"/>
      <c r="C4" s="55"/>
    </row>
    <row r="5" spans="1:4" ht="85.5" x14ac:dyDescent="0.2">
      <c r="B5" s="96" t="s">
        <v>79</v>
      </c>
    </row>
    <row r="6" spans="1:4" ht="14.25" x14ac:dyDescent="0.2">
      <c r="B6" s="56"/>
    </row>
    <row r="7" spans="1:4" ht="43.5" x14ac:dyDescent="0.2">
      <c r="B7" s="56" t="s">
        <v>86</v>
      </c>
    </row>
    <row r="8" spans="1:4" ht="14.25" x14ac:dyDescent="0.2">
      <c r="B8" s="56"/>
    </row>
    <row r="9" spans="1:4" ht="15" x14ac:dyDescent="0.25">
      <c r="A9" s="53" t="s">
        <v>78</v>
      </c>
      <c r="B9" s="54"/>
      <c r="C9" s="55"/>
    </row>
    <row r="10" spans="1:4" ht="14.25" x14ac:dyDescent="0.2">
      <c r="B10" s="56" t="s">
        <v>80</v>
      </c>
    </row>
    <row r="11" spans="1:4" ht="14.25" x14ac:dyDescent="0.2">
      <c r="B11" s="56"/>
    </row>
    <row r="12" spans="1:4" ht="14.25" x14ac:dyDescent="0.2">
      <c r="B12" s="97" t="s">
        <v>85</v>
      </c>
    </row>
    <row r="13" spans="1:4" ht="14.25" x14ac:dyDescent="0.2">
      <c r="B13" s="97"/>
    </row>
    <row r="14" spans="1:4" ht="28.5" x14ac:dyDescent="0.2">
      <c r="B14" s="56" t="s">
        <v>81</v>
      </c>
    </row>
    <row r="15" spans="1:4" ht="14.25" x14ac:dyDescent="0.2">
      <c r="B15" s="97"/>
    </row>
    <row r="16" spans="1:4" ht="14.25" x14ac:dyDescent="0.2">
      <c r="B16" s="97" t="s">
        <v>82</v>
      </c>
    </row>
    <row r="17" spans="1:5" ht="14.25" x14ac:dyDescent="0.2">
      <c r="B17" s="97"/>
    </row>
    <row r="18" spans="1:5" ht="28.5" x14ac:dyDescent="0.2">
      <c r="B18" s="56" t="s">
        <v>91</v>
      </c>
    </row>
    <row r="19" spans="1:5" ht="14.25" x14ac:dyDescent="0.2">
      <c r="B19" s="97"/>
    </row>
    <row r="20" spans="1:5" ht="29.25" x14ac:dyDescent="0.25">
      <c r="B20" s="56" t="s">
        <v>83</v>
      </c>
      <c r="E20" s="58"/>
    </row>
    <row r="21" spans="1:5" ht="14.25" x14ac:dyDescent="0.2">
      <c r="A21" s="59"/>
      <c r="B21" s="60"/>
    </row>
    <row r="22" spans="1:5" ht="15" x14ac:dyDescent="0.25">
      <c r="A22" s="53" t="s">
        <v>66</v>
      </c>
      <c r="B22" s="54"/>
      <c r="C22" s="55"/>
      <c r="E22" s="57"/>
    </row>
    <row r="23" spans="1:5" ht="28.5" x14ac:dyDescent="0.2">
      <c r="B23" s="61" t="s">
        <v>67</v>
      </c>
      <c r="E23" s="57"/>
    </row>
    <row r="24" spans="1:5" ht="14.25" x14ac:dyDescent="0.2">
      <c r="B24" s="61"/>
      <c r="E24" s="57"/>
    </row>
    <row r="25" spans="1:5" ht="15.75" x14ac:dyDescent="0.25">
      <c r="A25" s="62"/>
      <c r="B25" s="63" t="s">
        <v>68</v>
      </c>
      <c r="C25" s="64"/>
      <c r="E25" s="57"/>
    </row>
    <row r="27" spans="1:5" ht="15" x14ac:dyDescent="0.25">
      <c r="A27" s="65" t="s">
        <v>69</v>
      </c>
      <c r="B27" s="66" t="s">
        <v>70</v>
      </c>
    </row>
    <row r="28" spans="1:5" x14ac:dyDescent="0.2">
      <c r="A28" s="67"/>
      <c r="E28" s="68"/>
    </row>
    <row r="29" spans="1:5" ht="15" x14ac:dyDescent="0.25">
      <c r="A29" s="65" t="s">
        <v>69</v>
      </c>
      <c r="B29" s="66" t="s">
        <v>71</v>
      </c>
      <c r="E29" s="68"/>
    </row>
    <row r="30" spans="1:5" x14ac:dyDescent="0.2">
      <c r="A30" s="67"/>
      <c r="E30" s="68"/>
    </row>
    <row r="31" spans="1:5" ht="15" x14ac:dyDescent="0.25">
      <c r="A31" s="65" t="s">
        <v>72</v>
      </c>
      <c r="B31" s="69" t="s">
        <v>73</v>
      </c>
      <c r="E31" s="68"/>
    </row>
    <row r="32" spans="1:5" ht="14.25" x14ac:dyDescent="0.2">
      <c r="B32" s="70"/>
      <c r="E32" s="68"/>
    </row>
    <row r="33" spans="5:5" x14ac:dyDescent="0.2">
      <c r="E33" s="71"/>
    </row>
    <row r="34" spans="5:5" x14ac:dyDescent="0.2">
      <c r="E34" s="68"/>
    </row>
  </sheetData>
  <hyperlinks>
    <hyperlink ref="A2" r:id="rId1" xr:uid="{00000000-0004-0000-0100-000000000000}"/>
    <hyperlink ref="B31" r:id="rId2" display="Spreadsheet Tips Workbook" xr:uid="{00000000-0004-0000-0100-000001000000}"/>
    <hyperlink ref="B29" r:id="rId3" display="https://www.vertex42.com/ExcelTemplates/personal-budget-spreadsheet.html" xr:uid="{00000000-0004-0000-0100-000002000000}"/>
    <hyperlink ref="B27" r:id="rId4" display="https://www.vertex42.com/ExcelTemplates/loan-amortization-schedule.html" xr:uid="{00000000-0004-0000-0100-000003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showGridLines="0" workbookViewId="0">
      <selection activeCell="A2" sqref="A2"/>
    </sheetView>
  </sheetViews>
  <sheetFormatPr defaultColWidth="9.140625" defaultRowHeight="12.75" x14ac:dyDescent="0.2"/>
  <cols>
    <col min="1" max="1" width="5.7109375" customWidth="1"/>
    <col min="2" max="2" width="78.5703125" customWidth="1"/>
    <col min="3" max="3" width="5.28515625" customWidth="1"/>
    <col min="4" max="4" width="10.28515625" customWidth="1"/>
  </cols>
  <sheetData>
    <row r="1" spans="1:4" s="74" customFormat="1" ht="30" customHeight="1" x14ac:dyDescent="0.2">
      <c r="A1" s="72" t="s">
        <v>0</v>
      </c>
      <c r="B1" s="72"/>
      <c r="C1" s="72"/>
      <c r="D1" s="73"/>
    </row>
    <row r="2" spans="1:4" ht="16.5" x14ac:dyDescent="0.2">
      <c r="A2" s="48"/>
      <c r="B2" s="75"/>
      <c r="C2" s="48"/>
    </row>
    <row r="3" spans="1:4" s="78" customFormat="1" ht="14.25" x14ac:dyDescent="0.2">
      <c r="A3" s="76"/>
      <c r="B3" s="77" t="s">
        <v>74</v>
      </c>
      <c r="C3" s="76"/>
    </row>
    <row r="4" spans="1:4" s="78" customFormat="1" x14ac:dyDescent="0.2">
      <c r="A4" s="76"/>
      <c r="B4" s="79" t="s">
        <v>92</v>
      </c>
      <c r="C4" s="76"/>
    </row>
    <row r="5" spans="1:4" s="78" customFormat="1" ht="15" x14ac:dyDescent="0.2">
      <c r="A5" s="76"/>
      <c r="B5" s="80"/>
      <c r="C5" s="76"/>
    </row>
    <row r="6" spans="1:4" s="78" customFormat="1" ht="15.75" x14ac:dyDescent="0.25">
      <c r="A6" s="76"/>
      <c r="B6" s="81" t="s">
        <v>97</v>
      </c>
      <c r="C6" s="76"/>
    </row>
    <row r="7" spans="1:4" s="78" customFormat="1" ht="15.75" x14ac:dyDescent="0.25">
      <c r="A7" s="82"/>
      <c r="B7" s="83"/>
      <c r="C7" s="84"/>
    </row>
    <row r="8" spans="1:4" s="78" customFormat="1" ht="30" x14ac:dyDescent="0.2">
      <c r="A8" s="85"/>
      <c r="B8" s="83" t="s">
        <v>84</v>
      </c>
      <c r="C8" s="76"/>
    </row>
    <row r="9" spans="1:4" s="78" customFormat="1" ht="15" x14ac:dyDescent="0.2">
      <c r="A9" s="85"/>
      <c r="B9" s="83"/>
      <c r="C9" s="76"/>
    </row>
    <row r="10" spans="1:4" s="78" customFormat="1" ht="30" x14ac:dyDescent="0.2">
      <c r="A10" s="85"/>
      <c r="B10" s="83" t="s">
        <v>75</v>
      </c>
      <c r="C10" s="76"/>
    </row>
    <row r="11" spans="1:4" s="78" customFormat="1" ht="15" x14ac:dyDescent="0.2">
      <c r="A11" s="85"/>
      <c r="B11" s="83"/>
      <c r="C11" s="76"/>
    </row>
    <row r="12" spans="1:4" s="78" customFormat="1" ht="30" x14ac:dyDescent="0.2">
      <c r="A12" s="85"/>
      <c r="B12" s="83" t="s">
        <v>76</v>
      </c>
      <c r="C12" s="76"/>
    </row>
    <row r="13" spans="1:4" s="78" customFormat="1" ht="15" x14ac:dyDescent="0.2">
      <c r="A13" s="85"/>
      <c r="B13" s="83"/>
      <c r="C13" s="76"/>
    </row>
    <row r="14" spans="1:4" s="78" customFormat="1" ht="15.75" x14ac:dyDescent="0.25">
      <c r="A14" s="85"/>
      <c r="B14" s="81" t="s">
        <v>95</v>
      </c>
      <c r="C14" s="76"/>
    </row>
    <row r="15" spans="1:4" s="78" customFormat="1" ht="15" x14ac:dyDescent="0.2">
      <c r="A15" s="85"/>
      <c r="B15" s="146" t="s">
        <v>93</v>
      </c>
      <c r="C15" s="76"/>
    </row>
    <row r="16" spans="1:4" s="78" customFormat="1" ht="15" x14ac:dyDescent="0.2">
      <c r="A16" s="85"/>
      <c r="B16" s="86"/>
      <c r="C16" s="76"/>
    </row>
    <row r="17" spans="1:3" s="78" customFormat="1" ht="15" x14ac:dyDescent="0.2">
      <c r="A17" s="85"/>
      <c r="B17" s="149" t="s">
        <v>94</v>
      </c>
      <c r="C17" s="76"/>
    </row>
    <row r="18" spans="1:3" s="78" customFormat="1" ht="16.5" x14ac:dyDescent="0.2">
      <c r="A18" s="85"/>
      <c r="B18" s="87"/>
      <c r="C18" s="76"/>
    </row>
    <row r="19" spans="1:3" s="78" customFormat="1" ht="16.5" x14ac:dyDescent="0.2">
      <c r="A19" s="85"/>
      <c r="B19" s="87"/>
      <c r="C19" s="76"/>
    </row>
    <row r="20" spans="1:3" s="78" customFormat="1" ht="14.25" x14ac:dyDescent="0.2">
      <c r="A20" s="85"/>
      <c r="B20" s="88"/>
      <c r="C20" s="76"/>
    </row>
    <row r="21" spans="1:3" s="78" customFormat="1" ht="15" x14ac:dyDescent="0.25">
      <c r="A21" s="82"/>
      <c r="B21" s="88"/>
      <c r="C21" s="84"/>
    </row>
    <row r="22" spans="1:3" s="78" customFormat="1" ht="14.25" x14ac:dyDescent="0.2">
      <c r="A22" s="76"/>
      <c r="B22" s="89"/>
      <c r="C22" s="76"/>
    </row>
    <row r="23" spans="1:3" s="78" customFormat="1" ht="14.25" x14ac:dyDescent="0.2">
      <c r="A23" s="76"/>
      <c r="B23" s="89"/>
      <c r="C23" s="76"/>
    </row>
    <row r="24" spans="1:3" s="78" customFormat="1" ht="15.75" x14ac:dyDescent="0.25">
      <c r="A24" s="90"/>
      <c r="B24" s="91"/>
    </row>
    <row r="25" spans="1:3" s="78" customFormat="1" x14ac:dyDescent="0.2"/>
    <row r="26" spans="1:3" s="78" customFormat="1" ht="15" x14ac:dyDescent="0.25">
      <c r="A26" s="92"/>
      <c r="B26" s="93"/>
    </row>
    <row r="27" spans="1:3" s="78" customFormat="1" x14ac:dyDescent="0.2"/>
    <row r="28" spans="1:3" s="78" customFormat="1" ht="15" x14ac:dyDescent="0.25">
      <c r="A28" s="92"/>
      <c r="B28" s="93"/>
    </row>
    <row r="29" spans="1:3" s="78" customFormat="1" x14ac:dyDescent="0.2"/>
    <row r="30" spans="1:3" s="78" customFormat="1" ht="15" x14ac:dyDescent="0.25">
      <c r="A30" s="92"/>
      <c r="B30" s="94"/>
    </row>
    <row r="31" spans="1:3" s="78" customFormat="1" ht="14.25" x14ac:dyDescent="0.2">
      <c r="B31" s="95"/>
    </row>
    <row r="32" spans="1:3" s="78" customFormat="1" x14ac:dyDescent="0.2"/>
    <row r="33" s="78" customFormat="1" x14ac:dyDescent="0.2"/>
  </sheetData>
  <hyperlinks>
    <hyperlink ref="B4" r:id="rId1" xr:uid="{00000000-0004-0000-0200-000000000000}"/>
    <hyperlink ref="B15" r:id="rId2" xr:uid="{00000000-0004-0000-02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MortgageCalculator</vt:lpstr>
      <vt:lpstr>Help</vt:lpstr>
      <vt:lpstr>©</vt:lpstr>
      <vt:lpstr>d</vt:lpstr>
      <vt:lpstr>fpdate</vt:lpstr>
      <vt:lpstr>int</vt:lpstr>
      <vt:lpstr>loan_amount</vt:lpstr>
      <vt:lpstr>payment</vt:lpstr>
      <vt:lpstr>MortgageCalculator!Print_Titles</vt:lpstr>
      <vt:lpstr>start_rate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2007-2019 Vertex42 LLC. All Rights Reserved.</dc:description>
  <cp:lastModifiedBy>Vertex42.com Templates</cp:lastModifiedBy>
  <cp:lastPrinted>2019-11-19T17:37:29Z</cp:lastPrinted>
  <dcterms:created xsi:type="dcterms:W3CDTF">2009-02-13T18:46:17Z</dcterms:created>
  <dcterms:modified xsi:type="dcterms:W3CDTF">2019-11-19T17:37:48Z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2007-2019 Vertex42 LLC</vt:lpwstr>
  </property>
  <property fmtid="{D5CDD505-2E9C-101B-9397-08002B2CF9AE}" pid="3" name="Version">
    <vt:lpwstr>3.0.2</vt:lpwstr>
  </property>
</Properties>
</file>