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b-my.sharepoint.com/personal/1496956_uab_cat/Documents/"/>
    </mc:Choice>
  </mc:AlternateContent>
  <xr:revisionPtr revIDLastSave="201" documentId="8_{218A9F58-08BC-45BE-987B-81EA89F50B7D}" xr6:coauthVersionLast="46" xr6:coauthVersionMax="46" xr10:uidLastSave="{BF42921A-860D-485A-973C-0D3DE141F2BE}"/>
  <bookViews>
    <workbookView xWindow="-98" yWindow="-98" windowWidth="19396" windowHeight="10395" xr2:uid="{AA2B63DC-0AE7-4435-B52A-F7E55C9AC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N13" i="1"/>
  <c r="L13" i="1"/>
  <c r="J13" i="1"/>
  <c r="H13" i="1"/>
  <c r="F13" i="1"/>
  <c r="N12" i="1"/>
  <c r="N11" i="1"/>
  <c r="N10" i="1"/>
  <c r="N9" i="1"/>
  <c r="N8" i="1"/>
  <c r="N7" i="1"/>
  <c r="N6" i="1"/>
  <c r="N5" i="1"/>
  <c r="N4" i="1"/>
  <c r="N3" i="1"/>
  <c r="L12" i="1"/>
  <c r="L11" i="1"/>
  <c r="L10" i="1"/>
  <c r="L9" i="1"/>
  <c r="L8" i="1"/>
  <c r="L7" i="1"/>
  <c r="L6" i="1"/>
  <c r="L5" i="1"/>
  <c r="L4" i="1"/>
  <c r="L3" i="1"/>
  <c r="J12" i="1"/>
  <c r="J11" i="1"/>
  <c r="J10" i="1"/>
  <c r="J9" i="1"/>
  <c r="J8" i="1"/>
  <c r="J7" i="1"/>
  <c r="J6" i="1"/>
  <c r="J5" i="1"/>
  <c r="J4" i="1"/>
  <c r="J3" i="1"/>
  <c r="H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K1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M12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I2" i="1"/>
  <c r="D3" i="1"/>
  <c r="E3" i="1"/>
  <c r="E4" i="1" s="1"/>
  <c r="E5" i="1" s="1"/>
  <c r="E6" i="1" s="1"/>
  <c r="F7" i="1" s="1"/>
  <c r="G3" i="1"/>
  <c r="G4" i="1" s="1"/>
  <c r="G5" i="1" s="1"/>
  <c r="G6" i="1" s="1"/>
  <c r="H7" i="1" s="1"/>
  <c r="E8" i="1"/>
  <c r="E9" i="1" s="1"/>
  <c r="E10" i="1" s="1"/>
  <c r="E11" i="1" s="1"/>
  <c r="F12" i="1" s="1"/>
  <c r="G8" i="1"/>
  <c r="G9" i="1" s="1"/>
  <c r="G10" i="1" s="1"/>
  <c r="G11" i="1" s="1"/>
  <c r="H1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8" i="1" l="1"/>
  <c r="H12" i="1"/>
  <c r="H6" i="1"/>
  <c r="H4" i="1"/>
  <c r="H5" i="1"/>
  <c r="H8" i="1"/>
  <c r="H10" i="1"/>
  <c r="H3" i="1"/>
  <c r="F5" i="1"/>
  <c r="F6" i="1"/>
  <c r="F11" i="1"/>
  <c r="F4" i="1"/>
  <c r="F9" i="1"/>
  <c r="F10" i="1"/>
  <c r="I3" i="1"/>
  <c r="I4" i="1" s="1"/>
  <c r="I5" i="1" s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<sst xmlns="http://schemas.openxmlformats.org/spreadsheetml/2006/main" count="27" uniqueCount="18">
  <si>
    <t>Obstoječi Ukrepi (ktCO2eq)</t>
  </si>
  <si>
    <t>NEPN (ktCO2eq)</t>
  </si>
  <si>
    <t>Zgodovinske emisije (ktCO2eq)</t>
  </si>
  <si>
    <t>Cilj EU 2030*</t>
  </si>
  <si>
    <t>*Predpostavljamo enakomerno delitev bremen med državami članicami</t>
  </si>
  <si>
    <t>**Predpostavljamo enakomerno delitev bremen po svetu</t>
  </si>
  <si>
    <t>Scenarij 2 °C &gt;= 66% **</t>
  </si>
  <si>
    <t>Scenarij 1.5 °C &gt;= 66% **</t>
  </si>
  <si>
    <t>Rast emisij (% na leto)</t>
  </si>
  <si>
    <t>Rast Emisij 2020-2030</t>
  </si>
  <si>
    <t>Viri:</t>
  </si>
  <si>
    <t>Slovenije, Vlada Republike. "Celoviti nacionalni energetski in podnebni načrt republike Slovenije." pp 135, Vlada Republike Slovenije (2020).</t>
  </si>
  <si>
    <t>United Nations Environment Programme (2020). Emissions Gap Report 2020. Nairobi</t>
  </si>
  <si>
    <t>EU Comission (2020). "2030 climate &amp; energy framework". https://ec.europa.eu/clima/policies/strategies/2030_en</t>
  </si>
  <si>
    <t>Opis:</t>
  </si>
  <si>
    <t>Ocena iz NEPN za leta 2020, 2025, 2030. Za preostala leta linearna interpolacija med ocenami.</t>
  </si>
  <si>
    <t>Veljavni cilji EU so -20% do 2020 in -55% do 2030, glede na 1990. V letih 2020-2030 za Slovenijo predpostavljamo znižanje emisij -35% glede na 1990.</t>
  </si>
  <si>
    <t>Vzeto iz mediane projekcij iz UNEP Emissions Gap Report, stran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</si>
</sst>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Zgodovinske Emisije in Scenariji 2020-2030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Emisije 1986-2019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20432.365025246934</c:v>
                </c:pt>
                <c:pt idx="1">
                  <c:v>19692.769585506147</c:v>
                </c:pt>
                <c:pt idx="2">
                  <c:v>19135.632209173156</c:v>
                </c:pt>
                <c:pt idx="3">
                  <c:v>18905.991063840225</c:v>
                </c:pt>
                <c:pt idx="4">
                  <c:v>18580.237135112537</c:v>
                </c:pt>
                <c:pt idx="5">
                  <c:v>17228.331349260759</c:v>
                </c:pt>
                <c:pt idx="6">
                  <c:v>17219.670375409958</c:v>
                </c:pt>
                <c:pt idx="7">
                  <c:v>17468.760333623552</c:v>
                </c:pt>
                <c:pt idx="8">
                  <c:v>17902.583444918164</c:v>
                </c:pt>
                <c:pt idx="9">
                  <c:v>18690.985439267195</c:v>
                </c:pt>
                <c:pt idx="10">
                  <c:v>19304.964051678395</c:v>
                </c:pt>
                <c:pt idx="11">
                  <c:v>19851.483367191708</c:v>
                </c:pt>
                <c:pt idx="12">
                  <c:v>19425.697852333029</c:v>
                </c:pt>
                <c:pt idx="13">
                  <c:v>18805.769360756651</c:v>
                </c:pt>
                <c:pt idx="14">
                  <c:v>18582.007242223393</c:v>
                </c:pt>
                <c:pt idx="15">
                  <c:v>19883.254856890086</c:v>
                </c:pt>
                <c:pt idx="16">
                  <c:v>20095.44619385885</c:v>
                </c:pt>
                <c:pt idx="17">
                  <c:v>19769.692489436668</c:v>
                </c:pt>
                <c:pt idx="18">
                  <c:v>20162.461345076164</c:v>
                </c:pt>
                <c:pt idx="19">
                  <c:v>20450.493377493527</c:v>
                </c:pt>
                <c:pt idx="20">
                  <c:v>20638.034245149847</c:v>
                </c:pt>
                <c:pt idx="21">
                  <c:v>20825.610207667265</c:v>
                </c:pt>
                <c:pt idx="22">
                  <c:v>21553.552258728458</c:v>
                </c:pt>
                <c:pt idx="23">
                  <c:v>19398.312727410219</c:v>
                </c:pt>
                <c:pt idx="24">
                  <c:v>19637.676490945298</c:v>
                </c:pt>
                <c:pt idx="25">
                  <c:v>19564.76478994681</c:v>
                </c:pt>
                <c:pt idx="26">
                  <c:v>18939.597735800038</c:v>
                </c:pt>
                <c:pt idx="27">
                  <c:v>18241.894832490791</c:v>
                </c:pt>
                <c:pt idx="28">
                  <c:v>16604.452015310941</c:v>
                </c:pt>
                <c:pt idx="29">
                  <c:v>16787.272138092179</c:v>
                </c:pt>
                <c:pt idx="30">
                  <c:v>17637.783427856306</c:v>
                </c:pt>
                <c:pt idx="31">
                  <c:v>17717.944619654525</c:v>
                </c:pt>
                <c:pt idx="32">
                  <c:v>17541.636596266413</c:v>
                </c:pt>
                <c:pt idx="33">
                  <c:v>17079.303457925733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4-483F-82DD-CE36C7BEA153}"/>
            </c:ext>
          </c:extLst>
        </c:ser>
        <c:ser>
          <c:idx val="1"/>
          <c:order val="1"/>
          <c:tx>
            <c:v>Obstoječi ukrepi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17084</c:v>
                </c:pt>
                <c:pt idx="1">
                  <c:v>17048</c:v>
                </c:pt>
                <c:pt idx="2">
                  <c:v>17012</c:v>
                </c:pt>
                <c:pt idx="3">
                  <c:v>16976</c:v>
                </c:pt>
                <c:pt idx="4">
                  <c:v>16940</c:v>
                </c:pt>
                <c:pt idx="5">
                  <c:v>16904</c:v>
                </c:pt>
                <c:pt idx="6">
                  <c:v>16895.2</c:v>
                </c:pt>
                <c:pt idx="7">
                  <c:v>16886.400000000001</c:v>
                </c:pt>
                <c:pt idx="8">
                  <c:v>16877.600000000002</c:v>
                </c:pt>
                <c:pt idx="9">
                  <c:v>16868.800000000003</c:v>
                </c:pt>
                <c:pt idx="10">
                  <c:v>16860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34-483F-82DD-CE36C7BEA153}"/>
            </c:ext>
          </c:extLst>
        </c:ser>
        <c:ser>
          <c:idx val="2"/>
          <c:order val="2"/>
          <c:tx>
            <c:v>NEPN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16660</c:v>
                </c:pt>
                <c:pt idx="1">
                  <c:v>16471.8</c:v>
                </c:pt>
                <c:pt idx="2">
                  <c:v>16283.599999999999</c:v>
                </c:pt>
                <c:pt idx="3">
                  <c:v>16095.399999999998</c:v>
                </c:pt>
                <c:pt idx="4">
                  <c:v>15907.199999999997</c:v>
                </c:pt>
                <c:pt idx="5">
                  <c:v>15719</c:v>
                </c:pt>
                <c:pt idx="6">
                  <c:v>15193</c:v>
                </c:pt>
                <c:pt idx="7">
                  <c:v>14667</c:v>
                </c:pt>
                <c:pt idx="8">
                  <c:v>14141</c:v>
                </c:pt>
                <c:pt idx="9">
                  <c:v>13615</c:v>
                </c:pt>
                <c:pt idx="10">
                  <c:v>13089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34-483F-82DD-CE36C7BEA153}"/>
            </c:ext>
          </c:extLst>
        </c:ser>
        <c:ser>
          <c:idx val="3"/>
          <c:order val="3"/>
          <c:tx>
            <c:v>EU cilj 2030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17084</c:v>
                </c:pt>
                <c:pt idx="1">
                  <c:v>16433.222046063634</c:v>
                </c:pt>
                <c:pt idx="2">
                  <c:v>15782.444092127269</c:v>
                </c:pt>
                <c:pt idx="3">
                  <c:v>15131.666138190903</c:v>
                </c:pt>
                <c:pt idx="4">
                  <c:v>14480.888184254538</c:v>
                </c:pt>
                <c:pt idx="5">
                  <c:v>13830.110230318172</c:v>
                </c:pt>
                <c:pt idx="6">
                  <c:v>13179.332276381807</c:v>
                </c:pt>
                <c:pt idx="7">
                  <c:v>12528.554322445441</c:v>
                </c:pt>
                <c:pt idx="8">
                  <c:v>11877.776368509076</c:v>
                </c:pt>
                <c:pt idx="9">
                  <c:v>11226.99841457271</c:v>
                </c:pt>
                <c:pt idx="10">
                  <c:v>10576.220460636345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34-483F-82DD-CE36C7BEA153}"/>
            </c:ext>
          </c:extLst>
        </c:ser>
        <c:ser>
          <c:idx val="4"/>
          <c:order val="4"/>
          <c:tx>
            <c:v>Emisije skladne z Globalnim Segrevanjem pod 2 °C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16603.783703136538</c:v>
                </c:pt>
                <c:pt idx="1">
                  <c:v>16128.263948347343</c:v>
                </c:pt>
                <c:pt idx="2">
                  <c:v>15652.744193558148</c:v>
                </c:pt>
                <c:pt idx="3">
                  <c:v>15177.224438768953</c:v>
                </c:pt>
                <c:pt idx="4">
                  <c:v>14701.704683979759</c:v>
                </c:pt>
                <c:pt idx="5">
                  <c:v>14226.184929190564</c:v>
                </c:pt>
                <c:pt idx="6">
                  <c:v>13750.665174401369</c:v>
                </c:pt>
                <c:pt idx="7">
                  <c:v>13275.145419612174</c:v>
                </c:pt>
                <c:pt idx="8">
                  <c:v>12799.625664822979</c:v>
                </c:pt>
                <c:pt idx="9">
                  <c:v>12324.105910033784</c:v>
                </c:pt>
                <c:pt idx="10">
                  <c:v>11848.586155244586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34-483F-82DD-CE36C7BEA153}"/>
            </c:ext>
          </c:extLst>
        </c:ser>
        <c:ser>
          <c:idx val="5"/>
          <c:order val="5"/>
          <c:tx>
            <c:v>Emisije skladne z Globalnim Segrevanjem pod 1.5 °C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16183.434748626752</c:v>
                </c:pt>
                <c:pt idx="1">
                  <c:v>15287.566039327772</c:v>
                </c:pt>
                <c:pt idx="2">
                  <c:v>14391.697330028792</c:v>
                </c:pt>
                <c:pt idx="3">
                  <c:v>13495.828620729812</c:v>
                </c:pt>
                <c:pt idx="4">
                  <c:v>12599.959911430831</c:v>
                </c:pt>
                <c:pt idx="5">
                  <c:v>11704.091202131851</c:v>
                </c:pt>
                <c:pt idx="6">
                  <c:v>10808.222492832871</c:v>
                </c:pt>
                <c:pt idx="7">
                  <c:v>9912.3537835338902</c:v>
                </c:pt>
                <c:pt idx="8">
                  <c:v>9016.4850742349099</c:v>
                </c:pt>
                <c:pt idx="9">
                  <c:v>8120.6163649359296</c:v>
                </c:pt>
                <c:pt idx="10">
                  <c:v>7224.7476556369429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34-483F-82DD-CE36C7BE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96015"/>
        <c:axId val="1172294351"/>
      </c:scatterChart>
      <c:valAx>
        <c:axId val="11722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94351"/>
        <c:crosses val="autoZero"/>
        <c:crossBetween val="midCat"/>
      </c:valAx>
      <c:valAx>
        <c:axId val="11722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9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1226343</xdr:colOff>
      <xdr:row>31</xdr:row>
      <xdr:rowOff>2380</xdr:rowOff>
    </xdr:from>
    <xdr:to>
      <xdr:col>9</xdr:col>
      <xdr:colOff>1095375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E409-E457-436C-8B23-3091D43D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0EFB-E711-468A-AA91-0D064210024F}">
  <dimension ref="A1:N35"/>
  <sheetViews>
    <sheetView tabSelected="1" topLeftCell="E1" workbookViewId="0">
      <selection activeCell="G17" sqref="G17"/>
    </sheetView>
  </sheetViews>
  <sheetFormatPr defaultRowHeight="14.25" x14ac:dyDescent="0.45"/>
  <cols>
    <col min="2" max="3" width="25.59765625" customWidth="1"/>
    <col min="4" max="4" width="18.73046875" customWidth="1"/>
    <col min="5" max="6" width="25" customWidth="1"/>
    <col min="7" max="7" width="23.9296875" customWidth="1"/>
    <col min="8" max="8" width="25.265625" customWidth="1"/>
    <col min="9" max="9" width="21.19921875" customWidth="1"/>
    <col min="10" max="10" width="23.265625" customWidth="1"/>
    <col min="11" max="11" width="19.796875" customWidth="1"/>
    <col min="12" max="12" width="24.53125" customWidth="1"/>
    <col min="13" max="13" width="18.1328125" customWidth="1"/>
    <col min="14" max="14" width="19.19921875" customWidth="1"/>
  </cols>
  <sheetData>
    <row r="1" spans="1:14" x14ac:dyDescent="0.45">
      <c r="B1" t="s">
        <v>2</v>
      </c>
      <c r="C1" t="s">
        <v>8</v>
      </c>
      <c r="E1" s="2" t="s">
        <v>0</v>
      </c>
      <c r="F1" s="2" t="s">
        <v>8</v>
      </c>
      <c r="G1" s="3" t="s">
        <v>1</v>
      </c>
      <c r="H1" s="3" t="s">
        <v>8</v>
      </c>
      <c r="I1" s="4" t="s">
        <v>3</v>
      </c>
      <c r="J1" s="4" t="s">
        <v>8</v>
      </c>
      <c r="K1" s="5" t="s">
        <v>6</v>
      </c>
      <c r="L1" s="5" t="s">
        <v>8</v>
      </c>
      <c r="M1" s="6" t="s">
        <v>7</v>
      </c>
      <c r="N1" s="6" t="s">
        <v>8</v>
      </c>
    </row>
    <row r="2" spans="1:14" x14ac:dyDescent="0.45">
      <c r="A2">
        <v>1986</v>
      </c>
      <c r="B2">
        <v>20432.365025246934</v>
      </c>
      <c r="D2">
        <v>2020</v>
      </c>
      <c r="E2" s="2">
        <v>17084</v>
      </c>
      <c r="F2" s="2"/>
      <c r="G2" s="3">
        <v>16660</v>
      </c>
      <c r="H2" s="3"/>
      <c r="I2" s="4">
        <f>E2</f>
        <v>17084</v>
      </c>
      <c r="J2" s="4"/>
      <c r="K2" s="5">
        <f>B35+($K$12-$B$35)/11</f>
        <v>16603.783703136538</v>
      </c>
      <c r="L2" s="5"/>
      <c r="M2" s="6">
        <f>B35+($M$12-$B$35)/11</f>
        <v>16183.434748626752</v>
      </c>
      <c r="N2" s="6"/>
    </row>
    <row r="3" spans="1:14" x14ac:dyDescent="0.45">
      <c r="A3">
        <v>1987</v>
      </c>
      <c r="B3">
        <v>19692.769585506147</v>
      </c>
      <c r="C3">
        <f>100*(B3-B2)/B2</f>
        <v>-3.6197250725841972</v>
      </c>
      <c r="D3">
        <f>2021</f>
        <v>2021</v>
      </c>
      <c r="E3" s="2">
        <f>E2+($E$7-$E$2)/5</f>
        <v>17048</v>
      </c>
      <c r="F3" s="2">
        <f>100*(E3-E2)/E2</f>
        <v>-0.21072348396160151</v>
      </c>
      <c r="G3" s="3">
        <f>G2+($G$7-$G$2)/5</f>
        <v>16471.8</v>
      </c>
      <c r="H3" s="3">
        <f>100*(G3-G2)/G2</f>
        <v>-1.129651860744302</v>
      </c>
      <c r="I3" s="4">
        <f t="shared" ref="I3:I11" si="0">I2+($I$12-$I$2)/10</f>
        <v>16433.222046063634</v>
      </c>
      <c r="J3" s="4">
        <f>100*(I3-I2)/I2</f>
        <v>-3.8092832705242654</v>
      </c>
      <c r="K3" s="5">
        <f t="shared" ref="K3:K11" si="1">K2+($K$12-$B$35)/11</f>
        <v>16128.263948347343</v>
      </c>
      <c r="L3" s="5">
        <f>100*(K3-K2)/K2</f>
        <v>-2.8639240506329098</v>
      </c>
      <c r="M3" s="6">
        <f t="shared" ref="M3:M11" si="2">M2+($M$12-$B$35)/11</f>
        <v>15287.566039327772</v>
      </c>
      <c r="N3" s="6">
        <f>100*(M3-M2)/M2</f>
        <v>-5.5357142857142811</v>
      </c>
    </row>
    <row r="4" spans="1:14" x14ac:dyDescent="0.45">
      <c r="A4">
        <v>1988</v>
      </c>
      <c r="B4">
        <v>19135.632209173156</v>
      </c>
      <c r="C4">
        <f t="shared" ref="C4:C35" si="3">100*(B4-B3)/B3</f>
        <v>-2.829146880096757</v>
      </c>
      <c r="D4">
        <v>2022</v>
      </c>
      <c r="E4" s="2">
        <f>E3+($E$7-$E$2)/5</f>
        <v>17012</v>
      </c>
      <c r="F4" s="2">
        <f t="shared" ref="F4:H12" si="4">100*(E4-E3)/E3</f>
        <v>-0.21116846550915064</v>
      </c>
      <c r="G4" s="3">
        <f t="shared" ref="G4:G6" si="5">G3+($G$7-$G$2)/5</f>
        <v>16283.599999999999</v>
      </c>
      <c r="H4" s="3">
        <f t="shared" si="4"/>
        <v>-1.1425587974599056</v>
      </c>
      <c r="I4" s="4">
        <f t="shared" si="0"/>
        <v>15782.444092127269</v>
      </c>
      <c r="J4" s="4">
        <f t="shared" ref="J4" si="6">100*(I4-I3)/I3</f>
        <v>-3.960136071381394</v>
      </c>
      <c r="K4" s="5">
        <f t="shared" si="1"/>
        <v>15652.744193558148</v>
      </c>
      <c r="L4" s="5">
        <f t="shared" ref="L4" si="7">100*(K4-K3)/K3</f>
        <v>-2.9483629255579067</v>
      </c>
      <c r="M4" s="6">
        <f t="shared" si="2"/>
        <v>14391.697330028792</v>
      </c>
      <c r="N4" s="6">
        <f t="shared" ref="N4" si="8">100*(M4-M3)/M3</f>
        <v>-5.8601134215500901</v>
      </c>
    </row>
    <row r="5" spans="1:14" x14ac:dyDescent="0.45">
      <c r="A5">
        <v>1989</v>
      </c>
      <c r="B5">
        <v>18905.991063840225</v>
      </c>
      <c r="C5">
        <f t="shared" si="3"/>
        <v>-1.2000708564143843</v>
      </c>
      <c r="D5">
        <v>2023</v>
      </c>
      <c r="E5" s="2">
        <f>E4+($E$7-$E$2)/5</f>
        <v>16976</v>
      </c>
      <c r="F5" s="2">
        <f t="shared" si="4"/>
        <v>-0.21161533035504348</v>
      </c>
      <c r="G5" s="3">
        <f t="shared" si="5"/>
        <v>16095.399999999998</v>
      </c>
      <c r="H5" s="3">
        <f t="shared" si="4"/>
        <v>-1.1557640816527104</v>
      </c>
      <c r="I5" s="4">
        <f t="shared" si="0"/>
        <v>15131.666138190903</v>
      </c>
      <c r="J5" s="4">
        <f t="shared" ref="J5" si="9">100*(I5-I4)/I4</f>
        <v>-4.1234294899925672</v>
      </c>
      <c r="K5" s="5">
        <f t="shared" si="1"/>
        <v>15177.224438768953</v>
      </c>
      <c r="L5" s="5">
        <f t="shared" ref="L5" si="10">100*(K5-K4)/K4</f>
        <v>-3.0379321920107398</v>
      </c>
      <c r="M5" s="6">
        <f t="shared" si="2"/>
        <v>13495.828620729812</v>
      </c>
      <c r="N5" s="6">
        <f t="shared" ref="N5" si="11">100*(M5-M4)/M4</f>
        <v>-6.2248995983935691</v>
      </c>
    </row>
    <row r="6" spans="1:14" x14ac:dyDescent="0.45">
      <c r="A6">
        <v>1990</v>
      </c>
      <c r="B6">
        <v>18580.237135112537</v>
      </c>
      <c r="C6">
        <f t="shared" si="3"/>
        <v>-1.7230195847851035</v>
      </c>
      <c r="D6">
        <v>2024</v>
      </c>
      <c r="E6" s="2">
        <f>E5+($E$7-$E$2)/5</f>
        <v>16940</v>
      </c>
      <c r="F6" s="2">
        <f t="shared" si="4"/>
        <v>-0.21206409048067862</v>
      </c>
      <c r="G6" s="3">
        <f t="shared" si="5"/>
        <v>15907.199999999997</v>
      </c>
      <c r="H6" s="3">
        <f t="shared" si="4"/>
        <v>-1.1692781788585604</v>
      </c>
      <c r="I6" s="4">
        <f t="shared" si="0"/>
        <v>14480.888184254538</v>
      </c>
      <c r="J6" s="4">
        <f t="shared" ref="J6" si="12">100*(I6-I5)/I5</f>
        <v>-4.3007686529235745</v>
      </c>
      <c r="K6" s="5">
        <f t="shared" si="1"/>
        <v>14701.704683979759</v>
      </c>
      <c r="L6" s="5">
        <f t="shared" ref="L6" si="13">100*(K6-K5)/K5</f>
        <v>-3.1331140730482927</v>
      </c>
      <c r="M6" s="6">
        <f t="shared" si="2"/>
        <v>12599.959911430831</v>
      </c>
      <c r="N6" s="6">
        <f t="shared" ref="N6" si="14">100*(M6-M5)/M5</f>
        <v>-6.638115631691643</v>
      </c>
    </row>
    <row r="7" spans="1:14" x14ac:dyDescent="0.45">
      <c r="A7">
        <f>A6+1</f>
        <v>1991</v>
      </c>
      <c r="B7">
        <v>17228.331349260759</v>
      </c>
      <c r="C7">
        <f t="shared" si="3"/>
        <v>-7.276041613575396</v>
      </c>
      <c r="D7">
        <v>2025</v>
      </c>
      <c r="E7" s="2">
        <v>16904</v>
      </c>
      <c r="F7" s="2">
        <f t="shared" si="4"/>
        <v>-0.21251475796930341</v>
      </c>
      <c r="G7" s="3">
        <v>15719</v>
      </c>
      <c r="H7" s="3">
        <f t="shared" si="4"/>
        <v>-1.1831120498893402</v>
      </c>
      <c r="I7" s="4">
        <f t="shared" si="0"/>
        <v>13830.110230318172</v>
      </c>
      <c r="J7" s="4">
        <f t="shared" ref="J7" si="15">100*(I7-I6)/I6</f>
        <v>-4.4940472273239012</v>
      </c>
      <c r="K7" s="5">
        <f t="shared" si="1"/>
        <v>14226.184929190564</v>
      </c>
      <c r="L7" s="5">
        <f t="shared" ref="L7" si="16">100*(K7-K6)/K6</f>
        <v>-3.2344531808434573</v>
      </c>
      <c r="M7" s="6">
        <f t="shared" si="2"/>
        <v>11704.091202131851</v>
      </c>
      <c r="N7" s="6">
        <f t="shared" ref="N7" si="17">100*(M7-M6)/M6</f>
        <v>-7.1100917431192592</v>
      </c>
    </row>
    <row r="8" spans="1:14" x14ac:dyDescent="0.45">
      <c r="A8">
        <f t="shared" ref="A8:A35" si="18">A7+1</f>
        <v>1992</v>
      </c>
      <c r="B8">
        <v>17219.670375409958</v>
      </c>
      <c r="C8">
        <f t="shared" si="3"/>
        <v>-5.0271693034119706E-2</v>
      </c>
      <c r="D8">
        <v>2026</v>
      </c>
      <c r="E8" s="2">
        <f>E7+($E$12-$E$7)/5</f>
        <v>16895.2</v>
      </c>
      <c r="F8" s="2">
        <f t="shared" si="4"/>
        <v>-5.2058684335064317E-2</v>
      </c>
      <c r="G8" s="3">
        <f>G7+($G$12-$G$7)/5</f>
        <v>15193</v>
      </c>
      <c r="H8" s="3">
        <f t="shared" si="4"/>
        <v>-3.3462688466187416</v>
      </c>
      <c r="I8" s="4">
        <f t="shared" si="0"/>
        <v>13179.332276381807</v>
      </c>
      <c r="J8" s="4">
        <f t="shared" ref="J8" si="19">100*(I8-I7)/I7</f>
        <v>-4.7055153075334086</v>
      </c>
      <c r="K8" s="5">
        <f t="shared" si="1"/>
        <v>13750.665174401369</v>
      </c>
      <c r="L8" s="5">
        <f t="shared" ref="L8" si="20">100*(K8-K7)/K7</f>
        <v>-3.3425669436749743</v>
      </c>
      <c r="M8" s="6">
        <f t="shared" si="2"/>
        <v>10808.222492832871</v>
      </c>
      <c r="N8" s="6">
        <f t="shared" ref="N8" si="21">100*(M8-M7)/M7</f>
        <v>-7.6543209876543132</v>
      </c>
    </row>
    <row r="9" spans="1:14" x14ac:dyDescent="0.45">
      <c r="A9">
        <f t="shared" si="18"/>
        <v>1993</v>
      </c>
      <c r="B9">
        <v>17468.760333623552</v>
      </c>
      <c r="C9">
        <f t="shared" si="3"/>
        <v>1.4465431264543778</v>
      </c>
      <c r="D9">
        <v>2027</v>
      </c>
      <c r="E9" s="2">
        <f>E8+($E$12-$E$7)/5</f>
        <v>16886.400000000001</v>
      </c>
      <c r="F9" s="2">
        <f t="shared" si="4"/>
        <v>-5.2085799517018277E-2</v>
      </c>
      <c r="G9" s="3">
        <f t="shared" ref="G9:G11" si="22">G8+($G$12-$G$7)/5</f>
        <v>14667</v>
      </c>
      <c r="H9" s="3">
        <f t="shared" si="4"/>
        <v>-3.462120713486474</v>
      </c>
      <c r="I9" s="4">
        <f t="shared" si="0"/>
        <v>12528.554322445441</v>
      </c>
      <c r="J9" s="4">
        <f t="shared" ref="J9" si="23">100*(I9-I8)/I8</f>
        <v>-4.9378674145927759</v>
      </c>
      <c r="K9" s="5">
        <f t="shared" si="1"/>
        <v>13275.145419612174</v>
      </c>
      <c r="L9" s="5">
        <f t="shared" ref="L9" si="24">100*(K9-K8)/K8</f>
        <v>-3.4581581964080983</v>
      </c>
      <c r="M9" s="6">
        <f t="shared" si="2"/>
        <v>9912.3537835338902</v>
      </c>
      <c r="N9" s="6">
        <f t="shared" ref="N9" si="25">100*(M9-M8)/M8</f>
        <v>-8.2887700534759272</v>
      </c>
    </row>
    <row r="10" spans="1:14" x14ac:dyDescent="0.45">
      <c r="A10">
        <f t="shared" si="18"/>
        <v>1994</v>
      </c>
      <c r="B10">
        <v>17902.583444918164</v>
      </c>
      <c r="C10">
        <f t="shared" si="3"/>
        <v>2.4834224238545279</v>
      </c>
      <c r="D10">
        <v>2028</v>
      </c>
      <c r="E10" s="2">
        <f>E9+($E$12-$E$7)/5</f>
        <v>16877.600000000002</v>
      </c>
      <c r="F10" s="2">
        <f t="shared" si="4"/>
        <v>-5.2112942960010844E-2</v>
      </c>
      <c r="G10" s="3">
        <f t="shared" si="22"/>
        <v>14141</v>
      </c>
      <c r="H10" s="3">
        <f t="shared" si="4"/>
        <v>-3.5862821299515919</v>
      </c>
      <c r="I10" s="4">
        <f t="shared" si="0"/>
        <v>11877.776368509076</v>
      </c>
      <c r="J10" s="4">
        <f t="shared" ref="J10" si="26">100*(I10-I9)/I9</f>
        <v>-5.1943579218112097</v>
      </c>
      <c r="K10" s="5">
        <f t="shared" si="1"/>
        <v>12799.625664822979</v>
      </c>
      <c r="L10" s="5">
        <f t="shared" ref="L10" si="27">100*(K10-K9)/K9</f>
        <v>-3.5820304769443867</v>
      </c>
      <c r="M10" s="6">
        <f t="shared" si="2"/>
        <v>9016.4850742349099</v>
      </c>
      <c r="N10" s="6">
        <f t="shared" ref="N10" si="28">100*(M10-M9)/M9</f>
        <v>-9.0379008746355574</v>
      </c>
    </row>
    <row r="11" spans="1:14" x14ac:dyDescent="0.45">
      <c r="A11">
        <f t="shared" si="18"/>
        <v>1995</v>
      </c>
      <c r="B11">
        <v>18690.985439267195</v>
      </c>
      <c r="C11">
        <f t="shared" si="3"/>
        <v>4.4038448237079848</v>
      </c>
      <c r="D11">
        <v>2029</v>
      </c>
      <c r="E11" s="2">
        <f>E10+($E$12-$E$7)/5</f>
        <v>16868.800000000003</v>
      </c>
      <c r="F11" s="2">
        <f t="shared" si="4"/>
        <v>-5.2140114708248038E-2</v>
      </c>
      <c r="G11" s="3">
        <f t="shared" si="22"/>
        <v>13615</v>
      </c>
      <c r="H11" s="3">
        <f t="shared" si="4"/>
        <v>-3.7196803620677463</v>
      </c>
      <c r="I11" s="4">
        <f t="shared" si="0"/>
        <v>11226.99841457271</v>
      </c>
      <c r="J11" s="4">
        <f t="shared" ref="J11" si="29">100*(I11-I10)/I10</f>
        <v>-5.4789544250196434</v>
      </c>
      <c r="K11" s="5">
        <f t="shared" si="1"/>
        <v>12324.105910033784</v>
      </c>
      <c r="L11" s="5">
        <f t="shared" ref="L11" si="30">100*(K11-K10)/K10</f>
        <v>-3.7151067323481084</v>
      </c>
      <c r="M11" s="6">
        <f t="shared" si="2"/>
        <v>8120.6163649359296</v>
      </c>
      <c r="N11" s="6">
        <f t="shared" ref="N11" si="31">100*(M11-M10)/M10</f>
        <v>-9.9358974358974219</v>
      </c>
    </row>
    <row r="12" spans="1:14" x14ac:dyDescent="0.45">
      <c r="A12">
        <f t="shared" si="18"/>
        <v>1996</v>
      </c>
      <c r="B12">
        <v>19304.964051678395</v>
      </c>
      <c r="C12">
        <f t="shared" si="3"/>
        <v>3.2848916094135676</v>
      </c>
      <c r="D12">
        <v>2030</v>
      </c>
      <c r="E12" s="2">
        <v>16860</v>
      </c>
      <c r="F12" s="2">
        <f t="shared" si="4"/>
        <v>-5.2167314806049685E-2</v>
      </c>
      <c r="G12" s="3">
        <v>13089</v>
      </c>
      <c r="H12" s="3">
        <f t="shared" si="4"/>
        <v>-3.8633859713551231</v>
      </c>
      <c r="I12" s="4">
        <f>B35-0.35*B6</f>
        <v>10576.220460636345</v>
      </c>
      <c r="J12" s="4">
        <f t="shared" ref="J12" si="32">100*(I12-I11)/I11</f>
        <v>-5.796544453873369</v>
      </c>
      <c r="K12" s="5">
        <f>41/59.1*B35</f>
        <v>11848.586155244586</v>
      </c>
      <c r="L12" s="5">
        <f t="shared" ref="L12" si="33">100*(K12-K11)/K11</f>
        <v>-3.8584523555745305</v>
      </c>
      <c r="M12" s="6">
        <f>25/59.1*B35</f>
        <v>7224.7476556369429</v>
      </c>
      <c r="N12" s="6">
        <f t="shared" ref="N12" si="34">100*(M12-M11)/M11</f>
        <v>-11.032028469750953</v>
      </c>
    </row>
    <row r="13" spans="1:14" x14ac:dyDescent="0.45">
      <c r="A13">
        <f t="shared" si="18"/>
        <v>1997</v>
      </c>
      <c r="B13">
        <v>19851.483367191708</v>
      </c>
      <c r="C13">
        <f t="shared" si="3"/>
        <v>2.830978156966824</v>
      </c>
      <c r="D13" t="s">
        <v>9</v>
      </c>
      <c r="F13" s="7">
        <f>100*((E12/E2)^(1/10)-1)</f>
        <v>-0.13189694347469638</v>
      </c>
      <c r="G13" s="8"/>
      <c r="H13" s="9">
        <f>100*((G12/G2)^(1/10)-1)</f>
        <v>-2.3835191242739029</v>
      </c>
      <c r="I13" s="8"/>
      <c r="J13" s="10">
        <f>100*((I12/I2)^(1/10)-1)</f>
        <v>-4.6821817272627575</v>
      </c>
      <c r="K13" s="8"/>
      <c r="L13" s="11">
        <f>100*((K12/K2)^(1/10)-1)</f>
        <v>-3.3179286389372842</v>
      </c>
      <c r="M13" s="8"/>
      <c r="N13" s="12">
        <f>100*((M12/M2)^(1/10)-1)</f>
        <v>-7.7481257856112373</v>
      </c>
    </row>
    <row r="14" spans="1:14" x14ac:dyDescent="0.45">
      <c r="A14">
        <f t="shared" si="18"/>
        <v>1998</v>
      </c>
      <c r="B14">
        <v>19425.697852333029</v>
      </c>
      <c r="C14">
        <f t="shared" si="3"/>
        <v>-2.1448549057163602</v>
      </c>
      <c r="G14" s="13" t="s">
        <v>4</v>
      </c>
      <c r="H14" s="13"/>
      <c r="I14" s="4"/>
    </row>
    <row r="15" spans="1:14" x14ac:dyDescent="0.45">
      <c r="A15">
        <f t="shared" si="18"/>
        <v>1999</v>
      </c>
      <c r="B15">
        <v>18805.769360756651</v>
      </c>
      <c r="C15">
        <f t="shared" si="3"/>
        <v>-3.1912804177684913</v>
      </c>
      <c r="G15" s="14" t="s">
        <v>5</v>
      </c>
      <c r="H15" s="14"/>
    </row>
    <row r="16" spans="1:14" x14ac:dyDescent="0.45">
      <c r="A16">
        <f t="shared" si="18"/>
        <v>2000</v>
      </c>
      <c r="B16">
        <v>18582.007242223393</v>
      </c>
      <c r="C16">
        <f t="shared" si="3"/>
        <v>-1.189858889794734</v>
      </c>
    </row>
    <row r="17" spans="1:9" x14ac:dyDescent="0.45">
      <c r="A17">
        <f t="shared" si="18"/>
        <v>2001</v>
      </c>
      <c r="B17">
        <v>19883.254856890086</v>
      </c>
      <c r="C17">
        <f t="shared" si="3"/>
        <v>7.0027290254731058</v>
      </c>
      <c r="G17" t="s">
        <v>10</v>
      </c>
    </row>
    <row r="18" spans="1:9" x14ac:dyDescent="0.45">
      <c r="A18">
        <f t="shared" si="18"/>
        <v>2002</v>
      </c>
      <c r="B18">
        <v>20095.44619385885</v>
      </c>
      <c r="C18">
        <f t="shared" si="3"/>
        <v>1.0671861246863941</v>
      </c>
      <c r="G18" s="15" t="s">
        <v>11</v>
      </c>
      <c r="H18" s="15"/>
    </row>
    <row r="19" spans="1:9" x14ac:dyDescent="0.45">
      <c r="A19">
        <f t="shared" si="18"/>
        <v>2003</v>
      </c>
      <c r="B19">
        <v>19769.692489436668</v>
      </c>
      <c r="C19">
        <f t="shared" si="3"/>
        <v>-1.6210324532218283</v>
      </c>
      <c r="G19" s="16" t="s">
        <v>11</v>
      </c>
      <c r="H19" s="16"/>
    </row>
    <row r="20" spans="1:9" x14ac:dyDescent="0.45">
      <c r="A20">
        <f t="shared" si="18"/>
        <v>2004</v>
      </c>
      <c r="B20">
        <v>20162.461345076164</v>
      </c>
      <c r="C20">
        <f t="shared" si="3"/>
        <v>1.9867221295898303</v>
      </c>
      <c r="G20" s="4" t="s">
        <v>13</v>
      </c>
      <c r="H20" s="4"/>
    </row>
    <row r="21" spans="1:9" x14ac:dyDescent="0.45">
      <c r="A21">
        <f t="shared" si="18"/>
        <v>2005</v>
      </c>
      <c r="B21">
        <v>20450.493377493527</v>
      </c>
      <c r="C21">
        <f t="shared" si="3"/>
        <v>1.4285559063834357</v>
      </c>
      <c r="G21" s="5" t="s">
        <v>12</v>
      </c>
      <c r="H21" s="5"/>
    </row>
    <row r="22" spans="1:9" x14ac:dyDescent="0.45">
      <c r="A22">
        <f t="shared" si="18"/>
        <v>2006</v>
      </c>
      <c r="B22">
        <v>20638.034245149847</v>
      </c>
      <c r="C22">
        <f t="shared" si="3"/>
        <v>0.9170481327492831</v>
      </c>
      <c r="G22" s="1" t="s">
        <v>12</v>
      </c>
      <c r="H22" s="1"/>
    </row>
    <row r="23" spans="1:9" x14ac:dyDescent="0.45">
      <c r="A23">
        <f t="shared" si="18"/>
        <v>2007</v>
      </c>
      <c r="B23">
        <v>20825.610207667265</v>
      </c>
      <c r="C23">
        <f t="shared" si="3"/>
        <v>0.90888483025702937</v>
      </c>
    </row>
    <row r="24" spans="1:9" x14ac:dyDescent="0.45">
      <c r="A24">
        <f t="shared" si="18"/>
        <v>2008</v>
      </c>
      <c r="B24">
        <v>21553.552258728458</v>
      </c>
      <c r="C24">
        <f t="shared" si="3"/>
        <v>3.4954176314756418</v>
      </c>
      <c r="G24" t="s">
        <v>14</v>
      </c>
    </row>
    <row r="25" spans="1:9" x14ac:dyDescent="0.45">
      <c r="A25">
        <f t="shared" si="18"/>
        <v>2009</v>
      </c>
      <c r="B25">
        <v>19398.312727410219</v>
      </c>
      <c r="C25">
        <f t="shared" si="3"/>
        <v>-9.999463222798644</v>
      </c>
      <c r="G25" s="15" t="s">
        <v>15</v>
      </c>
      <c r="H25" s="15"/>
      <c r="I25" s="15"/>
    </row>
    <row r="26" spans="1:9" x14ac:dyDescent="0.45">
      <c r="A26">
        <f t="shared" si="18"/>
        <v>2010</v>
      </c>
      <c r="B26">
        <v>19637.676490945298</v>
      </c>
      <c r="C26">
        <f t="shared" si="3"/>
        <v>1.2339411519892283</v>
      </c>
      <c r="G26" s="17" t="s">
        <v>15</v>
      </c>
      <c r="H26" s="17"/>
      <c r="I26" s="17"/>
    </row>
    <row r="27" spans="1:9" x14ac:dyDescent="0.45">
      <c r="A27">
        <f t="shared" si="18"/>
        <v>2011</v>
      </c>
      <c r="B27">
        <v>19564.76478994681</v>
      </c>
      <c r="C27">
        <f t="shared" si="3"/>
        <v>-0.37128476493696305</v>
      </c>
      <c r="G27" s="4" t="s">
        <v>16</v>
      </c>
      <c r="H27" s="18"/>
      <c r="I27" s="18"/>
    </row>
    <row r="28" spans="1:9" x14ac:dyDescent="0.45">
      <c r="A28">
        <f t="shared" si="18"/>
        <v>2012</v>
      </c>
      <c r="B28">
        <v>18939.597735800038</v>
      </c>
      <c r="C28">
        <f t="shared" si="3"/>
        <v>-3.1953721951618288</v>
      </c>
      <c r="G28" s="5" t="s">
        <v>17</v>
      </c>
      <c r="H28" s="5"/>
    </row>
    <row r="29" spans="1:9" x14ac:dyDescent="0.45">
      <c r="A29">
        <f t="shared" si="18"/>
        <v>2013</v>
      </c>
      <c r="B29">
        <v>18241.894832490791</v>
      </c>
      <c r="C29">
        <f t="shared" si="3"/>
        <v>-3.6838316897852295</v>
      </c>
      <c r="G29" s="1" t="s">
        <v>17</v>
      </c>
      <c r="H29" s="1"/>
    </row>
    <row r="30" spans="1:9" x14ac:dyDescent="0.45">
      <c r="A30">
        <f t="shared" si="18"/>
        <v>2014</v>
      </c>
      <c r="B30">
        <v>16604.452015310941</v>
      </c>
      <c r="C30">
        <f t="shared" si="3"/>
        <v>-8.9762759418138245</v>
      </c>
    </row>
    <row r="31" spans="1:9" x14ac:dyDescent="0.45">
      <c r="A31">
        <f t="shared" si="18"/>
        <v>2015</v>
      </c>
      <c r="B31">
        <v>16787.272138092179</v>
      </c>
      <c r="C31">
        <f t="shared" si="3"/>
        <v>1.1010307513470519</v>
      </c>
    </row>
    <row r="32" spans="1:9" x14ac:dyDescent="0.45">
      <c r="A32">
        <f t="shared" si="18"/>
        <v>2016</v>
      </c>
      <c r="B32">
        <v>17637.783427856306</v>
      </c>
      <c r="C32">
        <f t="shared" si="3"/>
        <v>5.0664055646910153</v>
      </c>
    </row>
    <row r="33" spans="1:3" x14ac:dyDescent="0.45">
      <c r="A33">
        <f t="shared" si="18"/>
        <v>2017</v>
      </c>
      <c r="B33">
        <v>17717.944619654525</v>
      </c>
      <c r="C33">
        <f t="shared" si="3"/>
        <v>0.45448563378783852</v>
      </c>
    </row>
    <row r="34" spans="1:3" x14ac:dyDescent="0.45">
      <c r="A34">
        <f t="shared" si="18"/>
        <v>2018</v>
      </c>
      <c r="B34">
        <v>17541.636596266413</v>
      </c>
      <c r="C34">
        <f t="shared" si="3"/>
        <v>-0.99508169357597676</v>
      </c>
    </row>
    <row r="35" spans="1:3" x14ac:dyDescent="0.45">
      <c r="A35">
        <f t="shared" si="18"/>
        <v>2019</v>
      </c>
      <c r="B35">
        <v>17079.303457925733</v>
      </c>
      <c r="C35">
        <f t="shared" si="3"/>
        <v>-2.635632860157894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Aljoša</dc:creator>
  <cp:lastModifiedBy>Aljosa Slamersak</cp:lastModifiedBy>
  <dcterms:created xsi:type="dcterms:W3CDTF">2021-02-15T11:28:17Z</dcterms:created>
  <dcterms:modified xsi:type="dcterms:W3CDTF">2021-02-16T09:35:44Z</dcterms:modified>
</cp:coreProperties>
</file>