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293" activeTab="2"/>
  </bookViews>
  <sheets>
    <sheet name="kty110" sheetId="1" r:id="rId1"/>
    <sheet name="kty-220" sheetId="2" r:id="rId2"/>
    <sheet name="manifold" sheetId="3" r:id="rId3"/>
  </sheets>
  <calcPr calcId="145621"/>
</workbook>
</file>

<file path=xl/calcChain.xml><?xml version="1.0" encoding="utf-8"?>
<calcChain xmlns="http://schemas.openxmlformats.org/spreadsheetml/2006/main">
  <c r="K3" i="3" l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2" i="3"/>
  <c r="C9" i="3"/>
  <c r="C10" i="3"/>
  <c r="C11" i="3"/>
  <c r="C12" i="3"/>
  <c r="C13" i="3"/>
  <c r="C14" i="3"/>
  <c r="C15" i="3"/>
  <c r="C16" i="3"/>
  <c r="C17" i="3"/>
  <c r="C18" i="3"/>
  <c r="C19" i="3"/>
  <c r="C8" i="3"/>
  <c r="B9" i="3"/>
  <c r="B10" i="3"/>
  <c r="B11" i="3"/>
  <c r="B12" i="3"/>
  <c r="B13" i="3"/>
  <c r="B14" i="3"/>
  <c r="B15" i="3"/>
  <c r="B16" i="3"/>
  <c r="B17" i="3"/>
  <c r="B18" i="3"/>
  <c r="B19" i="3"/>
  <c r="B8" i="3"/>
  <c r="I2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2" i="3"/>
  <c r="B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2" i="3"/>
  <c r="O27" i="2"/>
  <c r="S22" i="1" l="1"/>
  <c r="S40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23" i="1"/>
  <c r="H3" i="2"/>
  <c r="H4" i="2"/>
  <c r="H5" i="2"/>
  <c r="H6" i="2"/>
  <c r="K6" i="2"/>
  <c r="L6" i="2"/>
  <c r="H7" i="2"/>
  <c r="H8" i="2"/>
  <c r="H9" i="2"/>
  <c r="H10" i="2"/>
  <c r="K10" i="2"/>
  <c r="L10" i="2"/>
  <c r="H11" i="2"/>
  <c r="H12" i="2"/>
  <c r="H13" i="2"/>
  <c r="H14" i="2"/>
  <c r="K14" i="2"/>
  <c r="L14" i="2"/>
  <c r="H15" i="2"/>
  <c r="H16" i="2"/>
  <c r="H17" i="2"/>
  <c r="H18" i="2"/>
  <c r="K18" i="2"/>
  <c r="L18" i="2"/>
  <c r="H19" i="2"/>
  <c r="H20" i="2"/>
  <c r="H21" i="2"/>
  <c r="H22" i="2"/>
  <c r="H23" i="2"/>
  <c r="H24" i="2"/>
  <c r="H25" i="2"/>
  <c r="H2" i="2"/>
  <c r="I3" i="1"/>
  <c r="I4" i="1"/>
  <c r="I5" i="1"/>
  <c r="I6" i="1"/>
  <c r="I7" i="1"/>
  <c r="I8" i="1"/>
  <c r="I9" i="1"/>
  <c r="I10" i="1"/>
  <c r="L10" i="1"/>
  <c r="M10" i="1"/>
  <c r="I11" i="1"/>
  <c r="I12" i="1"/>
  <c r="I13" i="1"/>
  <c r="I14" i="1"/>
  <c r="L14" i="1"/>
  <c r="M14" i="1"/>
  <c r="I15" i="1"/>
  <c r="I16" i="1"/>
  <c r="I17" i="1"/>
  <c r="I18" i="1"/>
  <c r="L18" i="1"/>
  <c r="M18" i="1"/>
  <c r="I19" i="1"/>
  <c r="I20" i="1"/>
  <c r="I21" i="1"/>
  <c r="I22" i="1"/>
  <c r="J22" i="1"/>
  <c r="K22" i="1"/>
  <c r="I23" i="1"/>
  <c r="I24" i="1"/>
  <c r="I2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L12" i="1"/>
  <c r="M12" i="1"/>
  <c r="L16" i="1"/>
  <c r="M16" i="1"/>
  <c r="L20" i="1"/>
  <c r="M20" i="1"/>
  <c r="K3" i="2"/>
  <c r="L3" i="2"/>
  <c r="K4" i="2"/>
  <c r="K5" i="2"/>
  <c r="K7" i="2"/>
  <c r="L7" i="2"/>
  <c r="K8" i="2"/>
  <c r="K9" i="2"/>
  <c r="K11" i="2"/>
  <c r="L11" i="2"/>
  <c r="K12" i="2"/>
  <c r="K13" i="2"/>
  <c r="K15" i="2"/>
  <c r="K16" i="2"/>
  <c r="K17" i="2"/>
  <c r="K19" i="2"/>
  <c r="K20" i="2"/>
  <c r="K21" i="2"/>
  <c r="K22" i="2"/>
  <c r="L22" i="2"/>
  <c r="K23" i="2"/>
  <c r="K24" i="2"/>
  <c r="K25" i="2"/>
  <c r="K2" i="2"/>
  <c r="L4" i="1"/>
  <c r="M4" i="1"/>
  <c r="L7" i="1"/>
  <c r="M7" i="1"/>
  <c r="L8" i="1"/>
  <c r="M8" i="1"/>
  <c r="L9" i="1"/>
  <c r="M9" i="1"/>
  <c r="L11" i="1"/>
  <c r="M11" i="1"/>
  <c r="L13" i="1"/>
  <c r="M13" i="1"/>
  <c r="L15" i="1"/>
  <c r="L17" i="1"/>
  <c r="M17" i="1"/>
  <c r="L19" i="1"/>
  <c r="L21" i="1"/>
  <c r="M21" i="1"/>
  <c r="L22" i="1"/>
  <c r="M22" i="1"/>
  <c r="L23" i="1"/>
  <c r="L24" i="1"/>
  <c r="M24" i="1"/>
  <c r="L25" i="1"/>
  <c r="M25" i="1"/>
  <c r="L2" i="1"/>
  <c r="P24" i="1"/>
  <c r="P25" i="1"/>
  <c r="P26" i="1"/>
  <c r="P27" i="1"/>
  <c r="P28" i="1"/>
  <c r="P29" i="1"/>
  <c r="P30" i="1"/>
  <c r="P31" i="1"/>
  <c r="P32" i="1"/>
  <c r="P33" i="1"/>
  <c r="P34" i="1"/>
  <c r="P35" i="1"/>
  <c r="P23" i="1"/>
  <c r="O28" i="2"/>
  <c r="O29" i="2"/>
  <c r="O30" i="2"/>
  <c r="O31" i="2"/>
  <c r="O32" i="2"/>
  <c r="O33" i="2"/>
  <c r="O34" i="2"/>
  <c r="O35" i="2"/>
  <c r="O36" i="2"/>
  <c r="O37" i="2"/>
  <c r="O38" i="2"/>
  <c r="O39" i="2"/>
  <c r="L24" i="2"/>
  <c r="J7" i="1"/>
  <c r="K7" i="1"/>
  <c r="J8" i="1"/>
  <c r="J9" i="1"/>
  <c r="J11" i="1"/>
  <c r="K11" i="1"/>
  <c r="J12" i="1"/>
  <c r="K12" i="1"/>
  <c r="J13" i="1"/>
  <c r="J15" i="1"/>
  <c r="K15" i="1"/>
  <c r="J16" i="1"/>
  <c r="K16" i="1"/>
  <c r="J17" i="1"/>
  <c r="J19" i="1"/>
  <c r="K19" i="1"/>
  <c r="J20" i="1"/>
  <c r="K20" i="1"/>
  <c r="J21" i="1"/>
  <c r="K21" i="1"/>
  <c r="J23" i="1"/>
  <c r="K23" i="1"/>
  <c r="J24" i="1"/>
  <c r="J25" i="1"/>
  <c r="J2" i="1"/>
  <c r="K2" i="1"/>
  <c r="I3" i="2"/>
  <c r="I4" i="2"/>
  <c r="J4" i="2"/>
  <c r="I5" i="2"/>
  <c r="I6" i="2"/>
  <c r="J6" i="2"/>
  <c r="I7" i="2"/>
  <c r="I8" i="2"/>
  <c r="J8" i="2"/>
  <c r="I9" i="2"/>
  <c r="I10" i="2"/>
  <c r="J10" i="2"/>
  <c r="I11" i="2"/>
  <c r="I12" i="2"/>
  <c r="J12" i="2"/>
  <c r="I13" i="2"/>
  <c r="I14" i="2"/>
  <c r="J14" i="2"/>
  <c r="I15" i="2"/>
  <c r="I16" i="2"/>
  <c r="I17" i="2"/>
  <c r="I18" i="2"/>
  <c r="I19" i="2"/>
  <c r="I20" i="2"/>
  <c r="J20" i="2"/>
  <c r="I21" i="2"/>
  <c r="I22" i="2"/>
  <c r="I23" i="2"/>
  <c r="I24" i="2"/>
  <c r="J24" i="2"/>
  <c r="I25" i="2"/>
  <c r="I2" i="2"/>
  <c r="J2" i="2"/>
  <c r="J22" i="2"/>
  <c r="L38" i="2"/>
  <c r="K38" i="2"/>
  <c r="J38" i="2"/>
  <c r="I38" i="2"/>
  <c r="L37" i="2"/>
  <c r="K37" i="2"/>
  <c r="J37" i="2"/>
  <c r="I37" i="2"/>
  <c r="L36" i="2"/>
  <c r="K36" i="2"/>
  <c r="J36" i="2"/>
  <c r="I36" i="2"/>
  <c r="L35" i="2"/>
  <c r="K35" i="2"/>
  <c r="J35" i="2"/>
  <c r="I35" i="2"/>
  <c r="L34" i="2"/>
  <c r="K34" i="2"/>
  <c r="J34" i="2"/>
  <c r="I34" i="2"/>
  <c r="E34" i="2"/>
  <c r="D34" i="2"/>
  <c r="C34" i="2"/>
  <c r="B34" i="2"/>
  <c r="L33" i="2"/>
  <c r="K33" i="2"/>
  <c r="J33" i="2"/>
  <c r="I33" i="2"/>
  <c r="E33" i="2"/>
  <c r="C33" i="2"/>
  <c r="B33" i="2"/>
  <c r="L32" i="2"/>
  <c r="K32" i="2"/>
  <c r="J32" i="2"/>
  <c r="I32" i="2"/>
  <c r="E32" i="2"/>
  <c r="D32" i="2"/>
  <c r="D33" i="2"/>
  <c r="C32" i="2"/>
  <c r="B32" i="2"/>
  <c r="L31" i="2"/>
  <c r="K31" i="2"/>
  <c r="J31" i="2"/>
  <c r="I31" i="2"/>
  <c r="E31" i="2"/>
  <c r="D31" i="2"/>
  <c r="C31" i="2"/>
  <c r="B31" i="2"/>
  <c r="L30" i="2"/>
  <c r="K30" i="2"/>
  <c r="J30" i="2"/>
  <c r="I30" i="2"/>
  <c r="L29" i="2"/>
  <c r="K29" i="2"/>
  <c r="J29" i="2"/>
  <c r="I29" i="2"/>
  <c r="J25" i="2"/>
  <c r="J23" i="2"/>
  <c r="L23" i="2"/>
  <c r="J21" i="2"/>
  <c r="L20" i="2"/>
  <c r="L19" i="2"/>
  <c r="L17" i="2"/>
  <c r="J17" i="2"/>
  <c r="L16" i="2"/>
  <c r="L15" i="2"/>
  <c r="L13" i="2"/>
  <c r="J13" i="2"/>
  <c r="L12" i="2"/>
  <c r="J11" i="2"/>
  <c r="J9" i="2"/>
  <c r="L8" i="2"/>
  <c r="J7" i="2"/>
  <c r="J5" i="2"/>
  <c r="L4" i="2"/>
  <c r="L2" i="2"/>
  <c r="M2" i="1"/>
  <c r="J3" i="1"/>
  <c r="K3" i="1"/>
  <c r="J4" i="1"/>
  <c r="K4" i="1"/>
  <c r="L5" i="1"/>
  <c r="M5" i="1"/>
  <c r="J6" i="1"/>
  <c r="K6" i="1"/>
  <c r="K8" i="1"/>
  <c r="K9" i="1"/>
  <c r="K13" i="1"/>
  <c r="K17" i="1"/>
  <c r="K24" i="1"/>
  <c r="K25" i="1"/>
  <c r="J29" i="1"/>
  <c r="K29" i="1"/>
  <c r="L29" i="1"/>
  <c r="J30" i="1"/>
  <c r="K30" i="1"/>
  <c r="L30" i="1"/>
  <c r="B31" i="1"/>
  <c r="C31" i="1"/>
  <c r="D31" i="1"/>
  <c r="E31" i="1"/>
  <c r="J31" i="1"/>
  <c r="K31" i="1"/>
  <c r="L31" i="1"/>
  <c r="B32" i="1"/>
  <c r="C32" i="1"/>
  <c r="D32" i="1"/>
  <c r="E32" i="1"/>
  <c r="J32" i="1"/>
  <c r="K32" i="1"/>
  <c r="L32" i="1"/>
  <c r="B33" i="1"/>
  <c r="C33" i="1"/>
  <c r="D33" i="1"/>
  <c r="E33" i="1"/>
  <c r="J33" i="1"/>
  <c r="K33" i="1"/>
  <c r="L33" i="1"/>
  <c r="B34" i="1"/>
  <c r="C34" i="1"/>
  <c r="D34" i="1"/>
  <c r="E34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18" i="2"/>
  <c r="L5" i="2"/>
  <c r="J15" i="2"/>
  <c r="L21" i="2"/>
  <c r="J3" i="2"/>
  <c r="L9" i="2"/>
  <c r="J19" i="2"/>
  <c r="L25" i="2"/>
  <c r="J16" i="2"/>
  <c r="M23" i="1"/>
  <c r="M19" i="1"/>
  <c r="M15" i="1"/>
  <c r="M38" i="1"/>
  <c r="M37" i="1"/>
  <c r="M36" i="1"/>
  <c r="M35" i="1"/>
  <c r="M34" i="1"/>
  <c r="M33" i="1"/>
  <c r="M32" i="1"/>
  <c r="M31" i="1"/>
  <c r="M30" i="1"/>
  <c r="M29" i="1"/>
  <c r="J18" i="1"/>
  <c r="K18" i="1"/>
  <c r="J14" i="1"/>
  <c r="K14" i="1"/>
  <c r="J10" i="1"/>
  <c r="K10" i="1"/>
  <c r="J5" i="1"/>
  <c r="K5" i="1"/>
  <c r="L6" i="1"/>
  <c r="M6" i="1"/>
  <c r="L3" i="1"/>
  <c r="M3" i="1"/>
</calcChain>
</file>

<file path=xl/sharedStrings.xml><?xml version="1.0" encoding="utf-8"?>
<sst xmlns="http://schemas.openxmlformats.org/spreadsheetml/2006/main" count="155" uniqueCount="90">
  <si>
    <t>c</t>
  </si>
  <si>
    <t>k</t>
  </si>
  <si>
    <t>w</t>
  </si>
  <si>
    <t>min</t>
  </si>
  <si>
    <t>typ</t>
  </si>
  <si>
    <t>max</t>
  </si>
  <si>
    <t>adc</t>
  </si>
  <si>
    <t>t(adc)</t>
  </si>
  <si>
    <t>Fehler</t>
  </si>
  <si>
    <t>fehler</t>
  </si>
  <si>
    <t>0.99</t>
  </si>
  <si>
    <t>±3.02</t>
  </si>
  <si>
    <t>0.98</t>
  </si>
  <si>
    <t>±2.92</t>
  </si>
  <si>
    <t>0.96</t>
  </si>
  <si>
    <t>±2.74</t>
  </si>
  <si>
    <t>0.93</t>
  </si>
  <si>
    <t>±2.55</t>
  </si>
  <si>
    <t>0.91</t>
  </si>
  <si>
    <t>±2.35</t>
  </si>
  <si>
    <t>0.88</t>
  </si>
  <si>
    <t>±2.14</t>
  </si>
  <si>
    <t>0.85</t>
  </si>
  <si>
    <t>±1.91</t>
  </si>
  <si>
    <t>0.83</t>
  </si>
  <si>
    <t>±1.67</t>
  </si>
  <si>
    <t>0.80</t>
  </si>
  <si>
    <t>±1.41</t>
  </si>
  <si>
    <t>0.79</t>
  </si>
  <si>
    <t>±1.27</t>
  </si>
  <si>
    <t>0.78</t>
  </si>
  <si>
    <t>±1.39</t>
  </si>
  <si>
    <t>0.75</t>
  </si>
  <si>
    <t>±1.64</t>
  </si>
  <si>
    <t>0.73</t>
  </si>
  <si>
    <t>0.71</t>
  </si>
  <si>
    <t>±2.19</t>
  </si>
  <si>
    <t>0.69</t>
  </si>
  <si>
    <t>±2.49</t>
  </si>
  <si>
    <t>0.67</t>
  </si>
  <si>
    <t>±2.8</t>
  </si>
  <si>
    <t>0.65</t>
  </si>
  <si>
    <t>±3.12</t>
  </si>
  <si>
    <t>0.63</t>
  </si>
  <si>
    <t>±3.46</t>
  </si>
  <si>
    <t>0.61</t>
  </si>
  <si>
    <t>±3.83</t>
  </si>
  <si>
    <t>0.58</t>
  </si>
  <si>
    <t>±4.33</t>
  </si>
  <si>
    <t>0.55</t>
  </si>
  <si>
    <t>±4.66</t>
  </si>
  <si>
    <t>0.52</t>
  </si>
  <si>
    <t>±5.07</t>
  </si>
  <si>
    <t>0.45</t>
  </si>
  <si>
    <t>±6.28</t>
  </si>
  <si>
    <t>0.35</t>
  </si>
  <si>
    <t>±8.55</t>
  </si>
  <si>
    <t>r</t>
  </si>
  <si>
    <t>t</t>
  </si>
  <si>
    <t>v_adc</t>
  </si>
  <si>
    <t>T(adc)</t>
  </si>
  <si>
    <t>t2</t>
  </si>
  <si>
    <t>f_pwm</t>
  </si>
  <si>
    <t>ICR</t>
  </si>
  <si>
    <t>Prescaler</t>
  </si>
  <si>
    <t>0.59</t>
  </si>
  <si>
    <t>±3.93</t>
  </si>
  <si>
    <t>0.53</t>
  </si>
  <si>
    <t>±4.7</t>
  </si>
  <si>
    <t>0.49</t>
  </si>
  <si>
    <t>±5.26</t>
  </si>
  <si>
    <t>0.44</t>
  </si>
  <si>
    <t>±6</t>
  </si>
  <si>
    <t>0.33</t>
  </si>
  <si>
    <t>±8.45</t>
  </si>
  <si>
    <t>0.20</t>
  </si>
  <si>
    <t>±14.63</t>
  </si>
  <si>
    <t>ADC = (Vin * 1023)/Vref</t>
  </si>
  <si>
    <t>Vin</t>
  </si>
  <si>
    <t>VS</t>
  </si>
  <si>
    <t>MPX4250</t>
  </si>
  <si>
    <t>Voffs</t>
  </si>
  <si>
    <t>P=(Vout* ADC-Voffs)/(VS*0,00369)</t>
  </si>
  <si>
    <t>ADC</t>
  </si>
  <si>
    <t>Vadc</t>
  </si>
  <si>
    <t>Vref</t>
  </si>
  <si>
    <t>P</t>
  </si>
  <si>
    <t>m</t>
  </si>
  <si>
    <t>n</t>
  </si>
  <si>
    <t>P_int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</si>
</sst>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0" xfId="0" applyNumberFormat="1"/>
    <xf numFmtId="10" fontId="0" fillId="0" borderId="0" xfId="1" applyNumberFormat="1" applyFont="1" applyFill="1" applyBorder="1" applyAlignment="1" applyProtection="1"/>
    <xf numFmtId="2" fontId="0" fillId="0" borderId="0" xfId="0" applyNumberFormat="1"/>
    <xf numFmtId="164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789370078740162E-2"/>
          <c:y val="0.16708333333333336"/>
          <c:w val="0.86354396325459315"/>
          <c:h val="0.6714577865266842"/>
        </c:manualLayout>
      </c:layout>
      <c:scatterChart>
        <c:scatterStyle val="lineMarker"/>
        <c:varyColors val="0"/>
        <c:ser>
          <c:idx val="1"/>
          <c:order val="0"/>
          <c:tx>
            <c:strRef>
              <c:f>'kty110'!$I$1</c:f>
              <c:strCache>
                <c:ptCount val="1"/>
                <c:pt idx="0">
                  <c:v>adc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'kty110'!$I$2:$I$25</c:f>
              <c:numCache>
                <c:formatCode>0</c:formatCode>
                <c:ptCount val="24"/>
                <c:pt idx="0">
                  <c:v>155.77864992150705</c:v>
                </c:pt>
                <c:pt idx="1">
                  <c:v>162.53271028037383</c:v>
                </c:pt>
                <c:pt idx="2">
                  <c:v>176.2495401594114</c:v>
                </c:pt>
                <c:pt idx="3">
                  <c:v>190.28971962616822</c:v>
                </c:pt>
                <c:pt idx="4">
                  <c:v>205.08469055374593</c:v>
                </c:pt>
                <c:pt idx="5">
                  <c:v>220.06395348837211</c:v>
                </c:pt>
                <c:pt idx="6">
                  <c:v>235.40376390076989</c:v>
                </c:pt>
                <c:pt idx="7">
                  <c:v>250.81660609449258</c:v>
                </c:pt>
                <c:pt idx="8">
                  <c:v>266.46754313886606</c:v>
                </c:pt>
                <c:pt idx="9">
                  <c:v>274.46341463414632</c:v>
                </c:pt>
                <c:pt idx="10">
                  <c:v>282.2920353982301</c:v>
                </c:pt>
                <c:pt idx="11">
                  <c:v>298.22959853056938</c:v>
                </c:pt>
                <c:pt idx="12">
                  <c:v>314.04209445585218</c:v>
                </c:pt>
                <c:pt idx="13">
                  <c:v>330.04967385850478</c:v>
                </c:pt>
                <c:pt idx="14">
                  <c:v>345.68268759195684</c:v>
                </c:pt>
                <c:pt idx="15">
                  <c:v>361.4191616766467</c:v>
                </c:pt>
                <c:pt idx="16">
                  <c:v>376.89473684210526</c:v>
                </c:pt>
                <c:pt idx="17">
                  <c:v>392.23955240922584</c:v>
                </c:pt>
                <c:pt idx="18">
                  <c:v>407.284440481498</c:v>
                </c:pt>
                <c:pt idx="19">
                  <c:v>422.02088772845951</c:v>
                </c:pt>
                <c:pt idx="20">
                  <c:v>429</c:v>
                </c:pt>
                <c:pt idx="21">
                  <c:v>435.69402509036786</c:v>
                </c:pt>
                <c:pt idx="22">
                  <c:v>447.9219237976265</c:v>
                </c:pt>
                <c:pt idx="23">
                  <c:v>458.03784004908977</c:v>
                </c:pt>
              </c:numCache>
            </c:numRef>
          </c:xVal>
          <c:yVal>
            <c:numRef>
              <c:f>'kty110'!$A$2:$A$25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1856"/>
        <c:axId val="47232512"/>
      </c:scatterChart>
      <c:valAx>
        <c:axId val="4364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7232512"/>
        <c:crosses val="autoZero"/>
        <c:crossBetween val="midCat"/>
      </c:valAx>
      <c:valAx>
        <c:axId val="472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1856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'kty-220'!$H$1</c:f>
              <c:strCache>
                <c:ptCount val="1"/>
                <c:pt idx="0">
                  <c:v>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236154855643042"/>
                  <c:y val="4.575678040244969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'kty-220'!$H$2:$H$25</c:f>
              <c:numCache>
                <c:formatCode>0</c:formatCode>
                <c:ptCount val="24"/>
                <c:pt idx="0">
                  <c:v>152.36170212765958</c:v>
                </c:pt>
                <c:pt idx="1">
                  <c:v>158.92760180995475</c:v>
                </c:pt>
                <c:pt idx="2">
                  <c:v>172.39866369710467</c:v>
                </c:pt>
                <c:pt idx="3">
                  <c:v>186.31239959106179</c:v>
                </c:pt>
                <c:pt idx="4">
                  <c:v>200.72355389694272</c:v>
                </c:pt>
                <c:pt idx="5">
                  <c:v>215.55813953488371</c:v>
                </c:pt>
                <c:pt idx="6">
                  <c:v>230.63485477178423</c:v>
                </c:pt>
                <c:pt idx="7">
                  <c:v>245.89744981009224</c:v>
                </c:pt>
                <c:pt idx="8">
                  <c:v>261.39404413719757</c:v>
                </c:pt>
                <c:pt idx="9">
                  <c:v>269.21052631578948</c:v>
                </c:pt>
                <c:pt idx="10">
                  <c:v>277.0625</c:v>
                </c:pt>
                <c:pt idx="11">
                  <c:v>292.75143403441683</c:v>
                </c:pt>
                <c:pt idx="12">
                  <c:v>308.41848571784959</c:v>
                </c:pt>
                <c:pt idx="13">
                  <c:v>324.11016225448333</c:v>
                </c:pt>
                <c:pt idx="14">
                  <c:v>339.77996422182468</c:v>
                </c:pt>
                <c:pt idx="15">
                  <c:v>355.30769230769232</c:v>
                </c:pt>
                <c:pt idx="16">
                  <c:v>370.66567979959007</c:v>
                </c:pt>
                <c:pt idx="17">
                  <c:v>385.90035587188612</c:v>
                </c:pt>
                <c:pt idx="18">
                  <c:v>400.77777777777777</c:v>
                </c:pt>
                <c:pt idx="19">
                  <c:v>414.65339280025484</c:v>
                </c:pt>
                <c:pt idx="20">
                  <c:v>420.91907514450867</c:v>
                </c:pt>
                <c:pt idx="21">
                  <c:v>426.74687760199834</c:v>
                </c:pt>
                <c:pt idx="22">
                  <c:v>436.39340569322138</c:v>
                </c:pt>
                <c:pt idx="23">
                  <c:v>443.16194331983803</c:v>
                </c:pt>
              </c:numCache>
            </c:numRef>
          </c:xVal>
          <c:yVal>
            <c:numRef>
              <c:f>'kty-220'!$A$2:$A$25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94080"/>
        <c:axId val="44895616"/>
      </c:scatterChart>
      <c:valAx>
        <c:axId val="4489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895616"/>
        <c:crosses val="autoZero"/>
        <c:crossBetween val="midCat"/>
      </c:valAx>
      <c:valAx>
        <c:axId val="448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408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2</xdr:row>
      <xdr:rowOff>68580</xdr:rowOff>
    </xdr:from>
    <xdr:to>
      <xdr:col>19</xdr:col>
      <xdr:colOff>236220</xdr:colOff>
      <xdr:row>18</xdr:row>
      <xdr:rowOff>129540</xdr:rowOff>
    </xdr:to>
    <xdr:graphicFrame macro="">
      <xdr:nvGraphicFramePr>
        <xdr:cNvPr id="1035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541020</xdr:colOff>
      <xdr:row>1</xdr:row>
      <xdr:rowOff>60960</xdr:rowOff>
    </xdr:from>
    <xdr:to>
      <xdr:col>18</xdr:col>
      <xdr:colOff>358140</xdr:colOff>
      <xdr:row>17</xdr:row>
      <xdr:rowOff>121920</xdr:rowOff>
    </xdr:to>
    <xdr:graphicFrame macro="">
      <xdr:nvGraphicFramePr>
        <xdr:cNvPr id="308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5" workbookViewId="0">
      <selection activeCell="E20" sqref="E20"/>
    </sheetView>
  </sheetViews>
  <sheetFormatPr baseColWidth="10"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78</v>
      </c>
      <c r="I1" t="s">
        <v>6</v>
      </c>
      <c r="J1" t="s">
        <v>7</v>
      </c>
      <c r="K1" t="s">
        <v>8</v>
      </c>
      <c r="L1" t="s">
        <v>7</v>
      </c>
      <c r="M1" t="s">
        <v>9</v>
      </c>
    </row>
    <row r="2" spans="1:13" x14ac:dyDescent="0.2">
      <c r="A2">
        <v>-55</v>
      </c>
      <c r="B2">
        <v>-67</v>
      </c>
      <c r="C2" t="s">
        <v>10</v>
      </c>
      <c r="D2">
        <v>471</v>
      </c>
      <c r="E2">
        <v>485</v>
      </c>
      <c r="F2">
        <v>500</v>
      </c>
      <c r="G2" t="s">
        <v>11</v>
      </c>
      <c r="H2" s="4">
        <f>(E2*5)/(E2+2700)</f>
        <v>0.76138147566718994</v>
      </c>
      <c r="I2" s="1">
        <f>(1023*E2)/(E2+2700)</f>
        <v>155.77864992150705</v>
      </c>
      <c r="J2" s="2">
        <f>$A$27*I2+$B$27</f>
        <v>-53.44247205651493</v>
      </c>
      <c r="K2" s="3">
        <f>ABS(A2-J2)/ABS(A2)</f>
        <v>2.8318689881546726E-2</v>
      </c>
      <c r="L2" s="2">
        <f>((839*I2)/128-1557)/10</f>
        <v>-53.59196305926217</v>
      </c>
      <c r="M2" s="3">
        <f>ABS(A2-L2)/ABS(A2)</f>
        <v>2.5600671649778726E-2</v>
      </c>
    </row>
    <row r="3" spans="1:13" x14ac:dyDescent="0.2">
      <c r="A3">
        <v>-50</v>
      </c>
      <c r="B3">
        <v>-58</v>
      </c>
      <c r="C3" t="s">
        <v>12</v>
      </c>
      <c r="D3">
        <v>495</v>
      </c>
      <c r="E3">
        <v>510</v>
      </c>
      <c r="F3">
        <v>524</v>
      </c>
      <c r="G3" t="s">
        <v>13</v>
      </c>
      <c r="H3" s="4">
        <f t="shared" ref="H3:H25" si="0">(E3*5)/(E3+2700)</f>
        <v>0.79439252336448596</v>
      </c>
      <c r="I3" s="1">
        <f t="shared" ref="I3:I25" si="1">(1023*E3)/(E3+2700)</f>
        <v>162.53271028037383</v>
      </c>
      <c r="J3" s="2">
        <f t="shared" ref="J3:J25" si="2">$A$27*I3+$B$27</f>
        <v>-49.009782242990667</v>
      </c>
      <c r="K3" s="3">
        <f t="shared" ref="K3:K25" si="3">ABS(A3-J3)/ABS(A3)</f>
        <v>1.9804355140186657E-2</v>
      </c>
      <c r="L3" s="2">
        <f t="shared" ref="L3:L25" si="4">((839*I3)/128-1557)/10</f>
        <v>-49.164887558411216</v>
      </c>
      <c r="M3" s="3">
        <f t="shared" ref="M3:M25" si="5">ABS(A3-L3)/ABS(A3)</f>
        <v>1.6702248831775676E-2</v>
      </c>
    </row>
    <row r="4" spans="1:13" x14ac:dyDescent="0.2">
      <c r="A4">
        <v>-40</v>
      </c>
      <c r="B4">
        <v>-40</v>
      </c>
      <c r="C4" t="s">
        <v>14</v>
      </c>
      <c r="D4">
        <v>547</v>
      </c>
      <c r="E4">
        <v>562</v>
      </c>
      <c r="F4">
        <v>576</v>
      </c>
      <c r="G4" t="s">
        <v>15</v>
      </c>
      <c r="H4" s="4">
        <f t="shared" si="0"/>
        <v>0.86143470263641941</v>
      </c>
      <c r="I4" s="1">
        <f t="shared" si="1"/>
        <v>176.2495401594114</v>
      </c>
      <c r="J4" s="2">
        <f t="shared" si="2"/>
        <v>-40.007426793378315</v>
      </c>
      <c r="K4" s="3">
        <f t="shared" si="3"/>
        <v>1.8566983445786889E-4</v>
      </c>
      <c r="L4" s="2">
        <f t="shared" si="4"/>
        <v>-40.173934223635818</v>
      </c>
      <c r="M4" s="3">
        <f t="shared" si="5"/>
        <v>4.3483555908954584E-3</v>
      </c>
    </row>
    <row r="5" spans="1:13" x14ac:dyDescent="0.2">
      <c r="A5">
        <v>-30</v>
      </c>
      <c r="B5">
        <v>-22</v>
      </c>
      <c r="C5" t="s">
        <v>16</v>
      </c>
      <c r="D5">
        <v>603</v>
      </c>
      <c r="E5">
        <v>617</v>
      </c>
      <c r="F5">
        <v>632</v>
      </c>
      <c r="G5" t="s">
        <v>17</v>
      </c>
      <c r="H5" s="4">
        <f t="shared" si="0"/>
        <v>0.93005728067530902</v>
      </c>
      <c r="I5" s="1">
        <f t="shared" si="1"/>
        <v>190.28971962616822</v>
      </c>
      <c r="J5" s="2">
        <f t="shared" si="2"/>
        <v>-30.792857009345809</v>
      </c>
      <c r="K5" s="3">
        <f t="shared" si="3"/>
        <v>2.6428566978193638E-2</v>
      </c>
      <c r="L5" s="2">
        <f t="shared" si="4"/>
        <v>-30.971035338785054</v>
      </c>
      <c r="M5" s="3">
        <f t="shared" si="5"/>
        <v>3.2367844626168464E-2</v>
      </c>
    </row>
    <row r="6" spans="1:13" x14ac:dyDescent="0.2">
      <c r="A6">
        <v>-20</v>
      </c>
      <c r="B6">
        <v>-4</v>
      </c>
      <c r="C6" t="s">
        <v>18</v>
      </c>
      <c r="D6">
        <v>662</v>
      </c>
      <c r="E6">
        <v>677</v>
      </c>
      <c r="F6">
        <v>691</v>
      </c>
      <c r="G6" t="s">
        <v>19</v>
      </c>
      <c r="H6" s="4">
        <f t="shared" si="0"/>
        <v>1.0023689665383477</v>
      </c>
      <c r="I6" s="1">
        <f t="shared" si="1"/>
        <v>205.08469055374593</v>
      </c>
      <c r="J6" s="2">
        <f t="shared" si="2"/>
        <v>-21.082917589576567</v>
      </c>
      <c r="K6" s="3">
        <f t="shared" si="3"/>
        <v>5.414587947882836E-2</v>
      </c>
      <c r="L6" s="2">
        <f t="shared" si="4"/>
        <v>-21.273394238599348</v>
      </c>
      <c r="M6" s="3">
        <f t="shared" si="5"/>
        <v>6.3669711929967399E-2</v>
      </c>
    </row>
    <row r="7" spans="1:13" x14ac:dyDescent="0.2">
      <c r="A7">
        <v>-10</v>
      </c>
      <c r="B7">
        <v>14</v>
      </c>
      <c r="C7" t="s">
        <v>20</v>
      </c>
      <c r="D7">
        <v>726</v>
      </c>
      <c r="E7">
        <v>740</v>
      </c>
      <c r="F7">
        <v>754</v>
      </c>
      <c r="G7" t="s">
        <v>21</v>
      </c>
      <c r="H7" s="4">
        <f t="shared" si="0"/>
        <v>1.0755813953488371</v>
      </c>
      <c r="I7" s="1">
        <f t="shared" si="1"/>
        <v>220.06395348837211</v>
      </c>
      <c r="J7" s="2">
        <f t="shared" si="2"/>
        <v>-11.252027325581395</v>
      </c>
      <c r="K7" s="3">
        <f t="shared" si="3"/>
        <v>0.12520273255813946</v>
      </c>
      <c r="L7" s="2">
        <f t="shared" si="4"/>
        <v>-11.454955486918607</v>
      </c>
      <c r="M7" s="3">
        <f t="shared" si="5"/>
        <v>0.14549554869186068</v>
      </c>
    </row>
    <row r="8" spans="1:13" x14ac:dyDescent="0.2">
      <c r="A8">
        <v>0</v>
      </c>
      <c r="B8">
        <v>32</v>
      </c>
      <c r="C8" t="s">
        <v>22</v>
      </c>
      <c r="D8">
        <v>794</v>
      </c>
      <c r="E8">
        <v>807</v>
      </c>
      <c r="F8">
        <v>820</v>
      </c>
      <c r="G8" t="s">
        <v>23</v>
      </c>
      <c r="H8" s="4">
        <f t="shared" si="0"/>
        <v>1.1505560307955518</v>
      </c>
      <c r="I8" s="1">
        <f t="shared" si="1"/>
        <v>235.40376390076989</v>
      </c>
      <c r="J8" s="2">
        <f t="shared" si="2"/>
        <v>-1.1845097519247361</v>
      </c>
      <c r="K8" s="3" t="e">
        <f t="shared" si="3"/>
        <v>#DIV/0!</v>
      </c>
      <c r="L8" s="2">
        <f t="shared" si="4"/>
        <v>-1.4001891306672405</v>
      </c>
      <c r="M8" s="3" t="e">
        <f t="shared" si="5"/>
        <v>#DIV/0!</v>
      </c>
    </row>
    <row r="9" spans="1:13" x14ac:dyDescent="0.2">
      <c r="A9">
        <v>10</v>
      </c>
      <c r="B9">
        <v>50</v>
      </c>
      <c r="C9" t="s">
        <v>24</v>
      </c>
      <c r="D9">
        <v>865</v>
      </c>
      <c r="E9">
        <v>877</v>
      </c>
      <c r="F9">
        <v>889</v>
      </c>
      <c r="G9" t="s">
        <v>25</v>
      </c>
      <c r="H9" s="4">
        <f t="shared" si="0"/>
        <v>1.2258876153201006</v>
      </c>
      <c r="I9" s="1">
        <f t="shared" si="1"/>
        <v>250.81660609449258</v>
      </c>
      <c r="J9" s="2">
        <f t="shared" si="2"/>
        <v>8.9309385798154892</v>
      </c>
      <c r="K9" s="3">
        <f t="shared" si="3"/>
        <v>0.10690614201845108</v>
      </c>
      <c r="L9" s="2">
        <f t="shared" si="4"/>
        <v>8.7024472759994289</v>
      </c>
      <c r="M9" s="3">
        <f t="shared" si="5"/>
        <v>0.1297552724000571</v>
      </c>
    </row>
    <row r="10" spans="1:13" x14ac:dyDescent="0.2">
      <c r="A10">
        <v>20</v>
      </c>
      <c r="B10">
        <v>68</v>
      </c>
      <c r="C10" t="s">
        <v>26</v>
      </c>
      <c r="D10">
        <v>941</v>
      </c>
      <c r="E10">
        <v>951</v>
      </c>
      <c r="F10">
        <v>962</v>
      </c>
      <c r="G10" t="s">
        <v>27</v>
      </c>
      <c r="H10" s="4">
        <f t="shared" si="0"/>
        <v>1.3023829087921117</v>
      </c>
      <c r="I10" s="1">
        <f t="shared" si="1"/>
        <v>266.46754313886606</v>
      </c>
      <c r="J10" s="2">
        <f t="shared" si="2"/>
        <v>19.20264856203778</v>
      </c>
      <c r="K10" s="3">
        <f t="shared" si="3"/>
        <v>3.9867571898111007E-2</v>
      </c>
      <c r="L10" s="2">
        <f t="shared" si="4"/>
        <v>18.961147416803623</v>
      </c>
      <c r="M10" s="3">
        <f t="shared" si="5"/>
        <v>5.1942629159818843E-2</v>
      </c>
    </row>
    <row r="11" spans="1:13" x14ac:dyDescent="0.2">
      <c r="A11">
        <v>25</v>
      </c>
      <c r="B11">
        <v>77</v>
      </c>
      <c r="C11" t="s">
        <v>28</v>
      </c>
      <c r="D11">
        <v>980</v>
      </c>
      <c r="E11">
        <v>990</v>
      </c>
      <c r="F11">
        <v>1000</v>
      </c>
      <c r="G11" t="s">
        <v>29</v>
      </c>
      <c r="H11" s="4">
        <f t="shared" si="0"/>
        <v>1.3414634146341464</v>
      </c>
      <c r="I11" s="1">
        <f t="shared" si="1"/>
        <v>274.46341463414632</v>
      </c>
      <c r="J11" s="2">
        <f t="shared" si="2"/>
        <v>24.450339024390217</v>
      </c>
      <c r="K11" s="3">
        <f t="shared" si="3"/>
        <v>2.1986439024391301E-2</v>
      </c>
      <c r="L11" s="2">
        <f t="shared" si="4"/>
        <v>24.202191310975603</v>
      </c>
      <c r="M11" s="3">
        <f t="shared" si="5"/>
        <v>3.1912347560975857E-2</v>
      </c>
    </row>
    <row r="12" spans="1:13" x14ac:dyDescent="0.2">
      <c r="A12">
        <v>30</v>
      </c>
      <c r="B12">
        <v>86</v>
      </c>
      <c r="C12" t="s">
        <v>30</v>
      </c>
      <c r="D12">
        <v>1018</v>
      </c>
      <c r="E12">
        <v>1029</v>
      </c>
      <c r="F12">
        <v>1041</v>
      </c>
      <c r="G12" t="s">
        <v>31</v>
      </c>
      <c r="H12" s="4">
        <f t="shared" si="0"/>
        <v>1.3797264682220434</v>
      </c>
      <c r="I12" s="1">
        <f t="shared" si="1"/>
        <v>282.2920353982301</v>
      </c>
      <c r="J12" s="2">
        <f t="shared" si="2"/>
        <v>29.588262831858401</v>
      </c>
      <c r="K12" s="3">
        <f t="shared" si="3"/>
        <v>1.3724572271386629E-2</v>
      </c>
      <c r="L12" s="2">
        <f t="shared" si="4"/>
        <v>29.333607577433646</v>
      </c>
      <c r="M12" s="3">
        <f t="shared" si="5"/>
        <v>2.2213080752211786E-2</v>
      </c>
    </row>
    <row r="13" spans="1:13" x14ac:dyDescent="0.2">
      <c r="A13">
        <v>40</v>
      </c>
      <c r="B13">
        <v>104</v>
      </c>
      <c r="C13" t="s">
        <v>32</v>
      </c>
      <c r="D13">
        <v>1097</v>
      </c>
      <c r="E13">
        <v>1111</v>
      </c>
      <c r="F13">
        <v>1125</v>
      </c>
      <c r="G13" t="s">
        <v>33</v>
      </c>
      <c r="H13" s="4">
        <f t="shared" si="0"/>
        <v>1.4576226712149043</v>
      </c>
      <c r="I13" s="1">
        <f t="shared" si="1"/>
        <v>298.22959853056938</v>
      </c>
      <c r="J13" s="2">
        <f t="shared" si="2"/>
        <v>40.048085515612684</v>
      </c>
      <c r="K13" s="3">
        <f t="shared" si="3"/>
        <v>1.2021378903170898E-3</v>
      </c>
      <c r="L13" s="2">
        <f t="shared" si="4"/>
        <v>39.780182161834134</v>
      </c>
      <c r="M13" s="3">
        <f t="shared" si="5"/>
        <v>5.4954459541466608E-3</v>
      </c>
    </row>
    <row r="14" spans="1:13" x14ac:dyDescent="0.2">
      <c r="A14">
        <v>50</v>
      </c>
      <c r="B14">
        <v>122</v>
      </c>
      <c r="C14" t="s">
        <v>34</v>
      </c>
      <c r="D14">
        <v>1180</v>
      </c>
      <c r="E14">
        <v>1196</v>
      </c>
      <c r="F14">
        <v>1213</v>
      </c>
      <c r="G14" t="s">
        <v>23</v>
      </c>
      <c r="H14" s="4">
        <f t="shared" si="0"/>
        <v>1.5349075975359343</v>
      </c>
      <c r="I14" s="1">
        <f t="shared" si="1"/>
        <v>314.04209445585218</v>
      </c>
      <c r="J14" s="2">
        <f t="shared" si="2"/>
        <v>50.425826591375767</v>
      </c>
      <c r="K14" s="3">
        <f t="shared" si="3"/>
        <v>8.5165318275153366E-3</v>
      </c>
      <c r="L14" s="2">
        <f t="shared" si="4"/>
        <v>50.144779100359344</v>
      </c>
      <c r="M14" s="3">
        <f t="shared" si="5"/>
        <v>2.8955820071868742E-3</v>
      </c>
    </row>
    <row r="15" spans="1:13" x14ac:dyDescent="0.2">
      <c r="A15">
        <v>60</v>
      </c>
      <c r="B15">
        <v>140</v>
      </c>
      <c r="C15" t="s">
        <v>35</v>
      </c>
      <c r="D15">
        <v>1266</v>
      </c>
      <c r="E15">
        <v>1286</v>
      </c>
      <c r="F15">
        <v>1305</v>
      </c>
      <c r="G15" t="s">
        <v>36</v>
      </c>
      <c r="H15" s="4">
        <f t="shared" si="0"/>
        <v>1.6131460110386353</v>
      </c>
      <c r="I15" s="1">
        <f t="shared" si="1"/>
        <v>330.04967385850478</v>
      </c>
      <c r="J15" s="2">
        <f t="shared" si="2"/>
        <v>60.93160095333667</v>
      </c>
      <c r="K15" s="3">
        <f t="shared" si="3"/>
        <v>1.5526682555611159E-2</v>
      </c>
      <c r="L15" s="2">
        <f t="shared" si="4"/>
        <v>60.637247161941787</v>
      </c>
      <c r="M15" s="3">
        <f t="shared" si="5"/>
        <v>1.0620786032363109E-2</v>
      </c>
    </row>
    <row r="16" spans="1:13" x14ac:dyDescent="0.2">
      <c r="A16">
        <v>70</v>
      </c>
      <c r="B16">
        <v>158</v>
      </c>
      <c r="C16" t="s">
        <v>37</v>
      </c>
      <c r="D16">
        <v>1355</v>
      </c>
      <c r="E16">
        <v>1378</v>
      </c>
      <c r="F16">
        <v>1402</v>
      </c>
      <c r="G16" t="s">
        <v>38</v>
      </c>
      <c r="H16" s="4">
        <f t="shared" si="0"/>
        <v>1.6895537027954879</v>
      </c>
      <c r="I16" s="1">
        <f t="shared" si="1"/>
        <v>345.68268759195684</v>
      </c>
      <c r="J16" s="2">
        <f t="shared" si="2"/>
        <v>71.191547866601269</v>
      </c>
      <c r="K16" s="3">
        <f t="shared" si="3"/>
        <v>1.7022112380018127E-2</v>
      </c>
      <c r="L16" s="2">
        <f t="shared" si="4"/>
        <v>70.884199132540473</v>
      </c>
      <c r="M16" s="3">
        <f t="shared" si="5"/>
        <v>1.263141617914962E-2</v>
      </c>
    </row>
    <row r="17" spans="1:19" x14ac:dyDescent="0.2">
      <c r="A17">
        <v>80</v>
      </c>
      <c r="B17">
        <v>176</v>
      </c>
      <c r="C17" t="s">
        <v>39</v>
      </c>
      <c r="D17">
        <v>1447</v>
      </c>
      <c r="E17">
        <v>1475</v>
      </c>
      <c r="F17">
        <v>1502</v>
      </c>
      <c r="G17" t="s">
        <v>40</v>
      </c>
      <c r="H17" s="4">
        <f t="shared" si="0"/>
        <v>1.7664670658682635</v>
      </c>
      <c r="I17" s="1">
        <f t="shared" si="1"/>
        <v>361.4191616766467</v>
      </c>
      <c r="J17" s="2">
        <f t="shared" si="2"/>
        <v>81.519395808383223</v>
      </c>
      <c r="K17" s="3">
        <f t="shared" si="3"/>
        <v>1.8992447604790286E-2</v>
      </c>
      <c r="L17" s="2">
        <f t="shared" si="4"/>
        <v>81.198966130239526</v>
      </c>
      <c r="M17" s="3">
        <f t="shared" si="5"/>
        <v>1.4987076627994079E-2</v>
      </c>
    </row>
    <row r="18" spans="1:19" x14ac:dyDescent="0.2">
      <c r="A18">
        <v>90</v>
      </c>
      <c r="B18">
        <v>194</v>
      </c>
      <c r="C18" t="s">
        <v>41</v>
      </c>
      <c r="D18">
        <v>1543</v>
      </c>
      <c r="E18">
        <v>1575</v>
      </c>
      <c r="F18">
        <v>1607</v>
      </c>
      <c r="G18" t="s">
        <v>42</v>
      </c>
      <c r="H18" s="4">
        <f t="shared" si="0"/>
        <v>1.8421052631578947</v>
      </c>
      <c r="I18" s="1">
        <f t="shared" si="1"/>
        <v>376.89473684210526</v>
      </c>
      <c r="J18" s="2">
        <f t="shared" si="2"/>
        <v>91.676015789473666</v>
      </c>
      <c r="K18" s="3">
        <f t="shared" si="3"/>
        <v>1.8622397660818517E-2</v>
      </c>
      <c r="L18" s="2">
        <f t="shared" si="4"/>
        <v>91.342722039473671</v>
      </c>
      <c r="M18" s="3">
        <f t="shared" si="5"/>
        <v>1.4919133771929676E-2</v>
      </c>
    </row>
    <row r="19" spans="1:19" x14ac:dyDescent="0.2">
      <c r="A19">
        <v>100</v>
      </c>
      <c r="B19">
        <v>212</v>
      </c>
      <c r="C19" t="s">
        <v>43</v>
      </c>
      <c r="D19">
        <v>1642</v>
      </c>
      <c r="E19">
        <v>1679</v>
      </c>
      <c r="F19">
        <v>1716</v>
      </c>
      <c r="G19" t="s">
        <v>44</v>
      </c>
      <c r="H19" s="4">
        <f t="shared" si="0"/>
        <v>1.9171043617264216</v>
      </c>
      <c r="I19" s="1">
        <f t="shared" si="1"/>
        <v>392.23955240922584</v>
      </c>
      <c r="J19" s="2">
        <f t="shared" si="2"/>
        <v>101.74681824617488</v>
      </c>
      <c r="K19" s="3">
        <f t="shared" si="3"/>
        <v>1.7468182461748825E-2</v>
      </c>
      <c r="L19" s="2">
        <f t="shared" si="4"/>
        <v>101.40076911823476</v>
      </c>
      <c r="M19" s="3">
        <f t="shared" si="5"/>
        <v>1.4007691182347628E-2</v>
      </c>
    </row>
    <row r="20" spans="1:19" x14ac:dyDescent="0.2">
      <c r="A20">
        <v>110</v>
      </c>
      <c r="B20">
        <v>230</v>
      </c>
      <c r="C20" t="s">
        <v>45</v>
      </c>
      <c r="D20">
        <v>1745</v>
      </c>
      <c r="E20">
        <v>1786</v>
      </c>
      <c r="F20">
        <v>1828</v>
      </c>
      <c r="G20" t="s">
        <v>46</v>
      </c>
      <c r="H20" s="4">
        <f t="shared" si="0"/>
        <v>1.9906375390102542</v>
      </c>
      <c r="I20" s="1">
        <f t="shared" si="1"/>
        <v>407.284440481498</v>
      </c>
      <c r="J20" s="2">
        <f t="shared" si="2"/>
        <v>111.6207782880071</v>
      </c>
      <c r="K20" s="3">
        <f t="shared" si="3"/>
        <v>1.4734348072791838E-2</v>
      </c>
      <c r="L20" s="2">
        <f t="shared" si="4"/>
        <v>111.2622230968569</v>
      </c>
      <c r="M20" s="3">
        <f t="shared" si="5"/>
        <v>1.1474755425971818E-2</v>
      </c>
    </row>
    <row r="21" spans="1:19" x14ac:dyDescent="0.2">
      <c r="A21">
        <v>120</v>
      </c>
      <c r="B21">
        <v>248</v>
      </c>
      <c r="C21" t="s">
        <v>47</v>
      </c>
      <c r="D21">
        <v>1849</v>
      </c>
      <c r="E21">
        <v>1896</v>
      </c>
      <c r="F21">
        <v>1943</v>
      </c>
      <c r="G21" t="s">
        <v>48</v>
      </c>
      <c r="H21" s="4">
        <f t="shared" si="0"/>
        <v>2.0626631853785899</v>
      </c>
      <c r="I21" s="1">
        <f t="shared" si="1"/>
        <v>422.02088772845951</v>
      </c>
      <c r="J21" s="2">
        <f t="shared" si="2"/>
        <v>121.292308616188</v>
      </c>
      <c r="K21" s="3">
        <f t="shared" si="3"/>
        <v>1.0769238468233293E-2</v>
      </c>
      <c r="L21" s="2">
        <f t="shared" si="4"/>
        <v>120.92150375326369</v>
      </c>
      <c r="M21" s="3">
        <f t="shared" si="5"/>
        <v>7.6791979438641063E-3</v>
      </c>
    </row>
    <row r="22" spans="1:19" x14ac:dyDescent="0.2">
      <c r="A22">
        <v>125</v>
      </c>
      <c r="B22">
        <v>257</v>
      </c>
      <c r="C22" t="s">
        <v>49</v>
      </c>
      <c r="D22">
        <v>1900</v>
      </c>
      <c r="E22">
        <v>1950</v>
      </c>
      <c r="F22">
        <v>2000</v>
      </c>
      <c r="G22" t="s">
        <v>50</v>
      </c>
      <c r="H22" s="4">
        <f t="shared" si="0"/>
        <v>2.096774193548387</v>
      </c>
      <c r="I22" s="1">
        <f t="shared" si="1"/>
        <v>429</v>
      </c>
      <c r="J22" s="2">
        <f t="shared" si="2"/>
        <v>125.87270000000001</v>
      </c>
      <c r="K22" s="3">
        <f t="shared" si="3"/>
        <v>6.9816000000000713E-3</v>
      </c>
      <c r="L22" s="2">
        <f t="shared" si="4"/>
        <v>125.49609375</v>
      </c>
      <c r="M22" s="3">
        <f t="shared" si="5"/>
        <v>3.9687500000000001E-3</v>
      </c>
      <c r="R22">
        <v>1</v>
      </c>
      <c r="S22">
        <f>ROUNDDOWN((10*R22*$B$27)/128,0)</f>
        <v>-12</v>
      </c>
    </row>
    <row r="23" spans="1:19" x14ac:dyDescent="0.2">
      <c r="A23">
        <v>130</v>
      </c>
      <c r="B23">
        <v>266</v>
      </c>
      <c r="C23" t="s">
        <v>51</v>
      </c>
      <c r="D23">
        <v>1950</v>
      </c>
      <c r="E23">
        <v>2003</v>
      </c>
      <c r="F23">
        <v>2056</v>
      </c>
      <c r="G23" t="s">
        <v>52</v>
      </c>
      <c r="H23" s="4">
        <f t="shared" si="0"/>
        <v>2.1294918137359131</v>
      </c>
      <c r="I23" s="1">
        <f t="shared" si="1"/>
        <v>435.69402509036786</v>
      </c>
      <c r="J23" s="2">
        <f t="shared" si="2"/>
        <v>130.26598866680843</v>
      </c>
      <c r="K23" s="3">
        <f t="shared" si="3"/>
        <v>2.0460666677571192E-3</v>
      </c>
      <c r="L23" s="2">
        <f t="shared" si="4"/>
        <v>129.88381800845204</v>
      </c>
      <c r="M23" s="3">
        <f t="shared" si="5"/>
        <v>8.9370762729200891E-4</v>
      </c>
      <c r="O23">
        <v>2</v>
      </c>
      <c r="P23">
        <f>$A$27*(10*O23)</f>
        <v>13.125999999999999</v>
      </c>
      <c r="R23">
        <v>120</v>
      </c>
      <c r="S23">
        <f>ROUNDDOWN((10*R23*$B$27)/128,0)</f>
        <v>-1459</v>
      </c>
    </row>
    <row r="24" spans="1:19" x14ac:dyDescent="0.2">
      <c r="A24">
        <v>140</v>
      </c>
      <c r="B24">
        <v>284</v>
      </c>
      <c r="C24" t="s">
        <v>53</v>
      </c>
      <c r="D24">
        <v>2044</v>
      </c>
      <c r="E24">
        <v>2103</v>
      </c>
      <c r="F24">
        <v>2162</v>
      </c>
      <c r="G24" t="s">
        <v>54</v>
      </c>
      <c r="H24" s="4">
        <f t="shared" si="0"/>
        <v>2.1892567145534043</v>
      </c>
      <c r="I24" s="1">
        <f t="shared" si="1"/>
        <v>447.9219237976265</v>
      </c>
      <c r="J24" s="2">
        <f t="shared" si="2"/>
        <v>138.29115858838225</v>
      </c>
      <c r="K24" s="3">
        <f t="shared" si="3"/>
        <v>1.2206010082983961E-2</v>
      </c>
      <c r="L24" s="2">
        <f t="shared" si="4"/>
        <v>137.89882348922552</v>
      </c>
      <c r="M24" s="3">
        <f t="shared" si="5"/>
        <v>1.5008403648389138E-2</v>
      </c>
      <c r="O24">
        <v>4</v>
      </c>
      <c r="P24">
        <f t="shared" ref="P24:P35" si="6">$A$27*(10*O24)</f>
        <v>26.251999999999999</v>
      </c>
      <c r="R24">
        <v>121</v>
      </c>
      <c r="S24">
        <f t="shared" ref="S24:S40" si="7">ROUNDDOWN((10*R24*$B$27)/128,0)</f>
        <v>-1471</v>
      </c>
    </row>
    <row r="25" spans="1:19" x14ac:dyDescent="0.2">
      <c r="A25">
        <v>150</v>
      </c>
      <c r="B25">
        <v>302</v>
      </c>
      <c r="C25" t="s">
        <v>55</v>
      </c>
      <c r="D25">
        <v>2124</v>
      </c>
      <c r="E25">
        <v>2189</v>
      </c>
      <c r="F25">
        <v>2254</v>
      </c>
      <c r="G25" t="s">
        <v>56</v>
      </c>
      <c r="H25" s="4">
        <f t="shared" si="0"/>
        <v>2.2386991204745348</v>
      </c>
      <c r="I25" s="1">
        <f t="shared" si="1"/>
        <v>458.03784004908977</v>
      </c>
      <c r="J25" s="2">
        <f t="shared" si="2"/>
        <v>144.93023442421759</v>
      </c>
      <c r="K25" s="3">
        <f t="shared" si="3"/>
        <v>3.3798437171882752E-2</v>
      </c>
      <c r="L25" s="2">
        <f t="shared" si="4"/>
        <v>144.52949046967683</v>
      </c>
      <c r="M25" s="3">
        <f t="shared" si="5"/>
        <v>3.6470063535487804E-2</v>
      </c>
      <c r="O25">
        <v>8</v>
      </c>
      <c r="P25">
        <f t="shared" si="6"/>
        <v>52.503999999999998</v>
      </c>
      <c r="R25">
        <v>122</v>
      </c>
      <c r="S25">
        <f t="shared" si="7"/>
        <v>-1483</v>
      </c>
    </row>
    <row r="26" spans="1:19" x14ac:dyDescent="0.2">
      <c r="I26">
        <v>250</v>
      </c>
      <c r="O26">
        <v>16</v>
      </c>
      <c r="P26">
        <f t="shared" si="6"/>
        <v>105.008</v>
      </c>
      <c r="R26">
        <v>123</v>
      </c>
      <c r="S26">
        <f t="shared" si="7"/>
        <v>-1495</v>
      </c>
    </row>
    <row r="27" spans="1:19" x14ac:dyDescent="0.2">
      <c r="A27">
        <v>0.65629999999999999</v>
      </c>
      <c r="B27">
        <v>-155.68</v>
      </c>
      <c r="O27">
        <v>32</v>
      </c>
      <c r="P27">
        <f t="shared" si="6"/>
        <v>210.01599999999999</v>
      </c>
      <c r="R27">
        <v>124</v>
      </c>
      <c r="S27">
        <f t="shared" si="7"/>
        <v>-1508</v>
      </c>
    </row>
    <row r="28" spans="1:19" x14ac:dyDescent="0.2">
      <c r="G28" t="s">
        <v>57</v>
      </c>
      <c r="I28" t="s">
        <v>58</v>
      </c>
      <c r="J28" t="s">
        <v>59</v>
      </c>
      <c r="K28" t="s">
        <v>6</v>
      </c>
      <c r="L28" t="s">
        <v>60</v>
      </c>
      <c r="M28" t="s">
        <v>61</v>
      </c>
      <c r="O28">
        <v>64</v>
      </c>
      <c r="P28">
        <f t="shared" si="6"/>
        <v>420.03199999999998</v>
      </c>
      <c r="R28">
        <v>125</v>
      </c>
      <c r="S28">
        <f t="shared" si="7"/>
        <v>-1520</v>
      </c>
    </row>
    <row r="29" spans="1:19" x14ac:dyDescent="0.2">
      <c r="A29" t="s">
        <v>62</v>
      </c>
      <c r="B29" s="6" t="s">
        <v>63</v>
      </c>
      <c r="C29" s="6"/>
      <c r="D29" s="6"/>
      <c r="E29" s="6" t="s">
        <v>63</v>
      </c>
      <c r="G29">
        <v>2565</v>
      </c>
      <c r="I29">
        <v>802</v>
      </c>
      <c r="J29" s="4">
        <f t="shared" ref="J29:J38" si="8">5*I29/(G29+I29)</f>
        <v>1.1909711909711909</v>
      </c>
      <c r="K29" s="1">
        <f t="shared" ref="K29:K38" si="9">1023*J29/5</f>
        <v>243.67270567270566</v>
      </c>
      <c r="L29" s="5">
        <f t="shared" ref="L29:L38" si="10">((13922*K29/2048)-1554)/10</f>
        <v>10.24508829958047</v>
      </c>
      <c r="M29" s="5">
        <f t="shared" ref="M29:M38" si="11" xml:space="preserve"> 0.65604034 * K29 - 155.77</f>
        <v>4.0891246782417454</v>
      </c>
      <c r="O29">
        <v>128</v>
      </c>
      <c r="P29">
        <f t="shared" si="6"/>
        <v>840.06399999999996</v>
      </c>
      <c r="R29">
        <v>126</v>
      </c>
      <c r="S29">
        <f t="shared" si="7"/>
        <v>-1532</v>
      </c>
    </row>
    <row r="30" spans="1:19" x14ac:dyDescent="0.2">
      <c r="A30" t="s">
        <v>64</v>
      </c>
      <c r="B30">
        <v>65535</v>
      </c>
      <c r="C30">
        <v>4095</v>
      </c>
      <c r="D30">
        <v>255</v>
      </c>
      <c r="E30">
        <v>399</v>
      </c>
      <c r="G30">
        <v>2835</v>
      </c>
      <c r="I30">
        <v>802</v>
      </c>
      <c r="J30" s="4">
        <f t="shared" si="8"/>
        <v>1.1025570525158097</v>
      </c>
      <c r="K30" s="1">
        <f t="shared" si="9"/>
        <v>225.58317294473468</v>
      </c>
      <c r="L30" s="5">
        <f t="shared" si="10"/>
        <v>-2.0519075323927609</v>
      </c>
      <c r="M30" s="5">
        <f t="shared" si="11"/>
        <v>-7.7783385230574709</v>
      </c>
      <c r="O30">
        <v>256</v>
      </c>
      <c r="P30">
        <f t="shared" si="6"/>
        <v>1680.1279999999999</v>
      </c>
      <c r="R30">
        <v>127</v>
      </c>
      <c r="S30">
        <f t="shared" si="7"/>
        <v>-1544</v>
      </c>
    </row>
    <row r="31" spans="1:19" x14ac:dyDescent="0.2">
      <c r="A31">
        <v>1</v>
      </c>
      <c r="B31" s="4">
        <f>(8000000)/(A31*(1+B30))</f>
        <v>122.0703125</v>
      </c>
      <c r="C31" s="4">
        <f>(8000000)/(A31*(1+C30))</f>
        <v>1953.125</v>
      </c>
      <c r="D31" s="4">
        <f>(8000000)/(A31*(1+D30))</f>
        <v>31250</v>
      </c>
      <c r="E31" s="4">
        <f>(8000000)/(A31*(1+E30))</f>
        <v>20000</v>
      </c>
      <c r="G31">
        <v>2565</v>
      </c>
      <c r="I31">
        <v>828</v>
      </c>
      <c r="J31" s="4">
        <f t="shared" si="8"/>
        <v>1.2201591511936341</v>
      </c>
      <c r="K31" s="1">
        <f t="shared" si="9"/>
        <v>249.64456233421751</v>
      </c>
      <c r="L31" s="5">
        <f t="shared" si="10"/>
        <v>14.30466781332891</v>
      </c>
      <c r="M31" s="5">
        <f t="shared" si="11"/>
        <v>8.0069035528912309</v>
      </c>
      <c r="O31">
        <v>512</v>
      </c>
      <c r="P31">
        <f t="shared" si="6"/>
        <v>3360.2559999999999</v>
      </c>
      <c r="R31">
        <v>128</v>
      </c>
      <c r="S31">
        <f t="shared" si="7"/>
        <v>-1556</v>
      </c>
    </row>
    <row r="32" spans="1:19" x14ac:dyDescent="0.2">
      <c r="A32">
        <v>8</v>
      </c>
      <c r="B32" s="4">
        <f>(8000000)/(A32*(1+B30))</f>
        <v>15.2587890625</v>
      </c>
      <c r="C32" s="4">
        <f>(8000000)/(A32*(1+C30))</f>
        <v>244.140625</v>
      </c>
      <c r="D32" s="4">
        <f>(8000000)/(A32*(1+D30))</f>
        <v>3906.25</v>
      </c>
      <c r="E32" s="4">
        <f>(8000000)/(A32*(1+E30))</f>
        <v>2500</v>
      </c>
      <c r="G32">
        <v>2836</v>
      </c>
      <c r="I32">
        <v>828</v>
      </c>
      <c r="J32" s="4">
        <f t="shared" si="8"/>
        <v>1.1299126637554586</v>
      </c>
      <c r="K32" s="1">
        <f t="shared" si="9"/>
        <v>231.18013100436684</v>
      </c>
      <c r="L32" s="5">
        <f t="shared" si="10"/>
        <v>1.7528214766989776</v>
      </c>
      <c r="M32" s="5">
        <f t="shared" si="11"/>
        <v>-4.1065082546506346</v>
      </c>
      <c r="O32">
        <v>1024</v>
      </c>
      <c r="P32">
        <f t="shared" si="6"/>
        <v>6720.5119999999997</v>
      </c>
      <c r="R32">
        <v>129</v>
      </c>
      <c r="S32">
        <f t="shared" si="7"/>
        <v>-1568</v>
      </c>
    </row>
    <row r="33" spans="1:19" x14ac:dyDescent="0.2">
      <c r="A33">
        <v>64</v>
      </c>
      <c r="B33" s="4">
        <f>(8000000)/(A33*(1+B30))</f>
        <v>1.9073486328125</v>
      </c>
      <c r="C33" s="4">
        <f>(8000000)/(A33*(1+C30))</f>
        <v>30.517578125</v>
      </c>
      <c r="D33" s="4">
        <f>(8000000)/(A33*(1+D32))</f>
        <v>31.991810096615268</v>
      </c>
      <c r="E33" s="4">
        <f>(8000000)/(A33*(1+E30))</f>
        <v>312.5</v>
      </c>
      <c r="G33">
        <v>2700</v>
      </c>
      <c r="I33">
        <v>815</v>
      </c>
      <c r="J33" s="4">
        <f t="shared" si="8"/>
        <v>1.1593172119487909</v>
      </c>
      <c r="K33" s="1">
        <f t="shared" si="9"/>
        <v>237.19630156472263</v>
      </c>
      <c r="L33" s="5">
        <f t="shared" si="10"/>
        <v>5.8425249210970831</v>
      </c>
      <c r="M33" s="5">
        <f t="shared" si="11"/>
        <v>-0.15965767473684878</v>
      </c>
      <c r="O33">
        <v>2048</v>
      </c>
      <c r="P33">
        <f t="shared" si="6"/>
        <v>13441.023999999999</v>
      </c>
      <c r="R33">
        <v>130</v>
      </c>
      <c r="S33">
        <f t="shared" si="7"/>
        <v>-1581</v>
      </c>
    </row>
    <row r="34" spans="1:19" x14ac:dyDescent="0.2">
      <c r="A34">
        <v>256</v>
      </c>
      <c r="B34" s="4">
        <f>(8000000)/(A34*(1+B30))</f>
        <v>0.476837158203125</v>
      </c>
      <c r="C34" s="4">
        <f>(8000000)/(A34*(1+C30))</f>
        <v>7.62939453125</v>
      </c>
      <c r="D34" s="4">
        <f>(8000000)/(A34*(1+D30))</f>
        <v>122.0703125</v>
      </c>
      <c r="E34" s="4">
        <f>(8000000)/(A34*(1+E30))</f>
        <v>78.125</v>
      </c>
      <c r="G34">
        <v>2565</v>
      </c>
      <c r="I34">
        <v>1659</v>
      </c>
      <c r="J34" s="4">
        <f t="shared" si="8"/>
        <v>1.9637784090909092</v>
      </c>
      <c r="K34" s="1">
        <f t="shared" si="9"/>
        <v>401.7890625</v>
      </c>
      <c r="L34" s="5">
        <f t="shared" si="10"/>
        <v>117.73024063110351</v>
      </c>
      <c r="M34" s="5">
        <f t="shared" si="11"/>
        <v>107.81983317078127</v>
      </c>
      <c r="O34">
        <v>4096</v>
      </c>
      <c r="P34">
        <f t="shared" si="6"/>
        <v>26882.047999999999</v>
      </c>
      <c r="R34">
        <v>131</v>
      </c>
      <c r="S34">
        <f t="shared" si="7"/>
        <v>-1593</v>
      </c>
    </row>
    <row r="35" spans="1:19" x14ac:dyDescent="0.2">
      <c r="G35">
        <v>2835</v>
      </c>
      <c r="I35">
        <v>1659</v>
      </c>
      <c r="J35" s="4">
        <f t="shared" si="8"/>
        <v>1.8457943925233644</v>
      </c>
      <c r="K35" s="1">
        <f t="shared" si="9"/>
        <v>377.64953271028037</v>
      </c>
      <c r="L35" s="5">
        <f t="shared" si="10"/>
        <v>101.32054660119744</v>
      </c>
      <c r="M35" s="5">
        <f t="shared" si="11"/>
        <v>91.983327840093438</v>
      </c>
      <c r="O35">
        <v>8192</v>
      </c>
      <c r="P35">
        <f t="shared" si="6"/>
        <v>53764.095999999998</v>
      </c>
      <c r="R35">
        <v>132</v>
      </c>
      <c r="S35">
        <f t="shared" si="7"/>
        <v>-1605</v>
      </c>
    </row>
    <row r="36" spans="1:19" x14ac:dyDescent="0.2">
      <c r="G36">
        <v>2565</v>
      </c>
      <c r="I36">
        <v>1733</v>
      </c>
      <c r="J36" s="4">
        <f t="shared" si="8"/>
        <v>2.0160539785946954</v>
      </c>
      <c r="K36" s="1">
        <f t="shared" si="9"/>
        <v>412.48464402047466</v>
      </c>
      <c r="L36" s="5">
        <f t="shared" si="10"/>
        <v>125.00093818618397</v>
      </c>
      <c r="M36" s="5">
        <f t="shared" si="11"/>
        <v>114.83656610797115</v>
      </c>
      <c r="R36">
        <v>133</v>
      </c>
      <c r="S36">
        <f t="shared" si="7"/>
        <v>-1617</v>
      </c>
    </row>
    <row r="37" spans="1:19" x14ac:dyDescent="0.2">
      <c r="G37">
        <v>2836</v>
      </c>
      <c r="I37">
        <v>1733</v>
      </c>
      <c r="J37" s="4">
        <f t="shared" si="8"/>
        <v>1.8964762530094113</v>
      </c>
      <c r="K37" s="1">
        <f t="shared" si="9"/>
        <v>388.01904136572551</v>
      </c>
      <c r="L37" s="5">
        <f t="shared" si="10"/>
        <v>108.36958466277493</v>
      </c>
      <c r="M37" s="5">
        <f t="shared" si="11"/>
        <v>98.786143824044615</v>
      </c>
      <c r="R37">
        <v>134</v>
      </c>
      <c r="S37">
        <f t="shared" si="7"/>
        <v>-1629</v>
      </c>
    </row>
    <row r="38" spans="1:19" x14ac:dyDescent="0.2">
      <c r="G38">
        <v>2700</v>
      </c>
      <c r="I38">
        <v>1696</v>
      </c>
      <c r="J38" s="4">
        <f t="shared" si="8"/>
        <v>1.9290263876251137</v>
      </c>
      <c r="K38" s="1">
        <f t="shared" si="9"/>
        <v>394.67879890809826</v>
      </c>
      <c r="L38" s="5">
        <f t="shared" si="10"/>
        <v>112.89678898430388</v>
      </c>
      <c r="M38" s="5">
        <f t="shared" si="11"/>
        <v>103.15521342646039</v>
      </c>
      <c r="R38">
        <v>135</v>
      </c>
      <c r="S38">
        <f t="shared" si="7"/>
        <v>-1641</v>
      </c>
    </row>
    <row r="39" spans="1:19" x14ac:dyDescent="0.2">
      <c r="R39">
        <v>136</v>
      </c>
      <c r="S39">
        <f t="shared" si="7"/>
        <v>-1654</v>
      </c>
    </row>
    <row r="40" spans="1:19" x14ac:dyDescent="0.2">
      <c r="R40">
        <v>255</v>
      </c>
      <c r="S40">
        <f t="shared" si="7"/>
        <v>-3101</v>
      </c>
    </row>
    <row r="42" spans="1:19" x14ac:dyDescent="0.2">
      <c r="A42" s="7" t="s">
        <v>77</v>
      </c>
      <c r="B42" s="7"/>
    </row>
  </sheetData>
  <sheetProtection selectLockedCells="1" selectUnlockedCells="1"/>
  <mergeCells count="2">
    <mergeCell ref="B29:E29"/>
    <mergeCell ref="A42:B42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O27" sqref="O27"/>
    </sheetView>
  </sheetViews>
  <sheetFormatPr baseColWidth="10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7</v>
      </c>
      <c r="L1" t="s">
        <v>9</v>
      </c>
    </row>
    <row r="2" spans="1:12" x14ac:dyDescent="0.2">
      <c r="A2">
        <v>-55</v>
      </c>
      <c r="B2">
        <v>-67</v>
      </c>
      <c r="C2" t="s">
        <v>10</v>
      </c>
      <c r="D2">
        <v>951</v>
      </c>
      <c r="E2">
        <v>980</v>
      </c>
      <c r="F2">
        <v>1009</v>
      </c>
      <c r="G2" t="s">
        <v>11</v>
      </c>
      <c r="H2" s="1">
        <f>(1023*E2)/(E2+5600)</f>
        <v>152.36170212765958</v>
      </c>
      <c r="I2" s="2">
        <f>$A$27*H2+$B$27</f>
        <v>-53.806242553191481</v>
      </c>
      <c r="J2" s="3">
        <f>ABS(A2-I2)/ABS(A2)</f>
        <v>2.1704680851063977E-2</v>
      </c>
      <c r="K2" s="2">
        <f>((1715*H2)/256-1560)/10</f>
        <v>-53.929562832446798</v>
      </c>
      <c r="L2" s="3">
        <f>ABS(A2-K2)/ABS(A2)</f>
        <v>1.9462493955512757E-2</v>
      </c>
    </row>
    <row r="3" spans="1:12" x14ac:dyDescent="0.2">
      <c r="A3">
        <v>-50</v>
      </c>
      <c r="B3">
        <v>-58</v>
      </c>
      <c r="C3" t="s">
        <v>12</v>
      </c>
      <c r="D3">
        <v>1000</v>
      </c>
      <c r="E3">
        <v>1030</v>
      </c>
      <c r="F3">
        <v>1059</v>
      </c>
      <c r="G3" t="s">
        <v>13</v>
      </c>
      <c r="H3" s="1">
        <f t="shared" ref="H3:H25" si="0">(1023*E3)/(E3+5600)</f>
        <v>158.92760180995475</v>
      </c>
      <c r="I3" s="2">
        <f t="shared" ref="I3:I25" si="1">$A$27*H3+$B$27</f>
        <v>-49.403150226244335</v>
      </c>
      <c r="J3" s="3">
        <f t="shared" ref="J3:J25" si="2">ABS(A3-I3)/ABS(A3)</f>
        <v>1.1936995475113293E-2</v>
      </c>
      <c r="K3" s="2">
        <f t="shared" ref="K3:K25" si="3">((1715*H3)/256-1560)/10</f>
        <v>-49.530923006221727</v>
      </c>
      <c r="L3" s="3">
        <f t="shared" ref="L3:L25" si="4">ABS(A3-K3)/ABS(A3)</f>
        <v>9.3815398755654651E-3</v>
      </c>
    </row>
    <row r="4" spans="1:12" x14ac:dyDescent="0.2">
      <c r="A4">
        <v>-40</v>
      </c>
      <c r="B4">
        <v>-40</v>
      </c>
      <c r="C4" t="s">
        <v>14</v>
      </c>
      <c r="D4">
        <v>1105</v>
      </c>
      <c r="E4">
        <v>1135</v>
      </c>
      <c r="F4">
        <v>1165</v>
      </c>
      <c r="G4" t="s">
        <v>15</v>
      </c>
      <c r="H4" s="1">
        <f t="shared" si="0"/>
        <v>172.39866369710467</v>
      </c>
      <c r="I4" s="2">
        <f t="shared" si="1"/>
        <v>-40.369456124721609</v>
      </c>
      <c r="J4" s="3">
        <f t="shared" si="2"/>
        <v>9.2364031180402154E-3</v>
      </c>
      <c r="K4" s="2">
        <f t="shared" si="3"/>
        <v>-40.506363968541201</v>
      </c>
      <c r="L4" s="3">
        <f t="shared" si="4"/>
        <v>1.2659099213530034E-2</v>
      </c>
    </row>
    <row r="5" spans="1:12" x14ac:dyDescent="0.2">
      <c r="A5">
        <v>-30</v>
      </c>
      <c r="B5">
        <v>-22</v>
      </c>
      <c r="C5" t="s">
        <v>16</v>
      </c>
      <c r="D5">
        <v>1218</v>
      </c>
      <c r="E5">
        <v>1247</v>
      </c>
      <c r="F5">
        <v>1277</v>
      </c>
      <c r="G5" t="s">
        <v>17</v>
      </c>
      <c r="H5" s="1">
        <f t="shared" si="0"/>
        <v>186.31239959106179</v>
      </c>
      <c r="I5" s="2">
        <f t="shared" si="1"/>
        <v>-31.038904834233961</v>
      </c>
      <c r="J5" s="3">
        <f t="shared" si="2"/>
        <v>3.4630161141132022E-2</v>
      </c>
      <c r="K5" s="2">
        <f t="shared" si="3"/>
        <v>-31.18524793020665</v>
      </c>
      <c r="L5" s="3">
        <f t="shared" si="4"/>
        <v>3.9508264340221665E-2</v>
      </c>
    </row>
    <row r="6" spans="1:12" x14ac:dyDescent="0.2">
      <c r="A6">
        <v>-20</v>
      </c>
      <c r="B6">
        <v>-4</v>
      </c>
      <c r="C6" t="s">
        <v>18</v>
      </c>
      <c r="D6">
        <v>1338</v>
      </c>
      <c r="E6">
        <v>1367</v>
      </c>
      <c r="F6">
        <v>1396</v>
      </c>
      <c r="G6" t="s">
        <v>19</v>
      </c>
      <c r="H6" s="1">
        <f t="shared" si="0"/>
        <v>200.72355389694272</v>
      </c>
      <c r="I6" s="2">
        <f t="shared" si="1"/>
        <v>-21.374784756710199</v>
      </c>
      <c r="J6" s="3">
        <f t="shared" si="2"/>
        <v>6.873923783550992E-2</v>
      </c>
      <c r="K6" s="2">
        <f t="shared" si="3"/>
        <v>-21.530900416696568</v>
      </c>
      <c r="L6" s="3">
        <f t="shared" si="4"/>
        <v>7.6545020834828392E-2</v>
      </c>
    </row>
    <row r="7" spans="1:12" x14ac:dyDescent="0.2">
      <c r="A7">
        <v>-10</v>
      </c>
      <c r="B7">
        <v>14</v>
      </c>
      <c r="C7" t="s">
        <v>20</v>
      </c>
      <c r="D7">
        <v>1467</v>
      </c>
      <c r="E7">
        <v>1495</v>
      </c>
      <c r="F7">
        <v>1523</v>
      </c>
      <c r="G7" t="s">
        <v>21</v>
      </c>
      <c r="H7" s="1">
        <f t="shared" si="0"/>
        <v>215.55813953488371</v>
      </c>
      <c r="I7" s="2">
        <f t="shared" si="1"/>
        <v>-11.426711627906968</v>
      </c>
      <c r="J7" s="3">
        <f t="shared" si="2"/>
        <v>0.14267116279069683</v>
      </c>
      <c r="K7" s="2">
        <f t="shared" si="3"/>
        <v>-11.592886991279078</v>
      </c>
      <c r="L7" s="3">
        <f t="shared" si="4"/>
        <v>0.15928869912790783</v>
      </c>
    </row>
    <row r="8" spans="1:12" x14ac:dyDescent="0.2">
      <c r="A8">
        <v>0</v>
      </c>
      <c r="B8">
        <v>32</v>
      </c>
      <c r="C8" t="s">
        <v>22</v>
      </c>
      <c r="D8">
        <v>1603</v>
      </c>
      <c r="E8">
        <v>1630</v>
      </c>
      <c r="F8">
        <v>1656</v>
      </c>
      <c r="G8" t="s">
        <v>23</v>
      </c>
      <c r="H8" s="1">
        <f t="shared" si="0"/>
        <v>230.63485477178423</v>
      </c>
      <c r="I8" s="2">
        <f t="shared" si="1"/>
        <v>-1.3162663900414771</v>
      </c>
      <c r="J8" s="3" t="e">
        <f t="shared" si="2"/>
        <v>#DIV/0!</v>
      </c>
      <c r="K8" s="2">
        <f t="shared" si="3"/>
        <v>-1.4926656509335998</v>
      </c>
      <c r="L8" s="3" t="e">
        <f t="shared" si="4"/>
        <v>#DIV/0!</v>
      </c>
    </row>
    <row r="9" spans="1:12" x14ac:dyDescent="0.2">
      <c r="A9">
        <v>10</v>
      </c>
      <c r="B9">
        <v>50</v>
      </c>
      <c r="C9" t="s">
        <v>24</v>
      </c>
      <c r="D9">
        <v>1748</v>
      </c>
      <c r="E9">
        <v>1772</v>
      </c>
      <c r="F9">
        <v>1797</v>
      </c>
      <c r="G9" t="s">
        <v>25</v>
      </c>
      <c r="H9" s="1">
        <f t="shared" si="0"/>
        <v>245.89744981009224</v>
      </c>
      <c r="I9" s="2">
        <f t="shared" si="1"/>
        <v>8.9188298426478525</v>
      </c>
      <c r="J9" s="3">
        <f t="shared" si="2"/>
        <v>0.10811701573521475</v>
      </c>
      <c r="K9" s="2">
        <f t="shared" si="3"/>
        <v>8.7320806344953787</v>
      </c>
      <c r="L9" s="3">
        <f t="shared" si="4"/>
        <v>0.12679193655046211</v>
      </c>
    </row>
    <row r="10" spans="1:12" x14ac:dyDescent="0.2">
      <c r="A10">
        <v>20</v>
      </c>
      <c r="B10">
        <v>68</v>
      </c>
      <c r="C10" t="s">
        <v>26</v>
      </c>
      <c r="D10">
        <v>1901</v>
      </c>
      <c r="E10">
        <v>1922</v>
      </c>
      <c r="F10">
        <v>1944</v>
      </c>
      <c r="G10" t="s">
        <v>27</v>
      </c>
      <c r="H10" s="1">
        <f t="shared" si="0"/>
        <v>261.39404413719757</v>
      </c>
      <c r="I10" s="2">
        <f t="shared" si="1"/>
        <v>19.310845998404687</v>
      </c>
      <c r="J10" s="3">
        <f t="shared" si="2"/>
        <v>3.4457700079765632E-2</v>
      </c>
      <c r="K10" s="2">
        <f t="shared" si="3"/>
        <v>19.11358816222414</v>
      </c>
      <c r="L10" s="3">
        <f t="shared" si="4"/>
        <v>4.4320591888793004E-2</v>
      </c>
    </row>
    <row r="11" spans="1:12" x14ac:dyDescent="0.2">
      <c r="A11">
        <v>25</v>
      </c>
      <c r="B11">
        <v>77</v>
      </c>
      <c r="C11" t="s">
        <v>28</v>
      </c>
      <c r="D11">
        <v>1980</v>
      </c>
      <c r="E11">
        <v>2000</v>
      </c>
      <c r="F11">
        <v>2020</v>
      </c>
      <c r="G11" t="s">
        <v>29</v>
      </c>
      <c r="H11" s="1">
        <f t="shared" si="0"/>
        <v>269.21052631578948</v>
      </c>
      <c r="I11" s="2">
        <f t="shared" si="1"/>
        <v>24.552578947368431</v>
      </c>
      <c r="J11" s="3">
        <f t="shared" si="2"/>
        <v>1.789684210526275E-2</v>
      </c>
      <c r="K11" s="2">
        <f t="shared" si="3"/>
        <v>24.35002055921052</v>
      </c>
      <c r="L11" s="3">
        <f t="shared" si="4"/>
        <v>2.5999177631579187E-2</v>
      </c>
    </row>
    <row r="12" spans="1:12" x14ac:dyDescent="0.2">
      <c r="A12">
        <v>30</v>
      </c>
      <c r="B12">
        <v>86</v>
      </c>
      <c r="C12" t="s">
        <v>30</v>
      </c>
      <c r="D12">
        <v>2057</v>
      </c>
      <c r="E12">
        <v>2080</v>
      </c>
      <c r="F12">
        <v>2102</v>
      </c>
      <c r="G12" t="s">
        <v>31</v>
      </c>
      <c r="H12" s="1">
        <f t="shared" si="0"/>
        <v>277.0625</v>
      </c>
      <c r="I12" s="2">
        <f t="shared" si="1"/>
        <v>29.818112500000012</v>
      </c>
      <c r="J12" s="3">
        <f t="shared" si="2"/>
        <v>6.0629166666662593E-3</v>
      </c>
      <c r="K12" s="2">
        <f t="shared" si="3"/>
        <v>29.6102294921875</v>
      </c>
      <c r="L12" s="3">
        <f t="shared" si="4"/>
        <v>1.2992350260416667E-2</v>
      </c>
    </row>
    <row r="13" spans="1:12" x14ac:dyDescent="0.2">
      <c r="A13">
        <v>40</v>
      </c>
      <c r="B13">
        <v>104</v>
      </c>
      <c r="C13" t="s">
        <v>32</v>
      </c>
      <c r="D13">
        <v>2217</v>
      </c>
      <c r="E13">
        <v>2245</v>
      </c>
      <c r="F13">
        <v>2272</v>
      </c>
      <c r="G13" t="s">
        <v>33</v>
      </c>
      <c r="H13" s="1">
        <f t="shared" si="0"/>
        <v>292.75143403441683</v>
      </c>
      <c r="I13" s="2">
        <f t="shared" si="1"/>
        <v>40.33911166347994</v>
      </c>
      <c r="J13" s="3">
        <f t="shared" si="2"/>
        <v>8.4777915869985072E-3</v>
      </c>
      <c r="K13" s="2">
        <f t="shared" si="3"/>
        <v>40.120589597275327</v>
      </c>
      <c r="L13" s="3">
        <f t="shared" si="4"/>
        <v>3.0147399318831702E-3</v>
      </c>
    </row>
    <row r="14" spans="1:12" x14ac:dyDescent="0.2">
      <c r="A14">
        <v>50</v>
      </c>
      <c r="B14">
        <v>122</v>
      </c>
      <c r="C14" t="s">
        <v>34</v>
      </c>
      <c r="D14">
        <v>2383</v>
      </c>
      <c r="E14">
        <v>2417</v>
      </c>
      <c r="F14">
        <v>2451</v>
      </c>
      <c r="G14" t="s">
        <v>23</v>
      </c>
      <c r="H14" s="1">
        <f t="shared" si="0"/>
        <v>308.41848571784959</v>
      </c>
      <c r="I14" s="2">
        <f t="shared" si="1"/>
        <v>50.845436522389946</v>
      </c>
      <c r="J14" s="3">
        <f t="shared" si="2"/>
        <v>1.6908730447798916E-2</v>
      </c>
      <c r="K14" s="2">
        <f t="shared" si="3"/>
        <v>50.616290236762509</v>
      </c>
      <c r="L14" s="3">
        <f t="shared" si="4"/>
        <v>1.2325804735250188E-2</v>
      </c>
    </row>
    <row r="15" spans="1:12" x14ac:dyDescent="0.2">
      <c r="A15">
        <v>60</v>
      </c>
      <c r="B15">
        <v>140</v>
      </c>
      <c r="C15" t="s">
        <v>35</v>
      </c>
      <c r="D15">
        <v>2557</v>
      </c>
      <c r="E15">
        <v>2597</v>
      </c>
      <c r="F15">
        <v>2637</v>
      </c>
      <c r="G15" t="s">
        <v>36</v>
      </c>
      <c r="H15" s="1">
        <f t="shared" si="0"/>
        <v>324.11016225448333</v>
      </c>
      <c r="I15" s="2">
        <f t="shared" si="1"/>
        <v>61.368274807856523</v>
      </c>
      <c r="J15" s="3">
        <f t="shared" si="2"/>
        <v>2.2804580130942043E-2</v>
      </c>
      <c r="K15" s="2">
        <f t="shared" si="3"/>
        <v>61.128487604077691</v>
      </c>
      <c r="L15" s="3">
        <f t="shared" si="4"/>
        <v>1.8808126734628179E-2</v>
      </c>
    </row>
    <row r="16" spans="1:12" x14ac:dyDescent="0.2">
      <c r="A16">
        <v>70</v>
      </c>
      <c r="B16">
        <v>158</v>
      </c>
      <c r="C16" t="s">
        <v>37</v>
      </c>
      <c r="D16">
        <v>2737</v>
      </c>
      <c r="E16">
        <v>2785</v>
      </c>
      <c r="F16">
        <v>2832</v>
      </c>
      <c r="G16" t="s">
        <v>38</v>
      </c>
      <c r="H16" s="1">
        <f t="shared" si="0"/>
        <v>339.77996422182468</v>
      </c>
      <c r="I16" s="2">
        <f t="shared" si="1"/>
        <v>71.876444007155641</v>
      </c>
      <c r="J16" s="3">
        <f t="shared" si="2"/>
        <v>2.6806342959366295E-2</v>
      </c>
      <c r="K16" s="2">
        <f t="shared" si="3"/>
        <v>71.626030718917718</v>
      </c>
      <c r="L16" s="3">
        <f t="shared" si="4"/>
        <v>2.322901027025312E-2</v>
      </c>
    </row>
    <row r="17" spans="1:15" x14ac:dyDescent="0.2">
      <c r="A17">
        <v>80</v>
      </c>
      <c r="B17">
        <v>176</v>
      </c>
      <c r="C17" t="s">
        <v>39</v>
      </c>
      <c r="D17">
        <v>2924</v>
      </c>
      <c r="E17">
        <v>2980</v>
      </c>
      <c r="F17">
        <v>3035</v>
      </c>
      <c r="G17" t="s">
        <v>40</v>
      </c>
      <c r="H17" s="1">
        <f t="shared" si="0"/>
        <v>355.30769230769232</v>
      </c>
      <c r="I17" s="2">
        <f t="shared" si="1"/>
        <v>82.289338461538478</v>
      </c>
      <c r="J17" s="3">
        <f t="shared" si="2"/>
        <v>2.8616730769230971E-2</v>
      </c>
      <c r="K17" s="2">
        <f t="shared" si="3"/>
        <v>82.028395432692335</v>
      </c>
      <c r="L17" s="3">
        <f t="shared" si="4"/>
        <v>2.5354942908654188E-2</v>
      </c>
    </row>
    <row r="18" spans="1:15" x14ac:dyDescent="0.2">
      <c r="A18">
        <v>90</v>
      </c>
      <c r="B18">
        <v>194</v>
      </c>
      <c r="C18" t="s">
        <v>41</v>
      </c>
      <c r="D18">
        <v>3118</v>
      </c>
      <c r="E18">
        <v>3182</v>
      </c>
      <c r="F18">
        <v>3246</v>
      </c>
      <c r="G18" t="s">
        <v>42</v>
      </c>
      <c r="H18" s="1">
        <f t="shared" si="0"/>
        <v>370.66567979959007</v>
      </c>
      <c r="I18" s="2">
        <f t="shared" si="1"/>
        <v>92.5884048736051</v>
      </c>
      <c r="J18" s="3">
        <f t="shared" si="2"/>
        <v>2.8760054151167776E-2</v>
      </c>
      <c r="K18" s="2">
        <f t="shared" si="3"/>
        <v>92.317047209491008</v>
      </c>
      <c r="L18" s="3">
        <f t="shared" si="4"/>
        <v>2.5744968994344534E-2</v>
      </c>
    </row>
    <row r="19" spans="1:15" x14ac:dyDescent="0.2">
      <c r="A19">
        <v>100</v>
      </c>
      <c r="B19">
        <v>212</v>
      </c>
      <c r="C19" t="s">
        <v>43</v>
      </c>
      <c r="D19">
        <v>3318</v>
      </c>
      <c r="E19">
        <v>3392</v>
      </c>
      <c r="F19">
        <v>3466</v>
      </c>
      <c r="G19" t="s">
        <v>44</v>
      </c>
      <c r="H19" s="1">
        <f t="shared" si="0"/>
        <v>385.90035587188612</v>
      </c>
      <c r="I19" s="2">
        <f t="shared" si="1"/>
        <v>102.80477864768685</v>
      </c>
      <c r="J19" s="3">
        <f t="shared" si="2"/>
        <v>2.8047786476868453E-2</v>
      </c>
      <c r="K19" s="2">
        <f t="shared" si="3"/>
        <v>102.52308996886123</v>
      </c>
      <c r="L19" s="3">
        <f t="shared" si="4"/>
        <v>2.5230899688612283E-2</v>
      </c>
    </row>
    <row r="20" spans="1:15" x14ac:dyDescent="0.2">
      <c r="A20">
        <v>110</v>
      </c>
      <c r="B20">
        <v>230</v>
      </c>
      <c r="C20" t="s">
        <v>65</v>
      </c>
      <c r="D20">
        <v>3523</v>
      </c>
      <c r="E20">
        <v>3607</v>
      </c>
      <c r="F20">
        <v>3691</v>
      </c>
      <c r="G20" t="s">
        <v>66</v>
      </c>
      <c r="H20" s="1">
        <f t="shared" si="0"/>
        <v>400.77777777777777</v>
      </c>
      <c r="I20" s="2">
        <f t="shared" si="1"/>
        <v>112.78157777777776</v>
      </c>
      <c r="J20" s="3">
        <f t="shared" si="2"/>
        <v>2.5287070707070505E-2</v>
      </c>
      <c r="K20" s="2">
        <f t="shared" si="3"/>
        <v>112.48980034722221</v>
      </c>
      <c r="L20" s="3">
        <f t="shared" si="4"/>
        <v>2.2634548611111038E-2</v>
      </c>
    </row>
    <row r="21" spans="1:15" x14ac:dyDescent="0.2">
      <c r="A21">
        <v>120</v>
      </c>
      <c r="B21">
        <v>248</v>
      </c>
      <c r="C21" t="s">
        <v>67</v>
      </c>
      <c r="D21">
        <v>3722</v>
      </c>
      <c r="E21">
        <v>3817</v>
      </c>
      <c r="F21">
        <v>3912</v>
      </c>
      <c r="G21" t="s">
        <v>68</v>
      </c>
      <c r="H21" s="1">
        <f t="shared" si="0"/>
        <v>414.65339280025484</v>
      </c>
      <c r="I21" s="2">
        <f t="shared" si="1"/>
        <v>122.08656521185091</v>
      </c>
      <c r="J21" s="3">
        <f t="shared" si="2"/>
        <v>1.7388043432090921E-2</v>
      </c>
      <c r="K21" s="2">
        <f t="shared" si="3"/>
        <v>121.78537837985823</v>
      </c>
      <c r="L21" s="3">
        <f t="shared" si="4"/>
        <v>1.4878153165485249E-2</v>
      </c>
    </row>
    <row r="22" spans="1:15" x14ac:dyDescent="0.2">
      <c r="A22">
        <v>125</v>
      </c>
      <c r="B22">
        <v>257</v>
      </c>
      <c r="C22" t="s">
        <v>69</v>
      </c>
      <c r="D22">
        <v>3815</v>
      </c>
      <c r="E22">
        <v>3915</v>
      </c>
      <c r="F22">
        <v>4016</v>
      </c>
      <c r="G22" t="s">
        <v>70</v>
      </c>
      <c r="H22" s="1">
        <f t="shared" si="0"/>
        <v>420.91907514450867</v>
      </c>
      <c r="I22" s="2">
        <f t="shared" si="1"/>
        <v>126.2883317919075</v>
      </c>
      <c r="J22" s="3">
        <f t="shared" si="2"/>
        <v>1.0306654335259964E-2</v>
      </c>
      <c r="K22" s="2">
        <f t="shared" si="3"/>
        <v>125.98289604407515</v>
      </c>
      <c r="L22" s="3">
        <f t="shared" si="4"/>
        <v>7.8631683526011777E-3</v>
      </c>
    </row>
    <row r="23" spans="1:15" x14ac:dyDescent="0.2">
      <c r="A23">
        <v>130</v>
      </c>
      <c r="B23">
        <v>266</v>
      </c>
      <c r="C23" t="s">
        <v>71</v>
      </c>
      <c r="D23">
        <v>3901</v>
      </c>
      <c r="E23">
        <v>4008</v>
      </c>
      <c r="F23">
        <v>4114</v>
      </c>
      <c r="G23" t="s">
        <v>72</v>
      </c>
      <c r="H23" s="1">
        <f t="shared" si="0"/>
        <v>426.74687760199834</v>
      </c>
      <c r="I23" s="2">
        <f t="shared" si="1"/>
        <v>130.19645611990009</v>
      </c>
      <c r="J23" s="3">
        <f t="shared" si="2"/>
        <v>1.5112009223083936E-3</v>
      </c>
      <c r="K23" s="2">
        <f t="shared" si="3"/>
        <v>129.88706839352622</v>
      </c>
      <c r="L23" s="3">
        <f t="shared" si="4"/>
        <v>8.6870466518291774E-4</v>
      </c>
    </row>
    <row r="24" spans="1:15" x14ac:dyDescent="0.2">
      <c r="A24">
        <v>140</v>
      </c>
      <c r="B24">
        <v>284</v>
      </c>
      <c r="C24" t="s">
        <v>73</v>
      </c>
      <c r="D24">
        <v>4049</v>
      </c>
      <c r="E24">
        <v>4166</v>
      </c>
      <c r="F24">
        <v>4283</v>
      </c>
      <c r="G24" t="s">
        <v>74</v>
      </c>
      <c r="H24" s="1">
        <f t="shared" si="0"/>
        <v>436.39340569322138</v>
      </c>
      <c r="I24" s="2">
        <f t="shared" si="1"/>
        <v>136.66541785787425</v>
      </c>
      <c r="J24" s="3">
        <f t="shared" si="2"/>
        <v>2.3818443872326813E-2</v>
      </c>
      <c r="K24" s="2">
        <f t="shared" si="3"/>
        <v>136.34948857963855</v>
      </c>
      <c r="L24" s="3">
        <f t="shared" si="4"/>
        <v>2.6075081574010384E-2</v>
      </c>
    </row>
    <row r="25" spans="1:15" x14ac:dyDescent="0.2">
      <c r="A25">
        <v>150</v>
      </c>
      <c r="B25">
        <v>302</v>
      </c>
      <c r="C25" t="s">
        <v>75</v>
      </c>
      <c r="D25">
        <v>4153</v>
      </c>
      <c r="E25">
        <v>4280</v>
      </c>
      <c r="F25">
        <v>4407</v>
      </c>
      <c r="G25" t="s">
        <v>76</v>
      </c>
      <c r="H25" s="1">
        <f t="shared" si="0"/>
        <v>443.16194331983803</v>
      </c>
      <c r="I25" s="2">
        <f t="shared" si="1"/>
        <v>141.2043991902834</v>
      </c>
      <c r="J25" s="3">
        <f t="shared" si="2"/>
        <v>5.8637338731444021E-2</v>
      </c>
      <c r="K25" s="2">
        <f t="shared" si="3"/>
        <v>140.88387999746959</v>
      </c>
      <c r="L25" s="3">
        <f t="shared" si="4"/>
        <v>6.0774133350202722E-2</v>
      </c>
    </row>
    <row r="26" spans="1:15" x14ac:dyDescent="0.2">
      <c r="H26">
        <v>250</v>
      </c>
    </row>
    <row r="27" spans="1:15" x14ac:dyDescent="0.2">
      <c r="A27">
        <v>0.67059999999999997</v>
      </c>
      <c r="B27">
        <v>-155.97999999999999</v>
      </c>
      <c r="N27">
        <v>2</v>
      </c>
      <c r="O27">
        <f>$A$27*(10*N27)</f>
        <v>13.411999999999999</v>
      </c>
    </row>
    <row r="28" spans="1:15" x14ac:dyDescent="0.2">
      <c r="G28" t="s">
        <v>57</v>
      </c>
      <c r="H28" t="s">
        <v>58</v>
      </c>
      <c r="I28" t="s">
        <v>59</v>
      </c>
      <c r="J28" t="s">
        <v>6</v>
      </c>
      <c r="K28" t="s">
        <v>60</v>
      </c>
      <c r="L28" t="s">
        <v>61</v>
      </c>
      <c r="N28">
        <v>4</v>
      </c>
      <c r="O28">
        <f t="shared" ref="O28:O39" si="5">$A$27*(10*N28)</f>
        <v>26.823999999999998</v>
      </c>
    </row>
    <row r="29" spans="1:15" x14ac:dyDescent="0.2">
      <c r="A29" t="s">
        <v>62</v>
      </c>
      <c r="B29" s="6" t="s">
        <v>63</v>
      </c>
      <c r="C29" s="6"/>
      <c r="D29" s="6"/>
      <c r="E29" s="6" t="s">
        <v>63</v>
      </c>
      <c r="G29">
        <v>2565</v>
      </c>
      <c r="H29">
        <v>802</v>
      </c>
      <c r="I29" s="4">
        <f t="shared" ref="I29:I38" si="6">5*H29/(G29+H29)</f>
        <v>1.1909711909711909</v>
      </c>
      <c r="J29" s="1">
        <f t="shared" ref="J29:J38" si="7">1023*I29/5</f>
        <v>243.67270567270566</v>
      </c>
      <c r="K29" s="5">
        <f t="shared" ref="K29:K38" si="8">((13922*J29/2048)-1554)/10</f>
        <v>10.24508829958047</v>
      </c>
      <c r="L29" s="5">
        <f t="shared" ref="L29:L38" si="9" xml:space="preserve"> 0.65604034 * J29 - 155.77</f>
        <v>4.0891246782417454</v>
      </c>
      <c r="N29">
        <v>8</v>
      </c>
      <c r="O29">
        <f t="shared" si="5"/>
        <v>53.647999999999996</v>
      </c>
    </row>
    <row r="30" spans="1:15" x14ac:dyDescent="0.2">
      <c r="A30" t="s">
        <v>64</v>
      </c>
      <c r="B30">
        <v>65535</v>
      </c>
      <c r="C30">
        <v>4095</v>
      </c>
      <c r="D30">
        <v>255</v>
      </c>
      <c r="E30">
        <v>399</v>
      </c>
      <c r="G30">
        <v>2835</v>
      </c>
      <c r="H30">
        <v>802</v>
      </c>
      <c r="I30" s="4">
        <f t="shared" si="6"/>
        <v>1.1025570525158097</v>
      </c>
      <c r="J30" s="1">
        <f t="shared" si="7"/>
        <v>225.58317294473468</v>
      </c>
      <c r="K30" s="5">
        <f t="shared" si="8"/>
        <v>-2.0519075323927609</v>
      </c>
      <c r="L30" s="5">
        <f t="shared" si="9"/>
        <v>-7.7783385230574709</v>
      </c>
      <c r="N30">
        <v>16</v>
      </c>
      <c r="O30">
        <f t="shared" si="5"/>
        <v>107.29599999999999</v>
      </c>
    </row>
    <row r="31" spans="1:15" x14ac:dyDescent="0.2">
      <c r="A31">
        <v>1</v>
      </c>
      <c r="B31" s="4">
        <f>(8000000)/(A31*(1+B30))</f>
        <v>122.0703125</v>
      </c>
      <c r="C31" s="4">
        <f>(8000000)/(A31*(1+C30))</f>
        <v>1953.125</v>
      </c>
      <c r="D31" s="4">
        <f>(8000000)/(A31*(1+D30))</f>
        <v>31250</v>
      </c>
      <c r="E31" s="4">
        <f>(8000000)/(A31*(1+E30))</f>
        <v>20000</v>
      </c>
      <c r="G31">
        <v>2565</v>
      </c>
      <c r="H31">
        <v>828</v>
      </c>
      <c r="I31" s="4">
        <f t="shared" si="6"/>
        <v>1.2201591511936341</v>
      </c>
      <c r="J31" s="1">
        <f t="shared" si="7"/>
        <v>249.64456233421751</v>
      </c>
      <c r="K31" s="5">
        <f t="shared" si="8"/>
        <v>14.30466781332891</v>
      </c>
      <c r="L31" s="5">
        <f t="shared" si="9"/>
        <v>8.0069035528912309</v>
      </c>
      <c r="N31">
        <v>32</v>
      </c>
      <c r="O31">
        <f t="shared" si="5"/>
        <v>214.59199999999998</v>
      </c>
    </row>
    <row r="32" spans="1:15" x14ac:dyDescent="0.2">
      <c r="A32">
        <v>8</v>
      </c>
      <c r="B32" s="4">
        <f>(8000000)/(A32*(1+B30))</f>
        <v>15.2587890625</v>
      </c>
      <c r="C32" s="4">
        <f>(8000000)/(A32*(1+C30))</f>
        <v>244.140625</v>
      </c>
      <c r="D32" s="4">
        <f>(8000000)/(A32*(1+D30))</f>
        <v>3906.25</v>
      </c>
      <c r="E32" s="4">
        <f>(8000000)/(A32*(1+E30))</f>
        <v>2500</v>
      </c>
      <c r="G32">
        <v>2836</v>
      </c>
      <c r="H32">
        <v>828</v>
      </c>
      <c r="I32" s="4">
        <f t="shared" si="6"/>
        <v>1.1299126637554586</v>
      </c>
      <c r="J32" s="1">
        <f t="shared" si="7"/>
        <v>231.18013100436684</v>
      </c>
      <c r="K32" s="5">
        <f t="shared" si="8"/>
        <v>1.7528214766989776</v>
      </c>
      <c r="L32" s="5">
        <f t="shared" si="9"/>
        <v>-4.1065082546506346</v>
      </c>
      <c r="N32">
        <v>64</v>
      </c>
      <c r="O32">
        <f t="shared" si="5"/>
        <v>429.18399999999997</v>
      </c>
    </row>
    <row r="33" spans="1:15" x14ac:dyDescent="0.2">
      <c r="A33">
        <v>64</v>
      </c>
      <c r="B33" s="4">
        <f>(8000000)/(A33*(1+B30))</f>
        <v>1.9073486328125</v>
      </c>
      <c r="C33" s="4">
        <f>(8000000)/(A33*(1+C30))</f>
        <v>30.517578125</v>
      </c>
      <c r="D33" s="4">
        <f>(8000000)/(A33*(1+D32))</f>
        <v>31.991810096615268</v>
      </c>
      <c r="E33" s="4">
        <f>(8000000)/(A33*(1+E30))</f>
        <v>312.5</v>
      </c>
      <c r="G33">
        <v>2700</v>
      </c>
      <c r="H33">
        <v>815</v>
      </c>
      <c r="I33" s="4">
        <f t="shared" si="6"/>
        <v>1.1593172119487909</v>
      </c>
      <c r="J33" s="1">
        <f t="shared" si="7"/>
        <v>237.19630156472263</v>
      </c>
      <c r="K33" s="5">
        <f t="shared" si="8"/>
        <v>5.8425249210970831</v>
      </c>
      <c r="L33" s="5">
        <f t="shared" si="9"/>
        <v>-0.15965767473684878</v>
      </c>
      <c r="N33">
        <v>128</v>
      </c>
      <c r="O33">
        <f t="shared" si="5"/>
        <v>858.36799999999994</v>
      </c>
    </row>
    <row r="34" spans="1:15" x14ac:dyDescent="0.2">
      <c r="A34">
        <v>256</v>
      </c>
      <c r="B34" s="4">
        <f>(8000000)/(A34*(1+B30))</f>
        <v>0.476837158203125</v>
      </c>
      <c r="C34" s="4">
        <f>(8000000)/(A34*(1+C30))</f>
        <v>7.62939453125</v>
      </c>
      <c r="D34" s="4">
        <f>(8000000)/(A34*(1+D30))</f>
        <v>122.0703125</v>
      </c>
      <c r="E34" s="4">
        <f>(8000000)/(A34*(1+E30))</f>
        <v>78.125</v>
      </c>
      <c r="G34">
        <v>2565</v>
      </c>
      <c r="H34">
        <v>1659</v>
      </c>
      <c r="I34" s="4">
        <f t="shared" si="6"/>
        <v>1.9637784090909092</v>
      </c>
      <c r="J34" s="1">
        <f t="shared" si="7"/>
        <v>401.7890625</v>
      </c>
      <c r="K34" s="5">
        <f t="shared" si="8"/>
        <v>117.73024063110351</v>
      </c>
      <c r="L34" s="5">
        <f t="shared" si="9"/>
        <v>107.81983317078127</v>
      </c>
      <c r="N34">
        <v>256</v>
      </c>
      <c r="O34">
        <f t="shared" si="5"/>
        <v>1716.7359999999999</v>
      </c>
    </row>
    <row r="35" spans="1:15" x14ac:dyDescent="0.2">
      <c r="G35">
        <v>2835</v>
      </c>
      <c r="H35">
        <v>1659</v>
      </c>
      <c r="I35" s="4">
        <f t="shared" si="6"/>
        <v>1.8457943925233644</v>
      </c>
      <c r="J35" s="1">
        <f t="shared" si="7"/>
        <v>377.64953271028037</v>
      </c>
      <c r="K35" s="5">
        <f t="shared" si="8"/>
        <v>101.32054660119744</v>
      </c>
      <c r="L35" s="5">
        <f t="shared" si="9"/>
        <v>91.983327840093438</v>
      </c>
      <c r="N35">
        <v>512</v>
      </c>
      <c r="O35">
        <f t="shared" si="5"/>
        <v>3433.4719999999998</v>
      </c>
    </row>
    <row r="36" spans="1:15" x14ac:dyDescent="0.2">
      <c r="G36">
        <v>2565</v>
      </c>
      <c r="H36">
        <v>1733</v>
      </c>
      <c r="I36" s="4">
        <f t="shared" si="6"/>
        <v>2.0160539785946954</v>
      </c>
      <c r="J36" s="1">
        <f t="shared" si="7"/>
        <v>412.48464402047466</v>
      </c>
      <c r="K36" s="5">
        <f t="shared" si="8"/>
        <v>125.00093818618397</v>
      </c>
      <c r="L36" s="5">
        <f t="shared" si="9"/>
        <v>114.83656610797115</v>
      </c>
      <c r="N36">
        <v>1024</v>
      </c>
      <c r="O36">
        <f t="shared" si="5"/>
        <v>6866.9439999999995</v>
      </c>
    </row>
    <row r="37" spans="1:15" x14ac:dyDescent="0.2">
      <c r="G37">
        <v>2836</v>
      </c>
      <c r="H37">
        <v>1733</v>
      </c>
      <c r="I37" s="4">
        <f t="shared" si="6"/>
        <v>1.8964762530094113</v>
      </c>
      <c r="J37" s="1">
        <f t="shared" si="7"/>
        <v>388.01904136572551</v>
      </c>
      <c r="K37" s="5">
        <f t="shared" si="8"/>
        <v>108.36958466277493</v>
      </c>
      <c r="L37" s="5">
        <f t="shared" si="9"/>
        <v>98.786143824044615</v>
      </c>
      <c r="N37">
        <v>2048</v>
      </c>
      <c r="O37">
        <f t="shared" si="5"/>
        <v>13733.887999999999</v>
      </c>
    </row>
    <row r="38" spans="1:15" x14ac:dyDescent="0.2">
      <c r="G38">
        <v>2700</v>
      </c>
      <c r="H38">
        <v>1696</v>
      </c>
      <c r="I38" s="4">
        <f t="shared" si="6"/>
        <v>1.9290263876251137</v>
      </c>
      <c r="J38" s="1">
        <f t="shared" si="7"/>
        <v>394.67879890809826</v>
      </c>
      <c r="K38" s="5">
        <f t="shared" si="8"/>
        <v>112.89678898430388</v>
      </c>
      <c r="L38" s="5">
        <f t="shared" si="9"/>
        <v>103.15521342646039</v>
      </c>
      <c r="N38">
        <v>4096</v>
      </c>
      <c r="O38">
        <f t="shared" si="5"/>
        <v>27467.775999999998</v>
      </c>
    </row>
    <row r="39" spans="1:15" x14ac:dyDescent="0.2">
      <c r="N39">
        <v>8192</v>
      </c>
      <c r="O39">
        <f t="shared" si="5"/>
        <v>54935.551999999996</v>
      </c>
    </row>
  </sheetData>
  <sheetProtection selectLockedCells="1" selectUnlockedCells="1"/>
  <mergeCells count="1">
    <mergeCell ref="B29:E29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19" workbookViewId="0">
      <selection activeCell="L64" sqref="L64"/>
    </sheetView>
  </sheetViews>
  <sheetFormatPr baseColWidth="10" defaultRowHeight="12.75" x14ac:dyDescent="0.2"/>
  <cols>
    <col min="11" max="11" width="5.28515625" bestFit="1" customWidth="1"/>
  </cols>
  <sheetData>
    <row r="1" spans="1:11" x14ac:dyDescent="0.2">
      <c r="A1" t="s">
        <v>79</v>
      </c>
      <c r="B1">
        <v>5</v>
      </c>
      <c r="E1" t="s">
        <v>83</v>
      </c>
      <c r="F1" t="s">
        <v>84</v>
      </c>
      <c r="G1" t="s">
        <v>86</v>
      </c>
      <c r="H1" t="s">
        <v>87</v>
      </c>
      <c r="I1" t="s">
        <v>88</v>
      </c>
      <c r="K1" t="s">
        <v>89</v>
      </c>
    </row>
    <row r="2" spans="1:11" x14ac:dyDescent="0.2">
      <c r="A2" t="s">
        <v>81</v>
      </c>
      <c r="B2">
        <f>0.04*B1</f>
        <v>0.2</v>
      </c>
      <c r="E2">
        <v>0</v>
      </c>
      <c r="F2" s="8">
        <f>$B$3*E2/1023</f>
        <v>0</v>
      </c>
      <c r="G2">
        <f>(F2-$B$2)/($B$1*0.000369)</f>
        <v>-108.40108401084011</v>
      </c>
      <c r="H2">
        <f>($B$3/1023)/(5*0.00369)</f>
        <v>0.26490978497272755</v>
      </c>
      <c r="I2">
        <f>$B$2/($B$1*0.00369)</f>
        <v>10.840108401084011</v>
      </c>
      <c r="J2">
        <f>($H$2*4096*E2-$I$2*4096)/4096</f>
        <v>-10.840108401084011</v>
      </c>
      <c r="K2">
        <f>ROUNDDOWN(($H$3*E2-$I$3)/4096,0)</f>
        <v>-108</v>
      </c>
    </row>
    <row r="3" spans="1:11" x14ac:dyDescent="0.2">
      <c r="A3" t="s">
        <v>85</v>
      </c>
      <c r="B3">
        <v>5</v>
      </c>
      <c r="E3">
        <v>16</v>
      </c>
      <c r="F3" s="8">
        <f t="shared" ref="F3:F66" si="0">$B$3*E3/1023</f>
        <v>7.8201368523949169E-2</v>
      </c>
      <c r="G3">
        <f t="shared" ref="G3:G66" si="1">(F3-$B$2)/($B$1*0.000369)</f>
        <v>-66.015518415203701</v>
      </c>
      <c r="H3">
        <v>10850</v>
      </c>
      <c r="I3">
        <v>444010</v>
      </c>
      <c r="J3">
        <f t="shared" ref="J3:J66" si="2">($H$2*4096*E3-$I$2*4096)/4096</f>
        <v>-6.6015518415203704</v>
      </c>
      <c r="K3">
        <f t="shared" ref="K3:K66" si="3">ROUNDDOWN(($H$3*E3-$I$3)/4096,0)</f>
        <v>-66</v>
      </c>
    </row>
    <row r="4" spans="1:11" x14ac:dyDescent="0.2">
      <c r="A4" t="s">
        <v>80</v>
      </c>
      <c r="E4">
        <v>32</v>
      </c>
      <c r="F4" s="8">
        <f t="shared" si="0"/>
        <v>0.15640273704789834</v>
      </c>
      <c r="G4">
        <f t="shared" si="1"/>
        <v>-23.629952819567301</v>
      </c>
      <c r="J4">
        <f t="shared" si="2"/>
        <v>-2.3629952819567297</v>
      </c>
      <c r="K4">
        <f t="shared" si="3"/>
        <v>-23</v>
      </c>
    </row>
    <row r="5" spans="1:11" x14ac:dyDescent="0.2">
      <c r="A5" t="s">
        <v>82</v>
      </c>
      <c r="E5">
        <v>48</v>
      </c>
      <c r="F5" s="8">
        <f t="shared" si="0"/>
        <v>0.23460410557184752</v>
      </c>
      <c r="G5">
        <f t="shared" si="1"/>
        <v>18.75561277606911</v>
      </c>
      <c r="J5">
        <f t="shared" si="2"/>
        <v>1.875561277606911</v>
      </c>
      <c r="K5">
        <f t="shared" si="3"/>
        <v>18</v>
      </c>
    </row>
    <row r="6" spans="1:11" x14ac:dyDescent="0.2">
      <c r="E6">
        <v>64</v>
      </c>
      <c r="F6" s="8">
        <f t="shared" si="0"/>
        <v>0.31280547409579668</v>
      </c>
      <c r="G6">
        <f t="shared" si="1"/>
        <v>61.141178371705507</v>
      </c>
      <c r="J6">
        <f t="shared" si="2"/>
        <v>6.1141178371705518</v>
      </c>
      <c r="K6">
        <f t="shared" si="3"/>
        <v>61</v>
      </c>
    </row>
    <row r="7" spans="1:11" x14ac:dyDescent="0.2">
      <c r="B7" t="s">
        <v>87</v>
      </c>
      <c r="C7" t="s">
        <v>88</v>
      </c>
      <c r="E7">
        <v>80</v>
      </c>
      <c r="F7" s="8">
        <f t="shared" si="0"/>
        <v>0.39100684261974583</v>
      </c>
      <c r="G7">
        <f t="shared" si="1"/>
        <v>103.5267439673419</v>
      </c>
      <c r="J7">
        <f t="shared" si="2"/>
        <v>10.352674396734193</v>
      </c>
      <c r="K7">
        <f t="shared" si="3"/>
        <v>103</v>
      </c>
    </row>
    <row r="8" spans="1:11" x14ac:dyDescent="0.2">
      <c r="A8">
        <v>2</v>
      </c>
      <c r="B8">
        <f>$H$2*A8</f>
        <v>0.52981956994545509</v>
      </c>
      <c r="C8">
        <f>$I$2*A8</f>
        <v>21.680216802168022</v>
      </c>
      <c r="E8">
        <v>96</v>
      </c>
      <c r="F8" s="8">
        <f t="shared" si="0"/>
        <v>0.46920821114369504</v>
      </c>
      <c r="G8">
        <f t="shared" si="1"/>
        <v>145.91230956297832</v>
      </c>
      <c r="J8">
        <f t="shared" si="2"/>
        <v>14.591230956297833</v>
      </c>
      <c r="K8">
        <f t="shared" si="3"/>
        <v>145</v>
      </c>
    </row>
    <row r="9" spans="1:11" x14ac:dyDescent="0.2">
      <c r="A9">
        <v>4</v>
      </c>
      <c r="B9">
        <f t="shared" ref="B9:B19" si="4">$H$2*A9</f>
        <v>1.0596391398909102</v>
      </c>
      <c r="C9">
        <f t="shared" ref="C9:C19" si="5">$I$2*A9</f>
        <v>43.360433604336045</v>
      </c>
      <c r="E9">
        <v>112</v>
      </c>
      <c r="F9" s="8">
        <f t="shared" si="0"/>
        <v>0.54740957966764414</v>
      </c>
      <c r="G9">
        <f t="shared" si="1"/>
        <v>188.29787515861469</v>
      </c>
      <c r="J9">
        <f t="shared" si="2"/>
        <v>18.829787515861476</v>
      </c>
      <c r="K9">
        <f t="shared" si="3"/>
        <v>188</v>
      </c>
    </row>
    <row r="10" spans="1:11" x14ac:dyDescent="0.2">
      <c r="A10">
        <v>8</v>
      </c>
      <c r="B10">
        <f t="shared" si="4"/>
        <v>2.1192782797818204</v>
      </c>
      <c r="C10">
        <f t="shared" si="5"/>
        <v>86.72086720867209</v>
      </c>
      <c r="E10">
        <v>128</v>
      </c>
      <c r="F10" s="8">
        <f t="shared" si="0"/>
        <v>0.62561094819159335</v>
      </c>
      <c r="G10">
        <f t="shared" si="1"/>
        <v>230.68344075425114</v>
      </c>
      <c r="J10">
        <f t="shared" si="2"/>
        <v>23.068344075425117</v>
      </c>
      <c r="K10">
        <f t="shared" si="3"/>
        <v>230</v>
      </c>
    </row>
    <row r="11" spans="1:11" x14ac:dyDescent="0.2">
      <c r="A11">
        <v>16</v>
      </c>
      <c r="B11">
        <f t="shared" si="4"/>
        <v>4.2385565595636407</v>
      </c>
      <c r="C11">
        <f t="shared" si="5"/>
        <v>173.44173441734418</v>
      </c>
      <c r="E11">
        <v>144</v>
      </c>
      <c r="F11" s="8">
        <f t="shared" si="0"/>
        <v>0.70381231671554256</v>
      </c>
      <c r="G11">
        <f t="shared" si="1"/>
        <v>273.06900634988756</v>
      </c>
      <c r="J11">
        <f t="shared" si="2"/>
        <v>27.306900634988757</v>
      </c>
      <c r="K11">
        <f t="shared" si="3"/>
        <v>273</v>
      </c>
    </row>
    <row r="12" spans="1:11" x14ac:dyDescent="0.2">
      <c r="A12">
        <v>32</v>
      </c>
      <c r="B12">
        <f t="shared" si="4"/>
        <v>8.4771131191272815</v>
      </c>
      <c r="C12">
        <f t="shared" si="5"/>
        <v>346.88346883468836</v>
      </c>
      <c r="E12">
        <v>160</v>
      </c>
      <c r="F12" s="8">
        <f t="shared" si="0"/>
        <v>0.78201368523949166</v>
      </c>
      <c r="G12">
        <f t="shared" si="1"/>
        <v>315.45457194552392</v>
      </c>
      <c r="J12">
        <f t="shared" si="2"/>
        <v>31.545457194552398</v>
      </c>
      <c r="K12">
        <f t="shared" si="3"/>
        <v>315</v>
      </c>
    </row>
    <row r="13" spans="1:11" x14ac:dyDescent="0.2">
      <c r="A13">
        <v>64</v>
      </c>
      <c r="B13">
        <f t="shared" si="4"/>
        <v>16.954226238254563</v>
      </c>
      <c r="C13">
        <f t="shared" si="5"/>
        <v>693.76693766937672</v>
      </c>
      <c r="E13">
        <v>176</v>
      </c>
      <c r="F13" s="8">
        <f t="shared" si="0"/>
        <v>0.86021505376344087</v>
      </c>
      <c r="G13">
        <f t="shared" si="1"/>
        <v>357.84013754116029</v>
      </c>
      <c r="J13">
        <f t="shared" si="2"/>
        <v>35.784013754116039</v>
      </c>
      <c r="K13">
        <f t="shared" si="3"/>
        <v>357</v>
      </c>
    </row>
    <row r="14" spans="1:11" x14ac:dyDescent="0.2">
      <c r="A14">
        <v>128</v>
      </c>
      <c r="B14">
        <f t="shared" si="4"/>
        <v>33.908452476509126</v>
      </c>
      <c r="C14">
        <f t="shared" si="5"/>
        <v>1387.5338753387534</v>
      </c>
      <c r="E14">
        <v>192</v>
      </c>
      <c r="F14" s="8">
        <f t="shared" si="0"/>
        <v>0.93841642228739008</v>
      </c>
      <c r="G14">
        <f t="shared" si="1"/>
        <v>400.22570313679682</v>
      </c>
      <c r="J14">
        <f t="shared" si="2"/>
        <v>40.02257031367968</v>
      </c>
      <c r="K14">
        <f t="shared" si="3"/>
        <v>400</v>
      </c>
    </row>
    <row r="15" spans="1:11" x14ac:dyDescent="0.2">
      <c r="A15">
        <v>256</v>
      </c>
      <c r="B15">
        <f t="shared" si="4"/>
        <v>67.816904953018252</v>
      </c>
      <c r="C15">
        <f t="shared" si="5"/>
        <v>2775.0677506775069</v>
      </c>
      <c r="E15">
        <v>208</v>
      </c>
      <c r="F15" s="8">
        <f t="shared" si="0"/>
        <v>1.0166177908113392</v>
      </c>
      <c r="G15">
        <f t="shared" si="1"/>
        <v>442.61126873243319</v>
      </c>
      <c r="J15">
        <f t="shared" si="2"/>
        <v>44.26112687324332</v>
      </c>
      <c r="K15">
        <f t="shared" si="3"/>
        <v>442</v>
      </c>
    </row>
    <row r="16" spans="1:11" x14ac:dyDescent="0.2">
      <c r="A16">
        <v>512</v>
      </c>
      <c r="B16">
        <f t="shared" si="4"/>
        <v>135.6338099060365</v>
      </c>
      <c r="C16">
        <f t="shared" si="5"/>
        <v>5550.1355013550137</v>
      </c>
      <c r="E16">
        <v>224</v>
      </c>
      <c r="F16" s="8">
        <f t="shared" si="0"/>
        <v>1.0948191593352883</v>
      </c>
      <c r="G16">
        <f t="shared" si="1"/>
        <v>484.99683432806955</v>
      </c>
      <c r="J16">
        <f t="shared" si="2"/>
        <v>48.499683432806961</v>
      </c>
      <c r="K16">
        <f t="shared" si="3"/>
        <v>484</v>
      </c>
    </row>
    <row r="17" spans="1:11" x14ac:dyDescent="0.2">
      <c r="A17">
        <v>1024</v>
      </c>
      <c r="B17">
        <f t="shared" si="4"/>
        <v>271.26761981207301</v>
      </c>
      <c r="C17">
        <f t="shared" si="5"/>
        <v>11100.271002710027</v>
      </c>
      <c r="E17">
        <v>240</v>
      </c>
      <c r="F17" s="8">
        <f t="shared" si="0"/>
        <v>1.1730205278592376</v>
      </c>
      <c r="G17">
        <f t="shared" si="1"/>
        <v>527.38239992370598</v>
      </c>
      <c r="J17">
        <f t="shared" si="2"/>
        <v>52.738239992370602</v>
      </c>
      <c r="K17">
        <f t="shared" si="3"/>
        <v>527</v>
      </c>
    </row>
    <row r="18" spans="1:11" x14ac:dyDescent="0.2">
      <c r="A18">
        <v>2048</v>
      </c>
      <c r="B18">
        <f t="shared" si="4"/>
        <v>542.53523962414602</v>
      </c>
      <c r="C18">
        <f t="shared" si="5"/>
        <v>22200.542005420055</v>
      </c>
      <c r="E18">
        <v>256</v>
      </c>
      <c r="F18" s="8">
        <f t="shared" si="0"/>
        <v>1.2512218963831867</v>
      </c>
      <c r="G18">
        <f t="shared" si="1"/>
        <v>569.7679655193424</v>
      </c>
      <c r="J18">
        <f t="shared" si="2"/>
        <v>56.976796551934243</v>
      </c>
      <c r="K18">
        <f t="shared" si="3"/>
        <v>569</v>
      </c>
    </row>
    <row r="19" spans="1:11" x14ac:dyDescent="0.2">
      <c r="A19">
        <v>4096</v>
      </c>
      <c r="B19">
        <f t="shared" si="4"/>
        <v>1085.070479248292</v>
      </c>
      <c r="C19">
        <f t="shared" si="5"/>
        <v>44401.08401084011</v>
      </c>
      <c r="E19">
        <v>272</v>
      </c>
      <c r="F19" s="8">
        <f t="shared" si="0"/>
        <v>1.3294232649071358</v>
      </c>
      <c r="G19">
        <f t="shared" si="1"/>
        <v>612.1535311149787</v>
      </c>
      <c r="J19">
        <f t="shared" si="2"/>
        <v>61.21535311149789</v>
      </c>
      <c r="K19">
        <f t="shared" si="3"/>
        <v>612</v>
      </c>
    </row>
    <row r="20" spans="1:11" x14ac:dyDescent="0.2">
      <c r="E20">
        <v>288</v>
      </c>
      <c r="F20" s="8">
        <f t="shared" si="0"/>
        <v>1.4076246334310851</v>
      </c>
      <c r="G20">
        <f t="shared" si="1"/>
        <v>654.53909671061524</v>
      </c>
      <c r="J20">
        <f t="shared" si="2"/>
        <v>65.453909671061524</v>
      </c>
      <c r="K20">
        <f t="shared" si="3"/>
        <v>654</v>
      </c>
    </row>
    <row r="21" spans="1:11" x14ac:dyDescent="0.2">
      <c r="E21">
        <v>304</v>
      </c>
      <c r="F21" s="8">
        <f t="shared" si="0"/>
        <v>1.4858260019550342</v>
      </c>
      <c r="G21">
        <f t="shared" si="1"/>
        <v>696.92466230625166</v>
      </c>
      <c r="J21">
        <f t="shared" si="2"/>
        <v>69.692466230625158</v>
      </c>
      <c r="K21">
        <f t="shared" si="3"/>
        <v>696</v>
      </c>
    </row>
    <row r="22" spans="1:11" x14ac:dyDescent="0.2">
      <c r="E22">
        <v>320</v>
      </c>
      <c r="F22" s="8">
        <f t="shared" si="0"/>
        <v>1.5640273704789833</v>
      </c>
      <c r="G22">
        <f t="shared" si="1"/>
        <v>739.31022790188797</v>
      </c>
      <c r="J22">
        <f t="shared" si="2"/>
        <v>73.931022790188806</v>
      </c>
      <c r="K22">
        <f t="shared" si="3"/>
        <v>739</v>
      </c>
    </row>
    <row r="23" spans="1:11" x14ac:dyDescent="0.2">
      <c r="E23">
        <v>336</v>
      </c>
      <c r="F23" s="8">
        <f t="shared" si="0"/>
        <v>1.6422287390029326</v>
      </c>
      <c r="G23">
        <f t="shared" si="1"/>
        <v>781.69579349752451</v>
      </c>
      <c r="J23">
        <f t="shared" si="2"/>
        <v>78.169579349752453</v>
      </c>
      <c r="K23">
        <f t="shared" si="3"/>
        <v>781</v>
      </c>
    </row>
    <row r="24" spans="1:11" x14ac:dyDescent="0.2">
      <c r="E24">
        <v>352</v>
      </c>
      <c r="F24" s="8">
        <f t="shared" si="0"/>
        <v>1.7204301075268817</v>
      </c>
      <c r="G24">
        <f t="shared" si="1"/>
        <v>824.08135909316081</v>
      </c>
      <c r="J24">
        <f t="shared" si="2"/>
        <v>82.408135909316087</v>
      </c>
      <c r="K24">
        <f t="shared" si="3"/>
        <v>824</v>
      </c>
    </row>
    <row r="25" spans="1:11" x14ac:dyDescent="0.2">
      <c r="E25">
        <v>368</v>
      </c>
      <c r="F25" s="8">
        <f t="shared" si="0"/>
        <v>1.7986314760508308</v>
      </c>
      <c r="G25">
        <f t="shared" si="1"/>
        <v>866.46692468879723</v>
      </c>
      <c r="J25">
        <f t="shared" si="2"/>
        <v>86.646692468879721</v>
      </c>
      <c r="K25">
        <f t="shared" si="3"/>
        <v>866</v>
      </c>
    </row>
    <row r="26" spans="1:11" x14ac:dyDescent="0.2">
      <c r="E26">
        <v>384</v>
      </c>
      <c r="F26" s="8">
        <f t="shared" si="0"/>
        <v>1.8768328445747802</v>
      </c>
      <c r="G26">
        <f t="shared" si="1"/>
        <v>908.85249028443366</v>
      </c>
      <c r="J26">
        <f t="shared" si="2"/>
        <v>90.885249028443369</v>
      </c>
      <c r="K26">
        <f t="shared" si="3"/>
        <v>908</v>
      </c>
    </row>
    <row r="27" spans="1:11" x14ac:dyDescent="0.2">
      <c r="E27">
        <v>400</v>
      </c>
      <c r="F27" s="8">
        <f t="shared" si="0"/>
        <v>1.9550342130987293</v>
      </c>
      <c r="G27">
        <f t="shared" si="1"/>
        <v>951.23805588007008</v>
      </c>
      <c r="J27">
        <f t="shared" si="2"/>
        <v>95.123805588007016</v>
      </c>
      <c r="K27">
        <f t="shared" si="3"/>
        <v>951</v>
      </c>
    </row>
    <row r="28" spans="1:11" x14ac:dyDescent="0.2">
      <c r="E28">
        <v>416</v>
      </c>
      <c r="F28" s="8">
        <f t="shared" si="0"/>
        <v>2.0332355816226784</v>
      </c>
      <c r="G28">
        <f t="shared" si="1"/>
        <v>993.62362147570639</v>
      </c>
      <c r="J28">
        <f t="shared" si="2"/>
        <v>99.36236214757065</v>
      </c>
      <c r="K28">
        <f t="shared" si="3"/>
        <v>993</v>
      </c>
    </row>
    <row r="29" spans="1:11" x14ac:dyDescent="0.2">
      <c r="E29">
        <v>432</v>
      </c>
      <c r="F29" s="8">
        <f t="shared" si="0"/>
        <v>2.1114369501466275</v>
      </c>
      <c r="G29">
        <f t="shared" si="1"/>
        <v>1036.0091870713427</v>
      </c>
      <c r="J29">
        <f t="shared" si="2"/>
        <v>103.60091870713428</v>
      </c>
      <c r="K29">
        <f t="shared" si="3"/>
        <v>1035</v>
      </c>
    </row>
    <row r="30" spans="1:11" x14ac:dyDescent="0.2">
      <c r="E30">
        <v>448</v>
      </c>
      <c r="F30" s="8">
        <f t="shared" si="0"/>
        <v>2.1896383186705766</v>
      </c>
      <c r="G30">
        <f t="shared" si="1"/>
        <v>1078.3947526669792</v>
      </c>
      <c r="J30">
        <f t="shared" si="2"/>
        <v>107.83947526669793</v>
      </c>
      <c r="K30">
        <f t="shared" si="3"/>
        <v>1078</v>
      </c>
    </row>
    <row r="31" spans="1:11" x14ac:dyDescent="0.2">
      <c r="E31">
        <v>464</v>
      </c>
      <c r="F31" s="8">
        <f t="shared" si="0"/>
        <v>2.2678396871945261</v>
      </c>
      <c r="G31">
        <f t="shared" si="1"/>
        <v>1120.7803182626155</v>
      </c>
      <c r="J31">
        <f t="shared" si="2"/>
        <v>112.07803182626158</v>
      </c>
      <c r="K31">
        <f t="shared" si="3"/>
        <v>1120</v>
      </c>
    </row>
    <row r="32" spans="1:11" x14ac:dyDescent="0.2">
      <c r="E32">
        <v>480</v>
      </c>
      <c r="F32" s="8">
        <f t="shared" si="0"/>
        <v>2.3460410557184752</v>
      </c>
      <c r="G32">
        <f t="shared" si="1"/>
        <v>1163.1658838582521</v>
      </c>
      <c r="J32">
        <f t="shared" si="2"/>
        <v>116.31658838582521</v>
      </c>
      <c r="K32">
        <f t="shared" si="3"/>
        <v>1163</v>
      </c>
    </row>
    <row r="33" spans="5:11" x14ac:dyDescent="0.2">
      <c r="E33">
        <v>496</v>
      </c>
      <c r="F33" s="8">
        <f t="shared" si="0"/>
        <v>2.4242424242424243</v>
      </c>
      <c r="G33">
        <f t="shared" si="1"/>
        <v>1205.5514494538884</v>
      </c>
      <c r="J33">
        <f t="shared" si="2"/>
        <v>120.55514494538885</v>
      </c>
      <c r="K33">
        <f t="shared" si="3"/>
        <v>1205</v>
      </c>
    </row>
    <row r="34" spans="5:11" x14ac:dyDescent="0.2">
      <c r="E34">
        <v>512</v>
      </c>
      <c r="F34" s="8">
        <f t="shared" si="0"/>
        <v>2.5024437927663734</v>
      </c>
      <c r="G34">
        <f t="shared" si="1"/>
        <v>1247.9370150495247</v>
      </c>
      <c r="J34">
        <f t="shared" si="2"/>
        <v>124.79370150495249</v>
      </c>
      <c r="K34">
        <f t="shared" si="3"/>
        <v>1247</v>
      </c>
    </row>
    <row r="35" spans="5:11" x14ac:dyDescent="0.2">
      <c r="E35">
        <v>528</v>
      </c>
      <c r="F35" s="8">
        <f t="shared" si="0"/>
        <v>2.5806451612903225</v>
      </c>
      <c r="G35">
        <f t="shared" si="1"/>
        <v>1290.322580645161</v>
      </c>
      <c r="J35">
        <f t="shared" si="2"/>
        <v>129.03225806451613</v>
      </c>
      <c r="K35">
        <f t="shared" si="3"/>
        <v>1290</v>
      </c>
    </row>
    <row r="36" spans="5:11" x14ac:dyDescent="0.2">
      <c r="E36">
        <v>544</v>
      </c>
      <c r="F36" s="8">
        <f t="shared" si="0"/>
        <v>2.6588465298142716</v>
      </c>
      <c r="G36">
        <f t="shared" si="1"/>
        <v>1332.7081462407975</v>
      </c>
      <c r="J36">
        <f t="shared" si="2"/>
        <v>133.27081462407978</v>
      </c>
      <c r="K36">
        <f t="shared" si="3"/>
        <v>1332</v>
      </c>
    </row>
    <row r="37" spans="5:11" x14ac:dyDescent="0.2">
      <c r="E37">
        <v>560</v>
      </c>
      <c r="F37" s="8">
        <f t="shared" si="0"/>
        <v>2.7370478983382207</v>
      </c>
      <c r="G37">
        <f t="shared" si="1"/>
        <v>1375.0937118364338</v>
      </c>
      <c r="J37">
        <f t="shared" si="2"/>
        <v>137.5093711836434</v>
      </c>
      <c r="K37">
        <f t="shared" si="3"/>
        <v>1374</v>
      </c>
    </row>
    <row r="38" spans="5:11" x14ac:dyDescent="0.2">
      <c r="E38">
        <v>576</v>
      </c>
      <c r="F38" s="8">
        <f t="shared" si="0"/>
        <v>2.8152492668621703</v>
      </c>
      <c r="G38">
        <f t="shared" si="1"/>
        <v>1417.4792774320704</v>
      </c>
      <c r="J38">
        <f t="shared" si="2"/>
        <v>141.74792774320704</v>
      </c>
      <c r="K38">
        <f t="shared" si="3"/>
        <v>1417</v>
      </c>
    </row>
    <row r="39" spans="5:11" x14ac:dyDescent="0.2">
      <c r="E39">
        <v>592</v>
      </c>
      <c r="F39" s="8">
        <f t="shared" si="0"/>
        <v>2.8934506353861194</v>
      </c>
      <c r="G39">
        <f t="shared" si="1"/>
        <v>1459.8648430277069</v>
      </c>
      <c r="J39">
        <f t="shared" si="2"/>
        <v>145.98648430277069</v>
      </c>
      <c r="K39">
        <f t="shared" si="3"/>
        <v>1459</v>
      </c>
    </row>
    <row r="40" spans="5:11" x14ac:dyDescent="0.2">
      <c r="E40">
        <v>608</v>
      </c>
      <c r="F40" s="8">
        <f t="shared" si="0"/>
        <v>2.9716520039100685</v>
      </c>
      <c r="G40">
        <f t="shared" si="1"/>
        <v>1502.2504086233432</v>
      </c>
      <c r="J40">
        <f t="shared" si="2"/>
        <v>150.22504086233431</v>
      </c>
      <c r="K40">
        <f t="shared" si="3"/>
        <v>1502</v>
      </c>
    </row>
    <row r="41" spans="5:11" x14ac:dyDescent="0.2">
      <c r="E41">
        <v>624</v>
      </c>
      <c r="F41" s="8">
        <f t="shared" si="0"/>
        <v>3.0498533724340176</v>
      </c>
      <c r="G41">
        <f t="shared" si="1"/>
        <v>1544.6359742189795</v>
      </c>
      <c r="J41">
        <f t="shared" si="2"/>
        <v>154.46359742189796</v>
      </c>
      <c r="K41">
        <f t="shared" si="3"/>
        <v>1544</v>
      </c>
    </row>
    <row r="42" spans="5:11" x14ac:dyDescent="0.2">
      <c r="E42">
        <v>640</v>
      </c>
      <c r="F42" s="8">
        <f t="shared" si="0"/>
        <v>3.1280547409579667</v>
      </c>
      <c r="G42">
        <f t="shared" si="1"/>
        <v>1587.0215398146158</v>
      </c>
      <c r="J42">
        <f t="shared" si="2"/>
        <v>158.70215398146161</v>
      </c>
      <c r="K42">
        <f t="shared" si="3"/>
        <v>1586</v>
      </c>
    </row>
    <row r="43" spans="5:11" x14ac:dyDescent="0.2">
      <c r="E43">
        <v>656</v>
      </c>
      <c r="F43" s="8">
        <f t="shared" si="0"/>
        <v>3.2062561094819158</v>
      </c>
      <c r="G43">
        <f t="shared" si="1"/>
        <v>1629.4071054102524</v>
      </c>
      <c r="J43">
        <f t="shared" si="2"/>
        <v>162.94071054102525</v>
      </c>
      <c r="K43">
        <f t="shared" si="3"/>
        <v>1629</v>
      </c>
    </row>
    <row r="44" spans="5:11" x14ac:dyDescent="0.2">
      <c r="E44">
        <v>672</v>
      </c>
      <c r="F44" s="8">
        <f t="shared" si="0"/>
        <v>3.2844574780058653</v>
      </c>
      <c r="G44">
        <f t="shared" si="1"/>
        <v>1671.7926710058889</v>
      </c>
      <c r="J44">
        <f t="shared" si="2"/>
        <v>167.1792671005889</v>
      </c>
      <c r="K44">
        <f t="shared" si="3"/>
        <v>1671</v>
      </c>
    </row>
    <row r="45" spans="5:11" x14ac:dyDescent="0.2">
      <c r="E45">
        <v>688</v>
      </c>
      <c r="F45" s="8">
        <f t="shared" si="0"/>
        <v>3.3626588465298144</v>
      </c>
      <c r="G45">
        <f t="shared" si="1"/>
        <v>1714.1782366015252</v>
      </c>
      <c r="J45">
        <f t="shared" si="2"/>
        <v>171.41782366015252</v>
      </c>
      <c r="K45">
        <f t="shared" si="3"/>
        <v>1714</v>
      </c>
    </row>
    <row r="46" spans="5:11" x14ac:dyDescent="0.2">
      <c r="E46">
        <v>704</v>
      </c>
      <c r="F46" s="8">
        <f t="shared" si="0"/>
        <v>3.4408602150537635</v>
      </c>
      <c r="G46">
        <f t="shared" si="1"/>
        <v>1756.5638021971615</v>
      </c>
      <c r="J46">
        <f t="shared" si="2"/>
        <v>175.65638021971617</v>
      </c>
      <c r="K46">
        <f t="shared" si="3"/>
        <v>1756</v>
      </c>
    </row>
    <row r="47" spans="5:11" x14ac:dyDescent="0.2">
      <c r="E47">
        <v>720</v>
      </c>
      <c r="F47" s="8">
        <f t="shared" si="0"/>
        <v>3.5190615835777126</v>
      </c>
      <c r="G47">
        <f t="shared" si="1"/>
        <v>1798.9493677927981</v>
      </c>
      <c r="J47">
        <f t="shared" si="2"/>
        <v>179.89493677927982</v>
      </c>
      <c r="K47">
        <f t="shared" si="3"/>
        <v>1798</v>
      </c>
    </row>
    <row r="48" spans="5:11" x14ac:dyDescent="0.2">
      <c r="E48">
        <v>736</v>
      </c>
      <c r="F48" s="8">
        <f t="shared" si="0"/>
        <v>3.5972629521016617</v>
      </c>
      <c r="G48">
        <f t="shared" si="1"/>
        <v>1841.3349333884344</v>
      </c>
      <c r="J48">
        <f t="shared" si="2"/>
        <v>184.13349333884344</v>
      </c>
      <c r="K48">
        <f t="shared" si="3"/>
        <v>1841</v>
      </c>
    </row>
    <row r="49" spans="5:11" x14ac:dyDescent="0.2">
      <c r="E49">
        <v>752</v>
      </c>
      <c r="F49" s="8">
        <f t="shared" si="0"/>
        <v>3.6754643206256108</v>
      </c>
      <c r="G49">
        <f t="shared" si="1"/>
        <v>1883.7204989840707</v>
      </c>
      <c r="J49">
        <f t="shared" si="2"/>
        <v>188.37204989840708</v>
      </c>
      <c r="K49">
        <f t="shared" si="3"/>
        <v>1883</v>
      </c>
    </row>
    <row r="50" spans="5:11" x14ac:dyDescent="0.2">
      <c r="E50">
        <v>768</v>
      </c>
      <c r="F50" s="8">
        <f t="shared" si="0"/>
        <v>3.7536656891495603</v>
      </c>
      <c r="G50">
        <f t="shared" si="1"/>
        <v>1926.1060645797074</v>
      </c>
      <c r="J50">
        <f t="shared" si="2"/>
        <v>192.61060645797073</v>
      </c>
      <c r="K50">
        <f t="shared" si="3"/>
        <v>1925</v>
      </c>
    </row>
    <row r="51" spans="5:11" x14ac:dyDescent="0.2">
      <c r="E51">
        <v>784</v>
      </c>
      <c r="F51" s="8">
        <f t="shared" si="0"/>
        <v>3.8318670576735094</v>
      </c>
      <c r="G51">
        <f t="shared" si="1"/>
        <v>1968.4916301753437</v>
      </c>
      <c r="J51">
        <f t="shared" si="2"/>
        <v>196.84916301753438</v>
      </c>
      <c r="K51">
        <f t="shared" si="3"/>
        <v>1968</v>
      </c>
    </row>
    <row r="52" spans="5:11" x14ac:dyDescent="0.2">
      <c r="E52">
        <v>800</v>
      </c>
      <c r="F52" s="8">
        <f t="shared" si="0"/>
        <v>3.9100684261974585</v>
      </c>
      <c r="G52">
        <f t="shared" si="1"/>
        <v>2010.8771957709801</v>
      </c>
      <c r="J52">
        <f t="shared" si="2"/>
        <v>201.08771957709803</v>
      </c>
      <c r="K52">
        <f t="shared" si="3"/>
        <v>2010</v>
      </c>
    </row>
    <row r="53" spans="5:11" x14ac:dyDescent="0.2">
      <c r="E53">
        <v>816</v>
      </c>
      <c r="F53" s="8">
        <f t="shared" si="0"/>
        <v>3.9882697947214076</v>
      </c>
      <c r="G53">
        <f t="shared" si="1"/>
        <v>2053.2627613666164</v>
      </c>
      <c r="J53">
        <f t="shared" si="2"/>
        <v>205.32627613666165</v>
      </c>
      <c r="K53">
        <f t="shared" si="3"/>
        <v>2053</v>
      </c>
    </row>
    <row r="54" spans="5:11" x14ac:dyDescent="0.2">
      <c r="E54">
        <v>832</v>
      </c>
      <c r="F54" s="8">
        <f t="shared" si="0"/>
        <v>4.0664711632453567</v>
      </c>
      <c r="G54">
        <f t="shared" si="1"/>
        <v>2095.6483269622527</v>
      </c>
      <c r="J54">
        <f t="shared" si="2"/>
        <v>209.5648326962253</v>
      </c>
      <c r="K54">
        <f t="shared" si="3"/>
        <v>2095</v>
      </c>
    </row>
    <row r="55" spans="5:11" x14ac:dyDescent="0.2">
      <c r="E55">
        <v>848</v>
      </c>
      <c r="F55" s="8">
        <f t="shared" si="0"/>
        <v>4.1446725317693058</v>
      </c>
      <c r="G55">
        <f t="shared" si="1"/>
        <v>2138.033892557889</v>
      </c>
      <c r="J55">
        <f t="shared" si="2"/>
        <v>213.80338925578894</v>
      </c>
      <c r="K55">
        <f t="shared" si="3"/>
        <v>2137</v>
      </c>
    </row>
    <row r="56" spans="5:11" x14ac:dyDescent="0.2">
      <c r="E56">
        <v>864</v>
      </c>
      <c r="F56" s="8">
        <f t="shared" si="0"/>
        <v>4.2228739002932549</v>
      </c>
      <c r="G56">
        <f t="shared" si="1"/>
        <v>2180.4194581535257</v>
      </c>
      <c r="J56">
        <f t="shared" si="2"/>
        <v>218.04194581535256</v>
      </c>
      <c r="K56">
        <f t="shared" si="3"/>
        <v>2180</v>
      </c>
    </row>
    <row r="57" spans="5:11" x14ac:dyDescent="0.2">
      <c r="E57">
        <v>880</v>
      </c>
      <c r="F57" s="8">
        <f t="shared" si="0"/>
        <v>4.301075268817204</v>
      </c>
      <c r="G57">
        <f t="shared" si="1"/>
        <v>2222.805023749162</v>
      </c>
      <c r="J57">
        <f t="shared" si="2"/>
        <v>222.28050237491621</v>
      </c>
      <c r="K57">
        <f t="shared" si="3"/>
        <v>2222</v>
      </c>
    </row>
    <row r="58" spans="5:11" x14ac:dyDescent="0.2">
      <c r="E58">
        <v>896</v>
      </c>
      <c r="F58" s="8">
        <f t="shared" si="0"/>
        <v>4.3792766373411531</v>
      </c>
      <c r="G58">
        <f t="shared" si="1"/>
        <v>2265.1905893447984</v>
      </c>
      <c r="J58">
        <f t="shared" si="2"/>
        <v>226.51905893447986</v>
      </c>
      <c r="K58">
        <f t="shared" si="3"/>
        <v>2265</v>
      </c>
    </row>
    <row r="59" spans="5:11" x14ac:dyDescent="0.2">
      <c r="E59">
        <v>912</v>
      </c>
      <c r="F59" s="8">
        <f t="shared" si="0"/>
        <v>4.4574780058651022</v>
      </c>
      <c r="G59">
        <f t="shared" si="1"/>
        <v>2307.5761549404347</v>
      </c>
      <c r="J59">
        <f t="shared" si="2"/>
        <v>230.75761549404351</v>
      </c>
      <c r="K59">
        <f t="shared" si="3"/>
        <v>2307</v>
      </c>
    </row>
    <row r="60" spans="5:11" x14ac:dyDescent="0.2">
      <c r="E60">
        <v>928</v>
      </c>
      <c r="F60" s="8">
        <f t="shared" si="0"/>
        <v>4.5356793743890522</v>
      </c>
      <c r="G60">
        <f t="shared" si="1"/>
        <v>2349.9617205360714</v>
      </c>
      <c r="J60">
        <f t="shared" si="2"/>
        <v>234.99617205360715</v>
      </c>
      <c r="K60">
        <f t="shared" si="3"/>
        <v>2349</v>
      </c>
    </row>
    <row r="61" spans="5:11" x14ac:dyDescent="0.2">
      <c r="E61">
        <v>944</v>
      </c>
      <c r="F61" s="8">
        <f t="shared" si="0"/>
        <v>4.6138807429130013</v>
      </c>
      <c r="G61">
        <f t="shared" si="1"/>
        <v>2392.3472861317077</v>
      </c>
      <c r="J61">
        <f t="shared" si="2"/>
        <v>239.23472861317077</v>
      </c>
      <c r="K61">
        <f t="shared" si="3"/>
        <v>2392</v>
      </c>
    </row>
    <row r="62" spans="5:11" x14ac:dyDescent="0.2">
      <c r="E62">
        <v>960</v>
      </c>
      <c r="F62" s="8">
        <f t="shared" si="0"/>
        <v>4.6920821114369504</v>
      </c>
      <c r="G62">
        <f t="shared" si="1"/>
        <v>2434.732851727344</v>
      </c>
      <c r="J62">
        <f t="shared" si="2"/>
        <v>243.47328517273442</v>
      </c>
      <c r="K62">
        <f t="shared" si="3"/>
        <v>2434</v>
      </c>
    </row>
    <row r="63" spans="5:11" x14ac:dyDescent="0.2">
      <c r="E63">
        <v>976</v>
      </c>
      <c r="F63" s="8">
        <f t="shared" si="0"/>
        <v>4.7702834799608995</v>
      </c>
      <c r="G63">
        <f t="shared" si="1"/>
        <v>2477.1184173229808</v>
      </c>
      <c r="J63">
        <f t="shared" si="2"/>
        <v>247.71184173229807</v>
      </c>
      <c r="K63">
        <f t="shared" si="3"/>
        <v>2476</v>
      </c>
    </row>
    <row r="64" spans="5:11" x14ac:dyDescent="0.2">
      <c r="E64">
        <v>992</v>
      </c>
      <c r="F64" s="8">
        <f t="shared" si="0"/>
        <v>4.8484848484848486</v>
      </c>
      <c r="G64">
        <f t="shared" si="1"/>
        <v>2519.5039829186171</v>
      </c>
      <c r="J64">
        <f t="shared" si="2"/>
        <v>251.95039829186169</v>
      </c>
      <c r="K64">
        <f t="shared" si="3"/>
        <v>2519</v>
      </c>
    </row>
    <row r="65" spans="5:11" x14ac:dyDescent="0.2">
      <c r="E65">
        <v>1008</v>
      </c>
      <c r="F65" s="8">
        <f t="shared" si="0"/>
        <v>4.9266862170087977</v>
      </c>
      <c r="G65">
        <f t="shared" si="1"/>
        <v>2561.8895485142534</v>
      </c>
      <c r="J65">
        <f t="shared" si="2"/>
        <v>256.18895485142536</v>
      </c>
      <c r="K65">
        <f t="shared" si="3"/>
        <v>2561</v>
      </c>
    </row>
    <row r="66" spans="5:11" x14ac:dyDescent="0.2">
      <c r="E66">
        <v>1024</v>
      </c>
      <c r="F66" s="8">
        <f t="shared" si="0"/>
        <v>5.0048875855327468</v>
      </c>
      <c r="G66">
        <f t="shared" si="1"/>
        <v>2604.2751141098897</v>
      </c>
      <c r="J66">
        <f t="shared" si="2"/>
        <v>260.42751141098898</v>
      </c>
      <c r="K66">
        <f t="shared" si="3"/>
        <v>2604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kty110</vt:lpstr>
      <vt:lpstr>kty-220</vt:lpstr>
      <vt:lpstr>manifold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Plastic Logic User</cp:lastModifiedBy>
  <dcterms:created xsi:type="dcterms:W3CDTF">2018-01-14T21:20:03Z</dcterms:created>
  <dcterms:modified xsi:type="dcterms:W3CDTF">2018-11-29T07:17:22Z</dcterms:modified>
</cp:coreProperties>
</file>