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dfg\OneDrive - g.ntu.edu.tw\NTU\110-1\110-1財務模型程式應用\20211026\"/>
    </mc:Choice>
  </mc:AlternateContent>
  <xr:revisionPtr revIDLastSave="64" documentId="13_ncr:1_{249E8072-A468-4BE8-922E-D898D8408F2C}" xr6:coauthVersionLast="36" xr6:coauthVersionMax="36" xr10:uidLastSave="{ED90275A-29C5-4D21-8F20-90D242D7E064}"/>
  <bookViews>
    <workbookView xWindow="0" yWindow="0" windowWidth="19200" windowHeight="6888" xr2:uid="{A442C414-6516-4CC5-AC44-5EAF828A05C4}"/>
  </bookViews>
  <sheets>
    <sheet name="covariance" sheetId="1" r:id="rId1"/>
    <sheet name="correlation" sheetId="2" r:id="rId2"/>
    <sheet name="Sheet1" sheetId="3" r:id="rId3"/>
  </sheets>
  <definedNames>
    <definedName name="A">Sheet1!$A$2:$C$4</definedName>
    <definedName name="B">Sheet1!$E$2:$E$4</definedName>
    <definedName name="solver_adj" localSheetId="1" hidden="1">correlation!$B$95:$C$95</definedName>
    <definedName name="solver_adj" localSheetId="0" hidden="1">covariance!$B$101:$C$101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correlation!$G$94</definedName>
    <definedName name="solver_lhs1" localSheetId="0" hidden="1">covariance!$G$100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correlation!$D$95</definedName>
    <definedName name="solver_opt" localSheetId="0" hidden="1">covariance!$D$101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2</definedName>
    <definedName name="solver_rel1" localSheetId="1" hidden="1">2</definedName>
    <definedName name="solver_rel1" localSheetId="0" hidden="1">2</definedName>
    <definedName name="solver_rhs1" localSheetId="1" hidden="1">1</definedName>
    <definedName name="solver_rhs1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1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0" i="1" l="1"/>
  <c r="F95" i="2" l="1"/>
  <c r="B78" i="1" l="1"/>
  <c r="G73" i="1"/>
  <c r="F72" i="1"/>
  <c r="J73" i="1"/>
  <c r="I72" i="1"/>
  <c r="A22" i="3" l="1" a="1"/>
  <c r="A22" i="3" s="1"/>
  <c r="A17" i="3" a="1"/>
  <c r="A17" i="3" s="1"/>
  <c r="A14" i="3" a="1"/>
  <c r="A14" i="3" s="1"/>
  <c r="A9" i="3" a="1"/>
  <c r="A9" i="3" s="1"/>
  <c r="A24" i="3" l="1"/>
  <c r="A23" i="3"/>
  <c r="C19" i="3"/>
  <c r="B19" i="3"/>
  <c r="A19" i="3"/>
  <c r="C18" i="3"/>
  <c r="B18" i="3"/>
  <c r="A18" i="3"/>
  <c r="C17" i="3"/>
  <c r="B17" i="3"/>
  <c r="C14" i="3"/>
  <c r="B14" i="3"/>
  <c r="C11" i="3"/>
  <c r="B11" i="3"/>
  <c r="A11" i="3"/>
  <c r="C10" i="3"/>
  <c r="B10" i="3"/>
  <c r="C9" i="3"/>
  <c r="A10" i="3"/>
  <c r="B9" i="3"/>
  <c r="E79" i="2"/>
  <c r="G94" i="2"/>
  <c r="C78" i="2"/>
  <c r="B78" i="2"/>
  <c r="C77" i="2"/>
  <c r="B77" i="2"/>
  <c r="F85" i="2" s="1"/>
  <c r="E79" i="1"/>
  <c r="F83" i="1"/>
  <c r="G82" i="1" s="1"/>
  <c r="G83" i="1"/>
  <c r="F82" i="1"/>
  <c r="D82" i="1"/>
  <c r="D83" i="1"/>
  <c r="C82" i="1"/>
  <c r="D88" i="1" s="1"/>
  <c r="E88" i="1" s="1"/>
  <c r="D101" i="1" l="1"/>
  <c r="E101" i="1" s="1"/>
  <c r="G87" i="1" a="1"/>
  <c r="G87" i="1" s="1"/>
  <c r="H87" i="1" s="1"/>
  <c r="G97" i="1" a="1"/>
  <c r="G97" i="1" s="1"/>
  <c r="H97" i="1" s="1"/>
  <c r="G94" i="1" a="1"/>
  <c r="G94" i="1" s="1"/>
  <c r="H94" i="1" s="1"/>
  <c r="G88" i="1" a="1"/>
  <c r="G88" i="1" s="1"/>
  <c r="H88" i="1" s="1"/>
  <c r="G92" i="1" a="1"/>
  <c r="G92" i="1" s="1"/>
  <c r="H92" i="1" s="1"/>
  <c r="G93" i="1" a="1"/>
  <c r="G93" i="1" s="1"/>
  <c r="H93" i="1" s="1"/>
  <c r="D87" i="1"/>
  <c r="E87" i="1" s="1"/>
  <c r="G89" i="1" a="1"/>
  <c r="G89" i="1" s="1"/>
  <c r="H89" i="1" s="1"/>
  <c r="G91" i="1" a="1"/>
  <c r="G91" i="1" s="1"/>
  <c r="H91" i="1" s="1"/>
  <c r="G95" i="1" a="1"/>
  <c r="G95" i="1" s="1"/>
  <c r="H95" i="1" s="1"/>
  <c r="G90" i="1" a="1"/>
  <c r="G90" i="1" s="1"/>
  <c r="H90" i="1" s="1"/>
  <c r="G96" i="1" a="1"/>
  <c r="G96" i="1" s="1"/>
  <c r="H96" i="1" s="1"/>
  <c r="D92" i="1"/>
  <c r="E92" i="1" s="1"/>
  <c r="D97" i="1"/>
  <c r="E97" i="1" s="1"/>
  <c r="D96" i="1"/>
  <c r="E96" i="1" s="1"/>
  <c r="D91" i="1"/>
  <c r="E91" i="1" s="1"/>
  <c r="D95" i="1"/>
  <c r="E95" i="1" s="1"/>
  <c r="D90" i="1"/>
  <c r="E90" i="1" s="1"/>
  <c r="D94" i="1"/>
  <c r="E94" i="1" s="1"/>
  <c r="D89" i="1"/>
  <c r="E89" i="1" s="1"/>
  <c r="D93" i="1"/>
  <c r="E93" i="1" s="1"/>
  <c r="D98" i="1"/>
  <c r="E98" i="1" s="1"/>
  <c r="D84" i="2"/>
  <c r="E84" i="2" s="1"/>
  <c r="D92" i="2"/>
  <c r="E92" i="2" s="1"/>
  <c r="D88" i="2"/>
  <c r="E88" i="2" s="1"/>
  <c r="D83" i="2"/>
  <c r="E83" i="2" s="1"/>
  <c r="F91" i="2"/>
  <c r="F87" i="2"/>
  <c r="D95" i="2"/>
  <c r="E95" i="2" s="1"/>
  <c r="D91" i="2"/>
  <c r="E91" i="2" s="1"/>
  <c r="D87" i="2"/>
  <c r="E87" i="2" s="1"/>
  <c r="F92" i="2"/>
  <c r="D82" i="2"/>
  <c r="E82" i="2" s="1"/>
  <c r="F90" i="2"/>
  <c r="F86" i="2"/>
  <c r="F83" i="2"/>
  <c r="F82" i="2"/>
  <c r="D90" i="2"/>
  <c r="E90" i="2" s="1"/>
  <c r="D86" i="2"/>
  <c r="E86" i="2" s="1"/>
  <c r="D85" i="2"/>
  <c r="E85" i="2" s="1"/>
  <c r="F93" i="2"/>
  <c r="F89" i="2"/>
  <c r="F84" i="2"/>
  <c r="F88" i="2"/>
  <c r="D93" i="2"/>
  <c r="E93" i="2" s="1"/>
  <c r="D89" i="2"/>
  <c r="E89" i="2" s="1"/>
  <c r="C77" i="1" l="1"/>
  <c r="C78" i="1"/>
  <c r="B77" i="1"/>
  <c r="F88" i="1" s="1"/>
  <c r="I87" i="1" l="1" a="1"/>
  <c r="I87" i="1" s="1"/>
  <c r="F101" i="1"/>
  <c r="I91" i="1" a="1"/>
  <c r="I91" i="1" s="1"/>
  <c r="F87" i="1"/>
  <c r="I97" i="1" a="1"/>
  <c r="I97" i="1" s="1"/>
  <c r="I92" i="1" a="1"/>
  <c r="I92" i="1" s="1"/>
  <c r="I88" i="1" a="1"/>
  <c r="I88" i="1" s="1"/>
  <c r="I93" i="1" a="1"/>
  <c r="I93" i="1" s="1"/>
  <c r="I95" i="1" a="1"/>
  <c r="I95" i="1" s="1"/>
  <c r="I94" i="1" a="1"/>
  <c r="I94" i="1" s="1"/>
  <c r="I89" i="1" a="1"/>
  <c r="I89" i="1" s="1"/>
  <c r="I90" i="1" a="1"/>
  <c r="I90" i="1" s="1"/>
  <c r="I96" i="1" a="1"/>
  <c r="I96" i="1" s="1"/>
  <c r="F92" i="1"/>
  <c r="F97" i="1"/>
  <c r="F93" i="1"/>
  <c r="F98" i="1"/>
  <c r="F89" i="1"/>
  <c r="F94" i="1"/>
  <c r="F90" i="1"/>
  <c r="F95" i="1"/>
  <c r="F96" i="1"/>
  <c r="F91" i="1"/>
</calcChain>
</file>

<file path=xl/sharedStrings.xml><?xml version="1.0" encoding="utf-8"?>
<sst xmlns="http://schemas.openxmlformats.org/spreadsheetml/2006/main" count="68" uniqueCount="46">
  <si>
    <t>month</t>
    <phoneticPr fontId="1" type="noConversion"/>
  </si>
  <si>
    <t xml:space="preserve">2317鴻海         </t>
  </si>
  <si>
    <t xml:space="preserve">2327國巨         </t>
  </si>
  <si>
    <t>mean</t>
    <phoneticPr fontId="1" type="noConversion"/>
  </si>
  <si>
    <t>stdev</t>
    <phoneticPr fontId="1" type="noConversion"/>
  </si>
  <si>
    <t>var-covar</t>
    <phoneticPr fontId="1" type="noConversion"/>
  </si>
  <si>
    <t>欄 1</t>
  </si>
  <si>
    <t>欄 2</t>
  </si>
  <si>
    <t>Wa</t>
    <phoneticPr fontId="1" type="noConversion"/>
  </si>
  <si>
    <t>Wb</t>
    <phoneticPr fontId="1" type="noConversion"/>
  </si>
  <si>
    <t>Var(rp)</t>
    <phoneticPr fontId="1" type="noConversion"/>
  </si>
  <si>
    <t>stdev(rp)</t>
  </si>
  <si>
    <t>stdev(rp)</t>
    <phoneticPr fontId="1" type="noConversion"/>
  </si>
  <si>
    <t>E(rp)</t>
  </si>
  <si>
    <t>E(rp)</t>
    <phoneticPr fontId="1" type="noConversion"/>
  </si>
  <si>
    <t>correlation</t>
    <phoneticPr fontId="1" type="noConversion"/>
  </si>
  <si>
    <t>wa</t>
    <phoneticPr fontId="1" type="noConversion"/>
  </si>
  <si>
    <t>wb</t>
    <phoneticPr fontId="1" type="noConversion"/>
  </si>
  <si>
    <t>var(rp)</t>
    <phoneticPr fontId="1" type="noConversion"/>
  </si>
  <si>
    <t>stdev(rp)</t>
    <phoneticPr fontId="1" type="noConversion"/>
  </si>
  <si>
    <t>E(rp)</t>
    <phoneticPr fontId="1" type="noConversion"/>
  </si>
  <si>
    <t>MVP</t>
    <phoneticPr fontId="1" type="noConversion"/>
  </si>
  <si>
    <t>r=1</t>
    <phoneticPr fontId="1" type="noConversion"/>
  </si>
  <si>
    <t>r=0</t>
    <phoneticPr fontId="1" type="noConversion"/>
  </si>
  <si>
    <t>r=-1</t>
    <phoneticPr fontId="1" type="noConversion"/>
  </si>
  <si>
    <t>A</t>
    <phoneticPr fontId="1" type="noConversion"/>
  </si>
  <si>
    <t>B</t>
    <phoneticPr fontId="1" type="noConversion"/>
  </si>
  <si>
    <t>crtl+shift+enter!!</t>
    <phoneticPr fontId="1" type="noConversion"/>
  </si>
  <si>
    <t>B^T</t>
    <phoneticPr fontId="1" type="noConversion"/>
  </si>
  <si>
    <t>A^(-1)</t>
    <phoneticPr fontId="1" type="noConversion"/>
  </si>
  <si>
    <t>記得要先反白</t>
    <phoneticPr fontId="1" type="noConversion"/>
  </si>
  <si>
    <t>A*B</t>
    <phoneticPr fontId="1" type="noConversion"/>
  </si>
  <si>
    <t>A*A^(-1)</t>
    <phoneticPr fontId="1" type="noConversion"/>
  </si>
  <si>
    <t>*Formulas -&gt; Define Name -&gt; 反白: 這樣呼叫時不用再反白整個矩陣</t>
    <phoneticPr fontId="1" type="noConversion"/>
  </si>
  <si>
    <t>replace varp with var</t>
    <phoneticPr fontId="1" type="noConversion"/>
  </si>
  <si>
    <t>Column 1</t>
  </si>
  <si>
    <t>Column 2</t>
  </si>
  <si>
    <t>paste special ==&gt; ignore blank</t>
    <phoneticPr fontId="1" type="noConversion"/>
  </si>
  <si>
    <t>formula</t>
    <phoneticPr fontId="1" type="noConversion"/>
  </si>
  <si>
    <t>matrix</t>
    <phoneticPr fontId="1" type="noConversion"/>
  </si>
  <si>
    <t># E(rp) = w*E^-1</t>
    <phoneticPr fontId="1" type="noConversion"/>
  </si>
  <si>
    <t># Var(rp) = w*sigma*w^-1</t>
    <phoneticPr fontId="1" type="noConversion"/>
  </si>
  <si>
    <t>共變異數矩陣(sigma)</t>
    <phoneticPr fontId="1" type="noConversion"/>
  </si>
  <si>
    <t>sigma11 = var(a)</t>
    <phoneticPr fontId="1" type="noConversion"/>
  </si>
  <si>
    <t>sigma21 = cov(a,b)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</si>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</sst>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covariance!$F$86</c:f>
              <c:strCache>
                <c:ptCount val="1"/>
                <c:pt idx="0">
                  <c:v>E(rp)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covariance!$E$87:$E$98</c:f>
              <c:numCache>
                <c:formatCode>General</c:formatCode>
                <c:ptCount val="12"/>
                <c:pt idx="0">
                  <c:v>6.5228372279854424E-2</c:v>
                </c:pt>
                <c:pt idx="1">
                  <c:v>6.4511674158898427E-2</c:v>
                </c:pt>
                <c:pt idx="2">
                  <c:v>6.4798288269702922E-2</c:v>
                </c:pt>
                <c:pt idx="3">
                  <c:v>6.810143905180753E-2</c:v>
                </c:pt>
                <c:pt idx="4">
                  <c:v>7.4643848139079011E-2</c:v>
                </c:pt>
                <c:pt idx="5">
                  <c:v>8.3669064503746088E-2</c:v>
                </c:pt>
                <c:pt idx="6">
                  <c:v>9.4468147386796222E-2</c:v>
                </c:pt>
                <c:pt idx="7">
                  <c:v>0.10650286199109479</c:v>
                </c:pt>
                <c:pt idx="8">
                  <c:v>0.11940016155656663</c:v>
                </c:pt>
                <c:pt idx="9">
                  <c:v>0.13290917113959272</c:v>
                </c:pt>
                <c:pt idx="10">
                  <c:v>0.14686118340845605</c:v>
                </c:pt>
                <c:pt idx="11">
                  <c:v>0.16114117052165811</c:v>
                </c:pt>
              </c:numCache>
            </c:numRef>
          </c:xVal>
          <c:yVal>
            <c:numRef>
              <c:f>covariance!$F$87:$F$98</c:f>
              <c:numCache>
                <c:formatCode>General</c:formatCode>
                <c:ptCount val="12"/>
                <c:pt idx="0">
                  <c:v>4.106866666666667E-3</c:v>
                </c:pt>
                <c:pt idx="1">
                  <c:v>6.6472651209597399E-3</c:v>
                </c:pt>
                <c:pt idx="2">
                  <c:v>8.2511066666666674E-3</c:v>
                </c:pt>
                <c:pt idx="3">
                  <c:v>1.2395346666666668E-2</c:v>
                </c:pt>
                <c:pt idx="4">
                  <c:v>1.6539586666666668E-2</c:v>
                </c:pt>
                <c:pt idx="5">
                  <c:v>2.0683826666666669E-2</c:v>
                </c:pt>
                <c:pt idx="6">
                  <c:v>2.4828066666666669E-2</c:v>
                </c:pt>
                <c:pt idx="7">
                  <c:v>2.897230666666667E-2</c:v>
                </c:pt>
                <c:pt idx="8">
                  <c:v>3.311654666666667E-2</c:v>
                </c:pt>
                <c:pt idx="9">
                  <c:v>3.726078666666667E-2</c:v>
                </c:pt>
                <c:pt idx="10">
                  <c:v>4.1405026666666671E-2</c:v>
                </c:pt>
                <c:pt idx="11">
                  <c:v>4.5549266666666671E-2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0F-46BD-895F-7A034293C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86128"/>
        <c:axId val="1696010160"/>
      </c:scatterChart>
      <c:valAx>
        <c:axId val="14708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6010160"/>
        <c:crosses val="autoZero"/>
        <c:crossBetween val="midCat"/>
      </c:valAx>
      <c:valAx>
        <c:axId val="16960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708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correlation!$F$81</c:f>
              <c:strCache>
                <c:ptCount val="1"/>
                <c:pt idx="0">
                  <c:v>E(rp)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correlation!$E$82:$E$93</c:f>
              <c:numCache>
                <c:formatCode>General</c:formatCode>
                <c:ptCount val="12"/>
                <c:pt idx="0">
                  <c:v>6.5228372279854424E-2</c:v>
                </c:pt>
                <c:pt idx="1">
                  <c:v>6.1495395300558774E-2</c:v>
                </c:pt>
                <c:pt idx="2">
                  <c:v>6.2419816739521447E-2</c:v>
                </c:pt>
                <c:pt idx="3">
                  <c:v>6.696636522956792E-2</c:v>
                </c:pt>
                <c:pt idx="4">
                  <c:v>6.7811431087609744E-2</c:v>
                </c:pt>
                <c:pt idx="5">
                  <c:v>7.6734305471767988E-2</c:v>
                </c:pt>
                <c:pt idx="6">
                  <c:v>8.8122209868172888E-2</c:v>
                </c:pt>
                <c:pt idx="7">
                  <c:v>0.10114593859170404</c:v>
                </c:pt>
                <c:pt idx="8">
                  <c:v>0.11525226549128641</c:v>
                </c:pt>
                <c:pt idx="9">
                  <c:v>0.13008948955961791</c:v>
                </c:pt>
                <c:pt idx="10">
                  <c:v>0.14543408360016793</c:v>
                </c:pt>
                <c:pt idx="11">
                  <c:v>0.16114117052165811</c:v>
                </c:pt>
              </c:numCache>
            </c:numRef>
          </c:xVal>
          <c:yVal>
            <c:numRef>
              <c:f>correlation!$F$82:$F$93</c:f>
              <c:numCache>
                <c:formatCode>General</c:formatCode>
                <c:ptCount val="12"/>
                <c:pt idx="0">
                  <c:v>4.106866666666667E-3</c:v>
                </c:pt>
                <c:pt idx="1">
                  <c:v>8.2511066666666674E-3</c:v>
                </c:pt>
                <c:pt idx="2">
                  <c:v>1.2395346666666668E-2</c:v>
                </c:pt>
                <c:pt idx="3">
                  <c:v>1.6048491937750427E-2</c:v>
                </c:pt>
                <c:pt idx="4">
                  <c:v>1.6539586666666668E-2</c:v>
                </c:pt>
                <c:pt idx="5">
                  <c:v>2.0683826666666669E-2</c:v>
                </c:pt>
                <c:pt idx="6">
                  <c:v>2.4828066666666669E-2</c:v>
                </c:pt>
                <c:pt idx="7">
                  <c:v>2.897230666666667E-2</c:v>
                </c:pt>
                <c:pt idx="8">
                  <c:v>3.311654666666667E-2</c:v>
                </c:pt>
                <c:pt idx="9">
                  <c:v>3.726078666666667E-2</c:v>
                </c:pt>
                <c:pt idx="10">
                  <c:v>4.1405026666666671E-2</c:v>
                </c:pt>
                <c:pt idx="11">
                  <c:v>4.5549266666666671E-2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74-4BFE-9D0D-9C0B44A69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75328"/>
        <c:axId val="150519504"/>
      </c:scatterChart>
      <c:valAx>
        <c:axId val="14707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519504"/>
        <c:crosses val="autoZero"/>
        <c:crossBetween val="midCat"/>
      </c:valAx>
      <c:valAx>
        <c:axId val="15051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707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correlation!$Q$78</c:f>
              <c:strCache>
                <c:ptCount val="1"/>
                <c:pt idx="0">
                  <c:v>r=-1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correlation!$Q$80:$Q$91</c:f>
              <c:numCache>
                <c:formatCode>General</c:formatCode>
                <c:ptCount val="12"/>
                <c:pt idx="0">
                  <c:v>6.5228372279854424E-2</c:v>
                </c:pt>
                <c:pt idx="1">
                  <c:v>4.2591417999703174E-2</c:v>
                </c:pt>
                <c:pt idx="2">
                  <c:v>1.9954463719551931E-2</c:v>
                </c:pt>
                <c:pt idx="3">
                  <c:v>0</c:v>
                </c:pt>
                <c:pt idx="4">
                  <c:v>2.682490560599356E-3</c:v>
                </c:pt>
                <c:pt idx="5">
                  <c:v>2.5319444840750591E-2</c:v>
                </c:pt>
                <c:pt idx="6">
                  <c:v>4.7956399120901834E-2</c:v>
                </c:pt>
                <c:pt idx="7">
                  <c:v>7.0593353401053077E-2</c:v>
                </c:pt>
                <c:pt idx="8">
                  <c:v>9.3230307681204341E-2</c:v>
                </c:pt>
                <c:pt idx="9">
                  <c:v>0.11586726196135562</c:v>
                </c:pt>
                <c:pt idx="10">
                  <c:v>0.13850421624150686</c:v>
                </c:pt>
                <c:pt idx="11">
                  <c:v>0.16114117052165811</c:v>
                </c:pt>
              </c:numCache>
            </c:numRef>
          </c:xVal>
          <c:yVal>
            <c:numRef>
              <c:f>correlation!$R$80:$R$91</c:f>
              <c:numCache>
                <c:formatCode>General</c:formatCode>
                <c:ptCount val="12"/>
                <c:pt idx="0">
                  <c:v>4.106866666666667E-3</c:v>
                </c:pt>
                <c:pt idx="1">
                  <c:v>8.2511066666666674E-3</c:v>
                </c:pt>
                <c:pt idx="2">
                  <c:v>1.2395346666666668E-2</c:v>
                </c:pt>
                <c:pt idx="3">
                  <c:v>1.6048491937750427E-2</c:v>
                </c:pt>
                <c:pt idx="4">
                  <c:v>1.6539586666666668E-2</c:v>
                </c:pt>
                <c:pt idx="5">
                  <c:v>2.0683826666666669E-2</c:v>
                </c:pt>
                <c:pt idx="6">
                  <c:v>2.4828066666666669E-2</c:v>
                </c:pt>
                <c:pt idx="7">
                  <c:v>2.897230666666667E-2</c:v>
                </c:pt>
                <c:pt idx="8">
                  <c:v>3.311654666666667E-2</c:v>
                </c:pt>
                <c:pt idx="9">
                  <c:v>3.726078666666667E-2</c:v>
                </c:pt>
                <c:pt idx="10">
                  <c:v>4.1405026666666671E-2</c:v>
                </c:pt>
                <c:pt idx="11">
                  <c:v>4.5549266666666671E-2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D6-4848-980D-E89A7F82D4C7}"/>
            </c:ext>
          </c:extLst>
        </c:ser>
        <c:ser>
          <c:idx val="1"/>
          <c:order val="1"/>
          <c:tx>
            <c:strRef>
              <c:f>correlation!$S$78</c:f>
              <c:strCache>
                <c:ptCount val="1"/>
                <c:pt idx="0">
                  <c:v>r=0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correlation!$S$80:$S$91</c:f>
              <c:numCache>
                <c:formatCode>General</c:formatCode>
                <c:ptCount val="12"/>
                <c:pt idx="0">
                  <c:v>6.5228372279854424E-2</c:v>
                </c:pt>
                <c:pt idx="1">
                  <c:v>6.0876962917815788E-2</c:v>
                </c:pt>
                <c:pt idx="2">
                  <c:v>6.1332642415457238E-2</c:v>
                </c:pt>
                <c:pt idx="3">
                  <c:v>6.5665923665374659E-2</c:v>
                </c:pt>
                <c:pt idx="4">
                  <c:v>6.649665995352666E-2</c:v>
                </c:pt>
                <c:pt idx="5">
                  <c:v>7.5407843703655636E-2</c:v>
                </c:pt>
                <c:pt idx="6">
                  <c:v>8.6921253711864641E-2</c:v>
                </c:pt>
                <c:pt idx="7">
                  <c:v>0.10014334800373471</c:v>
                </c:pt>
                <c:pt idx="8">
                  <c:v>0.11448362459190083</c:v>
                </c:pt>
                <c:pt idx="9">
                  <c:v>0.12957135021967178</c:v>
                </c:pt>
                <c:pt idx="10">
                  <c:v>0.14517366718363828</c:v>
                </c:pt>
                <c:pt idx="11">
                  <c:v>0.16114117052165811</c:v>
                </c:pt>
              </c:numCache>
            </c:numRef>
          </c:xVal>
          <c:yVal>
            <c:numRef>
              <c:f>correlation!$T$80:$T$91</c:f>
              <c:numCache>
                <c:formatCode>General</c:formatCode>
                <c:ptCount val="12"/>
                <c:pt idx="0">
                  <c:v>4.106866666666667E-3</c:v>
                </c:pt>
                <c:pt idx="1">
                  <c:v>8.2511066666666674E-3</c:v>
                </c:pt>
                <c:pt idx="2">
                  <c:v>1.2395346666666668E-2</c:v>
                </c:pt>
                <c:pt idx="3">
                  <c:v>1.6048491937750427E-2</c:v>
                </c:pt>
                <c:pt idx="4">
                  <c:v>1.6539586666666668E-2</c:v>
                </c:pt>
                <c:pt idx="5">
                  <c:v>2.0683826666666669E-2</c:v>
                </c:pt>
                <c:pt idx="6">
                  <c:v>2.4828066666666669E-2</c:v>
                </c:pt>
                <c:pt idx="7">
                  <c:v>2.897230666666667E-2</c:v>
                </c:pt>
                <c:pt idx="8">
                  <c:v>3.311654666666667E-2</c:v>
                </c:pt>
                <c:pt idx="9">
                  <c:v>3.726078666666667E-2</c:v>
                </c:pt>
                <c:pt idx="10">
                  <c:v>4.1405026666666671E-2</c:v>
                </c:pt>
                <c:pt idx="11">
                  <c:v>4.5549266666666671E-2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D6-4848-980D-E89A7F82D4C7}"/>
            </c:ext>
          </c:extLst>
        </c:ser>
        <c:ser>
          <c:idx val="2"/>
          <c:order val="2"/>
          <c:tx>
            <c:strRef>
              <c:f>correlation!$U$78</c:f>
              <c:strCache>
                <c:ptCount val="1"/>
                <c:pt idx="0">
                  <c:v>r=1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correlation!$U$80:$U$91</c:f>
              <c:numCache>
                <c:formatCode>General</c:formatCode>
                <c:ptCount val="12"/>
                <c:pt idx="0">
                  <c:v>6.5228372279854424E-2</c:v>
                </c:pt>
                <c:pt idx="1">
                  <c:v>7.4819652104034795E-2</c:v>
                </c:pt>
                <c:pt idx="2">
                  <c:v>8.4410931928215166E-2</c:v>
                </c:pt>
                <c:pt idx="3">
                  <c:v>9.2865639833329225E-2</c:v>
                </c:pt>
                <c:pt idx="4">
                  <c:v>9.4002211752395523E-2</c:v>
                </c:pt>
                <c:pt idx="5">
                  <c:v>0.10359349157657591</c:v>
                </c:pt>
                <c:pt idx="6">
                  <c:v>0.11318477140075626</c:v>
                </c:pt>
                <c:pt idx="7">
                  <c:v>0.12277605122493662</c:v>
                </c:pt>
                <c:pt idx="8">
                  <c:v>0.13236733104911699</c:v>
                </c:pt>
                <c:pt idx="9">
                  <c:v>0.14195861087329739</c:v>
                </c:pt>
                <c:pt idx="10">
                  <c:v>0.15154989069747773</c:v>
                </c:pt>
                <c:pt idx="11">
                  <c:v>0.16114117052165811</c:v>
                </c:pt>
              </c:numCache>
            </c:numRef>
          </c:xVal>
          <c:yVal>
            <c:numRef>
              <c:f>correlation!$V$80:$V$91</c:f>
              <c:numCache>
                <c:formatCode>General</c:formatCode>
                <c:ptCount val="12"/>
                <c:pt idx="0">
                  <c:v>4.106866666666667E-3</c:v>
                </c:pt>
                <c:pt idx="1">
                  <c:v>8.2511066666666674E-3</c:v>
                </c:pt>
                <c:pt idx="2">
                  <c:v>1.2395346666666668E-2</c:v>
                </c:pt>
                <c:pt idx="3">
                  <c:v>1.6048491937750427E-2</c:v>
                </c:pt>
                <c:pt idx="4">
                  <c:v>1.6539586666666668E-2</c:v>
                </c:pt>
                <c:pt idx="5">
                  <c:v>2.0683826666666669E-2</c:v>
                </c:pt>
                <c:pt idx="6">
                  <c:v>2.4828066666666669E-2</c:v>
                </c:pt>
                <c:pt idx="7">
                  <c:v>2.897230666666667E-2</c:v>
                </c:pt>
                <c:pt idx="8">
                  <c:v>3.311654666666667E-2</c:v>
                </c:pt>
                <c:pt idx="9">
                  <c:v>3.726078666666667E-2</c:v>
                </c:pt>
                <c:pt idx="10">
                  <c:v>4.1405026666666671E-2</c:v>
                </c:pt>
                <c:pt idx="11">
                  <c:v>4.5549266666666671E-2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7D6-4848-980D-E89A7F82D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30960"/>
        <c:axId val="150513264"/>
      </c:scatterChart>
      <c:valAx>
        <c:axId val="20293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513264"/>
        <c:crosses val="autoZero"/>
        <c:crossBetween val="midCat"/>
      </c:valAx>
      <c:valAx>
        <c:axId val="15051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3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217170</xdr:colOff>
      <xdr:row>84</xdr:row>
      <xdr:rowOff>135255</xdr:rowOff>
    </xdr:from>
    <xdr:to>
      <xdr:col>18</xdr:col>
      <xdr:colOff>521970</xdr:colOff>
      <xdr:row>97</xdr:row>
      <xdr:rowOff>71755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78</xdr:row>
      <xdr:rowOff>149225</xdr:rowOff>
    </xdr:from>
    <xdr:to>
      <xdr:col>13</xdr:col>
      <xdr:colOff>590550</xdr:colOff>
      <xdr:row>91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412750</xdr:colOff>
      <xdr:row>78</xdr:row>
      <xdr:rowOff>130175</xdr:rowOff>
    </xdr:from>
    <xdr:to>
      <xdr:col>22</xdr:col>
      <xdr:colOff>107950</xdr:colOff>
      <xdr:row>91</xdr:row>
      <xdr:rowOff>66675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78</xdr:row>
          <xdr:rowOff>7620</xdr:rowOff>
        </xdr:from>
        <xdr:to>
          <xdr:col>6</xdr:col>
          <xdr:colOff>251460</xdr:colOff>
          <xdr:row>79</xdr:row>
          <xdr:rowOff>15240</xdr:rowOff>
        </xdr:to>
        <xdr:sp macro="" textlink="">
          <xdr:nvSpPr>
            <xdr:cNvPr id="2049" name="ScrollBar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13BD-CB30-4AA1-B64E-C7CFD357FB22}">
  <sheetPr codeName="工作表2"/>
  <dimension ref="A1:J101"/>
  <sheetViews>
    <sheetView tabSelected="1" topLeftCell="A83" workbookViewId="0">
      <selection activeCell="K88" sqref="K88"/>
    </sheetView>
  </sheetViews>
  <sheetFormatPr defaultRowHeight="16.2" x14ac:dyDescent="0.3"/>
  <cols>
    <col min="7" max="7" width="10.33203125" bestFit="1" customWidth="1"/>
    <col min="9" max="9" width="10.33203125" bestFit="1" customWidth="1"/>
    <col min="11" max="11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201401</v>
      </c>
      <c r="B2">
        <v>5.9924999999999999E-2</v>
      </c>
      <c r="C2">
        <v>0.16278700000000002</v>
      </c>
    </row>
    <row r="3" spans="1:3" x14ac:dyDescent="0.3">
      <c r="A3" s="1">
        <v>201402</v>
      </c>
      <c r="B3">
        <v>-1.0599000000000001E-2</v>
      </c>
      <c r="C3">
        <v>0.156</v>
      </c>
    </row>
    <row r="4" spans="1:3" x14ac:dyDescent="0.3">
      <c r="A4" s="1">
        <v>201403</v>
      </c>
      <c r="B4">
        <v>2.7380000000000002E-2</v>
      </c>
      <c r="C4">
        <v>-3.4601E-2</v>
      </c>
    </row>
    <row r="5" spans="1:3" x14ac:dyDescent="0.3">
      <c r="A5" s="1">
        <v>201404</v>
      </c>
      <c r="B5">
        <v>3.4739999999999997E-3</v>
      </c>
      <c r="C5">
        <v>2.8673000000000001E-2</v>
      </c>
    </row>
    <row r="6" spans="1:3" x14ac:dyDescent="0.3">
      <c r="A6" s="1">
        <v>201405</v>
      </c>
      <c r="B6">
        <v>6.6974000000000006E-2</v>
      </c>
      <c r="C6">
        <v>0.229967</v>
      </c>
    </row>
    <row r="7" spans="1:3" x14ac:dyDescent="0.3">
      <c r="A7" s="1">
        <v>201406</v>
      </c>
      <c r="B7">
        <v>8.2253000000000007E-2</v>
      </c>
      <c r="C7">
        <v>0.20982800000000001</v>
      </c>
    </row>
    <row r="8" spans="1:3" x14ac:dyDescent="0.3">
      <c r="A8" s="1">
        <v>201407</v>
      </c>
      <c r="B8">
        <v>3.5000000000000003E-2</v>
      </c>
      <c r="C8">
        <v>-4.4706000000000003E-2</v>
      </c>
    </row>
    <row r="9" spans="1:3" x14ac:dyDescent="0.3">
      <c r="A9" s="1">
        <v>201408</v>
      </c>
      <c r="B9">
        <v>0.121159</v>
      </c>
      <c r="C9">
        <v>0.23152999999999999</v>
      </c>
    </row>
    <row r="10" spans="1:3" x14ac:dyDescent="0.3">
      <c r="A10" s="1">
        <v>201409</v>
      </c>
      <c r="B10">
        <v>-5.8823E-2</v>
      </c>
      <c r="C10">
        <v>-0.11800100000000001</v>
      </c>
    </row>
    <row r="11" spans="1:3" x14ac:dyDescent="0.3">
      <c r="A11" s="1">
        <v>201410</v>
      </c>
      <c r="B11">
        <v>0</v>
      </c>
      <c r="C11">
        <v>-4.4295999999999995E-2</v>
      </c>
    </row>
    <row r="12" spans="1:3" x14ac:dyDescent="0.3">
      <c r="A12" s="1">
        <v>201411</v>
      </c>
      <c r="B12">
        <v>1.0416000000000002E-2</v>
      </c>
      <c r="C12">
        <v>9.3417999999999987E-2</v>
      </c>
    </row>
    <row r="13" spans="1:3" x14ac:dyDescent="0.3">
      <c r="A13" s="1">
        <v>201412</v>
      </c>
      <c r="B13">
        <v>-9.3815000000000009E-2</v>
      </c>
      <c r="C13">
        <v>-9.7059999999999994E-3</v>
      </c>
    </row>
    <row r="14" spans="1:3" x14ac:dyDescent="0.3">
      <c r="A14" s="1">
        <v>201501</v>
      </c>
      <c r="B14">
        <v>-1.3651999999999999E-2</v>
      </c>
      <c r="C14">
        <v>0.115685</v>
      </c>
    </row>
    <row r="15" spans="1:3" x14ac:dyDescent="0.3">
      <c r="A15" s="1">
        <v>201502</v>
      </c>
      <c r="B15">
        <v>4.6150000000000002E-3</v>
      </c>
      <c r="C15">
        <v>4.7451E-2</v>
      </c>
    </row>
    <row r="16" spans="1:3" x14ac:dyDescent="0.3">
      <c r="A16" s="1">
        <v>201503</v>
      </c>
      <c r="B16">
        <v>5.1662999999999994E-2</v>
      </c>
      <c r="C16">
        <v>8.2213999999999995E-2</v>
      </c>
    </row>
    <row r="17" spans="1:3" x14ac:dyDescent="0.3">
      <c r="A17" s="1">
        <v>201504</v>
      </c>
      <c r="B17">
        <v>4.365E-3</v>
      </c>
      <c r="C17">
        <v>-2.0154999999999999E-2</v>
      </c>
    </row>
    <row r="18" spans="1:3" x14ac:dyDescent="0.3">
      <c r="A18" s="1">
        <v>201505</v>
      </c>
      <c r="B18">
        <v>7.7173999999999993E-2</v>
      </c>
      <c r="C18">
        <v>-7.9112000000000002E-2</v>
      </c>
    </row>
    <row r="19" spans="1:3" x14ac:dyDescent="0.3">
      <c r="A19" s="1">
        <v>201506</v>
      </c>
      <c r="B19">
        <v>-2.1189E-2</v>
      </c>
      <c r="C19">
        <v>-9.9654000000000006E-2</v>
      </c>
    </row>
    <row r="20" spans="1:3" x14ac:dyDescent="0.3">
      <c r="A20" s="1">
        <v>201507</v>
      </c>
      <c r="B20">
        <v>-6.4947999999999992E-2</v>
      </c>
      <c r="C20">
        <v>-7.0248000000000005E-2</v>
      </c>
    </row>
    <row r="21" spans="1:3" x14ac:dyDescent="0.3">
      <c r="A21" s="1">
        <v>201508</v>
      </c>
      <c r="B21">
        <v>1.9844999999999998E-2</v>
      </c>
      <c r="C21">
        <v>2.3331000000000001E-2</v>
      </c>
    </row>
    <row r="22" spans="1:3" x14ac:dyDescent="0.3">
      <c r="A22" s="1">
        <v>201509</v>
      </c>
      <c r="B22">
        <v>1.3590999999999999E-2</v>
      </c>
      <c r="C22">
        <v>9.446199999999999E-2</v>
      </c>
    </row>
    <row r="23" spans="1:3" x14ac:dyDescent="0.3">
      <c r="A23" s="1">
        <v>201510</v>
      </c>
      <c r="B23">
        <v>1.1685000000000001E-2</v>
      </c>
      <c r="C23">
        <v>1.7857999999999999E-2</v>
      </c>
    </row>
    <row r="24" spans="1:3" x14ac:dyDescent="0.3">
      <c r="A24" s="1">
        <v>201511</v>
      </c>
      <c r="B24">
        <v>-3.0023000000000001E-2</v>
      </c>
      <c r="C24">
        <v>-2.1443E-2</v>
      </c>
    </row>
    <row r="25" spans="1:3" x14ac:dyDescent="0.3">
      <c r="A25" s="1">
        <v>201512</v>
      </c>
      <c r="B25">
        <v>-3.8094999999999997E-2</v>
      </c>
      <c r="C25">
        <v>5.9763000000000004E-2</v>
      </c>
    </row>
    <row r="26" spans="1:3" x14ac:dyDescent="0.3">
      <c r="A26" s="1">
        <v>201601</v>
      </c>
      <c r="B26">
        <v>-3.2177999999999998E-2</v>
      </c>
      <c r="C26">
        <v>-1.1278999999999999E-2</v>
      </c>
    </row>
    <row r="27" spans="1:3" x14ac:dyDescent="0.3">
      <c r="A27" s="1">
        <v>201602</v>
      </c>
      <c r="B27">
        <v>-2.5569999999999998E-3</v>
      </c>
      <c r="C27">
        <v>4.5627000000000001E-2</v>
      </c>
    </row>
    <row r="28" spans="1:3" x14ac:dyDescent="0.3">
      <c r="A28" s="1">
        <v>201603</v>
      </c>
      <c r="B28">
        <v>8.7179000000000006E-2</v>
      </c>
      <c r="C28">
        <v>-3.4543999999999998E-2</v>
      </c>
    </row>
    <row r="29" spans="1:3" x14ac:dyDescent="0.3">
      <c r="A29" s="1">
        <v>201604</v>
      </c>
      <c r="B29">
        <v>-9.0801999999999994E-2</v>
      </c>
      <c r="C29">
        <v>-9.4149999999999998E-3</v>
      </c>
    </row>
    <row r="30" spans="1:3" x14ac:dyDescent="0.3">
      <c r="A30" s="1">
        <v>201605</v>
      </c>
      <c r="B30">
        <v>3.8913000000000003E-2</v>
      </c>
      <c r="C30">
        <v>4.3724999999999993E-2</v>
      </c>
    </row>
    <row r="31" spans="1:3" x14ac:dyDescent="0.3">
      <c r="A31" s="1">
        <v>201606</v>
      </c>
      <c r="B31">
        <v>2.9961999999999999E-2</v>
      </c>
      <c r="C31">
        <v>9.3139999999999994E-3</v>
      </c>
    </row>
    <row r="32" spans="1:3" x14ac:dyDescent="0.3">
      <c r="A32" s="1">
        <v>201607</v>
      </c>
      <c r="B32">
        <v>6.5453999999999998E-2</v>
      </c>
      <c r="C32">
        <v>1.8728000000000002E-2</v>
      </c>
    </row>
    <row r="33" spans="1:3" x14ac:dyDescent="0.3">
      <c r="A33" s="1">
        <v>201608</v>
      </c>
      <c r="B33">
        <v>1.1379999999999999E-3</v>
      </c>
      <c r="C33">
        <v>2.6785999999999997E-2</v>
      </c>
    </row>
    <row r="34" spans="1:3" x14ac:dyDescent="0.3">
      <c r="A34" s="1">
        <v>201609</v>
      </c>
      <c r="B34">
        <v>3.4014999999999997E-2</v>
      </c>
      <c r="C34">
        <v>-3.2687000000000001E-2</v>
      </c>
    </row>
    <row r="35" spans="1:3" x14ac:dyDescent="0.3">
      <c r="A35" s="1">
        <v>201610</v>
      </c>
      <c r="B35">
        <v>7.9749E-2</v>
      </c>
      <c r="C35">
        <v>-2.3041999999999997E-2</v>
      </c>
    </row>
    <row r="36" spans="1:3" x14ac:dyDescent="0.3">
      <c r="A36" s="1">
        <v>201611</v>
      </c>
      <c r="B36">
        <v>-3.8686999999999999E-2</v>
      </c>
      <c r="C36">
        <v>-6.4466999999999997E-2</v>
      </c>
    </row>
    <row r="37" spans="1:3" x14ac:dyDescent="0.3">
      <c r="A37" s="1">
        <v>201612</v>
      </c>
      <c r="B37">
        <v>2.6829000000000002E-2</v>
      </c>
      <c r="C37">
        <v>-1.5127999999999999E-2</v>
      </c>
    </row>
    <row r="38" spans="1:3" x14ac:dyDescent="0.3">
      <c r="A38" s="1">
        <v>201701</v>
      </c>
      <c r="B38">
        <v>-5.9370000000000004E-3</v>
      </c>
      <c r="C38">
        <v>0.296927</v>
      </c>
    </row>
    <row r="39" spans="1:3" x14ac:dyDescent="0.3">
      <c r="A39" s="1">
        <v>201702</v>
      </c>
      <c r="B39">
        <v>6.9297999999999998E-2</v>
      </c>
      <c r="C39">
        <v>-5.2630000000000003E-3</v>
      </c>
    </row>
    <row r="40" spans="1:3" x14ac:dyDescent="0.3">
      <c r="A40" s="1">
        <v>201703</v>
      </c>
      <c r="B40">
        <v>1.6759E-2</v>
      </c>
      <c r="C40">
        <v>9.3915000000000012E-2</v>
      </c>
    </row>
    <row r="41" spans="1:3" x14ac:dyDescent="0.3">
      <c r="A41" s="1">
        <v>201704</v>
      </c>
      <c r="B41">
        <v>8.5711999999999997E-2</v>
      </c>
      <c r="C41">
        <v>0.28778599999999999</v>
      </c>
    </row>
    <row r="42" spans="1:3" x14ac:dyDescent="0.3">
      <c r="A42" s="1">
        <v>201705</v>
      </c>
      <c r="B42">
        <v>4.2508999999999998E-2</v>
      </c>
      <c r="C42">
        <v>-4.2251999999999998E-2</v>
      </c>
    </row>
    <row r="43" spans="1:3" x14ac:dyDescent="0.3">
      <c r="A43" s="1">
        <v>201706</v>
      </c>
      <c r="B43">
        <v>0.13592299999999999</v>
      </c>
      <c r="C43">
        <v>6.8627000000000007E-2</v>
      </c>
    </row>
    <row r="44" spans="1:3" x14ac:dyDescent="0.3">
      <c r="A44" s="1">
        <v>201707</v>
      </c>
      <c r="B44">
        <v>4.3400000000000001E-2</v>
      </c>
      <c r="C44">
        <v>8.4907999999999997E-2</v>
      </c>
    </row>
    <row r="45" spans="1:3" x14ac:dyDescent="0.3">
      <c r="A45" s="1">
        <v>201708</v>
      </c>
      <c r="B45">
        <v>9.9999999999999995E-7</v>
      </c>
      <c r="C45">
        <v>0.20752999999999999</v>
      </c>
    </row>
    <row r="46" spans="1:3" x14ac:dyDescent="0.3">
      <c r="A46" s="1">
        <v>201709</v>
      </c>
      <c r="B46">
        <v>-8.9361999999999997E-2</v>
      </c>
      <c r="C46">
        <v>9.2783999999999991E-2</v>
      </c>
    </row>
    <row r="47" spans="1:3" x14ac:dyDescent="0.3">
      <c r="A47" s="1">
        <v>201710</v>
      </c>
      <c r="B47">
        <v>4.6727999999999999E-2</v>
      </c>
      <c r="C47">
        <v>0.129718</v>
      </c>
    </row>
    <row r="48" spans="1:3" x14ac:dyDescent="0.3">
      <c r="A48" s="1">
        <v>201711</v>
      </c>
      <c r="B48">
        <v>-0.10714399999999999</v>
      </c>
      <c r="C48">
        <v>0.40292</v>
      </c>
    </row>
    <row r="49" spans="1:3" x14ac:dyDescent="0.3">
      <c r="A49" s="1">
        <v>201712</v>
      </c>
      <c r="B49">
        <v>-4.7998000000000006E-2</v>
      </c>
      <c r="C49">
        <v>5.0595000000000001E-2</v>
      </c>
    </row>
    <row r="50" spans="1:3" x14ac:dyDescent="0.3">
      <c r="A50" s="1">
        <v>201801</v>
      </c>
      <c r="B50">
        <v>-3.1511999999999998E-2</v>
      </c>
      <c r="C50">
        <v>9.6318000000000001E-2</v>
      </c>
    </row>
    <row r="51" spans="1:3" x14ac:dyDescent="0.3">
      <c r="A51" s="1">
        <v>201802</v>
      </c>
      <c r="B51">
        <v>-4.4467E-2</v>
      </c>
      <c r="C51">
        <v>-0.14599500000000001</v>
      </c>
    </row>
    <row r="52" spans="1:3" x14ac:dyDescent="0.3">
      <c r="A52" s="1">
        <v>201803</v>
      </c>
      <c r="B52">
        <v>4.5390000000000005E-3</v>
      </c>
      <c r="C52">
        <v>0.57942100000000007</v>
      </c>
    </row>
    <row r="53" spans="1:3" x14ac:dyDescent="0.3">
      <c r="A53" s="1">
        <v>201804</v>
      </c>
      <c r="B53">
        <v>-6.3277E-2</v>
      </c>
      <c r="C53">
        <v>0.20115100000000002</v>
      </c>
    </row>
    <row r="54" spans="1:3" x14ac:dyDescent="0.3">
      <c r="A54" s="1">
        <v>201805</v>
      </c>
      <c r="B54">
        <v>3.3774999999999999E-2</v>
      </c>
      <c r="C54">
        <v>0.51674799999999999</v>
      </c>
    </row>
    <row r="55" spans="1:3" x14ac:dyDescent="0.3">
      <c r="A55" s="1">
        <v>201806</v>
      </c>
      <c r="B55">
        <v>-2.9171999999999997E-2</v>
      </c>
      <c r="C55">
        <v>0.18296600000000002</v>
      </c>
    </row>
    <row r="56" spans="1:3" x14ac:dyDescent="0.3">
      <c r="A56" s="1">
        <v>201807</v>
      </c>
      <c r="B56">
        <v>3.1570000000000001E-2</v>
      </c>
      <c r="C56">
        <v>-0.158135</v>
      </c>
    </row>
    <row r="57" spans="1:3" x14ac:dyDescent="0.3">
      <c r="A57" s="1">
        <v>201808</v>
      </c>
      <c r="B57">
        <v>-3.9379999999999998E-2</v>
      </c>
      <c r="C57">
        <v>-0.10627300000000001</v>
      </c>
    </row>
    <row r="58" spans="1:3" x14ac:dyDescent="0.3">
      <c r="A58" s="1">
        <v>201809</v>
      </c>
      <c r="B58">
        <v>-1.6149E-2</v>
      </c>
      <c r="C58">
        <v>-0.34240799999999999</v>
      </c>
    </row>
    <row r="59" spans="1:3" x14ac:dyDescent="0.3">
      <c r="A59" s="1">
        <v>201810</v>
      </c>
      <c r="B59">
        <v>-0.177924</v>
      </c>
      <c r="C59">
        <v>-0.312637</v>
      </c>
    </row>
    <row r="60" spans="1:3" x14ac:dyDescent="0.3">
      <c r="A60" s="1">
        <v>201811</v>
      </c>
      <c r="B60">
        <v>-8.7565000000000004E-2</v>
      </c>
      <c r="C60">
        <v>0.17274100000000001</v>
      </c>
    </row>
    <row r="61" spans="1:3" x14ac:dyDescent="0.3">
      <c r="A61" s="1">
        <v>201812</v>
      </c>
      <c r="B61">
        <v>-1.5298000000000001E-2</v>
      </c>
      <c r="C61">
        <v>-0.13784000000000002</v>
      </c>
    </row>
    <row r="62" spans="1:3" x14ac:dyDescent="0.3">
      <c r="A62" s="1">
        <v>201901</v>
      </c>
      <c r="B62">
        <v>-1.1297999999999999E-2</v>
      </c>
      <c r="C62">
        <v>7.8380000000000012E-3</v>
      </c>
    </row>
    <row r="63" spans="1:3" x14ac:dyDescent="0.3">
      <c r="A63" s="1">
        <v>201902</v>
      </c>
      <c r="B63">
        <v>3.8572000000000002E-2</v>
      </c>
      <c r="C63">
        <v>7.6205999999999996E-2</v>
      </c>
    </row>
    <row r="64" spans="1:3" x14ac:dyDescent="0.3">
      <c r="A64" s="1">
        <v>201903</v>
      </c>
      <c r="B64">
        <v>1.1005000000000001E-2</v>
      </c>
      <c r="C64">
        <v>-6.6474000000000005E-2</v>
      </c>
    </row>
    <row r="65" spans="1:10" x14ac:dyDescent="0.3">
      <c r="A65" s="1">
        <v>201904</v>
      </c>
      <c r="B65">
        <v>0.182314</v>
      </c>
      <c r="C65">
        <v>-5.7276999999999995E-2</v>
      </c>
    </row>
    <row r="66" spans="1:10" x14ac:dyDescent="0.3">
      <c r="A66" s="1">
        <v>201905</v>
      </c>
      <c r="B66">
        <v>-0.14959700000000001</v>
      </c>
      <c r="C66">
        <v>-0.14285600000000001</v>
      </c>
    </row>
    <row r="67" spans="1:10" x14ac:dyDescent="0.3">
      <c r="A67" s="1">
        <v>201906</v>
      </c>
      <c r="B67">
        <v>4.7361000000000007E-2</v>
      </c>
      <c r="C67">
        <v>1.1495E-2</v>
      </c>
    </row>
    <row r="68" spans="1:10" x14ac:dyDescent="0.3">
      <c r="A68" s="1">
        <v>201907</v>
      </c>
      <c r="B68">
        <v>6.7182000000000006E-2</v>
      </c>
      <c r="C68">
        <v>7.5749999999999993E-3</v>
      </c>
    </row>
    <row r="69" spans="1:10" x14ac:dyDescent="0.3">
      <c r="A69" s="1">
        <v>201908</v>
      </c>
      <c r="B69">
        <v>-5.5980000000000002E-2</v>
      </c>
      <c r="C69">
        <v>3.6451999999999998E-2</v>
      </c>
      <c r="E69" t="s">
        <v>37</v>
      </c>
    </row>
    <row r="70" spans="1:10" ht="16.8" thickBot="1" x14ac:dyDescent="0.35">
      <c r="A70" s="1">
        <v>201909</v>
      </c>
      <c r="B70">
        <v>-1.3476999999999999E-2</v>
      </c>
      <c r="C70">
        <v>8.5904000000000008E-2</v>
      </c>
      <c r="E70" t="s">
        <v>42</v>
      </c>
    </row>
    <row r="71" spans="1:10" x14ac:dyDescent="0.3">
      <c r="A71" s="1">
        <v>201910</v>
      </c>
      <c r="B71">
        <v>0.101094</v>
      </c>
      <c r="C71">
        <v>0.27383199999999996</v>
      </c>
      <c r="E71" s="4"/>
      <c r="F71" s="4" t="s">
        <v>35</v>
      </c>
      <c r="G71" s="4" t="s">
        <v>36</v>
      </c>
    </row>
    <row r="72" spans="1:10" ht="16.8" thickBot="1" x14ac:dyDescent="0.35">
      <c r="A72" s="1">
        <v>201911</v>
      </c>
      <c r="B72">
        <v>9.8012999999999989E-2</v>
      </c>
      <c r="C72">
        <v>5.0956000000000001E-2</v>
      </c>
      <c r="E72" s="2" t="s">
        <v>35</v>
      </c>
      <c r="F72" s="2">
        <f>VAR(covariance!$B$2:$B$76)</f>
        <v>4.2547405502792804E-3</v>
      </c>
      <c r="G72" s="3">
        <v>2.7378530477022225E-3</v>
      </c>
      <c r="I72" s="2">
        <f>VAR(covariance!$B$2:$B$76)</f>
        <v>4.2547405502792804E-3</v>
      </c>
      <c r="J72" s="3">
        <v>2.7378530477022225E-3</v>
      </c>
    </row>
    <row r="73" spans="1:10" ht="16.8" thickBot="1" x14ac:dyDescent="0.35">
      <c r="A73" s="1">
        <v>201912</v>
      </c>
      <c r="B73">
        <v>2.5987E-2</v>
      </c>
      <c r="C73">
        <v>0.32424199999999997</v>
      </c>
      <c r="E73" s="3" t="s">
        <v>36</v>
      </c>
      <c r="F73" s="3">
        <v>2.7378530477022225E-3</v>
      </c>
      <c r="G73" s="3">
        <f>VAR(covariance!$C$2:$C$76)</f>
        <v>2.5966476837090094E-2</v>
      </c>
      <c r="I73" s="2"/>
      <c r="J73" s="3">
        <f>VAR(covariance!$C$2:$C$76)</f>
        <v>2.5966476837090094E-2</v>
      </c>
    </row>
    <row r="74" spans="1:10" x14ac:dyDescent="0.3">
      <c r="A74" s="1">
        <v>202001</v>
      </c>
      <c r="B74">
        <v>-8.3701000000000012E-2</v>
      </c>
      <c r="C74">
        <v>-0.11556</v>
      </c>
    </row>
    <row r="75" spans="1:10" x14ac:dyDescent="0.3">
      <c r="A75" s="1">
        <v>202002</v>
      </c>
      <c r="B75">
        <v>-3.4853999999999996E-2</v>
      </c>
      <c r="C75">
        <v>6.08E-2</v>
      </c>
      <c r="E75" t="s">
        <v>43</v>
      </c>
    </row>
    <row r="76" spans="1:10" x14ac:dyDescent="0.3">
      <c r="A76" s="1">
        <v>202003</v>
      </c>
      <c r="B76">
        <v>-0.127025</v>
      </c>
      <c r="C76">
        <v>-0.31585299999999999</v>
      </c>
      <c r="E76" t="s">
        <v>44</v>
      </c>
    </row>
    <row r="77" spans="1:10" x14ac:dyDescent="0.3">
      <c r="A77" t="s">
        <v>3</v>
      </c>
      <c r="B77">
        <f>AVERAGE(B2:B76)</f>
        <v>4.106866666666667E-3</v>
      </c>
      <c r="C77">
        <f>AVERAGE(C2:C76)</f>
        <v>4.5549266666666671E-2</v>
      </c>
    </row>
    <row r="78" spans="1:10" x14ac:dyDescent="0.3">
      <c r="A78" t="s">
        <v>4</v>
      </c>
      <c r="B78">
        <f>STDEV(B2:B76)</f>
        <v>6.5228372279854424E-2</v>
      </c>
      <c r="C78">
        <f>STDEV(C2:C76)</f>
        <v>0.16114117052165811</v>
      </c>
    </row>
    <row r="79" spans="1:10" x14ac:dyDescent="0.3">
      <c r="D79" t="s">
        <v>15</v>
      </c>
      <c r="E79">
        <f>CORREL(B2:B76,C2:C76)</f>
        <v>0.26399555979543565</v>
      </c>
    </row>
    <row r="80" spans="1:10" ht="16.8" thickBot="1" x14ac:dyDescent="0.35">
      <c r="A80" t="s">
        <v>5</v>
      </c>
      <c r="B80" s="5" t="s">
        <v>34</v>
      </c>
      <c r="C80" s="5"/>
    </row>
    <row r="81" spans="2:10" x14ac:dyDescent="0.3">
      <c r="B81" s="4"/>
      <c r="C81" s="4" t="s">
        <v>6</v>
      </c>
      <c r="D81" s="4" t="s">
        <v>7</v>
      </c>
    </row>
    <row r="82" spans="2:10" x14ac:dyDescent="0.3">
      <c r="B82" s="2" t="s">
        <v>6</v>
      </c>
      <c r="C82" s="2">
        <f>VAR(covariance!$B$2:$B$76)</f>
        <v>4.2547405502792804E-3</v>
      </c>
      <c r="D82" s="2">
        <f>C83</f>
        <v>2.7378530477022225E-3</v>
      </c>
      <c r="F82">
        <f>VAR(B2:B76)</f>
        <v>4.2547405502792804E-3</v>
      </c>
      <c r="G82">
        <f>F83</f>
        <v>2.7378530477022225E-3</v>
      </c>
      <c r="J82" t="s">
        <v>40</v>
      </c>
    </row>
    <row r="83" spans="2:10" ht="16.8" thickBot="1" x14ac:dyDescent="0.35">
      <c r="B83" s="3" t="s">
        <v>7</v>
      </c>
      <c r="C83" s="3">
        <v>2.7378530477022225E-3</v>
      </c>
      <c r="D83" s="3">
        <f>VAR(covariance!$C$2:$C$76)</f>
        <v>2.5966476837090094E-2</v>
      </c>
      <c r="F83">
        <f>COVAR(B2:B76,C2:C76)</f>
        <v>2.7378530477022225E-3</v>
      </c>
      <c r="G83">
        <f>VAR(C2:C76)</f>
        <v>2.5966476837090094E-2</v>
      </c>
      <c r="J83" t="s">
        <v>41</v>
      </c>
    </row>
    <row r="85" spans="2:10" x14ac:dyDescent="0.3">
      <c r="D85" t="s">
        <v>38</v>
      </c>
      <c r="G85" t="s">
        <v>39</v>
      </c>
    </row>
    <row r="86" spans="2:10" x14ac:dyDescent="0.3">
      <c r="B86" t="s">
        <v>8</v>
      </c>
      <c r="C86" t="s">
        <v>9</v>
      </c>
      <c r="D86" t="s">
        <v>10</v>
      </c>
      <c r="E86" t="s">
        <v>12</v>
      </c>
      <c r="F86" t="s">
        <v>14</v>
      </c>
      <c r="G86" t="s">
        <v>10</v>
      </c>
      <c r="H86" t="s">
        <v>12</v>
      </c>
      <c r="I86" t="s">
        <v>14</v>
      </c>
    </row>
    <row r="87" spans="2:10" x14ac:dyDescent="0.3">
      <c r="B87">
        <v>1</v>
      </c>
      <c r="C87">
        <v>0</v>
      </c>
      <c r="D87">
        <f>B87^2*$C$82+C87^2*$D$83+2*B87*C87*$C$83</f>
        <v>4.2547405502792804E-3</v>
      </c>
      <c r="E87">
        <f>D87^0.5</f>
        <v>6.5228372279854424E-2</v>
      </c>
      <c r="F87">
        <f>B87*$B$77+C87*$C$77</f>
        <v>4.106866666666667E-3</v>
      </c>
      <c r="G87">
        <f t="array" ref="G87">MMULT(MMULT(B87:C87,$C$82:$D$83),TRANSPOSE(B87:C87))</f>
        <v>4.2547405502792804E-3</v>
      </c>
      <c r="H87">
        <f>G87^0.5</f>
        <v>6.5228372279854424E-2</v>
      </c>
      <c r="I87">
        <f t="array" ref="I87">MMULT(B87:C87,TRANSPOSE($B$77:$C$77))</f>
        <v>4.106866666666667E-3</v>
      </c>
    </row>
    <row r="88" spans="2:10" x14ac:dyDescent="0.3">
      <c r="B88">
        <v>0.93870049866095906</v>
      </c>
      <c r="C88">
        <v>6.1299501339040996E-2</v>
      </c>
      <c r="D88">
        <f t="shared" ref="D88" si="0">B88^2*$C$82+C88^2*$D$83+2*B88*C88*$C$83</f>
        <v>4.1617561027838838E-3</v>
      </c>
      <c r="E88">
        <f t="shared" ref="E88" si="1">D88^0.5</f>
        <v>6.4511674158898427E-2</v>
      </c>
      <c r="F88">
        <f t="shared" ref="F88" si="2">B88*$B$77+C88*$C$77</f>
        <v>6.6472651209597399E-3</v>
      </c>
      <c r="G88">
        <f t="array" ref="G88">MMULT(MMULT(B89:C89,$C$82:$D$83),TRANSPOSE(B89:C89))</f>
        <v>4.1988181626835186E-3</v>
      </c>
      <c r="H88">
        <f t="shared" ref="H88:H89" si="3">G88^0.5</f>
        <v>6.4798288269702922E-2</v>
      </c>
      <c r="I88">
        <f t="array" ref="I88">MMULT(B89:C89,TRANSPOSE($B$77:$C$77))</f>
        <v>8.2511066666666674E-3</v>
      </c>
    </row>
    <row r="89" spans="2:10" x14ac:dyDescent="0.3">
      <c r="B89">
        <v>0.9</v>
      </c>
      <c r="C89">
        <v>0.1</v>
      </c>
      <c r="D89">
        <f t="shared" ref="D89:D98" si="4">B89^2*$C$82+C89^2*$D$83+2*B89*C89*$C$83</f>
        <v>4.1988181626835186E-3</v>
      </c>
      <c r="E89">
        <f t="shared" ref="E89:E98" si="5">D89^0.5</f>
        <v>6.4798288269702922E-2</v>
      </c>
      <c r="F89">
        <f t="shared" ref="F89:F98" si="6">B89*$B$77+C89*$C$77</f>
        <v>8.2511066666666674E-3</v>
      </c>
      <c r="G89">
        <f t="array" ref="G89">MMULT(MMULT(B90:C90,$C$82:$D$83),TRANSPOSE(B90:C90))</f>
        <v>4.6378060009270548E-3</v>
      </c>
      <c r="H89">
        <f t="shared" si="3"/>
        <v>6.810143905180753E-2</v>
      </c>
      <c r="I89">
        <f t="array" ref="I89">MMULT(B90:C90,TRANSPOSE($B$77:$C$77))</f>
        <v>1.2395346666666668E-2</v>
      </c>
    </row>
    <row r="90" spans="2:10" x14ac:dyDescent="0.3">
      <c r="B90">
        <v>0.8</v>
      </c>
      <c r="C90">
        <v>0.2</v>
      </c>
      <c r="D90">
        <f t="shared" si="4"/>
        <v>4.6378060009270548E-3</v>
      </c>
      <c r="E90">
        <f t="shared" si="5"/>
        <v>6.810143905180753E-2</v>
      </c>
      <c r="F90">
        <f t="shared" si="6"/>
        <v>1.2395346666666668E-2</v>
      </c>
      <c r="G90">
        <f t="array" ref="G90">MMULT(MMULT(B91:C91,$C$82:$D$83),TRANSPOSE(B91:C91))</f>
        <v>5.5717040650098883E-3</v>
      </c>
      <c r="H90">
        <f t="shared" ref="H90:H97" si="7">G90^0.5</f>
        <v>7.4643848139079011E-2</v>
      </c>
      <c r="I90">
        <f t="array" ref="I90">MMULT(B91:C91,TRANSPOSE($B$77:$C$77))</f>
        <v>1.6539586666666668E-2</v>
      </c>
    </row>
    <row r="91" spans="2:10" x14ac:dyDescent="0.3">
      <c r="B91">
        <v>0.7</v>
      </c>
      <c r="C91">
        <v>0.3</v>
      </c>
      <c r="D91">
        <f t="shared" si="4"/>
        <v>5.5717040650098892E-3</v>
      </c>
      <c r="E91">
        <f t="shared" si="5"/>
        <v>7.4643848139079011E-2</v>
      </c>
      <c r="F91">
        <f t="shared" si="6"/>
        <v>1.6539586666666668E-2</v>
      </c>
      <c r="G91">
        <f t="array" ref="G91">MMULT(MMULT(B92:C92,$C$82:$D$83),TRANSPOSE(B92:C92))</f>
        <v>7.0005123549320234E-3</v>
      </c>
      <c r="H91">
        <f t="shared" si="7"/>
        <v>8.3669064503746088E-2</v>
      </c>
      <c r="I91">
        <f t="array" ref="I91">MMULT(B92:C92,TRANSPOSE($B$77:$C$77))</f>
        <v>2.0683826666666669E-2</v>
      </c>
    </row>
    <row r="92" spans="2:10" x14ac:dyDescent="0.3">
      <c r="B92">
        <v>0.6</v>
      </c>
      <c r="C92">
        <v>0.4</v>
      </c>
      <c r="D92">
        <f t="shared" si="4"/>
        <v>7.0005123549320234E-3</v>
      </c>
      <c r="E92">
        <f t="shared" si="5"/>
        <v>8.3669064503746088E-2</v>
      </c>
      <c r="F92">
        <f t="shared" si="6"/>
        <v>2.0683826666666669E-2</v>
      </c>
      <c r="G92">
        <f t="array" ref="G92">MMULT(MMULT(B93:C93,$C$82:$D$83),TRANSPOSE(B93:C93))</f>
        <v>8.9242308706934548E-3</v>
      </c>
      <c r="H92">
        <f t="shared" si="7"/>
        <v>9.4468147386796222E-2</v>
      </c>
      <c r="I92">
        <f t="array" ref="I92">MMULT(B93:C93,TRANSPOSE($B$77:$C$77))</f>
        <v>2.4828066666666669E-2</v>
      </c>
    </row>
    <row r="93" spans="2:10" x14ac:dyDescent="0.3">
      <c r="B93">
        <v>0.5</v>
      </c>
      <c r="C93">
        <v>0.5</v>
      </c>
      <c r="D93">
        <f t="shared" si="4"/>
        <v>8.9242308706934548E-3</v>
      </c>
      <c r="E93">
        <f t="shared" si="5"/>
        <v>9.4468147386796222E-2</v>
      </c>
      <c r="F93">
        <f t="shared" si="6"/>
        <v>2.4828066666666669E-2</v>
      </c>
      <c r="G93">
        <f t="array" ref="G93">MMULT(MMULT(B94:C94,$C$82:$D$83),TRANSPOSE(B94:C94))</f>
        <v>1.1342859612294184E-2</v>
      </c>
      <c r="H93">
        <f t="shared" si="7"/>
        <v>0.10650286199109479</v>
      </c>
      <c r="I93">
        <f t="array" ref="I93">MMULT(B94:C94,TRANSPOSE($B$77:$C$77))</f>
        <v>2.897230666666667E-2</v>
      </c>
    </row>
    <row r="94" spans="2:10" x14ac:dyDescent="0.3">
      <c r="B94">
        <v>0.4</v>
      </c>
      <c r="C94">
        <v>0.6</v>
      </c>
      <c r="D94">
        <f t="shared" si="4"/>
        <v>1.1342859612294184E-2</v>
      </c>
      <c r="E94">
        <f t="shared" si="5"/>
        <v>0.10650286199109479</v>
      </c>
      <c r="F94">
        <f t="shared" si="6"/>
        <v>2.897230666666667E-2</v>
      </c>
      <c r="G94">
        <f t="array" ref="G94">MMULT(MMULT(B95:C95,$C$82:$D$83),TRANSPOSE(B95:C95))</f>
        <v>1.4256398579734214E-2</v>
      </c>
      <c r="H94">
        <f t="shared" si="7"/>
        <v>0.11940016155656664</v>
      </c>
      <c r="I94">
        <f t="array" ref="I94">MMULT(B95:C95,TRANSPOSE($B$77:$C$77))</f>
        <v>3.311654666666667E-2</v>
      </c>
    </row>
    <row r="95" spans="2:10" x14ac:dyDescent="0.3">
      <c r="B95">
        <v>0.3</v>
      </c>
      <c r="C95">
        <v>0.7</v>
      </c>
      <c r="D95">
        <f t="shared" si="4"/>
        <v>1.4256398579734212E-2</v>
      </c>
      <c r="E95">
        <f t="shared" si="5"/>
        <v>0.11940016155656663</v>
      </c>
      <c r="F95">
        <f t="shared" si="6"/>
        <v>3.311654666666667E-2</v>
      </c>
      <c r="G95">
        <f t="array" ref="G95">MMULT(MMULT(B96:C96,$C$82:$D$83),TRANSPOSE(B96:C96))</f>
        <v>1.7664847773013543E-2</v>
      </c>
      <c r="H95">
        <f t="shared" si="7"/>
        <v>0.13290917113959272</v>
      </c>
      <c r="I95">
        <f t="array" ref="I95">MMULT(B96:C96,TRANSPOSE($B$77:$C$77))</f>
        <v>3.726078666666667E-2</v>
      </c>
    </row>
    <row r="96" spans="2:10" x14ac:dyDescent="0.3">
      <c r="B96">
        <v>0.2</v>
      </c>
      <c r="C96">
        <v>0.8</v>
      </c>
      <c r="D96">
        <f t="shared" si="4"/>
        <v>1.7664847773013546E-2</v>
      </c>
      <c r="E96">
        <f t="shared" si="5"/>
        <v>0.13290917113959272</v>
      </c>
      <c r="F96">
        <f t="shared" si="6"/>
        <v>3.726078666666667E-2</v>
      </c>
      <c r="G96">
        <f t="array" ref="G96">MMULT(MMULT(B97:C97,$C$82:$D$83),TRANSPOSE(B97:C97))</f>
        <v>2.1568207192132167E-2</v>
      </c>
      <c r="H96">
        <f t="shared" si="7"/>
        <v>0.14686118340845605</v>
      </c>
      <c r="I96">
        <f t="array" ref="I96">MMULT(B97:C97,TRANSPOSE($B$77:$C$77))</f>
        <v>4.1405026666666671E-2</v>
      </c>
    </row>
    <row r="97" spans="2:9" x14ac:dyDescent="0.3">
      <c r="B97">
        <v>0.1</v>
      </c>
      <c r="C97">
        <v>0.9</v>
      </c>
      <c r="D97">
        <f t="shared" si="4"/>
        <v>2.156820719213217E-2</v>
      </c>
      <c r="E97">
        <f t="shared" si="5"/>
        <v>0.14686118340845605</v>
      </c>
      <c r="F97">
        <f t="shared" si="6"/>
        <v>4.1405026666666671E-2</v>
      </c>
      <c r="G97">
        <f t="array" ref="G97">MMULT(MMULT(B98:C98,$C$82:$D$83),TRANSPOSE(B98:C98))</f>
        <v>2.5966476837090094E-2</v>
      </c>
      <c r="H97">
        <f t="shared" si="7"/>
        <v>0.16114117052165811</v>
      </c>
      <c r="I97">
        <f t="array" ref="I97">MMULT(B98:C98,TRANSPOSE($B$77:$C$77))</f>
        <v>4.5549266666666671E-2</v>
      </c>
    </row>
    <row r="98" spans="2:9" x14ac:dyDescent="0.3">
      <c r="B98">
        <v>0</v>
      </c>
      <c r="C98">
        <v>1</v>
      </c>
      <c r="D98">
        <f t="shared" si="4"/>
        <v>2.5966476837090094E-2</v>
      </c>
      <c r="E98">
        <f t="shared" si="5"/>
        <v>0.16114117052165811</v>
      </c>
      <c r="F98">
        <f t="shared" si="6"/>
        <v>4.5549266666666671E-2</v>
      </c>
    </row>
    <row r="99" spans="2:9" x14ac:dyDescent="0.3">
      <c r="G99" t="s">
        <v>45</v>
      </c>
    </row>
    <row r="100" spans="2:9" x14ac:dyDescent="0.3">
      <c r="B100" t="s">
        <v>8</v>
      </c>
      <c r="C100" t="s">
        <v>9</v>
      </c>
      <c r="D100" t="s">
        <v>10</v>
      </c>
      <c r="E100" t="s">
        <v>12</v>
      </c>
      <c r="F100" t="s">
        <v>14</v>
      </c>
      <c r="G100">
        <f>B101+C101</f>
        <v>1</v>
      </c>
    </row>
    <row r="101" spans="2:9" x14ac:dyDescent="0.3">
      <c r="B101">
        <v>0.93870049866095906</v>
      </c>
      <c r="C101">
        <v>6.1299501339040996E-2</v>
      </c>
      <c r="D101">
        <f t="shared" ref="D101" si="8">B101^2*$C$82+C101^2*$D$83+2*B101*C101*$C$83</f>
        <v>4.1617561027838838E-3</v>
      </c>
      <c r="E101">
        <f t="shared" ref="E101" si="9">D101^0.5</f>
        <v>6.4511674158898427E-2</v>
      </c>
      <c r="F101">
        <f t="shared" ref="F101" si="10">B101*$B$77+C101*$C$77</f>
        <v>6.6472651209597399E-3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D985-FA3F-4AA1-8AD6-5C0418621112}">
  <sheetPr codeName="工作表1"/>
  <dimension ref="A1:V95"/>
  <sheetViews>
    <sheetView topLeftCell="A79" workbookViewId="0">
      <selection activeCell="D102" sqref="D102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201401</v>
      </c>
      <c r="B2">
        <v>5.9924999999999999E-2</v>
      </c>
      <c r="C2">
        <v>0.16278700000000002</v>
      </c>
    </row>
    <row r="3" spans="1:3" x14ac:dyDescent="0.3">
      <c r="A3" s="1">
        <v>201402</v>
      </c>
      <c r="B3">
        <v>-1.0599000000000001E-2</v>
      </c>
      <c r="C3">
        <v>0.156</v>
      </c>
    </row>
    <row r="4" spans="1:3" x14ac:dyDescent="0.3">
      <c r="A4" s="1">
        <v>201403</v>
      </c>
      <c r="B4">
        <v>2.7380000000000002E-2</v>
      </c>
      <c r="C4">
        <v>-3.4601E-2</v>
      </c>
    </row>
    <row r="5" spans="1:3" x14ac:dyDescent="0.3">
      <c r="A5" s="1">
        <v>201404</v>
      </c>
      <c r="B5">
        <v>3.4739999999999997E-3</v>
      </c>
      <c r="C5">
        <v>2.8673000000000001E-2</v>
      </c>
    </row>
    <row r="6" spans="1:3" x14ac:dyDescent="0.3">
      <c r="A6" s="1">
        <v>201405</v>
      </c>
      <c r="B6">
        <v>6.6974000000000006E-2</v>
      </c>
      <c r="C6">
        <v>0.229967</v>
      </c>
    </row>
    <row r="7" spans="1:3" x14ac:dyDescent="0.3">
      <c r="A7" s="1">
        <v>201406</v>
      </c>
      <c r="B7">
        <v>8.2253000000000007E-2</v>
      </c>
      <c r="C7">
        <v>0.20982800000000001</v>
      </c>
    </row>
    <row r="8" spans="1:3" x14ac:dyDescent="0.3">
      <c r="A8" s="1">
        <v>201407</v>
      </c>
      <c r="B8">
        <v>3.5000000000000003E-2</v>
      </c>
      <c r="C8">
        <v>-4.4706000000000003E-2</v>
      </c>
    </row>
    <row r="9" spans="1:3" x14ac:dyDescent="0.3">
      <c r="A9" s="1">
        <v>201408</v>
      </c>
      <c r="B9">
        <v>0.121159</v>
      </c>
      <c r="C9">
        <v>0.23152999999999999</v>
      </c>
    </row>
    <row r="10" spans="1:3" x14ac:dyDescent="0.3">
      <c r="A10" s="1">
        <v>201409</v>
      </c>
      <c r="B10">
        <v>-5.8823E-2</v>
      </c>
      <c r="C10">
        <v>-0.11800100000000001</v>
      </c>
    </row>
    <row r="11" spans="1:3" x14ac:dyDescent="0.3">
      <c r="A11" s="1">
        <v>201410</v>
      </c>
      <c r="B11">
        <v>0</v>
      </c>
      <c r="C11">
        <v>-4.4295999999999995E-2</v>
      </c>
    </row>
    <row r="12" spans="1:3" x14ac:dyDescent="0.3">
      <c r="A12" s="1">
        <v>201411</v>
      </c>
      <c r="B12">
        <v>1.0416000000000002E-2</v>
      </c>
      <c r="C12">
        <v>9.3417999999999987E-2</v>
      </c>
    </row>
    <row r="13" spans="1:3" x14ac:dyDescent="0.3">
      <c r="A13" s="1">
        <v>201412</v>
      </c>
      <c r="B13">
        <v>-9.3815000000000009E-2</v>
      </c>
      <c r="C13">
        <v>-9.7059999999999994E-3</v>
      </c>
    </row>
    <row r="14" spans="1:3" x14ac:dyDescent="0.3">
      <c r="A14" s="1">
        <v>201501</v>
      </c>
      <c r="B14">
        <v>-1.3651999999999999E-2</v>
      </c>
      <c r="C14">
        <v>0.115685</v>
      </c>
    </row>
    <row r="15" spans="1:3" x14ac:dyDescent="0.3">
      <c r="A15" s="1">
        <v>201502</v>
      </c>
      <c r="B15">
        <v>4.6150000000000002E-3</v>
      </c>
      <c r="C15">
        <v>4.7451E-2</v>
      </c>
    </row>
    <row r="16" spans="1:3" x14ac:dyDescent="0.3">
      <c r="A16" s="1">
        <v>201503</v>
      </c>
      <c r="B16">
        <v>5.1662999999999994E-2</v>
      </c>
      <c r="C16">
        <v>8.2213999999999995E-2</v>
      </c>
    </row>
    <row r="17" spans="1:3" x14ac:dyDescent="0.3">
      <c r="A17" s="1">
        <v>201504</v>
      </c>
      <c r="B17">
        <v>4.365E-3</v>
      </c>
      <c r="C17">
        <v>-2.0154999999999999E-2</v>
      </c>
    </row>
    <row r="18" spans="1:3" x14ac:dyDescent="0.3">
      <c r="A18" s="1">
        <v>201505</v>
      </c>
      <c r="B18">
        <v>7.7173999999999993E-2</v>
      </c>
      <c r="C18">
        <v>-7.9112000000000002E-2</v>
      </c>
    </row>
    <row r="19" spans="1:3" x14ac:dyDescent="0.3">
      <c r="A19" s="1">
        <v>201506</v>
      </c>
      <c r="B19">
        <v>-2.1189E-2</v>
      </c>
      <c r="C19">
        <v>-9.9654000000000006E-2</v>
      </c>
    </row>
    <row r="20" spans="1:3" x14ac:dyDescent="0.3">
      <c r="A20" s="1">
        <v>201507</v>
      </c>
      <c r="B20">
        <v>-6.4947999999999992E-2</v>
      </c>
      <c r="C20">
        <v>-7.0248000000000005E-2</v>
      </c>
    </row>
    <row r="21" spans="1:3" x14ac:dyDescent="0.3">
      <c r="A21" s="1">
        <v>201508</v>
      </c>
      <c r="B21">
        <v>1.9844999999999998E-2</v>
      </c>
      <c r="C21">
        <v>2.3331000000000001E-2</v>
      </c>
    </row>
    <row r="22" spans="1:3" x14ac:dyDescent="0.3">
      <c r="A22" s="1">
        <v>201509</v>
      </c>
      <c r="B22">
        <v>1.3590999999999999E-2</v>
      </c>
      <c r="C22">
        <v>9.446199999999999E-2</v>
      </c>
    </row>
    <row r="23" spans="1:3" x14ac:dyDescent="0.3">
      <c r="A23" s="1">
        <v>201510</v>
      </c>
      <c r="B23">
        <v>1.1685000000000001E-2</v>
      </c>
      <c r="C23">
        <v>1.7857999999999999E-2</v>
      </c>
    </row>
    <row r="24" spans="1:3" x14ac:dyDescent="0.3">
      <c r="A24" s="1">
        <v>201511</v>
      </c>
      <c r="B24">
        <v>-3.0023000000000001E-2</v>
      </c>
      <c r="C24">
        <v>-2.1443E-2</v>
      </c>
    </row>
    <row r="25" spans="1:3" x14ac:dyDescent="0.3">
      <c r="A25" s="1">
        <v>201512</v>
      </c>
      <c r="B25">
        <v>-3.8094999999999997E-2</v>
      </c>
      <c r="C25">
        <v>5.9763000000000004E-2</v>
      </c>
    </row>
    <row r="26" spans="1:3" x14ac:dyDescent="0.3">
      <c r="A26" s="1">
        <v>201601</v>
      </c>
      <c r="B26">
        <v>-3.2177999999999998E-2</v>
      </c>
      <c r="C26">
        <v>-1.1278999999999999E-2</v>
      </c>
    </row>
    <row r="27" spans="1:3" x14ac:dyDescent="0.3">
      <c r="A27" s="1">
        <v>201602</v>
      </c>
      <c r="B27">
        <v>-2.5569999999999998E-3</v>
      </c>
      <c r="C27">
        <v>4.5627000000000001E-2</v>
      </c>
    </row>
    <row r="28" spans="1:3" x14ac:dyDescent="0.3">
      <c r="A28" s="1">
        <v>201603</v>
      </c>
      <c r="B28">
        <v>8.7179000000000006E-2</v>
      </c>
      <c r="C28">
        <v>-3.4543999999999998E-2</v>
      </c>
    </row>
    <row r="29" spans="1:3" x14ac:dyDescent="0.3">
      <c r="A29" s="1">
        <v>201604</v>
      </c>
      <c r="B29">
        <v>-9.0801999999999994E-2</v>
      </c>
      <c r="C29">
        <v>-9.4149999999999998E-3</v>
      </c>
    </row>
    <row r="30" spans="1:3" x14ac:dyDescent="0.3">
      <c r="A30" s="1">
        <v>201605</v>
      </c>
      <c r="B30">
        <v>3.8913000000000003E-2</v>
      </c>
      <c r="C30">
        <v>4.3724999999999993E-2</v>
      </c>
    </row>
    <row r="31" spans="1:3" x14ac:dyDescent="0.3">
      <c r="A31" s="1">
        <v>201606</v>
      </c>
      <c r="B31">
        <v>2.9961999999999999E-2</v>
      </c>
      <c r="C31">
        <v>9.3139999999999994E-3</v>
      </c>
    </row>
    <row r="32" spans="1:3" x14ac:dyDescent="0.3">
      <c r="A32" s="1">
        <v>201607</v>
      </c>
      <c r="B32">
        <v>6.5453999999999998E-2</v>
      </c>
      <c r="C32">
        <v>1.8728000000000002E-2</v>
      </c>
    </row>
    <row r="33" spans="1:3" x14ac:dyDescent="0.3">
      <c r="A33" s="1">
        <v>201608</v>
      </c>
      <c r="B33">
        <v>1.1379999999999999E-3</v>
      </c>
      <c r="C33">
        <v>2.6785999999999997E-2</v>
      </c>
    </row>
    <row r="34" spans="1:3" x14ac:dyDescent="0.3">
      <c r="A34" s="1">
        <v>201609</v>
      </c>
      <c r="B34">
        <v>3.4014999999999997E-2</v>
      </c>
      <c r="C34">
        <v>-3.2687000000000001E-2</v>
      </c>
    </row>
    <row r="35" spans="1:3" x14ac:dyDescent="0.3">
      <c r="A35" s="1">
        <v>201610</v>
      </c>
      <c r="B35">
        <v>7.9749E-2</v>
      </c>
      <c r="C35">
        <v>-2.3041999999999997E-2</v>
      </c>
    </row>
    <row r="36" spans="1:3" x14ac:dyDescent="0.3">
      <c r="A36" s="1">
        <v>201611</v>
      </c>
      <c r="B36">
        <v>-3.8686999999999999E-2</v>
      </c>
      <c r="C36">
        <v>-6.4466999999999997E-2</v>
      </c>
    </row>
    <row r="37" spans="1:3" x14ac:dyDescent="0.3">
      <c r="A37" s="1">
        <v>201612</v>
      </c>
      <c r="B37">
        <v>2.6829000000000002E-2</v>
      </c>
      <c r="C37">
        <v>-1.5127999999999999E-2</v>
      </c>
    </row>
    <row r="38" spans="1:3" x14ac:dyDescent="0.3">
      <c r="A38" s="1">
        <v>201701</v>
      </c>
      <c r="B38">
        <v>-5.9370000000000004E-3</v>
      </c>
      <c r="C38">
        <v>0.296927</v>
      </c>
    </row>
    <row r="39" spans="1:3" x14ac:dyDescent="0.3">
      <c r="A39" s="1">
        <v>201702</v>
      </c>
      <c r="B39">
        <v>6.9297999999999998E-2</v>
      </c>
      <c r="C39">
        <v>-5.2630000000000003E-3</v>
      </c>
    </row>
    <row r="40" spans="1:3" x14ac:dyDescent="0.3">
      <c r="A40" s="1">
        <v>201703</v>
      </c>
      <c r="B40">
        <v>1.6759E-2</v>
      </c>
      <c r="C40">
        <v>9.3915000000000012E-2</v>
      </c>
    </row>
    <row r="41" spans="1:3" x14ac:dyDescent="0.3">
      <c r="A41" s="1">
        <v>201704</v>
      </c>
      <c r="B41">
        <v>8.5711999999999997E-2</v>
      </c>
      <c r="C41">
        <v>0.28778599999999999</v>
      </c>
    </row>
    <row r="42" spans="1:3" x14ac:dyDescent="0.3">
      <c r="A42" s="1">
        <v>201705</v>
      </c>
      <c r="B42">
        <v>4.2508999999999998E-2</v>
      </c>
      <c r="C42">
        <v>-4.2251999999999998E-2</v>
      </c>
    </row>
    <row r="43" spans="1:3" x14ac:dyDescent="0.3">
      <c r="A43" s="1">
        <v>201706</v>
      </c>
      <c r="B43">
        <v>0.13592299999999999</v>
      </c>
      <c r="C43">
        <v>6.8627000000000007E-2</v>
      </c>
    </row>
    <row r="44" spans="1:3" x14ac:dyDescent="0.3">
      <c r="A44" s="1">
        <v>201707</v>
      </c>
      <c r="B44">
        <v>4.3400000000000001E-2</v>
      </c>
      <c r="C44">
        <v>8.4907999999999997E-2</v>
      </c>
    </row>
    <row r="45" spans="1:3" x14ac:dyDescent="0.3">
      <c r="A45" s="1">
        <v>201708</v>
      </c>
      <c r="B45">
        <v>9.9999999999999995E-7</v>
      </c>
      <c r="C45">
        <v>0.20752999999999999</v>
      </c>
    </row>
    <row r="46" spans="1:3" x14ac:dyDescent="0.3">
      <c r="A46" s="1">
        <v>201709</v>
      </c>
      <c r="B46">
        <v>-8.9361999999999997E-2</v>
      </c>
      <c r="C46">
        <v>9.2783999999999991E-2</v>
      </c>
    </row>
    <row r="47" spans="1:3" x14ac:dyDescent="0.3">
      <c r="A47" s="1">
        <v>201710</v>
      </c>
      <c r="B47">
        <v>4.6727999999999999E-2</v>
      </c>
      <c r="C47">
        <v>0.129718</v>
      </c>
    </row>
    <row r="48" spans="1:3" x14ac:dyDescent="0.3">
      <c r="A48" s="1">
        <v>201711</v>
      </c>
      <c r="B48">
        <v>-0.10714399999999999</v>
      </c>
      <c r="C48">
        <v>0.40292</v>
      </c>
    </row>
    <row r="49" spans="1:3" x14ac:dyDescent="0.3">
      <c r="A49" s="1">
        <v>201712</v>
      </c>
      <c r="B49">
        <v>-4.7998000000000006E-2</v>
      </c>
      <c r="C49">
        <v>5.0595000000000001E-2</v>
      </c>
    </row>
    <row r="50" spans="1:3" x14ac:dyDescent="0.3">
      <c r="A50" s="1">
        <v>201801</v>
      </c>
      <c r="B50">
        <v>-3.1511999999999998E-2</v>
      </c>
      <c r="C50">
        <v>9.6318000000000001E-2</v>
      </c>
    </row>
    <row r="51" spans="1:3" x14ac:dyDescent="0.3">
      <c r="A51" s="1">
        <v>201802</v>
      </c>
      <c r="B51">
        <v>-4.4467E-2</v>
      </c>
      <c r="C51">
        <v>-0.14599500000000001</v>
      </c>
    </row>
    <row r="52" spans="1:3" x14ac:dyDescent="0.3">
      <c r="A52" s="1">
        <v>201803</v>
      </c>
      <c r="B52">
        <v>4.5390000000000005E-3</v>
      </c>
      <c r="C52">
        <v>0.57942100000000007</v>
      </c>
    </row>
    <row r="53" spans="1:3" x14ac:dyDescent="0.3">
      <c r="A53" s="1">
        <v>201804</v>
      </c>
      <c r="B53">
        <v>-6.3277E-2</v>
      </c>
      <c r="C53">
        <v>0.20115100000000002</v>
      </c>
    </row>
    <row r="54" spans="1:3" x14ac:dyDescent="0.3">
      <c r="A54" s="1">
        <v>201805</v>
      </c>
      <c r="B54">
        <v>3.3774999999999999E-2</v>
      </c>
      <c r="C54">
        <v>0.51674799999999999</v>
      </c>
    </row>
    <row r="55" spans="1:3" x14ac:dyDescent="0.3">
      <c r="A55" s="1">
        <v>201806</v>
      </c>
      <c r="B55">
        <v>-2.9171999999999997E-2</v>
      </c>
      <c r="C55">
        <v>0.18296600000000002</v>
      </c>
    </row>
    <row r="56" spans="1:3" x14ac:dyDescent="0.3">
      <c r="A56" s="1">
        <v>201807</v>
      </c>
      <c r="B56">
        <v>3.1570000000000001E-2</v>
      </c>
      <c r="C56">
        <v>-0.158135</v>
      </c>
    </row>
    <row r="57" spans="1:3" x14ac:dyDescent="0.3">
      <c r="A57" s="1">
        <v>201808</v>
      </c>
      <c r="B57">
        <v>-3.9379999999999998E-2</v>
      </c>
      <c r="C57">
        <v>-0.10627300000000001</v>
      </c>
    </row>
    <row r="58" spans="1:3" x14ac:dyDescent="0.3">
      <c r="A58" s="1">
        <v>201809</v>
      </c>
      <c r="B58">
        <v>-1.6149E-2</v>
      </c>
      <c r="C58">
        <v>-0.34240799999999999</v>
      </c>
    </row>
    <row r="59" spans="1:3" x14ac:dyDescent="0.3">
      <c r="A59" s="1">
        <v>201810</v>
      </c>
      <c r="B59">
        <v>-0.177924</v>
      </c>
      <c r="C59">
        <v>-0.312637</v>
      </c>
    </row>
    <row r="60" spans="1:3" x14ac:dyDescent="0.3">
      <c r="A60" s="1">
        <v>201811</v>
      </c>
      <c r="B60">
        <v>-8.7565000000000004E-2</v>
      </c>
      <c r="C60">
        <v>0.17274100000000001</v>
      </c>
    </row>
    <row r="61" spans="1:3" x14ac:dyDescent="0.3">
      <c r="A61" s="1">
        <v>201812</v>
      </c>
      <c r="B61">
        <v>-1.5298000000000001E-2</v>
      </c>
      <c r="C61">
        <v>-0.13784000000000002</v>
      </c>
    </row>
    <row r="62" spans="1:3" x14ac:dyDescent="0.3">
      <c r="A62" s="1">
        <v>201901</v>
      </c>
      <c r="B62">
        <v>-1.1297999999999999E-2</v>
      </c>
      <c r="C62">
        <v>7.8380000000000012E-3</v>
      </c>
    </row>
    <row r="63" spans="1:3" x14ac:dyDescent="0.3">
      <c r="A63" s="1">
        <v>201902</v>
      </c>
      <c r="B63">
        <v>3.8572000000000002E-2</v>
      </c>
      <c r="C63">
        <v>7.6205999999999996E-2</v>
      </c>
    </row>
    <row r="64" spans="1:3" x14ac:dyDescent="0.3">
      <c r="A64" s="1">
        <v>201903</v>
      </c>
      <c r="B64">
        <v>1.1005000000000001E-2</v>
      </c>
      <c r="C64">
        <v>-6.6474000000000005E-2</v>
      </c>
    </row>
    <row r="65" spans="1:22" x14ac:dyDescent="0.3">
      <c r="A65" s="1">
        <v>201904</v>
      </c>
      <c r="B65">
        <v>0.182314</v>
      </c>
      <c r="C65">
        <v>-5.7276999999999995E-2</v>
      </c>
    </row>
    <row r="66" spans="1:22" x14ac:dyDescent="0.3">
      <c r="A66" s="1">
        <v>201905</v>
      </c>
      <c r="B66">
        <v>-0.14959700000000001</v>
      </c>
      <c r="C66">
        <v>-0.14285600000000001</v>
      </c>
    </row>
    <row r="67" spans="1:22" x14ac:dyDescent="0.3">
      <c r="A67" s="1">
        <v>201906</v>
      </c>
      <c r="B67">
        <v>4.7361000000000007E-2</v>
      </c>
      <c r="C67">
        <v>1.1495E-2</v>
      </c>
    </row>
    <row r="68" spans="1:22" x14ac:dyDescent="0.3">
      <c r="A68" s="1">
        <v>201907</v>
      </c>
      <c r="B68">
        <v>6.7182000000000006E-2</v>
      </c>
      <c r="C68">
        <v>7.5749999999999993E-3</v>
      </c>
    </row>
    <row r="69" spans="1:22" x14ac:dyDescent="0.3">
      <c r="A69" s="1">
        <v>201908</v>
      </c>
      <c r="B69">
        <v>-5.5980000000000002E-2</v>
      </c>
      <c r="C69">
        <v>3.6451999999999998E-2</v>
      </c>
    </row>
    <row r="70" spans="1:22" x14ac:dyDescent="0.3">
      <c r="A70" s="1">
        <v>201909</v>
      </c>
      <c r="B70">
        <v>-1.3476999999999999E-2</v>
      </c>
      <c r="C70">
        <v>8.5904000000000008E-2</v>
      </c>
    </row>
    <row r="71" spans="1:22" x14ac:dyDescent="0.3">
      <c r="A71" s="1">
        <v>201910</v>
      </c>
      <c r="B71">
        <v>0.101094</v>
      </c>
      <c r="C71">
        <v>0.27383199999999996</v>
      </c>
    </row>
    <row r="72" spans="1:22" x14ac:dyDescent="0.3">
      <c r="A72" s="1">
        <v>201911</v>
      </c>
      <c r="B72">
        <v>9.8012999999999989E-2</v>
      </c>
      <c r="C72">
        <v>5.0956000000000001E-2</v>
      </c>
    </row>
    <row r="73" spans="1:22" x14ac:dyDescent="0.3">
      <c r="A73" s="1">
        <v>201912</v>
      </c>
      <c r="B73">
        <v>2.5987E-2</v>
      </c>
      <c r="C73">
        <v>0.32424199999999997</v>
      </c>
    </row>
    <row r="74" spans="1:22" x14ac:dyDescent="0.3">
      <c r="A74" s="1">
        <v>202001</v>
      </c>
      <c r="B74">
        <v>-8.3701000000000012E-2</v>
      </c>
      <c r="C74">
        <v>-0.11556</v>
      </c>
    </row>
    <row r="75" spans="1:22" x14ac:dyDescent="0.3">
      <c r="A75" s="1">
        <v>202002</v>
      </c>
      <c r="B75">
        <v>-3.4853999999999996E-2</v>
      </c>
      <c r="C75">
        <v>6.08E-2</v>
      </c>
    </row>
    <row r="76" spans="1:22" x14ac:dyDescent="0.3">
      <c r="A76" s="1">
        <v>202003</v>
      </c>
      <c r="B76">
        <v>-0.127025</v>
      </c>
      <c r="C76">
        <v>-0.31585299999999999</v>
      </c>
    </row>
    <row r="77" spans="1:22" x14ac:dyDescent="0.3">
      <c r="A77" t="s">
        <v>3</v>
      </c>
      <c r="B77">
        <f>AVERAGE(B2:B76)</f>
        <v>4.106866666666667E-3</v>
      </c>
      <c r="C77">
        <f>AVERAGE(C2:C76)</f>
        <v>4.5549266666666671E-2</v>
      </c>
    </row>
    <row r="78" spans="1:22" x14ac:dyDescent="0.3">
      <c r="A78" t="s">
        <v>4</v>
      </c>
      <c r="B78">
        <f>STDEV(B2:B76)</f>
        <v>6.5228372279854424E-2</v>
      </c>
      <c r="C78">
        <f>STDEV(C2:C76)</f>
        <v>0.16114117052165811</v>
      </c>
      <c r="F78">
        <v>52</v>
      </c>
      <c r="Q78" t="s">
        <v>24</v>
      </c>
      <c r="S78" t="s">
        <v>23</v>
      </c>
      <c r="U78" t="s">
        <v>22</v>
      </c>
    </row>
    <row r="79" spans="1:22" x14ac:dyDescent="0.3">
      <c r="D79" t="s">
        <v>15</v>
      </c>
      <c r="E79">
        <f>-1+F78/50</f>
        <v>4.0000000000000036E-2</v>
      </c>
      <c r="Q79" t="s">
        <v>11</v>
      </c>
      <c r="R79" t="s">
        <v>13</v>
      </c>
      <c r="S79" t="s">
        <v>11</v>
      </c>
      <c r="T79" t="s">
        <v>13</v>
      </c>
      <c r="U79" t="s">
        <v>11</v>
      </c>
      <c r="V79" t="s">
        <v>13</v>
      </c>
    </row>
    <row r="80" spans="1:22" x14ac:dyDescent="0.3">
      <c r="Q80">
        <v>6.5228372279854424E-2</v>
      </c>
      <c r="R80">
        <v>4.106866666666667E-3</v>
      </c>
      <c r="S80">
        <v>6.5228372279854424E-2</v>
      </c>
      <c r="T80">
        <v>4.106866666666667E-3</v>
      </c>
      <c r="U80">
        <v>6.5228372279854424E-2</v>
      </c>
      <c r="V80">
        <v>4.106866666666667E-3</v>
      </c>
    </row>
    <row r="81" spans="1:22" x14ac:dyDescent="0.3">
      <c r="B81" t="s">
        <v>16</v>
      </c>
      <c r="C81" t="s">
        <v>17</v>
      </c>
      <c r="D81" t="s">
        <v>18</v>
      </c>
      <c r="E81" t="s">
        <v>19</v>
      </c>
      <c r="F81" t="s">
        <v>20</v>
      </c>
      <c r="Q81">
        <v>4.2591417999703174E-2</v>
      </c>
      <c r="R81">
        <v>8.2511066666666674E-3</v>
      </c>
      <c r="S81">
        <v>6.0876962917815788E-2</v>
      </c>
      <c r="T81">
        <v>8.2511066666666674E-3</v>
      </c>
      <c r="U81">
        <v>7.4819652104034795E-2</v>
      </c>
      <c r="V81">
        <v>8.2511066666666674E-3</v>
      </c>
    </row>
    <row r="82" spans="1:22" x14ac:dyDescent="0.3">
      <c r="B82">
        <v>1</v>
      </c>
      <c r="C82">
        <v>0</v>
      </c>
      <c r="D82">
        <f>B82^2*$B$78^2+C82^2*$C$78^2+2*B82*C82*$E$79*$B$78*$C$78</f>
        <v>4.2547405502792813E-3</v>
      </c>
      <c r="E82">
        <f>D82^0.5</f>
        <v>6.5228372279854424E-2</v>
      </c>
      <c r="F82">
        <f>B82*$B$77+C82*$C$77</f>
        <v>4.106866666666667E-3</v>
      </c>
      <c r="Q82">
        <v>1.9954463719551931E-2</v>
      </c>
      <c r="R82">
        <v>1.2395346666666668E-2</v>
      </c>
      <c r="S82">
        <v>6.1332642415457238E-2</v>
      </c>
      <c r="T82">
        <v>1.2395346666666668E-2</v>
      </c>
      <c r="U82">
        <v>8.4410931928215166E-2</v>
      </c>
      <c r="V82">
        <v>1.2395346666666668E-2</v>
      </c>
    </row>
    <row r="83" spans="1:22" x14ac:dyDescent="0.3">
      <c r="B83">
        <v>0.9</v>
      </c>
      <c r="C83">
        <v>0.1</v>
      </c>
      <c r="D83">
        <f t="shared" ref="D83:D93" si="0">B83^2*$B$78^2+C83^2*$C$78^2+2*B83*C83*$E$79*$B$78*$C$78</f>
        <v>3.7816836431719862E-3</v>
      </c>
      <c r="E83">
        <f t="shared" ref="E83:E95" si="1">D83^0.5</f>
        <v>6.1495395300558774E-2</v>
      </c>
      <c r="F83">
        <f t="shared" ref="F83:F93" si="2">B83*$B$77+C83*$C$77</f>
        <v>8.2511066666666674E-3</v>
      </c>
      <c r="Q83">
        <v>0</v>
      </c>
      <c r="R83">
        <v>1.6048491937750427E-2</v>
      </c>
      <c r="S83">
        <v>6.5665923665374659E-2</v>
      </c>
      <c r="T83">
        <v>1.6048491937750427E-2</v>
      </c>
      <c r="U83">
        <v>9.2865639833329225E-2</v>
      </c>
      <c r="V83">
        <v>1.6048491937750427E-2</v>
      </c>
    </row>
    <row r="84" spans="1:22" x14ac:dyDescent="0.3">
      <c r="B84">
        <v>0.8</v>
      </c>
      <c r="C84">
        <v>0.2</v>
      </c>
      <c r="D84">
        <f t="shared" si="0"/>
        <v>3.8962335217954422E-3</v>
      </c>
      <c r="E84">
        <f t="shared" si="1"/>
        <v>6.2419816739521447E-2</v>
      </c>
      <c r="F84">
        <f t="shared" si="2"/>
        <v>1.2395346666666668E-2</v>
      </c>
      <c r="Q84">
        <v>2.682490560599356E-3</v>
      </c>
      <c r="R84">
        <v>1.6539586666666668E-2</v>
      </c>
      <c r="S84">
        <v>6.649665995352666E-2</v>
      </c>
      <c r="T84">
        <v>1.6539586666666668E-2</v>
      </c>
      <c r="U84">
        <v>9.4002211752395523E-2</v>
      </c>
      <c r="V84">
        <v>1.6539586666666668E-2</v>
      </c>
    </row>
    <row r="85" spans="1:22" x14ac:dyDescent="0.3">
      <c r="B85">
        <v>0.71185005597061257</v>
      </c>
      <c r="C85">
        <v>0.28814994470207167</v>
      </c>
      <c r="D85">
        <f t="shared" si="0"/>
        <v>4.4844940720598836E-3</v>
      </c>
      <c r="E85">
        <f t="shared" si="1"/>
        <v>6.696636522956792E-2</v>
      </c>
      <c r="F85">
        <f t="shared" si="2"/>
        <v>1.6048491937750427E-2</v>
      </c>
      <c r="Q85">
        <v>2.5319444840750591E-2</v>
      </c>
      <c r="R85">
        <v>2.0683826666666669E-2</v>
      </c>
      <c r="S85">
        <v>7.5407843703655636E-2</v>
      </c>
      <c r="T85">
        <v>2.0683826666666669E-2</v>
      </c>
      <c r="U85">
        <v>0.10359349157657591</v>
      </c>
      <c r="V85">
        <v>2.0683826666666669E-2</v>
      </c>
    </row>
    <row r="86" spans="1:22" x14ac:dyDescent="0.3">
      <c r="B86">
        <v>0.7</v>
      </c>
      <c r="C86">
        <v>0.3</v>
      </c>
      <c r="D86">
        <f t="shared" si="0"/>
        <v>4.598390186149646E-3</v>
      </c>
      <c r="E86">
        <f t="shared" si="1"/>
        <v>6.7811431087609744E-2</v>
      </c>
      <c r="F86">
        <f t="shared" si="2"/>
        <v>1.6539586666666668E-2</v>
      </c>
      <c r="Q86">
        <v>4.7956399120901834E-2</v>
      </c>
      <c r="R86">
        <v>2.4828066666666669E-2</v>
      </c>
      <c r="S86">
        <v>8.6921253711864641E-2</v>
      </c>
      <c r="T86">
        <v>2.4828066666666669E-2</v>
      </c>
      <c r="U86">
        <v>0.11318477140075626</v>
      </c>
      <c r="V86">
        <v>2.4828066666666669E-2</v>
      </c>
    </row>
    <row r="87" spans="1:22" x14ac:dyDescent="0.3">
      <c r="B87">
        <v>0.6</v>
      </c>
      <c r="C87">
        <v>0.4</v>
      </c>
      <c r="D87">
        <f t="shared" si="0"/>
        <v>5.8881536362346025E-3</v>
      </c>
      <c r="E87">
        <f t="shared" si="1"/>
        <v>7.6734305471767988E-2</v>
      </c>
      <c r="F87">
        <f t="shared" si="2"/>
        <v>2.0683826666666669E-2</v>
      </c>
      <c r="Q87">
        <v>7.0593353401053077E-2</v>
      </c>
      <c r="R87">
        <v>2.897230666666667E-2</v>
      </c>
      <c r="S87">
        <v>0.10014334800373471</v>
      </c>
      <c r="T87">
        <v>2.897230666666667E-2</v>
      </c>
      <c r="U87">
        <v>0.12277605122493662</v>
      </c>
      <c r="V87">
        <v>2.897230666666667E-2</v>
      </c>
    </row>
    <row r="88" spans="1:22" x14ac:dyDescent="0.3">
      <c r="B88">
        <v>0.5</v>
      </c>
      <c r="C88">
        <v>0.5</v>
      </c>
      <c r="D88">
        <f t="shared" si="0"/>
        <v>7.7655238720503077E-3</v>
      </c>
      <c r="E88">
        <f t="shared" si="1"/>
        <v>8.8122209868172888E-2</v>
      </c>
      <c r="F88">
        <f t="shared" si="2"/>
        <v>2.4828066666666669E-2</v>
      </c>
      <c r="Q88">
        <v>9.3230307681204341E-2</v>
      </c>
      <c r="R88">
        <v>3.311654666666667E-2</v>
      </c>
      <c r="S88">
        <v>0.11448362459190083</v>
      </c>
      <c r="T88">
        <v>3.311654666666667E-2</v>
      </c>
      <c r="U88">
        <v>0.13236733104911699</v>
      </c>
      <c r="V88">
        <v>3.311654666666667E-2</v>
      </c>
    </row>
    <row r="89" spans="1:22" x14ac:dyDescent="0.3">
      <c r="B89">
        <v>0.4</v>
      </c>
      <c r="C89">
        <v>0.6</v>
      </c>
      <c r="D89">
        <f t="shared" si="0"/>
        <v>1.0230500893596764E-2</v>
      </c>
      <c r="E89">
        <f t="shared" si="1"/>
        <v>0.10114593859170404</v>
      </c>
      <c r="F89">
        <f t="shared" si="2"/>
        <v>2.897230666666667E-2</v>
      </c>
      <c r="Q89">
        <v>0.11586726196135562</v>
      </c>
      <c r="R89">
        <v>3.726078666666667E-2</v>
      </c>
      <c r="S89">
        <v>0.12957135021967178</v>
      </c>
      <c r="T89">
        <v>3.726078666666667E-2</v>
      </c>
      <c r="U89">
        <v>0.14195861087329739</v>
      </c>
      <c r="V89">
        <v>3.726078666666667E-2</v>
      </c>
    </row>
    <row r="90" spans="1:22" x14ac:dyDescent="0.3">
      <c r="B90">
        <v>0.3</v>
      </c>
      <c r="C90">
        <v>0.7</v>
      </c>
      <c r="D90">
        <f t="shared" si="0"/>
        <v>1.3283084700873969E-2</v>
      </c>
      <c r="E90">
        <f t="shared" si="1"/>
        <v>0.11525226549128641</v>
      </c>
      <c r="F90">
        <f t="shared" si="2"/>
        <v>3.311654666666667E-2</v>
      </c>
      <c r="Q90">
        <v>0.13850421624150686</v>
      </c>
      <c r="R90">
        <v>4.1405026666666671E-2</v>
      </c>
      <c r="S90">
        <v>0.14517366718363828</v>
      </c>
      <c r="T90">
        <v>4.1405026666666671E-2</v>
      </c>
      <c r="U90">
        <v>0.15154989069747773</v>
      </c>
      <c r="V90">
        <v>4.1405026666666671E-2</v>
      </c>
    </row>
    <row r="91" spans="1:22" x14ac:dyDescent="0.3">
      <c r="B91">
        <v>0.2</v>
      </c>
      <c r="C91">
        <v>0.8</v>
      </c>
      <c r="D91">
        <f t="shared" si="0"/>
        <v>1.6923275293881934E-2</v>
      </c>
      <c r="E91">
        <f t="shared" si="1"/>
        <v>0.13008948955961791</v>
      </c>
      <c r="F91">
        <f t="shared" si="2"/>
        <v>3.726078666666667E-2</v>
      </c>
      <c r="Q91">
        <v>0.16114117052165811</v>
      </c>
      <c r="R91">
        <v>4.5549266666666671E-2</v>
      </c>
      <c r="S91">
        <v>0.16114117052165811</v>
      </c>
      <c r="T91">
        <v>4.5549266666666671E-2</v>
      </c>
      <c r="U91">
        <v>0.16114117052165811</v>
      </c>
      <c r="V91">
        <v>4.5549266666666671E-2</v>
      </c>
    </row>
    <row r="92" spans="1:22" x14ac:dyDescent="0.3">
      <c r="B92">
        <v>0.1</v>
      </c>
      <c r="C92">
        <v>0.9</v>
      </c>
      <c r="D92">
        <f t="shared" si="0"/>
        <v>2.1151072672620636E-2</v>
      </c>
      <c r="E92">
        <f t="shared" si="1"/>
        <v>0.14543408360016793</v>
      </c>
      <c r="F92">
        <f t="shared" si="2"/>
        <v>4.1405026666666671E-2</v>
      </c>
    </row>
    <row r="93" spans="1:22" x14ac:dyDescent="0.3">
      <c r="B93">
        <v>0</v>
      </c>
      <c r="C93">
        <v>1</v>
      </c>
      <c r="D93">
        <f t="shared" si="0"/>
        <v>2.5966476837090094E-2</v>
      </c>
      <c r="E93">
        <f t="shared" si="1"/>
        <v>0.16114117052165811</v>
      </c>
      <c r="F93">
        <f t="shared" si="2"/>
        <v>4.5549266666666671E-2</v>
      </c>
    </row>
    <row r="94" spans="1:22" x14ac:dyDescent="0.3">
      <c r="A94" t="s">
        <v>21</v>
      </c>
      <c r="G94">
        <f>SUM(B95:C95)</f>
        <v>1.0000000006726841</v>
      </c>
    </row>
    <row r="95" spans="1:22" x14ac:dyDescent="0.3">
      <c r="B95">
        <v>0.71185005597061257</v>
      </c>
      <c r="C95">
        <v>0.28814994470207167</v>
      </c>
      <c r="D95">
        <f t="shared" ref="D95" si="3">B95^2*$B$78^2+C95^2*$C$78^2+2*B95*C95*$E$79*$B$78*$C$78</f>
        <v>4.4844940720598836E-3</v>
      </c>
      <c r="E95">
        <f t="shared" si="1"/>
        <v>6.696636522956792E-2</v>
      </c>
      <c r="F95">
        <f>B95*$B$77+C95*$C$77</f>
        <v>1.6048491937750427E-2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ScrollBar1">
          <controlPr defaultSize="0" autoLine="0" linkedCell="F78" r:id="rId4">
            <anchor moveWithCells="1">
              <from>
                <xdr:col>5</xdr:col>
                <xdr:colOff>38100</xdr:colOff>
                <xdr:row>78</xdr:row>
                <xdr:rowOff>7620</xdr:rowOff>
              </from>
              <to>
                <xdr:col>6</xdr:col>
                <xdr:colOff>251460</xdr:colOff>
                <xdr:row>79</xdr:row>
                <xdr:rowOff>15240</xdr:rowOff>
              </to>
            </anchor>
          </controlPr>
        </control>
      </mc:Choice>
      <mc:Fallback>
        <control shapeId="2049" r:id="rId3" name="ScrollBa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8B8F-0A02-4CFE-93DC-AA1B5A66FD23}">
  <sheetPr codeName="Sheet1"/>
  <dimension ref="A1:G24"/>
  <sheetViews>
    <sheetView workbookViewId="0">
      <selection activeCell="M14" sqref="M14"/>
    </sheetView>
  </sheetViews>
  <sheetFormatPr defaultRowHeight="16.2" x14ac:dyDescent="0.3"/>
  <cols>
    <col min="1" max="2" width="9" bestFit="1" customWidth="1"/>
    <col min="3" max="3" width="14" bestFit="1" customWidth="1"/>
  </cols>
  <sheetData>
    <row r="1" spans="1:7" x14ac:dyDescent="0.3">
      <c r="A1" t="s">
        <v>25</v>
      </c>
      <c r="E1" t="s">
        <v>26</v>
      </c>
    </row>
    <row r="2" spans="1:7" x14ac:dyDescent="0.3">
      <c r="A2">
        <v>3</v>
      </c>
      <c r="B2">
        <v>2</v>
      </c>
      <c r="C2">
        <v>7</v>
      </c>
      <c r="E2">
        <v>1</v>
      </c>
      <c r="G2" t="s">
        <v>33</v>
      </c>
    </row>
    <row r="3" spans="1:7" x14ac:dyDescent="0.3">
      <c r="A3">
        <v>5</v>
      </c>
      <c r="B3">
        <v>4</v>
      </c>
      <c r="C3">
        <v>8</v>
      </c>
      <c r="E3">
        <v>4</v>
      </c>
    </row>
    <row r="4" spans="1:7" x14ac:dyDescent="0.3">
      <c r="A4">
        <v>2</v>
      </c>
      <c r="B4">
        <v>3</v>
      </c>
      <c r="C4">
        <v>7</v>
      </c>
      <c r="E4">
        <v>5</v>
      </c>
    </row>
    <row r="6" spans="1:7" x14ac:dyDescent="0.3">
      <c r="A6" s="5" t="s">
        <v>30</v>
      </c>
      <c r="B6" s="5"/>
    </row>
    <row r="7" spans="1:7" x14ac:dyDescent="0.3">
      <c r="A7" s="5" t="s">
        <v>27</v>
      </c>
      <c r="B7" s="5"/>
    </row>
    <row r="8" spans="1:7" x14ac:dyDescent="0.3">
      <c r="A8" s="6" t="s">
        <v>29</v>
      </c>
      <c r="B8" s="6"/>
    </row>
    <row r="9" spans="1:7" x14ac:dyDescent="0.3">
      <c r="A9">
        <f t="array" ref="A9:C11">MINVERSE(A2:C4)</f>
        <v>0.17391304347826084</v>
      </c>
      <c r="B9">
        <v>0.3043478260869566</v>
      </c>
      <c r="C9">
        <v>-0.52173913043478271</v>
      </c>
    </row>
    <row r="10" spans="1:7" x14ac:dyDescent="0.3">
      <c r="A10">
        <v>-0.82608695652173914</v>
      </c>
      <c r="B10">
        <v>0.30434782608695637</v>
      </c>
      <c r="C10">
        <v>0.47826086956521752</v>
      </c>
    </row>
    <row r="11" spans="1:7" x14ac:dyDescent="0.3">
      <c r="A11">
        <v>0.30434782608695654</v>
      </c>
      <c r="B11">
        <v>-0.21739130434782605</v>
      </c>
      <c r="C11">
        <v>8.6956521739130418E-2</v>
      </c>
    </row>
    <row r="13" spans="1:7" x14ac:dyDescent="0.3">
      <c r="A13" t="s">
        <v>28</v>
      </c>
    </row>
    <row r="14" spans="1:7" x14ac:dyDescent="0.3">
      <c r="A14">
        <f t="array" ref="A14:C14">TRANSPOSE(E2:E4)</f>
        <v>1</v>
      </c>
      <c r="B14">
        <v>4</v>
      </c>
      <c r="C14">
        <v>5</v>
      </c>
    </row>
    <row r="16" spans="1:7" x14ac:dyDescent="0.3">
      <c r="A16" t="s">
        <v>32</v>
      </c>
    </row>
    <row r="17" spans="1:3" x14ac:dyDescent="0.3">
      <c r="A17">
        <f t="array" ref="A17:C19">MMULT(A2:C4,A9:C11)</f>
        <v>1</v>
      </c>
      <c r="B17">
        <v>4.4408920985006262E-16</v>
      </c>
      <c r="C17">
        <v>-1.1102230246251565E-16</v>
      </c>
    </row>
    <row r="18" spans="1:3" x14ac:dyDescent="0.3">
      <c r="A18">
        <v>0</v>
      </c>
      <c r="B18">
        <v>1</v>
      </c>
      <c r="C18">
        <v>-1.1102230246251565E-16</v>
      </c>
    </row>
    <row r="19" spans="1:3" x14ac:dyDescent="0.3">
      <c r="A19">
        <v>0</v>
      </c>
      <c r="B19">
        <v>0</v>
      </c>
      <c r="C19">
        <v>1</v>
      </c>
    </row>
    <row r="21" spans="1:3" x14ac:dyDescent="0.3">
      <c r="A21" t="s">
        <v>31</v>
      </c>
    </row>
    <row r="22" spans="1:3" x14ac:dyDescent="0.3">
      <c r="A22">
        <f t="array" ref="A22:A24">MMULT(A,B)</f>
        <v>46</v>
      </c>
    </row>
    <row r="23" spans="1:3" x14ac:dyDescent="0.3">
      <c r="A23">
        <v>61</v>
      </c>
    </row>
    <row r="24" spans="1:3" x14ac:dyDescent="0.3">
      <c r="A24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covariance</vt:lpstr>
      <vt:lpstr>correlation</vt:lpstr>
      <vt:lpstr>Sheet1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王博奕</cp:lastModifiedBy>
  <dcterms:created xsi:type="dcterms:W3CDTF">2020-03-29T13:39:02Z</dcterms:created>
  <dcterms:modified xsi:type="dcterms:W3CDTF">2021-10-26T08:43:39Z</dcterms:modified>
</cp:coreProperties>
</file>