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dfg\OneDrive - g.ntu.edu.tw\NTU\110-1\110-1財務模型程式應用\20211026\"/>
    </mc:Choice>
  </mc:AlternateContent>
  <xr:revisionPtr revIDLastSave="0" documentId="13_ncr:1_{0C02C5B6-6386-4915-8BC8-7DACDB9DE833}" xr6:coauthVersionLast="36" xr6:coauthVersionMax="36" xr10:uidLastSave="{00000000-0000-0000-0000-000000000000}"/>
  <bookViews>
    <workbookView minimized="1" xWindow="840" yWindow="216" windowWidth="8220" windowHeight="4080" xr2:uid="{00000000-000D-0000-FFFF-FFFF00000000}"/>
  </bookViews>
  <sheets>
    <sheet name="data" sheetId="1" r:id="rId1"/>
    <sheet name="three" sheetId="3" r:id="rId2"/>
    <sheet name="four" sheetId="4" r:id="rId3"/>
  </sheets>
  <definedNames>
    <definedName name="e">three!$E$96:$E$98</definedName>
    <definedName name="solver_adj" localSheetId="2" hidden="1">four!$A$109:$D$109</definedName>
    <definedName name="solver_adj" localSheetId="1" hidden="1">three!$A$70:$C$70</definedName>
    <definedName name="solver_cvg" localSheetId="2" hidden="1">0.001</definedName>
    <definedName name="solver_cvg" localSheetId="1" hidden="1">0.001</definedName>
    <definedName name="solver_drv" localSheetId="2" hidden="1">1</definedName>
    <definedName name="solver_drv" localSheetId="1" hidden="1">1</definedName>
    <definedName name="solver_est" localSheetId="2" hidden="1">1</definedName>
    <definedName name="solver_est" localSheetId="1" hidden="1">1</definedName>
    <definedName name="solver_itr" localSheetId="2" hidden="1">100</definedName>
    <definedName name="solver_itr" localSheetId="1" hidden="1">100</definedName>
    <definedName name="solver_lhs1" localSheetId="2" hidden="1">four!$G$109</definedName>
    <definedName name="solver_lhs1" localSheetId="1" hidden="1">three!$G$70</definedName>
    <definedName name="solver_lhs2" localSheetId="2" hidden="1">four!$H$109</definedName>
    <definedName name="solver_lhs2" localSheetId="1" hidden="1">three!$F$70</definedName>
    <definedName name="solver_lhs3" localSheetId="1" hidden="1">three!$F$70</definedName>
    <definedName name="solver_lhs4" localSheetId="1" hidden="1">three!$G$70</definedName>
    <definedName name="solver_lin" localSheetId="2" hidden="1">2</definedName>
    <definedName name="solver_lin" localSheetId="1" hidden="1">2</definedName>
    <definedName name="solver_neg" localSheetId="2" hidden="1">2</definedName>
    <definedName name="solver_neg" localSheetId="1" hidden="1">2</definedName>
    <definedName name="solver_num" localSheetId="2" hidden="1">2</definedName>
    <definedName name="solver_num" localSheetId="1" hidden="1">2</definedName>
    <definedName name="solver_nwt" localSheetId="2" hidden="1">1</definedName>
    <definedName name="solver_nwt" localSheetId="1" hidden="1">1</definedName>
    <definedName name="solver_opt" localSheetId="2" hidden="1">four!$E$109</definedName>
    <definedName name="solver_opt" localSheetId="1" hidden="1">three!$D$70</definedName>
    <definedName name="solver_pre" localSheetId="2" hidden="1">0.000001</definedName>
    <definedName name="solver_pre" localSheetId="1" hidden="1">0.000001</definedName>
    <definedName name="solver_rel1" localSheetId="2" hidden="1">2</definedName>
    <definedName name="solver_rel1" localSheetId="1" hidden="1">2</definedName>
    <definedName name="solver_rel2" localSheetId="2" hidden="1">2</definedName>
    <definedName name="solver_rel2" localSheetId="1" hidden="1">2</definedName>
    <definedName name="solver_rel3" localSheetId="1" hidden="1">2</definedName>
    <definedName name="solver_rel4" localSheetId="1" hidden="1">2</definedName>
    <definedName name="solver_rhs1" localSheetId="2" hidden="1">four!$B$111</definedName>
    <definedName name="solver_rhs1" localSheetId="1" hidden="1">1</definedName>
    <definedName name="solver_rhs2" localSheetId="2" hidden="1">1</definedName>
    <definedName name="solver_rhs2" localSheetId="1" hidden="1">+three!$B$75</definedName>
    <definedName name="solver_rhs3" localSheetId="1" hidden="1">+three!$B$75</definedName>
    <definedName name="solver_rhs4" localSheetId="1" hidden="1">1</definedName>
    <definedName name="solver_scl" localSheetId="2" hidden="1">2</definedName>
    <definedName name="solver_scl" localSheetId="1" hidden="1">2</definedName>
    <definedName name="solver_sho" localSheetId="2" hidden="1">2</definedName>
    <definedName name="solver_sho" localSheetId="1" hidden="1">2</definedName>
    <definedName name="solver_tim" localSheetId="2" hidden="1">100</definedName>
    <definedName name="solver_tim" localSheetId="1" hidden="1">100</definedName>
    <definedName name="solver_tol" localSheetId="2" hidden="1">0.05</definedName>
    <definedName name="solver_tol" localSheetId="1" hidden="1">0.05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V">three!$F$92:$H$94</definedName>
    <definedName name="x">three!$F$96:$F$98</definedName>
  </definedNames>
  <calcPr calcId="191029"/>
</workbook>
</file>

<file path=xl/calcChain.xml><?xml version="1.0" encoding="utf-8"?>
<calcChain xmlns="http://schemas.openxmlformats.org/spreadsheetml/2006/main">
  <c r="B111" i="4" l="1"/>
  <c r="C64" i="4"/>
  <c r="D64" i="4"/>
  <c r="E64" i="4"/>
  <c r="F64" i="4"/>
  <c r="D65" i="4"/>
  <c r="E65" i="4"/>
  <c r="F65" i="4"/>
  <c r="E66" i="4"/>
  <c r="F66" i="4"/>
  <c r="F67" i="4"/>
  <c r="H109" i="4"/>
  <c r="B61" i="4"/>
  <c r="A94" i="4" s="1"/>
  <c r="C61" i="4"/>
  <c r="D61" i="4"/>
  <c r="E61" i="4"/>
  <c r="A73" i="4" s="1"/>
  <c r="A72" i="4"/>
  <c r="C62" i="4"/>
  <c r="D62" i="4"/>
  <c r="E62" i="4"/>
  <c r="B62" i="4"/>
  <c r="J97" i="3" a="1"/>
  <c r="J97" i="3" s="1"/>
  <c r="J98" i="3" s="1"/>
  <c r="J95" i="3" a="1"/>
  <c r="J95" i="3" s="1"/>
  <c r="J96" i="3" a="1"/>
  <c r="J96" i="3" s="1"/>
  <c r="B62" i="3"/>
  <c r="C62" i="3"/>
  <c r="D62" i="3"/>
  <c r="D95" i="3" a="1"/>
  <c r="D95" i="3" s="1"/>
  <c r="D96" i="3" a="1"/>
  <c r="D96" i="3" s="1"/>
  <c r="D94" i="3" a="1"/>
  <c r="D94" i="3" s="1"/>
  <c r="C65" i="3"/>
  <c r="D65" i="3"/>
  <c r="E65" i="3"/>
  <c r="D66" i="3"/>
  <c r="E66" i="3"/>
  <c r="E67" i="3"/>
  <c r="F70" i="3" a="1"/>
  <c r="F70" i="3" s="1"/>
  <c r="G70" i="3"/>
  <c r="C61" i="3"/>
  <c r="D61" i="3"/>
  <c r="C63" i="3"/>
  <c r="D63" i="3"/>
  <c r="B63" i="3"/>
  <c r="B61" i="3"/>
  <c r="B72" i="3" l="1"/>
  <c r="A78" i="3" s="1"/>
  <c r="A104" i="4"/>
  <c r="A95" i="4" s="1"/>
  <c r="A96" i="4" s="1"/>
  <c r="A97" i="4" s="1"/>
  <c r="A98" i="4" s="1"/>
  <c r="A99" i="4" s="1"/>
  <c r="A100" i="4" s="1"/>
  <c r="A101" i="4" s="1"/>
  <c r="A102" i="4" s="1"/>
  <c r="A103" i="4" s="1"/>
  <c r="A70" i="4"/>
  <c r="F122" i="4" a="1"/>
  <c r="F122" i="4" s="1"/>
  <c r="G122" i="4" s="1"/>
  <c r="D81" i="4" a="1"/>
  <c r="D81" i="4" s="1"/>
  <c r="D97" i="3"/>
  <c r="A100" i="3" s="1" a="1"/>
  <c r="D70" i="3" a="1"/>
  <c r="D70" i="3" s="1"/>
  <c r="E70" i="3" s="1"/>
  <c r="E109" i="4" a="1"/>
  <c r="E109" i="4" s="1"/>
  <c r="F109" i="4" s="1"/>
  <c r="A79" i="3"/>
  <c r="A80" i="3" s="1"/>
  <c r="A81" i="3" s="1"/>
  <c r="A82" i="3" s="1"/>
  <c r="A83" i="3" s="1"/>
  <c r="A84" i="3" s="1"/>
  <c r="A85" i="3" s="1"/>
  <c r="A86" i="3" s="1"/>
  <c r="A87" i="3" s="1"/>
  <c r="B73" i="3"/>
  <c r="A88" i="3" s="1"/>
  <c r="B75" i="3" s="1"/>
  <c r="A71" i="4"/>
  <c r="H122" i="4" s="1" a="1"/>
  <c r="H122" i="4" s="1"/>
  <c r="B100" i="3" l="1" a="1"/>
  <c r="B100" i="3" s="1"/>
  <c r="B105" i="3" s="1"/>
  <c r="G109" i="4" a="1"/>
  <c r="G109" i="4" s="1"/>
  <c r="A102" i="3"/>
  <c r="D104" i="3" s="1"/>
  <c r="A101" i="3"/>
  <c r="C104" i="3" s="1"/>
  <c r="A100" i="3"/>
  <c r="B104" i="3" s="1"/>
  <c r="D80" i="4" a="1"/>
  <c r="D80" i="4" s="1"/>
  <c r="D79" i="4" a="1"/>
  <c r="D79" i="4" s="1"/>
  <c r="B101" i="3" l="1"/>
  <c r="C105" i="3" s="1"/>
  <c r="B109" i="3" s="1" a="1"/>
  <c r="B102" i="3"/>
  <c r="D105" i="3" s="1"/>
  <c r="B116" i="3" s="1" a="1"/>
  <c r="B112" i="3" a="1"/>
  <c r="D82" i="4"/>
  <c r="B110" i="3" l="1" a="1"/>
  <c r="D110" i="3" s="1"/>
  <c r="B108" i="3" a="1"/>
  <c r="D108" i="3" s="1"/>
  <c r="B117" i="3" a="1"/>
  <c r="B115" i="3" a="1"/>
  <c r="B115" i="3" s="1"/>
  <c r="B118" i="3" a="1"/>
  <c r="B113" i="3" a="1"/>
  <c r="C113" i="3" s="1"/>
  <c r="B111" i="3" a="1"/>
  <c r="B114" i="3" a="1"/>
  <c r="D114" i="3" s="1"/>
  <c r="D116" i="3"/>
  <c r="B116" i="3"/>
  <c r="C116" i="3"/>
  <c r="B113" i="3"/>
  <c r="C114" i="3"/>
  <c r="B109" i="3"/>
  <c r="C109" i="3"/>
  <c r="D109" i="3"/>
  <c r="B111" i="3"/>
  <c r="C111" i="3"/>
  <c r="D111" i="3"/>
  <c r="B118" i="3"/>
  <c r="D118" i="3"/>
  <c r="C118" i="3"/>
  <c r="B85" i="4" a="1"/>
  <c r="A85" i="4" a="1"/>
  <c r="B117" i="3"/>
  <c r="C117" i="3"/>
  <c r="D117" i="3"/>
  <c r="C108" i="3"/>
  <c r="B112" i="3"/>
  <c r="D112" i="3"/>
  <c r="C112" i="3"/>
  <c r="B108" i="3" l="1"/>
  <c r="E108" i="3" s="1" a="1"/>
  <c r="E108" i="3" s="1"/>
  <c r="F108" i="3" s="1"/>
  <c r="B110" i="3"/>
  <c r="G110" i="3" s="1" a="1"/>
  <c r="G110" i="3" s="1"/>
  <c r="D115" i="3"/>
  <c r="B114" i="3"/>
  <c r="C110" i="3"/>
  <c r="C115" i="3"/>
  <c r="D113" i="3"/>
  <c r="B88" i="4"/>
  <c r="E91" i="4" s="1"/>
  <c r="B87" i="4"/>
  <c r="D91" i="4" s="1"/>
  <c r="B85" i="4"/>
  <c r="B91" i="4" s="1"/>
  <c r="B86" i="4"/>
  <c r="C91" i="4" s="1"/>
  <c r="G117" i="3" a="1"/>
  <c r="G117" i="3" s="1"/>
  <c r="E117" i="3" a="1"/>
  <c r="E117" i="3" s="1"/>
  <c r="F117" i="3" s="1"/>
  <c r="E118" i="3" a="1"/>
  <c r="E118" i="3" s="1"/>
  <c r="F118" i="3" s="1"/>
  <c r="G118" i="3" a="1"/>
  <c r="G118" i="3" s="1"/>
  <c r="E112" i="3" a="1"/>
  <c r="E112" i="3" s="1"/>
  <c r="F112" i="3" s="1"/>
  <c r="G112" i="3" a="1"/>
  <c r="G112" i="3" s="1"/>
  <c r="G109" i="3" a="1"/>
  <c r="G109" i="3" s="1"/>
  <c r="E109" i="3" a="1"/>
  <c r="E109" i="3" s="1"/>
  <c r="F109" i="3" s="1"/>
  <c r="G116" i="3" a="1"/>
  <c r="G116" i="3" s="1"/>
  <c r="E116" i="3" a="1"/>
  <c r="E116" i="3" s="1"/>
  <c r="F116" i="3" s="1"/>
  <c r="A85" i="4"/>
  <c r="B90" i="4" s="1"/>
  <c r="A88" i="4"/>
  <c r="E90" i="4" s="1"/>
  <c r="A86" i="4"/>
  <c r="C90" i="4" s="1"/>
  <c r="A87" i="4"/>
  <c r="D90" i="4" s="1"/>
  <c r="E113" i="3" a="1"/>
  <c r="E113" i="3" s="1"/>
  <c r="F113" i="3" s="1"/>
  <c r="G113" i="3" a="1"/>
  <c r="G113" i="3" s="1"/>
  <c r="G115" i="3" a="1"/>
  <c r="G115" i="3" s="1"/>
  <c r="E115" i="3" a="1"/>
  <c r="E115" i="3" s="1"/>
  <c r="F115" i="3" s="1"/>
  <c r="E111" i="3" a="1"/>
  <c r="E111" i="3" s="1"/>
  <c r="F111" i="3" s="1"/>
  <c r="G111" i="3" a="1"/>
  <c r="G111" i="3" s="1"/>
  <c r="E110" i="3" a="1"/>
  <c r="E110" i="3" s="1"/>
  <c r="F110" i="3" s="1"/>
  <c r="E114" i="3" a="1"/>
  <c r="E114" i="3" s="1"/>
  <c r="F114" i="3" s="1"/>
  <c r="G114" i="3" a="1"/>
  <c r="G114" i="3" s="1"/>
  <c r="G108" i="3" l="1" a="1"/>
  <c r="G108" i="3" s="1"/>
  <c r="P108" i="3" s="1"/>
  <c r="P118" i="3"/>
  <c r="I118" i="3" a="1"/>
  <c r="B100" i="4" a="1"/>
  <c r="B101" i="4" a="1"/>
  <c r="B95" i="4" a="1"/>
  <c r="B103" i="4" a="1"/>
  <c r="B104" i="4" a="1"/>
  <c r="B98" i="4" a="1"/>
  <c r="B96" i="4" a="1"/>
  <c r="B94" i="4" a="1"/>
  <c r="B99" i="4" a="1"/>
  <c r="B102" i="4" a="1"/>
  <c r="B97" i="4" a="1"/>
  <c r="I111" i="3" a="1"/>
  <c r="P111" i="3"/>
  <c r="I112" i="3" a="1"/>
  <c r="P112" i="3"/>
  <c r="P109" i="3"/>
  <c r="I109" i="3" a="1"/>
  <c r="I116" i="3" a="1"/>
  <c r="P116" i="3"/>
  <c r="I110" i="3" a="1"/>
  <c r="P110" i="3"/>
  <c r="P117" i="3"/>
  <c r="I117" i="3" a="1"/>
  <c r="I114" i="3" a="1"/>
  <c r="P114" i="3"/>
  <c r="P113" i="3"/>
  <c r="I113" i="3" a="1"/>
  <c r="I115" i="3" a="1"/>
  <c r="P115" i="3"/>
  <c r="I108" i="3" l="1" a="1"/>
  <c r="I108" i="3" s="1"/>
  <c r="E96" i="4"/>
  <c r="D96" i="4"/>
  <c r="B96" i="4"/>
  <c r="C96" i="4"/>
  <c r="E94" i="4"/>
  <c r="B94" i="4"/>
  <c r="C94" i="4"/>
  <c r="D94" i="4"/>
  <c r="I118" i="3"/>
  <c r="K118" i="3"/>
  <c r="J118" i="3"/>
  <c r="I117" i="3"/>
  <c r="K117" i="3"/>
  <c r="J117" i="3"/>
  <c r="I109" i="3"/>
  <c r="K109" i="3"/>
  <c r="J109" i="3"/>
  <c r="C99" i="4"/>
  <c r="E99" i="4"/>
  <c r="B99" i="4"/>
  <c r="D99" i="4"/>
  <c r="E100" i="4"/>
  <c r="D100" i="4"/>
  <c r="B100" i="4"/>
  <c r="C100" i="4"/>
  <c r="K116" i="3"/>
  <c r="J116" i="3"/>
  <c r="I116" i="3"/>
  <c r="B101" i="4"/>
  <c r="C101" i="4"/>
  <c r="D101" i="4"/>
  <c r="E101" i="4"/>
  <c r="E97" i="4"/>
  <c r="B97" i="4"/>
  <c r="C97" i="4"/>
  <c r="D97" i="4"/>
  <c r="D95" i="4"/>
  <c r="C95" i="4"/>
  <c r="E95" i="4"/>
  <c r="B95" i="4"/>
  <c r="I111" i="3"/>
  <c r="K111" i="3"/>
  <c r="J111" i="3"/>
  <c r="D103" i="4"/>
  <c r="C103" i="4"/>
  <c r="E103" i="4"/>
  <c r="B103" i="4"/>
  <c r="K113" i="3"/>
  <c r="J113" i="3"/>
  <c r="I113" i="3"/>
  <c r="E104" i="4"/>
  <c r="B104" i="4"/>
  <c r="D104" i="4"/>
  <c r="C104" i="4"/>
  <c r="K114" i="3"/>
  <c r="J114" i="3"/>
  <c r="I114" i="3"/>
  <c r="E102" i="4"/>
  <c r="B102" i="4"/>
  <c r="C102" i="4"/>
  <c r="D102" i="4"/>
  <c r="I115" i="3"/>
  <c r="K115" i="3"/>
  <c r="J115" i="3"/>
  <c r="J110" i="3"/>
  <c r="I110" i="3"/>
  <c r="K110" i="3"/>
  <c r="J112" i="3"/>
  <c r="I112" i="3"/>
  <c r="K112" i="3"/>
  <c r="C98" i="4"/>
  <c r="D98" i="4"/>
  <c r="B98" i="4"/>
  <c r="E98" i="4"/>
  <c r="J108" i="3" l="1"/>
  <c r="K108" i="3"/>
  <c r="M108" i="3" s="1"/>
  <c r="L108" i="3" s="1"/>
  <c r="N118" i="3" a="1"/>
  <c r="N118" i="3" s="1"/>
  <c r="O118" i="3" s="1"/>
  <c r="M118" i="3"/>
  <c r="L118" i="3" s="1"/>
  <c r="M113" i="3"/>
  <c r="L113" i="3" s="1"/>
  <c r="N113" i="3" a="1"/>
  <c r="N113" i="3" s="1"/>
  <c r="O113" i="3" s="1"/>
  <c r="H97" i="4" a="1"/>
  <c r="H97" i="4" s="1"/>
  <c r="F97" i="4" a="1"/>
  <c r="F97" i="4" s="1"/>
  <c r="G97" i="4" s="1"/>
  <c r="N108" i="3" a="1"/>
  <c r="N108" i="3" s="1"/>
  <c r="O108" i="3" s="1"/>
  <c r="H96" i="4" a="1"/>
  <c r="H96" i="4" s="1"/>
  <c r="F96" i="4" a="1"/>
  <c r="F96" i="4" s="1"/>
  <c r="G96" i="4" s="1"/>
  <c r="N115" i="3" a="1"/>
  <c r="N115" i="3" s="1"/>
  <c r="O115" i="3" s="1"/>
  <c r="M115" i="3"/>
  <c r="L115" i="3" s="1"/>
  <c r="H98" i="4" a="1"/>
  <c r="H98" i="4" s="1"/>
  <c r="F98" i="4" a="1"/>
  <c r="F98" i="4" s="1"/>
  <c r="G98" i="4" s="1"/>
  <c r="N116" i="3" a="1"/>
  <c r="N116" i="3" s="1"/>
  <c r="O116" i="3" s="1"/>
  <c r="M116" i="3"/>
  <c r="L116" i="3" s="1"/>
  <c r="F99" i="4" a="1"/>
  <c r="F99" i="4" s="1"/>
  <c r="G99" i="4" s="1"/>
  <c r="H99" i="4" a="1"/>
  <c r="H99" i="4" s="1"/>
  <c r="M110" i="3"/>
  <c r="L110" i="3" s="1"/>
  <c r="N110" i="3" a="1"/>
  <c r="N110" i="3" s="1"/>
  <c r="O110" i="3" s="1"/>
  <c r="H101" i="4" a="1"/>
  <c r="H101" i="4" s="1"/>
  <c r="F101" i="4" a="1"/>
  <c r="F101" i="4" s="1"/>
  <c r="G101" i="4" s="1"/>
  <c r="F102" i="4" a="1"/>
  <c r="F102" i="4" s="1"/>
  <c r="G102" i="4" s="1"/>
  <c r="H102" i="4" a="1"/>
  <c r="H102" i="4" s="1"/>
  <c r="H94" i="4" a="1"/>
  <c r="H94" i="4" s="1"/>
  <c r="F94" i="4" a="1"/>
  <c r="F94" i="4" s="1"/>
  <c r="G94" i="4" s="1"/>
  <c r="H104" i="4" a="1"/>
  <c r="H104" i="4" s="1"/>
  <c r="F104" i="4" a="1"/>
  <c r="F104" i="4" s="1"/>
  <c r="G104" i="4" s="1"/>
  <c r="F103" i="4" a="1"/>
  <c r="F103" i="4" s="1"/>
  <c r="G103" i="4" s="1"/>
  <c r="H103" i="4" a="1"/>
  <c r="H103" i="4" s="1"/>
  <c r="M109" i="3"/>
  <c r="L109" i="3" s="1"/>
  <c r="N109" i="3" a="1"/>
  <c r="N109" i="3" s="1"/>
  <c r="O109" i="3" s="1"/>
  <c r="M111" i="3"/>
  <c r="L111" i="3" s="1"/>
  <c r="N111" i="3" a="1"/>
  <c r="N111" i="3" s="1"/>
  <c r="O111" i="3" s="1"/>
  <c r="N114" i="3" a="1"/>
  <c r="N114" i="3" s="1"/>
  <c r="O114" i="3" s="1"/>
  <c r="M114" i="3"/>
  <c r="L114" i="3" s="1"/>
  <c r="M117" i="3"/>
  <c r="L117" i="3" s="1"/>
  <c r="N117" i="3" a="1"/>
  <c r="N117" i="3" s="1"/>
  <c r="O117" i="3" s="1"/>
  <c r="M112" i="3"/>
  <c r="L112" i="3" s="1"/>
  <c r="N112" i="3" a="1"/>
  <c r="N112" i="3" s="1"/>
  <c r="O112" i="3" s="1"/>
  <c r="F95" i="4" a="1"/>
  <c r="F95" i="4" s="1"/>
  <c r="G95" i="4" s="1"/>
  <c r="H95" i="4" a="1"/>
  <c r="H95" i="4" s="1"/>
  <c r="F100" i="4" a="1"/>
  <c r="F100" i="4" s="1"/>
  <c r="G100" i="4" s="1"/>
  <c r="H100" i="4" a="1"/>
  <c r="H100" i="4" s="1"/>
</calcChain>
</file>

<file path=xl/sharedStrings.xml><?xml version="1.0" encoding="utf-8"?>
<sst xmlns="http://schemas.openxmlformats.org/spreadsheetml/2006/main" count="133" uniqueCount="73">
  <si>
    <t>Monthly Returns on Stocks including dividends for the period 1/90 to 11/94</t>
  </si>
  <si>
    <t>DATE</t>
  </si>
  <si>
    <t>Market Portfolio</t>
  </si>
  <si>
    <t>Intel</t>
  </si>
  <si>
    <t>IBM</t>
  </si>
  <si>
    <t>McDonald's</t>
  </si>
  <si>
    <t>Nynex</t>
  </si>
  <si>
    <t>Pepsi</t>
  </si>
  <si>
    <t>Phillip Morris</t>
  </si>
  <si>
    <t>Bank of NY</t>
  </si>
  <si>
    <t>Coca-Cola</t>
  </si>
  <si>
    <t>Dell</t>
  </si>
  <si>
    <t>MBIA</t>
  </si>
  <si>
    <t>mean</t>
    <phoneticPr fontId="2" type="noConversion"/>
  </si>
  <si>
    <t>stdev</t>
    <phoneticPr fontId="2" type="noConversion"/>
  </si>
  <si>
    <t>mean</t>
    <phoneticPr fontId="2" type="noConversion"/>
  </si>
  <si>
    <t>E(rp)</t>
    <phoneticPr fontId="2" type="noConversion"/>
  </si>
  <si>
    <t>Var(rp)</t>
    <phoneticPr fontId="2" type="noConversion"/>
  </si>
  <si>
    <t>Stdev(rp)</t>
    <phoneticPr fontId="2" type="noConversion"/>
  </si>
  <si>
    <t>var-covar</t>
    <phoneticPr fontId="2" type="noConversion"/>
  </si>
  <si>
    <t>Wi</t>
    <phoneticPr fontId="2" type="noConversion"/>
  </si>
  <si>
    <t>Wm</t>
    <phoneticPr fontId="2" type="noConversion"/>
  </si>
  <si>
    <t>number</t>
    <phoneticPr fontId="2" type="noConversion"/>
  </si>
  <si>
    <t>Wn</t>
    <phoneticPr fontId="2" type="noConversion"/>
  </si>
  <si>
    <t>sum</t>
    <phoneticPr fontId="2" type="noConversion"/>
  </si>
  <si>
    <t>min</t>
    <phoneticPr fontId="2" type="noConversion"/>
  </si>
  <si>
    <t>max</t>
    <phoneticPr fontId="2" type="noConversion"/>
  </si>
  <si>
    <t>seed</t>
    <phoneticPr fontId="2" type="noConversion"/>
  </si>
  <si>
    <t>Wi</t>
    <phoneticPr fontId="2" type="noConversion"/>
  </si>
  <si>
    <t>Wm</t>
    <phoneticPr fontId="2" type="noConversion"/>
  </si>
  <si>
    <t>Wn</t>
    <phoneticPr fontId="2" type="noConversion"/>
  </si>
  <si>
    <t>Stdev(rp)</t>
    <phoneticPr fontId="2" type="noConversion"/>
  </si>
  <si>
    <t>Var(rp)</t>
    <phoneticPr fontId="2" type="noConversion"/>
  </si>
  <si>
    <t>E(rp)</t>
    <phoneticPr fontId="2" type="noConversion"/>
  </si>
  <si>
    <t>公式</t>
    <phoneticPr fontId="2" type="noConversion"/>
  </si>
  <si>
    <t>Wp=g+h*E(rp)</t>
    <phoneticPr fontId="2" type="noConversion"/>
  </si>
  <si>
    <r>
      <t>h=1/D[C(V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e)-A(V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1)]</t>
    </r>
    <phoneticPr fontId="2" type="noConversion"/>
  </si>
  <si>
    <r>
      <t>A=1</t>
    </r>
    <r>
      <rPr>
        <vertAlign val="superscript"/>
        <sz val="12"/>
        <rFont val="Times New Roman"/>
        <family val="1"/>
      </rPr>
      <t>T</t>
    </r>
    <r>
      <rPr>
        <sz val="12"/>
        <rFont val="Times New Roman"/>
        <family val="1"/>
      </rPr>
      <t>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e</t>
    </r>
    <phoneticPr fontId="2" type="noConversion"/>
  </si>
  <si>
    <r>
      <t>C=1</t>
    </r>
    <r>
      <rPr>
        <vertAlign val="superscript"/>
        <sz val="12"/>
        <rFont val="Times New Roman"/>
        <family val="1"/>
      </rPr>
      <t>T</t>
    </r>
    <r>
      <rPr>
        <sz val="12"/>
        <rFont val="Times New Roman"/>
        <family val="1"/>
      </rPr>
      <t>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1</t>
    </r>
    <phoneticPr fontId="2" type="noConversion"/>
  </si>
  <si>
    <r>
      <t>D=BC-A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/>
    </r>
    <phoneticPr fontId="2" type="noConversion"/>
  </si>
  <si>
    <t>e</t>
    <phoneticPr fontId="2" type="noConversion"/>
  </si>
  <si>
    <t>V</t>
    <phoneticPr fontId="2" type="noConversion"/>
  </si>
  <si>
    <r>
      <t>B=e</t>
    </r>
    <r>
      <rPr>
        <vertAlign val="superscript"/>
        <sz val="12"/>
        <rFont val="Times New Roman"/>
        <family val="1"/>
      </rPr>
      <t>T</t>
    </r>
    <r>
      <rPr>
        <sz val="12"/>
        <rFont val="Times New Roman"/>
        <family val="1"/>
      </rPr>
      <t>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e</t>
    </r>
    <phoneticPr fontId="2" type="noConversion"/>
  </si>
  <si>
    <r>
      <t>g=1/D[B(V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1)-A(V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e)]</t>
    </r>
    <phoneticPr fontId="2" type="noConversion"/>
  </si>
  <si>
    <t>g</t>
    <phoneticPr fontId="2" type="noConversion"/>
  </si>
  <si>
    <t>h</t>
    <phoneticPr fontId="2" type="noConversion"/>
  </si>
  <si>
    <t>var(rp)</t>
    <phoneticPr fontId="2" type="noConversion"/>
  </si>
  <si>
    <t>Stdev</t>
    <phoneticPr fontId="2" type="noConversion"/>
  </si>
  <si>
    <t>Var-covar</t>
    <phoneticPr fontId="2" type="noConversion"/>
  </si>
  <si>
    <t>W1</t>
    <phoneticPr fontId="2" type="noConversion"/>
  </si>
  <si>
    <t>W2</t>
    <phoneticPr fontId="2" type="noConversion"/>
  </si>
  <si>
    <t>W3</t>
    <phoneticPr fontId="2" type="noConversion"/>
  </si>
  <si>
    <t>W4</t>
    <phoneticPr fontId="2" type="noConversion"/>
  </si>
  <si>
    <t>Solvers</t>
    <phoneticPr fontId="2" type="noConversion"/>
  </si>
  <si>
    <t>w2</t>
    <phoneticPr fontId="2" type="noConversion"/>
  </si>
  <si>
    <t>w3</t>
    <phoneticPr fontId="2" type="noConversion"/>
  </si>
  <si>
    <t>w4</t>
    <phoneticPr fontId="2" type="noConversion"/>
  </si>
  <si>
    <t>var</t>
    <phoneticPr fontId="2" type="noConversion"/>
  </si>
  <si>
    <t>stdev</t>
    <phoneticPr fontId="2" type="noConversion"/>
  </si>
  <si>
    <t>sum</t>
    <phoneticPr fontId="2" type="noConversion"/>
  </si>
  <si>
    <t>w1</t>
    <phoneticPr fontId="2" type="noConversion"/>
  </si>
  <si>
    <r>
      <t>D=C-2rfB+rf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A</t>
    </r>
    <phoneticPr fontId="2" type="noConversion"/>
  </si>
  <si>
    <t>rf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</si>
  <si>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</si>
  <si>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</si>
  <si>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</si>
  <si>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</si>
  <si>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w2</t>
    <phoneticPr fontId="2" type="noConversion"/>
  </si>
  <si>
    <t>w3</t>
    <phoneticPr fontId="2" type="noConversion"/>
  </si>
  <si>
    <t>w0</t>
    <phoneticPr fontId="2" type="noConversion"/>
  </si>
  <si>
    <r>
      <t>A=1'V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1</t>
    </r>
    <phoneticPr fontId="2" type="noConversion"/>
  </si>
  <si>
    <r>
      <t>B=e'V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1</t>
    </r>
    <phoneticPr fontId="2" type="noConversion"/>
  </si>
  <si>
    <r>
      <t>C=e'V</t>
    </r>
    <r>
      <rPr>
        <vertAlign val="superscript"/>
        <sz val="12"/>
        <rFont val="Times New Roman"/>
        <family val="1"/>
      </rPr>
      <t>-1</t>
    </r>
    <r>
      <rPr>
        <sz val="12"/>
        <rFont val="Times New Roman"/>
        <family val="1"/>
      </rPr>
      <t>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</si>
</sst>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wrapText="1"/>
    </xf>
    <xf numFmtId="17" fontId="0" fillId="0" borderId="0" xfId="0" applyNumberFormat="1"/>
    <xf numFmtId="0" fontId="3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814467752428895"/>
          <c:y val="4.615407729405696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3296416876429509"/>
          <c:y val="0.2512833097120879"/>
          <c:w val="0.63157980163040173"/>
          <c:h val="0.5538489275286835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three!$G$77</c:f>
              <c:strCache>
                <c:ptCount val="1"/>
                <c:pt idx="0">
                  <c:v>E(rp)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three!$F$78:$F$88</c:f>
              <c:numCache>
                <c:formatCode>General</c:formatCode>
                <c:ptCount val="11"/>
                <c:pt idx="0">
                  <c:v>4.4848538898441058E-2</c:v>
                </c:pt>
                <c:pt idx="1">
                  <c:v>4.3051131700394318E-2</c:v>
                </c:pt>
                <c:pt idx="2">
                  <c:v>4.2161817550737141E-2</c:v>
                </c:pt>
                <c:pt idx="3">
                  <c:v>4.2237994844524833E-2</c:v>
                </c:pt>
                <c:pt idx="4">
                  <c:v>4.3274565079085885E-2</c:v>
                </c:pt>
                <c:pt idx="5">
                  <c:v>4.5205510526517848E-2</c:v>
                </c:pt>
                <c:pt idx="6">
                  <c:v>4.7922842298452735E-2</c:v>
                </c:pt>
                <c:pt idx="7">
                  <c:v>5.1301752942416061E-2</c:v>
                </c:pt>
                <c:pt idx="8">
                  <c:v>5.5220931980429294E-2</c:v>
                </c:pt>
                <c:pt idx="9">
                  <c:v>5.9573846841469331E-2</c:v>
                </c:pt>
                <c:pt idx="10">
                  <c:v>6.4272432263431822E-2</c:v>
                </c:pt>
              </c:numCache>
            </c:numRef>
          </c:xVal>
          <c:yVal>
            <c:numRef>
              <c:f>three!$G$78:$G$88</c:f>
              <c:numCache>
                <c:formatCode>General</c:formatCode>
                <c:ptCount val="11"/>
                <c:pt idx="0">
                  <c:v>1.5908474314938802E-3</c:v>
                </c:pt>
                <c:pt idx="1">
                  <c:v>2.5593558864590803E-3</c:v>
                </c:pt>
                <c:pt idx="2">
                  <c:v>3.527864408864741E-3</c:v>
                </c:pt>
                <c:pt idx="3">
                  <c:v>4.4963728865784524E-3</c:v>
                </c:pt>
                <c:pt idx="4">
                  <c:v>5.4648813611547237E-3</c:v>
                </c:pt>
                <c:pt idx="5">
                  <c:v>6.4333898357309943E-3</c:v>
                </c:pt>
                <c:pt idx="6">
                  <c:v>7.4018983364456644E-3</c:v>
                </c:pt>
                <c:pt idx="7">
                  <c:v>8.3704067848835335E-3</c:v>
                </c:pt>
                <c:pt idx="8">
                  <c:v>9.3389152594598041E-3</c:v>
                </c:pt>
                <c:pt idx="9">
                  <c:v>1.0307423734036073E-2</c:v>
                </c:pt>
                <c:pt idx="10">
                  <c:v>1.1275932205474907E-2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72-48F5-99E8-5AD713658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50240"/>
        <c:axId val="128251776"/>
      </c:scatterChart>
      <c:valAx>
        <c:axId val="12825024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28251776"/>
        <c:crosses val="autoZero"/>
        <c:crossBetween val="midCat"/>
      </c:valAx>
      <c:valAx>
        <c:axId val="128251776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2825024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54858810783321"/>
          <c:y val="0.48718192699282348"/>
          <c:w val="0.15235477670908812"/>
          <c:h val="8.717992377766314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363773567038252"/>
          <c:y val="4.615407729405696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545497589659059"/>
          <c:y val="0.1743598475553263"/>
          <c:w val="0.6090927115669732"/>
          <c:h val="0.630772389685445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three!$G$107</c:f>
              <c:strCache>
                <c:ptCount val="1"/>
                <c:pt idx="0">
                  <c:v>E(rp)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three!$F$108:$F$118</c:f>
              <c:numCache>
                <c:formatCode>General</c:formatCode>
                <c:ptCount val="11"/>
                <c:pt idx="0">
                  <c:v>4.4848538838548092E-2</c:v>
                </c:pt>
                <c:pt idx="1">
                  <c:v>4.3051131636275906E-2</c:v>
                </c:pt>
                <c:pt idx="2">
                  <c:v>4.2161817551622446E-2</c:v>
                </c:pt>
                <c:pt idx="3">
                  <c:v>4.2237994841490559E-2</c:v>
                </c:pt>
                <c:pt idx="4">
                  <c:v>4.3274565071002288E-2</c:v>
                </c:pt>
                <c:pt idx="5">
                  <c:v>4.52055105138763E-2</c:v>
                </c:pt>
                <c:pt idx="6">
                  <c:v>4.7922842199071343E-2</c:v>
                </c:pt>
                <c:pt idx="7">
                  <c:v>5.1301752922635585E-2</c:v>
                </c:pt>
                <c:pt idx="8">
                  <c:v>5.522093195803876E-2</c:v>
                </c:pt>
                <c:pt idx="9">
                  <c:v>5.9573846816994173E-2</c:v>
                </c:pt>
                <c:pt idx="10">
                  <c:v>6.4272432252997641E-2</c:v>
                </c:pt>
              </c:numCache>
            </c:numRef>
          </c:xVal>
          <c:yVal>
            <c:numRef>
              <c:f>three!$G$108:$G$118</c:f>
              <c:numCache>
                <c:formatCode>General</c:formatCode>
                <c:ptCount val="11"/>
                <c:pt idx="0">
                  <c:v>1.5908474576271181E-3</c:v>
                </c:pt>
                <c:pt idx="1">
                  <c:v>2.5593559322033888E-3</c:v>
                </c:pt>
                <c:pt idx="2">
                  <c:v>3.5278644067796606E-3</c:v>
                </c:pt>
                <c:pt idx="3">
                  <c:v>4.4963728813559303E-3</c:v>
                </c:pt>
                <c:pt idx="4">
                  <c:v>5.4648813559322017E-3</c:v>
                </c:pt>
                <c:pt idx="5">
                  <c:v>6.4333898305084713E-3</c:v>
                </c:pt>
                <c:pt idx="6">
                  <c:v>7.4018983050847427E-3</c:v>
                </c:pt>
                <c:pt idx="7">
                  <c:v>8.3704067796610132E-3</c:v>
                </c:pt>
                <c:pt idx="8">
                  <c:v>9.3389152542372837E-3</c:v>
                </c:pt>
                <c:pt idx="9">
                  <c:v>1.0307423728813554E-2</c:v>
                </c:pt>
                <c:pt idx="10">
                  <c:v>1.1275932203389826E-2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97-43CA-B65F-37760FE71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05376"/>
        <c:axId val="129206912"/>
      </c:scatterChart>
      <c:valAx>
        <c:axId val="12920537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29206912"/>
        <c:crosses val="autoZero"/>
        <c:crossBetween val="midCat"/>
      </c:valAx>
      <c:valAx>
        <c:axId val="129206912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29205376"/>
        <c:crosses val="autoZero"/>
        <c:crossBetween val="midCat"/>
      </c:valAx>
      <c:spPr>
        <a:solidFill>
          <a:srgbClr val="00FF0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909330342478525"/>
          <c:y val="0.48718192699282348"/>
          <c:w val="0.16666715988151007"/>
          <c:h val="8.717992377766314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00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3259679676157"/>
          <c:y val="0.10859728506787331"/>
          <c:w val="0.62365755118434762"/>
          <c:h val="0.71945701357466063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three!$O$108:$O$118</c:f>
              <c:numCache>
                <c:formatCode>General</c:formatCode>
                <c:ptCount val="11"/>
                <c:pt idx="0">
                  <c:v>8.9496833413883828E-3</c:v>
                </c:pt>
                <c:pt idx="1">
                  <c:v>1.4398253610870748E-2</c:v>
                </c:pt>
                <c:pt idx="2">
                  <c:v>1.9846823880353127E-2</c:v>
                </c:pt>
                <c:pt idx="3">
                  <c:v>2.5295394149835483E-2</c:v>
                </c:pt>
                <c:pt idx="4">
                  <c:v>3.074396441931786E-2</c:v>
                </c:pt>
                <c:pt idx="5">
                  <c:v>3.6192534688800217E-2</c:v>
                </c:pt>
                <c:pt idx="6">
                  <c:v>4.1641104958282583E-2</c:v>
                </c:pt>
                <c:pt idx="7">
                  <c:v>4.7089675227764943E-2</c:v>
                </c:pt>
                <c:pt idx="8">
                  <c:v>5.253824549724731E-2</c:v>
                </c:pt>
                <c:pt idx="9">
                  <c:v>5.7986815766729684E-2</c:v>
                </c:pt>
                <c:pt idx="10">
                  <c:v>6.3435386036212044E-2</c:v>
                </c:pt>
              </c:numCache>
            </c:numRef>
          </c:xVal>
          <c:yVal>
            <c:numRef>
              <c:f>three!$P$108:$P$118</c:f>
              <c:numCache>
                <c:formatCode>General</c:formatCode>
                <c:ptCount val="11"/>
                <c:pt idx="0">
                  <c:v>1.5908474576271181E-3</c:v>
                </c:pt>
                <c:pt idx="1">
                  <c:v>2.5593559322033888E-3</c:v>
                </c:pt>
                <c:pt idx="2">
                  <c:v>3.5278644067796606E-3</c:v>
                </c:pt>
                <c:pt idx="3">
                  <c:v>4.4963728813559303E-3</c:v>
                </c:pt>
                <c:pt idx="4">
                  <c:v>5.4648813559322017E-3</c:v>
                </c:pt>
                <c:pt idx="5">
                  <c:v>6.4333898305084713E-3</c:v>
                </c:pt>
                <c:pt idx="6">
                  <c:v>7.4018983050847427E-3</c:v>
                </c:pt>
                <c:pt idx="7">
                  <c:v>8.3704067796610132E-3</c:v>
                </c:pt>
                <c:pt idx="8">
                  <c:v>9.3389152542372837E-3</c:v>
                </c:pt>
                <c:pt idx="9">
                  <c:v>1.0307423728813554E-2</c:v>
                </c:pt>
                <c:pt idx="10">
                  <c:v>1.1275932203389826E-2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7F-4018-8F40-BE18C2145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70528"/>
        <c:axId val="140533760"/>
      </c:scatterChart>
      <c:valAx>
        <c:axId val="14047052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40533760"/>
        <c:crosses val="autoZero"/>
        <c:crossBetween val="midCat"/>
      </c:valAx>
      <c:valAx>
        <c:axId val="140533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4047052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183008817962499"/>
          <c:y val="0.42986425339366519"/>
          <c:w val="0.16666710419581704"/>
          <c:h val="7.69230769230769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473164149561465"/>
          <c:y val="0.13574660633484162"/>
          <c:w val="0.52150674538691144"/>
          <c:h val="0.61990950226244346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three!$F$108:$F$118</c:f>
              <c:numCache>
                <c:formatCode>General</c:formatCode>
                <c:ptCount val="11"/>
                <c:pt idx="0">
                  <c:v>4.4848538838548092E-2</c:v>
                </c:pt>
                <c:pt idx="1">
                  <c:v>4.3051131636275906E-2</c:v>
                </c:pt>
                <c:pt idx="2">
                  <c:v>4.2161817551622446E-2</c:v>
                </c:pt>
                <c:pt idx="3">
                  <c:v>4.2237994841490559E-2</c:v>
                </c:pt>
                <c:pt idx="4">
                  <c:v>4.3274565071002288E-2</c:v>
                </c:pt>
                <c:pt idx="5">
                  <c:v>4.52055105138763E-2</c:v>
                </c:pt>
                <c:pt idx="6">
                  <c:v>4.7922842199071343E-2</c:v>
                </c:pt>
                <c:pt idx="7">
                  <c:v>5.1301752922635585E-2</c:v>
                </c:pt>
                <c:pt idx="8">
                  <c:v>5.522093195803876E-2</c:v>
                </c:pt>
                <c:pt idx="9">
                  <c:v>5.9573846816994173E-2</c:v>
                </c:pt>
                <c:pt idx="10">
                  <c:v>6.4272432252997641E-2</c:v>
                </c:pt>
              </c:numCache>
            </c:numRef>
          </c:xVal>
          <c:yVal>
            <c:numRef>
              <c:f>three!$G$108:$G$118</c:f>
              <c:numCache>
                <c:formatCode>General</c:formatCode>
                <c:ptCount val="11"/>
                <c:pt idx="0">
                  <c:v>1.5908474576271181E-3</c:v>
                </c:pt>
                <c:pt idx="1">
                  <c:v>2.5593559322033888E-3</c:v>
                </c:pt>
                <c:pt idx="2">
                  <c:v>3.5278644067796606E-3</c:v>
                </c:pt>
                <c:pt idx="3">
                  <c:v>4.4963728813559303E-3</c:v>
                </c:pt>
                <c:pt idx="4">
                  <c:v>5.4648813559322017E-3</c:v>
                </c:pt>
                <c:pt idx="5">
                  <c:v>6.4333898305084713E-3</c:v>
                </c:pt>
                <c:pt idx="6">
                  <c:v>7.4018983050847427E-3</c:v>
                </c:pt>
                <c:pt idx="7">
                  <c:v>8.3704067796610132E-3</c:v>
                </c:pt>
                <c:pt idx="8">
                  <c:v>9.3389152542372837E-3</c:v>
                </c:pt>
                <c:pt idx="9">
                  <c:v>1.0307423728813554E-2</c:v>
                </c:pt>
                <c:pt idx="10">
                  <c:v>1.1275932203389826E-2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AF-4CBE-A411-E3EBFD130816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xVal>
            <c:numRef>
              <c:f>three!$O$108:$O$118</c:f>
              <c:numCache>
                <c:formatCode>General</c:formatCode>
                <c:ptCount val="11"/>
                <c:pt idx="0">
                  <c:v>8.9496833413883828E-3</c:v>
                </c:pt>
                <c:pt idx="1">
                  <c:v>1.4398253610870748E-2</c:v>
                </c:pt>
                <c:pt idx="2">
                  <c:v>1.9846823880353127E-2</c:v>
                </c:pt>
                <c:pt idx="3">
                  <c:v>2.5295394149835483E-2</c:v>
                </c:pt>
                <c:pt idx="4">
                  <c:v>3.074396441931786E-2</c:v>
                </c:pt>
                <c:pt idx="5">
                  <c:v>3.6192534688800217E-2</c:v>
                </c:pt>
                <c:pt idx="6">
                  <c:v>4.1641104958282583E-2</c:v>
                </c:pt>
                <c:pt idx="7">
                  <c:v>4.7089675227764943E-2</c:v>
                </c:pt>
                <c:pt idx="8">
                  <c:v>5.253824549724731E-2</c:v>
                </c:pt>
                <c:pt idx="9">
                  <c:v>5.7986815766729684E-2</c:v>
                </c:pt>
                <c:pt idx="10">
                  <c:v>6.3435386036212044E-2</c:v>
                </c:pt>
              </c:numCache>
            </c:numRef>
          </c:xVal>
          <c:yVal>
            <c:numRef>
              <c:f>three!$P$108:$P$118</c:f>
              <c:numCache>
                <c:formatCode>General</c:formatCode>
                <c:ptCount val="11"/>
                <c:pt idx="0">
                  <c:v>1.5908474576271181E-3</c:v>
                </c:pt>
                <c:pt idx="1">
                  <c:v>2.5593559322033888E-3</c:v>
                </c:pt>
                <c:pt idx="2">
                  <c:v>3.5278644067796606E-3</c:v>
                </c:pt>
                <c:pt idx="3">
                  <c:v>4.4963728813559303E-3</c:v>
                </c:pt>
                <c:pt idx="4">
                  <c:v>5.4648813559322017E-3</c:v>
                </c:pt>
                <c:pt idx="5">
                  <c:v>6.4333898305084713E-3</c:v>
                </c:pt>
                <c:pt idx="6">
                  <c:v>7.4018983050847427E-3</c:v>
                </c:pt>
                <c:pt idx="7">
                  <c:v>8.3704067796610132E-3</c:v>
                </c:pt>
                <c:pt idx="8">
                  <c:v>9.3389152542372837E-3</c:v>
                </c:pt>
                <c:pt idx="9">
                  <c:v>1.0307423728813554E-2</c:v>
                </c:pt>
                <c:pt idx="10">
                  <c:v>1.1275932203389826E-2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3AF-4CBE-A411-E3EBFD130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91104"/>
        <c:axId val="140592640"/>
      </c:scatterChart>
      <c:valAx>
        <c:axId val="14059110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40592640"/>
        <c:crosses val="autoZero"/>
        <c:crossBetween val="midCat"/>
      </c:valAx>
      <c:valAx>
        <c:axId val="1405926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4059110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881922258070445"/>
          <c:y val="0.33031674208144796"/>
          <c:w val="0.20967796979473757"/>
          <c:h val="0.2307692307692307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363773567038252"/>
          <c:y val="4.615407729405696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545497589659059"/>
          <c:y val="0.1743598475553263"/>
          <c:w val="0.61818364756051003"/>
          <c:h val="0.630772389685445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four!$H$93</c:f>
              <c:strCache>
                <c:ptCount val="1"/>
                <c:pt idx="0">
                  <c:v>E(rp)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four!$G$94:$G$104</c:f>
              <c:numCache>
                <c:formatCode>General</c:formatCode>
                <c:ptCount val="11"/>
                <c:pt idx="0">
                  <c:v>4.4828396426182061E-2</c:v>
                </c:pt>
                <c:pt idx="1">
                  <c:v>4.2705226309619829E-2</c:v>
                </c:pt>
                <c:pt idx="2">
                  <c:v>4.1271369153049423E-2</c:v>
                </c:pt>
                <c:pt idx="3">
                  <c:v>4.0599923632652753E-2</c:v>
                </c:pt>
                <c:pt idx="4">
                  <c:v>4.072861421391246E-2</c:v>
                </c:pt>
                <c:pt idx="5">
                  <c:v>4.1650024756207653E-2</c:v>
                </c:pt>
                <c:pt idx="6">
                  <c:v>4.3313594150084449E-2</c:v>
                </c:pt>
                <c:pt idx="7">
                  <c:v>4.5638236642121376E-2</c:v>
                </c:pt>
                <c:pt idx="8">
                  <c:v>4.8529044694953893E-2</c:v>
                </c:pt>
                <c:pt idx="9">
                  <c:v>5.1891483345592626E-2</c:v>
                </c:pt>
                <c:pt idx="10">
                  <c:v>5.5640113571105515E-2</c:v>
                </c:pt>
              </c:numCache>
            </c:numRef>
          </c:xVal>
          <c:yVal>
            <c:numRef>
              <c:f>four!$H$94:$H$104</c:f>
              <c:numCache>
                <c:formatCode>General</c:formatCode>
                <c:ptCount val="11"/>
                <c:pt idx="0">
                  <c:v>1.5908474576271207E-3</c:v>
                </c:pt>
                <c:pt idx="1">
                  <c:v>2.6076779661016966E-3</c:v>
                </c:pt>
                <c:pt idx="2">
                  <c:v>3.6245084745762726E-3</c:v>
                </c:pt>
                <c:pt idx="3">
                  <c:v>4.6413389830508491E-3</c:v>
                </c:pt>
                <c:pt idx="4">
                  <c:v>5.6581694915254239E-3</c:v>
                </c:pt>
                <c:pt idx="5">
                  <c:v>6.6750000000000004E-3</c:v>
                </c:pt>
                <c:pt idx="6">
                  <c:v>7.6918305084745769E-3</c:v>
                </c:pt>
                <c:pt idx="7">
                  <c:v>8.7086610169491534E-3</c:v>
                </c:pt>
                <c:pt idx="8">
                  <c:v>9.7254915254237299E-3</c:v>
                </c:pt>
                <c:pt idx="9">
                  <c:v>1.0742322033898308E-2</c:v>
                </c:pt>
                <c:pt idx="10">
                  <c:v>1.1759152542372881E-2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08-40C5-B7B8-DEF418A7F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88608"/>
        <c:axId val="134790144"/>
      </c:scatterChart>
      <c:valAx>
        <c:axId val="13478860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34790144"/>
        <c:crosses val="autoZero"/>
        <c:crossBetween val="midCat"/>
      </c:valAx>
      <c:valAx>
        <c:axId val="134790144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3478860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909330342478525"/>
          <c:y val="0.48718192699282348"/>
          <c:w val="0.16666715988151007"/>
          <c:h val="8.717992377766314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788023165314764"/>
          <c:y val="4.615407729405696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545497589659059"/>
          <c:y val="0.20000100160758016"/>
          <c:w val="0.67272926352173157"/>
          <c:h val="0.605131235633191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four!$H$113</c:f>
              <c:strCache>
                <c:ptCount val="1"/>
                <c:pt idx="0">
                  <c:v>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four!$G$114:$G$124</c:f>
              <c:numCache>
                <c:formatCode>General</c:formatCode>
                <c:ptCount val="11"/>
                <c:pt idx="0">
                  <c:v>4.4828396426182061E-2</c:v>
                </c:pt>
                <c:pt idx="1">
                  <c:v>4.2705226305838465E-2</c:v>
                </c:pt>
                <c:pt idx="2">
                  <c:v>4.1271369147534605E-2</c:v>
                </c:pt>
                <c:pt idx="3">
                  <c:v>4.0599923631230279E-2</c:v>
                </c:pt>
                <c:pt idx="4">
                  <c:v>4.0728614216664648E-2</c:v>
                </c:pt>
                <c:pt idx="5">
                  <c:v>4.1650024762976849E-2</c:v>
                </c:pt>
                <c:pt idx="6">
                  <c:v>4.3313594160515188E-2</c:v>
                </c:pt>
                <c:pt idx="7">
                  <c:v>4.5638236655742181E-2</c:v>
                </c:pt>
                <c:pt idx="8">
                  <c:v>4.8529044701580377E-2</c:v>
                </c:pt>
                <c:pt idx="9">
                  <c:v>5.1891483353119577E-2</c:v>
                </c:pt>
                <c:pt idx="10">
                  <c:v>5.5640113579365616E-2</c:v>
                </c:pt>
              </c:numCache>
            </c:numRef>
          </c:xVal>
          <c:yVal>
            <c:numRef>
              <c:f>four!$H$114:$H$124</c:f>
              <c:numCache>
                <c:formatCode>General</c:formatCode>
                <c:ptCount val="11"/>
                <c:pt idx="0">
                  <c:v>1.5908474576271207E-3</c:v>
                </c:pt>
                <c:pt idx="1">
                  <c:v>2.6076779682463131E-3</c:v>
                </c:pt>
                <c:pt idx="2">
                  <c:v>3.6245084798546875E-3</c:v>
                </c:pt>
                <c:pt idx="3">
                  <c:v>4.6413389883292657E-3</c:v>
                </c:pt>
                <c:pt idx="4">
                  <c:v>5.658169496803837E-3</c:v>
                </c:pt>
                <c:pt idx="5">
                  <c:v>6.6750000052784135E-3</c:v>
                </c:pt>
                <c:pt idx="6">
                  <c:v>7.6918305137529961E-3</c:v>
                </c:pt>
                <c:pt idx="7">
                  <c:v>8.708661022227563E-3</c:v>
                </c:pt>
                <c:pt idx="8">
                  <c:v>9.725491527568346E-3</c:v>
                </c:pt>
                <c:pt idx="9">
                  <c:v>1.0742322036042924E-2</c:v>
                </c:pt>
                <c:pt idx="10">
                  <c:v>1.1759152544517495E-2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AF-4062-A5A4-3A60E074F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19776"/>
        <c:axId val="128221568"/>
      </c:scatterChart>
      <c:valAx>
        <c:axId val="12821977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28221568"/>
        <c:crosses val="autoZero"/>
        <c:crossBetween val="midCat"/>
      </c:valAx>
      <c:valAx>
        <c:axId val="128221568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2821977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454798339246985"/>
          <c:y val="0.48718192699282348"/>
          <c:w val="0.1212124799138255"/>
          <c:h val="8.717992377766314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72</xdr:row>
      <xdr:rowOff>28575</xdr:rowOff>
    </xdr:from>
    <xdr:to>
      <xdr:col>12</xdr:col>
      <xdr:colOff>571500</xdr:colOff>
      <xdr:row>81</xdr:row>
      <xdr:rowOff>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00000000-0008-0000-0100-000001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495300</xdr:colOff>
      <xdr:row>43</xdr:row>
      <xdr:rowOff>152400</xdr:rowOff>
    </xdr:from>
    <xdr:to>
      <xdr:col>19</xdr:col>
      <xdr:colOff>209550</xdr:colOff>
      <xdr:row>52</xdr:row>
      <xdr:rowOff>123825</xdr:rowOff>
    </xdr:to>
    <xdr:graphicFrame macro="">
      <xdr:nvGraphicFramePr>
        <xdr:cNvPr id="3074" name="Chart 2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428625</xdr:colOff>
      <xdr:row>89</xdr:row>
      <xdr:rowOff>76200</xdr:rowOff>
    </xdr:from>
    <xdr:to>
      <xdr:col>21</xdr:col>
      <xdr:colOff>542925</xdr:colOff>
      <xdr:row>98</xdr:row>
      <xdr:rowOff>66675</xdr:rowOff>
    </xdr:to>
    <xdr:graphicFrame macro="">
      <xdr:nvGraphicFramePr>
        <xdr:cNvPr id="3075" name="Chart 3">
          <a:extLst>
            <a:ext uri="{FF2B5EF4-FFF2-40B4-BE49-F238E27FC236}">
              <a16:creationId xmlns:a16="http://schemas.microsoft.com/office/drawing/2014/main" id="{00000000-0008-0000-0100-000003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92</xdr:row>
      <xdr:rowOff>161925</xdr:rowOff>
    </xdr:from>
    <xdr:to>
      <xdr:col>16</xdr:col>
      <xdr:colOff>590550</xdr:colOff>
      <xdr:row>102</xdr:row>
      <xdr:rowOff>28575</xdr:rowOff>
    </xdr:to>
    <xdr:graphicFrame macro="">
      <xdr:nvGraphicFramePr>
        <xdr:cNvPr id="3076" name="Chart 4">
          <a:extLst>
            <a:ext uri="{FF2B5EF4-FFF2-40B4-BE49-F238E27FC236}">
              <a16:creationId xmlns:a16="http://schemas.microsoft.com/office/drawing/2014/main" id="{00000000-0008-0000-0100-000004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93</xdr:row>
      <xdr:rowOff>19050</xdr:rowOff>
    </xdr:from>
    <xdr:to>
      <xdr:col>12</xdr:col>
      <xdr:colOff>466725</xdr:colOff>
      <xdr:row>101</xdr:row>
      <xdr:rowOff>200025</xdr:rowOff>
    </xdr:to>
    <xdr:graphicFrame macro="">
      <xdr:nvGraphicFramePr>
        <xdr:cNvPr id="4097" name="Chart 1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104775</xdr:colOff>
      <xdr:row>113</xdr:row>
      <xdr:rowOff>19050</xdr:rowOff>
    </xdr:from>
    <xdr:to>
      <xdr:col>12</xdr:col>
      <xdr:colOff>504825</xdr:colOff>
      <xdr:row>121</xdr:row>
      <xdr:rowOff>200025</xdr:rowOff>
    </xdr:to>
    <xdr:graphicFrame macro="">
      <xdr:nvGraphicFramePr>
        <xdr:cNvPr id="4101" name="Chart 5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L64"/>
  <sheetViews>
    <sheetView tabSelected="1" workbookViewId="0"/>
  </sheetViews>
  <sheetFormatPr defaultRowHeight="16.2" x14ac:dyDescent="0.3"/>
  <sheetData>
    <row r="2" spans="1:12" x14ac:dyDescent="0.3">
      <c r="A2" s="1" t="s">
        <v>0</v>
      </c>
      <c r="B2" s="1"/>
    </row>
    <row r="4" spans="1:12" ht="32.4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t="s">
        <v>10</v>
      </c>
      <c r="K4" t="s">
        <v>11</v>
      </c>
      <c r="L4" t="s">
        <v>12</v>
      </c>
    </row>
    <row r="6" spans="1:12" x14ac:dyDescent="0.3">
      <c r="A6" s="3">
        <v>32874</v>
      </c>
      <c r="B6">
        <v>-4.6080000000000003E-2</v>
      </c>
      <c r="C6">
        <v>0.14493</v>
      </c>
      <c r="D6">
        <v>4.7809999999999998E-2</v>
      </c>
      <c r="E6">
        <v>-5.4350000000000002E-2</v>
      </c>
      <c r="F6">
        <v>-0.10807</v>
      </c>
      <c r="G6">
        <v>-0.10156</v>
      </c>
      <c r="H6">
        <v>-9.0090000000000003E-2</v>
      </c>
      <c r="I6">
        <v>-0.10484</v>
      </c>
      <c r="J6">
        <v>-0.1084142</v>
      </c>
      <c r="K6">
        <v>-0.15909090000000001</v>
      </c>
      <c r="L6">
        <v>-0.1046512</v>
      </c>
    </row>
    <row r="7" spans="1:12" x14ac:dyDescent="0.3">
      <c r="A7" s="3">
        <v>32905</v>
      </c>
      <c r="B7">
        <v>1.6070000000000001E-2</v>
      </c>
      <c r="C7">
        <v>1.899E-2</v>
      </c>
      <c r="D7">
        <v>6.5500000000000003E-2</v>
      </c>
      <c r="E7">
        <v>-3.211E-2</v>
      </c>
      <c r="F7">
        <v>-1.9939999999999999E-2</v>
      </c>
      <c r="G7">
        <v>1.7389999999999999E-2</v>
      </c>
      <c r="H7">
        <v>-2.3099999999999999E-2</v>
      </c>
      <c r="I7">
        <v>6.3380000000000006E-2</v>
      </c>
      <c r="J7">
        <v>2.3593469999999998E-2</v>
      </c>
      <c r="K7">
        <v>0.35135139999999998</v>
      </c>
      <c r="L7">
        <v>-1.7316020000000001E-2</v>
      </c>
    </row>
    <row r="8" spans="1:12" x14ac:dyDescent="0.3">
      <c r="A8" s="3">
        <v>32933</v>
      </c>
      <c r="B8">
        <v>2.2339999999999999E-2</v>
      </c>
      <c r="C8">
        <v>3.7269999999999998E-2</v>
      </c>
      <c r="D8">
        <v>2.1659999999999999E-2</v>
      </c>
      <c r="E8">
        <v>7.9399999999999991E-3</v>
      </c>
      <c r="F8">
        <v>3.6179999999999997E-2</v>
      </c>
      <c r="G8">
        <v>7.4789999999999995E-2</v>
      </c>
      <c r="H8">
        <v>8.0240000000000006E-2</v>
      </c>
      <c r="I8">
        <v>-9.2719999999999997E-2</v>
      </c>
      <c r="J8">
        <v>6.5957450000000001E-2</v>
      </c>
      <c r="K8">
        <v>0.22</v>
      </c>
      <c r="L8">
        <v>0.1048458</v>
      </c>
    </row>
    <row r="9" spans="1:12" x14ac:dyDescent="0.3">
      <c r="A9" s="3">
        <v>32964</v>
      </c>
      <c r="B9">
        <v>-2.6720000000000001E-2</v>
      </c>
      <c r="C9">
        <v>-5.389E-2</v>
      </c>
      <c r="D9">
        <v>2.7089999999999999E-2</v>
      </c>
      <c r="E9">
        <v>-4.7239999999999997E-2</v>
      </c>
      <c r="F9">
        <v>-1.3780000000000001E-2</v>
      </c>
      <c r="G9">
        <v>5.7880000000000001E-2</v>
      </c>
      <c r="H9">
        <v>5.994E-2</v>
      </c>
      <c r="I9">
        <v>-8.6720000000000005E-2</v>
      </c>
      <c r="J9">
        <v>2.006689E-2</v>
      </c>
      <c r="K9">
        <v>0.1147541</v>
      </c>
      <c r="L9">
        <v>-3.5999999999999997E-2</v>
      </c>
    </row>
    <row r="10" spans="1:12" x14ac:dyDescent="0.3">
      <c r="A10" s="3">
        <v>32994</v>
      </c>
      <c r="B10">
        <v>4.6679999999999999E-2</v>
      </c>
      <c r="C10">
        <v>0.22151999999999999</v>
      </c>
      <c r="D10">
        <v>0.11201999999999999</v>
      </c>
      <c r="E10">
        <v>0.14743999999999999</v>
      </c>
      <c r="F10">
        <v>8.8510000000000005E-2</v>
      </c>
      <c r="G10">
        <v>0.11509</v>
      </c>
      <c r="H10">
        <v>2.98E-3</v>
      </c>
      <c r="I10">
        <v>0.21138000000000001</v>
      </c>
      <c r="J10">
        <v>0.18360660000000001</v>
      </c>
      <c r="K10">
        <v>0.29411769999999998</v>
      </c>
      <c r="L10">
        <v>0.2240664</v>
      </c>
    </row>
    <row r="11" spans="1:12" x14ac:dyDescent="0.3">
      <c r="A11" s="3">
        <v>33025</v>
      </c>
      <c r="B11">
        <v>5.4000000000000003E-3</v>
      </c>
      <c r="C11">
        <v>-2.5909999999999999E-2</v>
      </c>
      <c r="D11">
        <v>-2.0830000000000001E-2</v>
      </c>
      <c r="E11">
        <v>2.5270000000000001E-2</v>
      </c>
      <c r="F11">
        <v>-4.8329999999999998E-2</v>
      </c>
      <c r="G11">
        <v>5.4820000000000001E-2</v>
      </c>
      <c r="H11">
        <v>0.11201999999999999</v>
      </c>
      <c r="I11">
        <v>-0.14430000000000001</v>
      </c>
      <c r="J11">
        <v>-1.2188360000000001E-2</v>
      </c>
      <c r="K11">
        <v>0.14772730000000001</v>
      </c>
      <c r="L11">
        <v>0.11457630000000001</v>
      </c>
    </row>
    <row r="12" spans="1:12" x14ac:dyDescent="0.3">
      <c r="A12" s="3">
        <v>33055</v>
      </c>
      <c r="B12">
        <v>-2.724E-2</v>
      </c>
      <c r="C12">
        <v>-5.3190000000000001E-2</v>
      </c>
      <c r="D12">
        <v>-5.1060000000000001E-2</v>
      </c>
      <c r="E12">
        <v>-0.1162</v>
      </c>
      <c r="F12">
        <v>-6.6869999999999999E-2</v>
      </c>
      <c r="G12">
        <v>-8.0499999999999999E-3</v>
      </c>
      <c r="H12">
        <v>2.9569999999999999E-2</v>
      </c>
      <c r="I12">
        <v>-0.18337000000000001</v>
      </c>
      <c r="J12">
        <v>2.253521E-2</v>
      </c>
      <c r="K12">
        <v>-6.9306930000000003E-2</v>
      </c>
      <c r="L12">
        <v>-1.8292679999999999E-2</v>
      </c>
    </row>
    <row r="13" spans="1:12" x14ac:dyDescent="0.3">
      <c r="A13" s="3">
        <v>33086</v>
      </c>
      <c r="B13">
        <v>-0.11008</v>
      </c>
      <c r="C13">
        <v>-0.25</v>
      </c>
      <c r="D13">
        <v>-7.5469999999999995E-2</v>
      </c>
      <c r="E13">
        <v>-0.10884000000000001</v>
      </c>
      <c r="F13">
        <v>-8.795E-2</v>
      </c>
      <c r="G13">
        <v>-2.435E-2</v>
      </c>
      <c r="H13">
        <v>-5.7439999999999998E-2</v>
      </c>
      <c r="I13">
        <v>-7.843E-2</v>
      </c>
      <c r="J13">
        <v>-6.8870520000000005E-2</v>
      </c>
      <c r="K13">
        <v>0</v>
      </c>
      <c r="L13">
        <v>-8.0745339999999999E-2</v>
      </c>
    </row>
    <row r="14" spans="1:12" x14ac:dyDescent="0.3">
      <c r="A14" s="3">
        <v>33117</v>
      </c>
      <c r="B14">
        <v>-8.0409999999999995E-2</v>
      </c>
      <c r="C14">
        <v>-3.7499999999999999E-3</v>
      </c>
      <c r="D14">
        <v>4.4170000000000001E-2</v>
      </c>
      <c r="E14">
        <v>-6.726E-2</v>
      </c>
      <c r="F14">
        <v>1.9859999999999999E-2</v>
      </c>
      <c r="G14">
        <v>-7.7539999999999998E-2</v>
      </c>
      <c r="H14">
        <v>1.23E-2</v>
      </c>
      <c r="I14">
        <v>-0.25</v>
      </c>
      <c r="J14">
        <v>-6.0355029999999997E-2</v>
      </c>
      <c r="K14">
        <v>-0.25531910000000002</v>
      </c>
      <c r="L14">
        <v>-0.32054050000000001</v>
      </c>
    </row>
    <row r="15" spans="1:12" x14ac:dyDescent="0.3">
      <c r="A15" s="3">
        <v>33147</v>
      </c>
      <c r="B15">
        <v>-5.6259999999999998E-2</v>
      </c>
      <c r="C15">
        <v>7.5199999999999998E-3</v>
      </c>
      <c r="D15">
        <v>-9.4000000000000004E-3</v>
      </c>
      <c r="E15">
        <v>-2.8850000000000001E-2</v>
      </c>
      <c r="F15">
        <v>-3.2030000000000003E-2</v>
      </c>
      <c r="G15">
        <v>4.3479999999999998E-2</v>
      </c>
      <c r="H15">
        <v>4.1439999999999998E-2</v>
      </c>
      <c r="I15">
        <v>-0.16850999999999999</v>
      </c>
      <c r="J15">
        <v>0.1360759</v>
      </c>
      <c r="K15">
        <v>0.2142857</v>
      </c>
      <c r="L15">
        <v>-0.12</v>
      </c>
    </row>
    <row r="16" spans="1:12" x14ac:dyDescent="0.3">
      <c r="A16" s="3">
        <v>33178</v>
      </c>
      <c r="B16">
        <v>3.6729999999999999E-2</v>
      </c>
      <c r="C16">
        <v>0.11940000000000001</v>
      </c>
      <c r="D16">
        <v>8.9770000000000003E-2</v>
      </c>
      <c r="E16">
        <v>0.11723</v>
      </c>
      <c r="F16">
        <v>4.7789999999999999E-2</v>
      </c>
      <c r="G16">
        <v>6.7710000000000006E-2</v>
      </c>
      <c r="H16">
        <v>3.1829999999999997E-2</v>
      </c>
      <c r="I16">
        <v>0.27433999999999997</v>
      </c>
      <c r="J16">
        <v>3.5097490000000002E-2</v>
      </c>
      <c r="K16">
        <v>0.23529410000000001</v>
      </c>
      <c r="L16">
        <v>0.14204549999999999</v>
      </c>
    </row>
    <row r="17" spans="1:12" x14ac:dyDescent="0.3">
      <c r="A17" s="3">
        <v>33208</v>
      </c>
      <c r="B17">
        <v>-3.8300000000000001E-3</v>
      </c>
      <c r="C17">
        <v>2.6669999999999999E-2</v>
      </c>
      <c r="D17">
        <v>-5.4999999999999997E-3</v>
      </c>
      <c r="E17">
        <v>3.5560000000000001E-2</v>
      </c>
      <c r="F17">
        <v>1.4250000000000001E-2</v>
      </c>
      <c r="G17">
        <v>1.8540000000000001E-2</v>
      </c>
      <c r="H17">
        <v>7.3109999999999994E-2</v>
      </c>
      <c r="I17">
        <v>-1.389E-2</v>
      </c>
      <c r="J17">
        <v>5.4054059999999998E-3</v>
      </c>
      <c r="K17">
        <v>0.40952379999999999</v>
      </c>
      <c r="L17">
        <v>0.12995019999999999</v>
      </c>
    </row>
    <row r="18" spans="1:12" x14ac:dyDescent="0.3">
      <c r="A18" s="3">
        <v>33239</v>
      </c>
      <c r="B18">
        <v>8.5349999999999995E-2</v>
      </c>
      <c r="C18">
        <v>0.18831000000000001</v>
      </c>
      <c r="D18">
        <v>0.12168</v>
      </c>
      <c r="E18">
        <v>-2.146E-2</v>
      </c>
      <c r="F18">
        <v>-1.7600000000000001E-3</v>
      </c>
      <c r="G18">
        <v>5.7689999999999998E-2</v>
      </c>
      <c r="H18">
        <v>7.4880000000000002E-2</v>
      </c>
      <c r="I18">
        <v>0.20591999999999999</v>
      </c>
      <c r="J18">
        <v>4.8387100000000002E-2</v>
      </c>
      <c r="K18">
        <v>0.222973</v>
      </c>
      <c r="L18">
        <v>-3.5398230000000003E-2</v>
      </c>
    </row>
    <row r="19" spans="1:12" x14ac:dyDescent="0.3">
      <c r="A19" s="3">
        <v>33270</v>
      </c>
      <c r="B19">
        <v>0.13374</v>
      </c>
      <c r="C19">
        <v>4.3720000000000002E-2</v>
      </c>
      <c r="D19">
        <v>2.5329999999999998E-2</v>
      </c>
      <c r="E19">
        <v>0.10965</v>
      </c>
      <c r="F19">
        <v>4.9299999999999997E-2</v>
      </c>
      <c r="G19">
        <v>0.19091</v>
      </c>
      <c r="H19">
        <v>0.18651999999999999</v>
      </c>
      <c r="I19">
        <v>0.28743000000000002</v>
      </c>
      <c r="J19">
        <v>7.4358980000000005E-2</v>
      </c>
      <c r="K19">
        <v>0.1160221</v>
      </c>
      <c r="L19">
        <v>0.18348619999999999</v>
      </c>
    </row>
    <row r="20" spans="1:12" x14ac:dyDescent="0.3">
      <c r="A20" s="3">
        <v>33298</v>
      </c>
      <c r="B20">
        <v>7.8020000000000006E-2</v>
      </c>
      <c r="C20">
        <v>-2.094E-2</v>
      </c>
      <c r="D20">
        <v>-0.11552999999999999</v>
      </c>
      <c r="E20">
        <v>0.10150000000000001</v>
      </c>
      <c r="F20">
        <v>-1.154E-2</v>
      </c>
      <c r="G20">
        <v>4.8849999999999998E-2</v>
      </c>
      <c r="H20">
        <v>3.6819999999999999E-2</v>
      </c>
      <c r="I20">
        <v>8.8370000000000004E-2</v>
      </c>
      <c r="J20">
        <v>4.0381859999999999E-2</v>
      </c>
      <c r="K20">
        <v>0.12871289999999999</v>
      </c>
      <c r="L20">
        <v>0.10124030000000001</v>
      </c>
    </row>
    <row r="21" spans="1:12" x14ac:dyDescent="0.3">
      <c r="A21" s="3">
        <v>33329</v>
      </c>
      <c r="B21">
        <v>3.0939999999999999E-2</v>
      </c>
      <c r="C21">
        <v>5.348E-2</v>
      </c>
      <c r="D21">
        <v>-9.5500000000000002E-2</v>
      </c>
      <c r="E21">
        <v>-3.5970000000000002E-2</v>
      </c>
      <c r="F21">
        <v>-1.5520000000000001E-2</v>
      </c>
      <c r="G21">
        <v>-6.9339999999999999E-2</v>
      </c>
      <c r="H21">
        <v>-1.8380000000000001E-2</v>
      </c>
      <c r="I21">
        <v>-0.10667</v>
      </c>
      <c r="J21">
        <v>-2.7649770000000001E-2</v>
      </c>
      <c r="K21">
        <v>-0.1798246</v>
      </c>
      <c r="L21">
        <v>-4.5936390000000001E-2</v>
      </c>
    </row>
    <row r="22" spans="1:12" x14ac:dyDescent="0.3">
      <c r="A22" s="3">
        <v>33359</v>
      </c>
      <c r="B22">
        <v>3.0339999999999999E-2</v>
      </c>
      <c r="C22">
        <v>0.13197999999999999</v>
      </c>
      <c r="D22">
        <v>4.2090000000000002E-2</v>
      </c>
      <c r="E22">
        <v>4.7539999999999999E-2</v>
      </c>
      <c r="F22">
        <v>7.0099999999999997E-3</v>
      </c>
      <c r="G22">
        <v>-1.5689999999999999E-2</v>
      </c>
      <c r="H22">
        <v>2.4340000000000001E-2</v>
      </c>
      <c r="I22">
        <v>0.20388000000000001</v>
      </c>
      <c r="J22">
        <v>8.5308060000000005E-2</v>
      </c>
      <c r="K22">
        <v>5.8823529999999999E-2</v>
      </c>
      <c r="L22">
        <v>2.592593E-2</v>
      </c>
    </row>
    <row r="23" spans="1:12" x14ac:dyDescent="0.3">
      <c r="A23" s="3">
        <v>33390</v>
      </c>
      <c r="B23">
        <v>-3.4500000000000003E-2</v>
      </c>
      <c r="C23">
        <v>-0.16592000000000001</v>
      </c>
      <c r="D23">
        <v>-8.4809999999999997E-2</v>
      </c>
      <c r="E23">
        <v>-6.071E-2</v>
      </c>
      <c r="F23">
        <v>8.8999999999999999E-3</v>
      </c>
      <c r="G23">
        <v>-7.1870000000000003E-2</v>
      </c>
      <c r="H23">
        <v>-6.5009999999999998E-2</v>
      </c>
      <c r="I23">
        <v>-0.11694</v>
      </c>
      <c r="J23">
        <v>-4.3842800000000001E-2</v>
      </c>
      <c r="K23">
        <v>-1.0101010000000001E-2</v>
      </c>
      <c r="L23">
        <v>-0.10786999999999999</v>
      </c>
    </row>
    <row r="24" spans="1:12" x14ac:dyDescent="0.3">
      <c r="A24" s="3">
        <v>33420</v>
      </c>
      <c r="B24">
        <v>3.4970000000000001E-2</v>
      </c>
      <c r="C24">
        <v>1.0749999999999999E-2</v>
      </c>
      <c r="D24">
        <v>4.2470000000000001E-2</v>
      </c>
      <c r="E24">
        <v>-3.8E-3</v>
      </c>
      <c r="F24">
        <v>4.5530000000000001E-2</v>
      </c>
      <c r="G24">
        <v>9.9140000000000006E-2</v>
      </c>
      <c r="H24">
        <v>6.6930000000000003E-2</v>
      </c>
      <c r="I24">
        <v>0.15543000000000001</v>
      </c>
      <c r="J24">
        <v>0.103211</v>
      </c>
      <c r="K24">
        <v>0.1734694</v>
      </c>
      <c r="L24">
        <v>6.097561E-2</v>
      </c>
    </row>
    <row r="25" spans="1:12" x14ac:dyDescent="0.3">
      <c r="A25" s="3">
        <v>33451</v>
      </c>
      <c r="B25">
        <v>2.861E-2</v>
      </c>
      <c r="C25">
        <v>5.3190000000000001E-2</v>
      </c>
      <c r="D25">
        <v>-3.1260000000000003E-2</v>
      </c>
      <c r="E25">
        <v>-9.8999999999999999E-4</v>
      </c>
      <c r="F25">
        <v>1.508E-2</v>
      </c>
      <c r="G25">
        <v>1.5689999999999999E-2</v>
      </c>
      <c r="H25">
        <v>9.4100000000000003E-2</v>
      </c>
      <c r="I25">
        <v>1.2E-2</v>
      </c>
      <c r="J25">
        <v>9.3555089999999994E-2</v>
      </c>
      <c r="K25">
        <v>0.1347826</v>
      </c>
      <c r="L25">
        <v>0.10727970000000001</v>
      </c>
    </row>
    <row r="26" spans="1:12" x14ac:dyDescent="0.3">
      <c r="A26" s="3">
        <v>33482</v>
      </c>
      <c r="B26">
        <v>8.6599999999999993E-3</v>
      </c>
      <c r="C26">
        <v>-0.14646000000000001</v>
      </c>
      <c r="D26">
        <v>6.9680000000000006E-2</v>
      </c>
      <c r="E26">
        <v>7.2800000000000004E-2</v>
      </c>
      <c r="F26">
        <v>3.1550000000000002E-2</v>
      </c>
      <c r="G26">
        <v>-0.11598</v>
      </c>
      <c r="H26">
        <v>-1.9900000000000001E-2</v>
      </c>
      <c r="I26">
        <v>-3.5569999999999997E-2</v>
      </c>
      <c r="J26">
        <v>-1.536122E-2</v>
      </c>
      <c r="K26">
        <v>2.298851E-2</v>
      </c>
      <c r="L26">
        <v>0.1673356</v>
      </c>
    </row>
    <row r="27" spans="1:12" x14ac:dyDescent="0.3">
      <c r="A27" s="3">
        <v>33512</v>
      </c>
      <c r="B27">
        <v>2.3800000000000002E-2</v>
      </c>
      <c r="C27">
        <v>-3.8460000000000001E-2</v>
      </c>
      <c r="D27">
        <v>-5.1869999999999999E-2</v>
      </c>
      <c r="E27">
        <v>-7.1399999999999996E-3</v>
      </c>
      <c r="F27">
        <v>8.1200000000000005E-3</v>
      </c>
      <c r="G27">
        <v>0</v>
      </c>
      <c r="H27">
        <v>-2.7730000000000001E-2</v>
      </c>
      <c r="I27">
        <v>9.443E-2</v>
      </c>
      <c r="J27">
        <v>3.2945740000000001E-2</v>
      </c>
      <c r="K27">
        <v>-0.25468160000000001</v>
      </c>
      <c r="L27">
        <v>-1.7857140000000001E-2</v>
      </c>
    </row>
    <row r="28" spans="1:12" x14ac:dyDescent="0.3">
      <c r="A28" s="3">
        <v>33543</v>
      </c>
      <c r="B28">
        <v>-2.513E-2</v>
      </c>
      <c r="C28">
        <v>9.2300000000000004E-3</v>
      </c>
      <c r="D28">
        <v>-4.6210000000000001E-2</v>
      </c>
      <c r="E28">
        <v>-2.971E-2</v>
      </c>
      <c r="F28">
        <v>-3.0599999999999999E-2</v>
      </c>
      <c r="G28">
        <v>3.9469999999999998E-2</v>
      </c>
      <c r="H28">
        <v>-3.3869999999999997E-2</v>
      </c>
      <c r="I28">
        <v>-0.14394000000000001</v>
      </c>
      <c r="J28">
        <v>4.4878050000000003E-2</v>
      </c>
      <c r="K28">
        <v>-5.527638E-2</v>
      </c>
      <c r="L28">
        <v>5.4545450000000002E-2</v>
      </c>
    </row>
    <row r="29" spans="1:12" x14ac:dyDescent="0.3">
      <c r="A29" s="3">
        <v>33573</v>
      </c>
      <c r="B29">
        <v>3.6799999999999999E-2</v>
      </c>
      <c r="C29">
        <v>0.19511999999999999</v>
      </c>
      <c r="D29">
        <v>-3.7839999999999999E-2</v>
      </c>
      <c r="E29">
        <v>0.13011</v>
      </c>
      <c r="F29">
        <v>8.8239999999999999E-2</v>
      </c>
      <c r="G29">
        <v>0.14751</v>
      </c>
      <c r="H29">
        <v>0.19225</v>
      </c>
      <c r="I29">
        <v>9.2920000000000003E-2</v>
      </c>
      <c r="J29">
        <v>0.1567568</v>
      </c>
      <c r="K29">
        <v>9.0425530000000004E-2</v>
      </c>
      <c r="L29">
        <v>0.11310340000000001</v>
      </c>
    </row>
    <row r="30" spans="1:12" x14ac:dyDescent="0.3">
      <c r="A30" s="3">
        <v>33604</v>
      </c>
      <c r="B30">
        <v>0.14957999999999999</v>
      </c>
      <c r="C30">
        <v>0.22194</v>
      </c>
      <c r="D30">
        <v>1.124E-2</v>
      </c>
      <c r="E30">
        <v>0.14474000000000001</v>
      </c>
      <c r="F30">
        <v>-6.966E-2</v>
      </c>
      <c r="G30">
        <v>-3.6900000000000001E-3</v>
      </c>
      <c r="H30">
        <v>-4.829E-2</v>
      </c>
      <c r="I30">
        <v>0.19045000000000001</v>
      </c>
      <c r="J30">
        <v>-3.4267909999999999E-2</v>
      </c>
      <c r="K30">
        <v>0.24390239999999999</v>
      </c>
      <c r="L30">
        <v>-6.9948189999999993E-2</v>
      </c>
    </row>
    <row r="31" spans="1:12" x14ac:dyDescent="0.3">
      <c r="A31" s="3">
        <v>33635</v>
      </c>
      <c r="B31">
        <v>5.1769999999999997E-2</v>
      </c>
      <c r="C31">
        <v>6.0539999999999997E-2</v>
      </c>
      <c r="D31">
        <v>-2.128E-2</v>
      </c>
      <c r="E31">
        <v>-6.6839999999999997E-2</v>
      </c>
      <c r="F31">
        <v>-3.1609999999999999E-2</v>
      </c>
      <c r="G31">
        <v>-4.444E-2</v>
      </c>
      <c r="H31">
        <v>4.9100000000000003E-3</v>
      </c>
      <c r="I31">
        <v>0.10997</v>
      </c>
      <c r="J31">
        <v>5.4838709999999999E-2</v>
      </c>
      <c r="K31">
        <v>9.4117649999999997E-2</v>
      </c>
      <c r="L31">
        <v>0.1058496</v>
      </c>
    </row>
    <row r="32" spans="1:12" x14ac:dyDescent="0.3">
      <c r="A32" s="3">
        <v>33664</v>
      </c>
      <c r="B32">
        <v>-1.4290000000000001E-2</v>
      </c>
      <c r="C32">
        <v>-0.12992000000000001</v>
      </c>
      <c r="D32">
        <v>-3.8850000000000003E-2</v>
      </c>
      <c r="E32">
        <v>-1.5429999999999999E-2</v>
      </c>
      <c r="F32">
        <v>-6.3899999999999998E-3</v>
      </c>
      <c r="G32">
        <v>6.5740000000000007E-2</v>
      </c>
      <c r="H32">
        <v>-6.1900000000000002E-3</v>
      </c>
      <c r="I32">
        <v>3.0960000000000001E-2</v>
      </c>
      <c r="J32">
        <v>3.425076E-3</v>
      </c>
      <c r="K32">
        <v>4.301075E-2</v>
      </c>
      <c r="L32">
        <v>-1.1687660000000001E-2</v>
      </c>
    </row>
    <row r="33" spans="1:12" x14ac:dyDescent="0.3">
      <c r="A33" s="3">
        <v>33695</v>
      </c>
      <c r="B33">
        <v>-3.3059999999999999E-2</v>
      </c>
      <c r="C33">
        <v>-3.1669999999999997E-2</v>
      </c>
      <c r="D33">
        <v>8.6830000000000004E-2</v>
      </c>
      <c r="E33">
        <v>0.11285000000000001</v>
      </c>
      <c r="F33">
        <v>9.6659999999999996E-2</v>
      </c>
      <c r="G33">
        <v>6.5689999999999998E-2</v>
      </c>
      <c r="H33">
        <v>2.8049999999999999E-2</v>
      </c>
      <c r="I33">
        <v>-3.5920000000000001E-2</v>
      </c>
      <c r="J33">
        <v>1.529052E-2</v>
      </c>
      <c r="K33">
        <v>8.2474220000000001E-2</v>
      </c>
      <c r="L33">
        <v>8.9514070000000001E-2</v>
      </c>
    </row>
    <row r="34" spans="1:12" x14ac:dyDescent="0.3">
      <c r="A34" s="3">
        <v>33725</v>
      </c>
      <c r="B34">
        <v>5.2599999999999999E-3</v>
      </c>
      <c r="C34">
        <v>-6.5420000000000006E-2</v>
      </c>
      <c r="D34">
        <v>1.333E-2</v>
      </c>
      <c r="E34">
        <v>5.8590000000000003E-2</v>
      </c>
      <c r="F34">
        <v>-2.564E-2</v>
      </c>
      <c r="G34">
        <v>0</v>
      </c>
      <c r="H34">
        <v>-4.8199999999999996E-3</v>
      </c>
      <c r="I34">
        <v>5.6599999999999998E-2</v>
      </c>
      <c r="J34">
        <v>6.0240969999999998E-2</v>
      </c>
      <c r="K34">
        <v>2.3809520000000001E-2</v>
      </c>
      <c r="L34">
        <v>-1.408451E-2</v>
      </c>
    </row>
    <row r="35" spans="1:12" x14ac:dyDescent="0.3">
      <c r="A35" s="3">
        <v>33756</v>
      </c>
      <c r="B35">
        <v>-3.9710000000000002E-2</v>
      </c>
      <c r="C35">
        <v>0.14000000000000001</v>
      </c>
      <c r="D35">
        <v>7.8509999999999996E-2</v>
      </c>
      <c r="E35">
        <v>-1.8669999999999999E-2</v>
      </c>
      <c r="F35">
        <v>5.3089999999999998E-2</v>
      </c>
      <c r="G35">
        <v>-4.0960000000000003E-2</v>
      </c>
      <c r="H35">
        <v>-4.4839999999999998E-2</v>
      </c>
      <c r="I35">
        <v>-3.8690000000000002E-2</v>
      </c>
      <c r="J35">
        <v>-8.7727280000000005E-2</v>
      </c>
      <c r="K35">
        <v>-0.32558140000000002</v>
      </c>
      <c r="L35">
        <v>3.4190480000000002E-2</v>
      </c>
    </row>
    <row r="36" spans="1:12" x14ac:dyDescent="0.3">
      <c r="A36" s="3">
        <v>33786</v>
      </c>
      <c r="B36">
        <v>2.725E-2</v>
      </c>
      <c r="C36">
        <v>4.8250000000000001E-2</v>
      </c>
      <c r="D36">
        <v>-3.193E-2</v>
      </c>
      <c r="E36">
        <v>-4.6199999999999998E-2</v>
      </c>
      <c r="F36">
        <v>5.2299999999999999E-2</v>
      </c>
      <c r="G36">
        <v>7.1679999999999994E-2</v>
      </c>
      <c r="H36">
        <v>8.6730000000000002E-2</v>
      </c>
      <c r="I36">
        <v>2.7990000000000001E-2</v>
      </c>
      <c r="J36">
        <v>4.6875E-2</v>
      </c>
      <c r="K36">
        <v>0.26896550000000002</v>
      </c>
      <c r="L36">
        <v>6.4665120000000006E-2</v>
      </c>
    </row>
    <row r="37" spans="1:12" x14ac:dyDescent="0.3">
      <c r="A37" s="3">
        <v>33817</v>
      </c>
      <c r="B37">
        <v>-2.452E-2</v>
      </c>
      <c r="C37">
        <v>-2.929E-2</v>
      </c>
      <c r="D37">
        <v>-7.2980000000000003E-2</v>
      </c>
      <c r="E37">
        <v>-2.9059999999999999E-2</v>
      </c>
      <c r="F37">
        <v>1.5100000000000001E-3</v>
      </c>
      <c r="G37">
        <v>3.3400000000000001E-3</v>
      </c>
      <c r="H37">
        <v>2.6599999999999999E-2</v>
      </c>
      <c r="I37">
        <v>2.4320000000000001E-2</v>
      </c>
      <c r="J37">
        <v>2.6865670000000001E-2</v>
      </c>
      <c r="K37">
        <v>9.7826090000000004E-2</v>
      </c>
      <c r="L37">
        <v>-1.952278E-2</v>
      </c>
    </row>
    <row r="38" spans="1:12" x14ac:dyDescent="0.3">
      <c r="A38" s="3">
        <v>33848</v>
      </c>
      <c r="B38">
        <v>1.2030000000000001E-2</v>
      </c>
      <c r="C38">
        <v>0.13361999999999999</v>
      </c>
      <c r="D38">
        <v>-6.7820000000000005E-2</v>
      </c>
      <c r="E38">
        <v>4.4119999999999999E-2</v>
      </c>
      <c r="F38">
        <v>3.4299999999999999E-3</v>
      </c>
      <c r="G38">
        <v>1.3469999999999999E-2</v>
      </c>
      <c r="H38">
        <v>4.1459999999999997E-2</v>
      </c>
      <c r="I38">
        <v>4.4510000000000001E-2</v>
      </c>
      <c r="J38">
        <v>-5.4883719999999997E-2</v>
      </c>
      <c r="K38">
        <v>0.13366339999999999</v>
      </c>
      <c r="L38">
        <v>1.256637E-2</v>
      </c>
    </row>
    <row r="39" spans="1:12" x14ac:dyDescent="0.3">
      <c r="A39" s="3">
        <v>33878</v>
      </c>
      <c r="B39">
        <v>1.6310000000000002E-2</v>
      </c>
      <c r="C39">
        <v>2.8139999999999998E-2</v>
      </c>
      <c r="D39">
        <v>-0.17183000000000001</v>
      </c>
      <c r="E39">
        <v>3.3799999999999997E-2</v>
      </c>
      <c r="F39">
        <v>1.976E-2</v>
      </c>
      <c r="G39">
        <v>5.2810000000000003E-2</v>
      </c>
      <c r="H39">
        <v>-0.10324</v>
      </c>
      <c r="I39">
        <v>6.83E-2</v>
      </c>
      <c r="J39">
        <v>3.0864199999999999E-3</v>
      </c>
      <c r="K39">
        <v>0.1921397</v>
      </c>
      <c r="L39">
        <v>2.6315789999999999E-2</v>
      </c>
    </row>
    <row r="40" spans="1:12" x14ac:dyDescent="0.3">
      <c r="A40" s="3">
        <v>33909</v>
      </c>
      <c r="B40">
        <v>6.7669999999999994E-2</v>
      </c>
      <c r="C40">
        <v>5.926E-2</v>
      </c>
      <c r="D40">
        <v>3.8649999999999997E-2</v>
      </c>
      <c r="E40">
        <v>7.0300000000000001E-2</v>
      </c>
      <c r="F40">
        <v>-2.086E-2</v>
      </c>
      <c r="G40">
        <v>2.1940000000000001E-2</v>
      </c>
      <c r="H40">
        <v>4.7699999999999999E-2</v>
      </c>
      <c r="I40">
        <v>0.11527999999999999</v>
      </c>
      <c r="J40">
        <v>-1.809231E-2</v>
      </c>
      <c r="K40">
        <v>7.6923080000000005E-2</v>
      </c>
      <c r="L40">
        <v>9.8290600000000006E-2</v>
      </c>
    </row>
    <row r="41" spans="1:12" x14ac:dyDescent="0.3">
      <c r="A41" s="3">
        <v>33939</v>
      </c>
      <c r="B41">
        <v>3.5680000000000003E-2</v>
      </c>
      <c r="C41">
        <v>0.21678</v>
      </c>
      <c r="D41">
        <v>-0.26190000000000002</v>
      </c>
      <c r="E41">
        <v>-5.1000000000000004E-3</v>
      </c>
      <c r="F41">
        <v>3.5430000000000003E-2</v>
      </c>
      <c r="G41">
        <v>2.1600000000000001E-2</v>
      </c>
      <c r="H41">
        <v>-2.3230000000000001E-2</v>
      </c>
      <c r="I41">
        <v>3.6060000000000002E-2</v>
      </c>
      <c r="J41">
        <v>5.3459119999999999E-2</v>
      </c>
      <c r="K41">
        <v>0.30612250000000002</v>
      </c>
      <c r="L41">
        <v>-8.404669E-3</v>
      </c>
    </row>
    <row r="42" spans="1:12" x14ac:dyDescent="0.3">
      <c r="A42" s="3">
        <v>33970</v>
      </c>
      <c r="B42">
        <v>6.6720000000000002E-2</v>
      </c>
      <c r="C42">
        <v>0.22816</v>
      </c>
      <c r="D42">
        <v>2.2329999999999999E-2</v>
      </c>
      <c r="E42">
        <v>-2.5600000000000002E-3</v>
      </c>
      <c r="F42">
        <v>-1.788E-2</v>
      </c>
      <c r="G42">
        <v>9.0399999999999994E-3</v>
      </c>
      <c r="H42">
        <v>-3.0790000000000001E-2</v>
      </c>
      <c r="I42">
        <v>5.8099999999999999E-2</v>
      </c>
      <c r="J42">
        <v>1.1940299999999999E-2</v>
      </c>
      <c r="K42">
        <v>-3.6458329999999997E-2</v>
      </c>
      <c r="L42">
        <v>-7.2834650000000001E-2</v>
      </c>
    </row>
    <row r="43" spans="1:12" x14ac:dyDescent="0.3">
      <c r="A43" s="3">
        <v>34001</v>
      </c>
      <c r="B43">
        <v>-8.0599999999999995E-3</v>
      </c>
      <c r="C43">
        <v>9.1329999999999995E-2</v>
      </c>
      <c r="D43">
        <v>6.6309999999999994E-2</v>
      </c>
      <c r="E43">
        <v>4.3189999999999999E-2</v>
      </c>
      <c r="F43">
        <v>0.10774</v>
      </c>
      <c r="G43">
        <v>-4.7759999999999997E-2</v>
      </c>
      <c r="H43">
        <v>-0.10201</v>
      </c>
      <c r="I43">
        <v>-1.9869999999999999E-2</v>
      </c>
      <c r="J43">
        <v>0</v>
      </c>
      <c r="K43">
        <v>-0.30540539999999999</v>
      </c>
      <c r="L43">
        <v>0.1167728</v>
      </c>
    </row>
    <row r="44" spans="1:12" x14ac:dyDescent="0.3">
      <c r="A44" s="3">
        <v>34029</v>
      </c>
      <c r="B44">
        <v>3.0970000000000001E-2</v>
      </c>
      <c r="C44">
        <v>-1.2880000000000001E-2</v>
      </c>
      <c r="D44">
        <v>-6.4369999999999997E-2</v>
      </c>
      <c r="E44">
        <v>4.444E-2</v>
      </c>
      <c r="F44">
        <v>2.2519999999999998E-2</v>
      </c>
      <c r="G44">
        <v>7.85E-2</v>
      </c>
      <c r="H44">
        <v>-3.687E-2</v>
      </c>
      <c r="I44">
        <v>4.054E-2</v>
      </c>
      <c r="J44">
        <v>9.9115049999999993E-3</v>
      </c>
      <c r="K44">
        <v>9.3385209999999996E-2</v>
      </c>
      <c r="L44">
        <v>3.5513309999999999E-2</v>
      </c>
    </row>
    <row r="45" spans="1:12" x14ac:dyDescent="0.3">
      <c r="A45" s="3">
        <v>34060</v>
      </c>
      <c r="B45">
        <v>-1.306E-2</v>
      </c>
      <c r="C45">
        <v>-0.17196</v>
      </c>
      <c r="D45">
        <v>-4.4229999999999998E-2</v>
      </c>
      <c r="E45">
        <v>-8.9829999999999993E-2</v>
      </c>
      <c r="F45">
        <v>-8.548E-2</v>
      </c>
      <c r="G45">
        <v>-0.12245</v>
      </c>
      <c r="H45">
        <v>-0.26562999999999998</v>
      </c>
      <c r="I45">
        <v>-6.268E-2</v>
      </c>
      <c r="J45">
        <v>-7.6246339999999996E-2</v>
      </c>
      <c r="K45">
        <v>-0.17437720000000001</v>
      </c>
      <c r="L45">
        <v>-9.7605890000000001E-2</v>
      </c>
    </row>
    <row r="46" spans="1:12" x14ac:dyDescent="0.3">
      <c r="A46" s="3">
        <v>34090</v>
      </c>
      <c r="B46">
        <v>3.814E-2</v>
      </c>
      <c r="C46">
        <v>0.16556999999999999</v>
      </c>
      <c r="D46">
        <v>9.5939999999999998E-2</v>
      </c>
      <c r="E46">
        <v>3.3770000000000001E-2</v>
      </c>
      <c r="F46">
        <v>-1.039E-2</v>
      </c>
      <c r="G46">
        <v>-3.6540000000000003E-2</v>
      </c>
      <c r="H46">
        <v>7.1809999999999999E-2</v>
      </c>
      <c r="I46">
        <v>3.023E-2</v>
      </c>
      <c r="J46">
        <v>5.3968250000000002E-2</v>
      </c>
      <c r="K46">
        <v>-0.1637931</v>
      </c>
      <c r="L46">
        <v>4.4897960000000001E-2</v>
      </c>
    </row>
    <row r="47" spans="1:12" x14ac:dyDescent="0.3">
      <c r="A47" s="3">
        <v>34121</v>
      </c>
      <c r="B47">
        <v>1.208E-2</v>
      </c>
      <c r="C47">
        <v>-7.8899999999999994E-3</v>
      </c>
      <c r="D47">
        <v>-6.3979999999999995E-2</v>
      </c>
      <c r="E47">
        <v>-1.04E-2</v>
      </c>
      <c r="F47">
        <v>9.9610000000000004E-2</v>
      </c>
      <c r="G47">
        <v>2.5100000000000001E-2</v>
      </c>
      <c r="H47">
        <v>-2.4320000000000001E-2</v>
      </c>
      <c r="I47">
        <v>7.2230000000000003E-2</v>
      </c>
      <c r="J47">
        <v>4.0240959999999999E-2</v>
      </c>
      <c r="K47">
        <v>-0.22680410000000001</v>
      </c>
      <c r="L47">
        <v>3.2578129999999997E-2</v>
      </c>
    </row>
    <row r="48" spans="1:12" x14ac:dyDescent="0.3">
      <c r="A48" s="3">
        <v>34151</v>
      </c>
      <c r="B48">
        <v>1.396E-2</v>
      </c>
      <c r="C48">
        <v>-4.9090000000000002E-2</v>
      </c>
      <c r="D48">
        <v>-9.8729999999999998E-2</v>
      </c>
      <c r="E48">
        <v>4.8349999999999997E-2</v>
      </c>
      <c r="F48">
        <v>-5.5199999999999997E-3</v>
      </c>
      <c r="G48">
        <v>1.014E-2</v>
      </c>
      <c r="H48">
        <v>-2.835E-2</v>
      </c>
      <c r="I48">
        <v>-7.4529999999999999E-2</v>
      </c>
      <c r="J48">
        <v>5.8139530000000002E-3</v>
      </c>
      <c r="K48">
        <v>7.3333330000000002E-2</v>
      </c>
      <c r="L48">
        <v>2.8462999999999999E-2</v>
      </c>
    </row>
    <row r="49" spans="1:12" x14ac:dyDescent="0.3">
      <c r="A49" s="3">
        <v>34182</v>
      </c>
      <c r="B49">
        <v>4.0419999999999998E-2</v>
      </c>
      <c r="C49">
        <v>0.22967000000000001</v>
      </c>
      <c r="D49">
        <v>3.3709999999999997E-2</v>
      </c>
      <c r="E49">
        <v>4.5780000000000001E-2</v>
      </c>
      <c r="F49">
        <v>3.056E-2</v>
      </c>
      <c r="G49">
        <v>5.3510000000000002E-2</v>
      </c>
      <c r="H49">
        <v>3.4479999999999997E-2</v>
      </c>
      <c r="I49">
        <v>-2.0639999999999999E-2</v>
      </c>
      <c r="J49">
        <v>2.8901729999999998E-3</v>
      </c>
      <c r="K49">
        <v>-8.6956519999999995E-2</v>
      </c>
      <c r="L49">
        <v>0.1162362</v>
      </c>
    </row>
    <row r="50" spans="1:12" x14ac:dyDescent="0.3">
      <c r="A50" s="3">
        <v>34213</v>
      </c>
      <c r="B50">
        <v>2.5870000000000001E-2</v>
      </c>
      <c r="C50">
        <v>0.10117</v>
      </c>
      <c r="D50">
        <v>-8.1970000000000001E-2</v>
      </c>
      <c r="E50">
        <v>-3.4880000000000001E-2</v>
      </c>
      <c r="F50">
        <v>1.9400000000000001E-3</v>
      </c>
      <c r="G50">
        <v>8.8999999999999995E-4</v>
      </c>
      <c r="H50">
        <v>-4.564E-2</v>
      </c>
      <c r="I50">
        <v>6.089E-2</v>
      </c>
      <c r="J50">
        <v>-2.2017289999999998E-2</v>
      </c>
      <c r="K50">
        <v>-9.5238100000000006E-2</v>
      </c>
      <c r="L50">
        <v>1.335537E-2</v>
      </c>
    </row>
    <row r="51" spans="1:12" x14ac:dyDescent="0.3">
      <c r="A51" s="3">
        <v>34243</v>
      </c>
      <c r="B51">
        <v>4.0149999999999998E-2</v>
      </c>
      <c r="C51">
        <v>-0.1053</v>
      </c>
      <c r="D51">
        <v>9.5240000000000005E-2</v>
      </c>
      <c r="E51">
        <v>0.11083999999999999</v>
      </c>
      <c r="F51">
        <v>-7.9020000000000007E-2</v>
      </c>
      <c r="G51">
        <v>6.3699999999999998E-3</v>
      </c>
      <c r="H51">
        <v>0.17166000000000001</v>
      </c>
      <c r="I51">
        <v>-5.0770000000000003E-2</v>
      </c>
      <c r="J51">
        <v>2.662722E-2</v>
      </c>
      <c r="K51">
        <v>0.21804509999999999</v>
      </c>
      <c r="L51">
        <v>-7.6923080000000005E-2</v>
      </c>
    </row>
    <row r="52" spans="1:12" x14ac:dyDescent="0.3">
      <c r="A52" s="3">
        <v>34274</v>
      </c>
      <c r="B52">
        <v>-2.4629999999999999E-2</v>
      </c>
      <c r="C52">
        <v>-2.767E-2</v>
      </c>
      <c r="D52">
        <v>0.17663000000000001</v>
      </c>
      <c r="E52">
        <v>1.9220000000000001E-2</v>
      </c>
      <c r="F52">
        <v>8.8800000000000007E-3</v>
      </c>
      <c r="G52">
        <v>1.899E-2</v>
      </c>
      <c r="H52">
        <v>4.1860000000000001E-2</v>
      </c>
      <c r="I52">
        <v>4.4600000000000001E-2</v>
      </c>
      <c r="J52">
        <v>-2.778098E-2</v>
      </c>
      <c r="K52">
        <v>0.33950619999999998</v>
      </c>
      <c r="L52">
        <v>-6.3829789999999997E-2</v>
      </c>
    </row>
    <row r="53" spans="1:12" x14ac:dyDescent="0.3">
      <c r="A53" s="3">
        <v>34304</v>
      </c>
      <c r="B53">
        <v>1.6087000000000001E-2</v>
      </c>
      <c r="C53">
        <v>8.1300000000000001E-3</v>
      </c>
      <c r="D53">
        <v>4.8719999999999999E-2</v>
      </c>
      <c r="E53">
        <v>-2.7720000000000002E-2</v>
      </c>
      <c r="F53">
        <v>-4.4810000000000003E-2</v>
      </c>
      <c r="G53">
        <v>1.95E-2</v>
      </c>
      <c r="H53">
        <v>4.9100000000000003E-3</v>
      </c>
      <c r="I53">
        <v>2.4719999999999999E-2</v>
      </c>
      <c r="J53">
        <v>6.25E-2</v>
      </c>
      <c r="K53">
        <v>-0.16589860000000001</v>
      </c>
      <c r="L53">
        <v>-4.3409089999999997E-2</v>
      </c>
    </row>
    <row r="54" spans="1:12" x14ac:dyDescent="0.3">
      <c r="A54" s="3">
        <v>34335</v>
      </c>
      <c r="B54">
        <v>4.8888000000000001E-2</v>
      </c>
      <c r="C54">
        <v>5.323E-2</v>
      </c>
      <c r="D54">
        <v>0</v>
      </c>
      <c r="E54">
        <v>6.5790000000000001E-2</v>
      </c>
      <c r="F54">
        <v>2.181E-2</v>
      </c>
      <c r="G54">
        <v>-1.223E-2</v>
      </c>
      <c r="H54">
        <v>8.3150000000000002E-2</v>
      </c>
      <c r="I54">
        <v>-3.0699999999999998E-3</v>
      </c>
      <c r="J54">
        <v>-8.4033620000000003E-2</v>
      </c>
      <c r="K54">
        <v>-2.7624309999999999E-2</v>
      </c>
      <c r="L54">
        <v>1.9880710000000001E-3</v>
      </c>
    </row>
    <row r="55" spans="1:12" x14ac:dyDescent="0.3">
      <c r="A55" s="3">
        <v>34366</v>
      </c>
      <c r="B55">
        <v>-9.4959999999999992E-3</v>
      </c>
      <c r="C55">
        <v>5.364E-2</v>
      </c>
      <c r="D55">
        <v>-5.9729999999999998E-2</v>
      </c>
      <c r="E55">
        <v>-2.9E-4</v>
      </c>
      <c r="F55">
        <v>-9.146E-2</v>
      </c>
      <c r="G55">
        <v>-3.0960000000000001E-2</v>
      </c>
      <c r="H55">
        <v>-7.0540000000000005E-2</v>
      </c>
      <c r="I55">
        <v>-3.5479999999999998E-2</v>
      </c>
      <c r="J55">
        <v>4.2813450000000003E-2</v>
      </c>
      <c r="K55">
        <v>0.1363636</v>
      </c>
      <c r="L55">
        <v>-3.9682540000000002E-2</v>
      </c>
    </row>
    <row r="56" spans="1:12" x14ac:dyDescent="0.3">
      <c r="A56" s="3">
        <v>34394</v>
      </c>
      <c r="B56">
        <v>-4.6066000000000003E-2</v>
      </c>
      <c r="C56">
        <v>-1.8180000000000002E-2</v>
      </c>
      <c r="D56">
        <v>3.3099999999999997E-2</v>
      </c>
      <c r="E56">
        <v>-6.1859999999999998E-2</v>
      </c>
      <c r="F56">
        <v>-5.1279999999999999E-2</v>
      </c>
      <c r="G56">
        <v>-5.9810000000000002E-2</v>
      </c>
      <c r="H56">
        <v>-8.3659999999999998E-2</v>
      </c>
      <c r="I56">
        <v>-6.207E-2</v>
      </c>
      <c r="J56">
        <v>-4.2346040000000001E-2</v>
      </c>
      <c r="K56">
        <v>0.01</v>
      </c>
      <c r="L56">
        <v>-9.2809920000000004E-2</v>
      </c>
    </row>
    <row r="57" spans="1:12" x14ac:dyDescent="0.3">
      <c r="A57" s="3">
        <v>34425</v>
      </c>
      <c r="B57">
        <v>-1.1115E-2</v>
      </c>
      <c r="C57">
        <v>-9.5560000000000006E-2</v>
      </c>
      <c r="D57">
        <v>5.2630000000000003E-2</v>
      </c>
      <c r="E57">
        <v>5.4949999999999999E-2</v>
      </c>
      <c r="F57">
        <v>4.6760000000000003E-2</v>
      </c>
      <c r="G57">
        <v>-3.4099999999999998E-3</v>
      </c>
      <c r="H57">
        <v>7.6539999999999997E-2</v>
      </c>
      <c r="I57">
        <v>9.6570000000000003E-2</v>
      </c>
      <c r="J57">
        <v>2.7692310000000001E-2</v>
      </c>
      <c r="K57">
        <v>-0.12871289999999999</v>
      </c>
      <c r="L57">
        <v>5.9496569999999999E-2</v>
      </c>
    </row>
    <row r="58" spans="1:12" x14ac:dyDescent="0.3">
      <c r="A58" s="3">
        <v>34455</v>
      </c>
      <c r="B58">
        <v>-5.9599999999999996E-4</v>
      </c>
      <c r="C58">
        <v>2.4590000000000001E-2</v>
      </c>
      <c r="D58">
        <v>0.1</v>
      </c>
      <c r="E58">
        <v>3.3329999999999999E-2</v>
      </c>
      <c r="F58">
        <v>3.4360000000000002E-2</v>
      </c>
      <c r="G58">
        <v>-1.37E-2</v>
      </c>
      <c r="H58">
        <v>-9.6329999999999999E-2</v>
      </c>
      <c r="I58">
        <v>6.5460000000000004E-2</v>
      </c>
      <c r="J58">
        <v>-3.5928149999999999E-2</v>
      </c>
      <c r="K58">
        <v>0.30113640000000003</v>
      </c>
      <c r="L58">
        <v>-8.6393089999999995E-3</v>
      </c>
    </row>
    <row r="59" spans="1:12" x14ac:dyDescent="0.3">
      <c r="A59" s="3">
        <v>34486</v>
      </c>
      <c r="B59">
        <v>-2.6450999999999999E-2</v>
      </c>
      <c r="C59">
        <v>-6.4000000000000001E-2</v>
      </c>
      <c r="D59">
        <v>-6.7460000000000006E-2</v>
      </c>
      <c r="E59">
        <v>-6.6610000000000003E-2</v>
      </c>
      <c r="F59">
        <v>2.2329999999999999E-2</v>
      </c>
      <c r="G59">
        <v>-0.14430999999999999</v>
      </c>
      <c r="H59">
        <v>5.9700000000000003E-2</v>
      </c>
      <c r="I59">
        <v>-2.1190000000000001E-2</v>
      </c>
      <c r="J59">
        <v>1.4161490000000001E-2</v>
      </c>
      <c r="K59">
        <v>-7.8602619999999998E-2</v>
      </c>
      <c r="L59">
        <v>4.5315900000000003E-3</v>
      </c>
    </row>
    <row r="60" spans="1:12" x14ac:dyDescent="0.3">
      <c r="A60" s="3">
        <v>34516</v>
      </c>
      <c r="B60">
        <v>1.5435000000000001E-2</v>
      </c>
      <c r="C60">
        <v>1.393E-2</v>
      </c>
      <c r="D60">
        <v>5.3190000000000001E-2</v>
      </c>
      <c r="E60">
        <v>-6.0609999999999997E-2</v>
      </c>
      <c r="F60">
        <v>1.6500000000000001E-2</v>
      </c>
      <c r="G60">
        <v>-4.0800000000000003E-3</v>
      </c>
      <c r="H60">
        <v>6.7960000000000007E-2</v>
      </c>
      <c r="I60">
        <v>0.10476000000000001</v>
      </c>
      <c r="J60">
        <v>9.2307689999999998E-2</v>
      </c>
      <c r="K60">
        <v>6.1611369999999999E-2</v>
      </c>
      <c r="L60">
        <v>1.089325E-2</v>
      </c>
    </row>
    <row r="61" spans="1:12" x14ac:dyDescent="0.3">
      <c r="A61" s="3">
        <v>34547</v>
      </c>
      <c r="B61">
        <v>3.6872000000000002E-2</v>
      </c>
      <c r="C61">
        <v>0.10970000000000001</v>
      </c>
      <c r="D61">
        <v>0.11111</v>
      </c>
      <c r="E61">
        <v>4.369E-2</v>
      </c>
      <c r="F61">
        <v>3.2499999999999999E-3</v>
      </c>
      <c r="G61">
        <v>8.6069999999999994E-2</v>
      </c>
      <c r="H61">
        <v>0.10909000000000001</v>
      </c>
      <c r="I61">
        <v>2.3720000000000001E-2</v>
      </c>
      <c r="J61">
        <v>3.6619720000000001E-2</v>
      </c>
      <c r="K61">
        <v>0.1607143</v>
      </c>
      <c r="L61">
        <v>5.6034479999999998E-2</v>
      </c>
    </row>
    <row r="62" spans="1:12" x14ac:dyDescent="0.3">
      <c r="A62" s="3">
        <v>34578</v>
      </c>
      <c r="B62">
        <v>4.5370000000000002E-3</v>
      </c>
      <c r="C62">
        <v>-6.4640000000000003E-2</v>
      </c>
      <c r="D62">
        <v>1.6420000000000001E-2</v>
      </c>
      <c r="E62">
        <v>-6.6369999999999998E-2</v>
      </c>
      <c r="F62">
        <v>1.204E-2</v>
      </c>
      <c r="G62">
        <v>5.4299999999999999E-3</v>
      </c>
      <c r="H62">
        <v>1.5570000000000001E-2</v>
      </c>
      <c r="I62">
        <v>-8.4940000000000002E-2</v>
      </c>
      <c r="J62">
        <v>6.1304350000000001E-2</v>
      </c>
      <c r="K62">
        <v>0.15192310000000001</v>
      </c>
      <c r="L62">
        <v>-2.1469390000000001E-2</v>
      </c>
    </row>
    <row r="63" spans="1:12" x14ac:dyDescent="0.3">
      <c r="A63" s="3">
        <v>34608</v>
      </c>
      <c r="B63">
        <v>-2.343E-3</v>
      </c>
      <c r="C63">
        <v>1.1140000000000001E-2</v>
      </c>
      <c r="D63">
        <v>7.0019999999999999E-2</v>
      </c>
      <c r="E63">
        <v>9.4789999999999999E-2</v>
      </c>
      <c r="F63">
        <v>1.9480000000000001E-2</v>
      </c>
      <c r="G63">
        <v>5.6599999999999998E-2</v>
      </c>
      <c r="H63">
        <v>2.0400000000000001E-3</v>
      </c>
      <c r="I63">
        <v>8.6749999999999994E-2</v>
      </c>
      <c r="J63">
        <v>3.5989720000000003E-2</v>
      </c>
      <c r="K63">
        <v>0.1886477</v>
      </c>
      <c r="L63">
        <v>-9.2243190000000003E-2</v>
      </c>
    </row>
    <row r="64" spans="1:12" x14ac:dyDescent="0.3">
      <c r="A64" s="3">
        <v>34639</v>
      </c>
      <c r="B64">
        <v>-4.0634999999999998E-2</v>
      </c>
      <c r="C64">
        <v>1.61E-2</v>
      </c>
      <c r="D64">
        <v>-4.6980000000000001E-2</v>
      </c>
      <c r="E64">
        <v>-1.524E-2</v>
      </c>
      <c r="F64">
        <v>-4.1399999999999999E-2</v>
      </c>
      <c r="G64">
        <v>7.1399999999999996E-3</v>
      </c>
      <c r="H64">
        <v>-2.4490000000000001E-2</v>
      </c>
      <c r="I64">
        <v>-0.12548999999999999</v>
      </c>
      <c r="J64">
        <v>1.87593E-2</v>
      </c>
      <c r="K64">
        <v>-3.2303369999999998E-2</v>
      </c>
      <c r="L64">
        <v>-3.0023089999999999E-2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P118"/>
  <sheetViews>
    <sheetView workbookViewId="0"/>
  </sheetViews>
  <sheetFormatPr defaultRowHeight="16.2" x14ac:dyDescent="0.3"/>
  <cols>
    <col min="6" max="6" width="9.109375" bestFit="1" customWidth="1"/>
    <col min="10" max="10" width="12.88671875" bestFit="1" customWidth="1"/>
    <col min="14" max="14" width="11.77734375" bestFit="1" customWidth="1"/>
  </cols>
  <sheetData>
    <row r="1" spans="2:4" ht="32.4" x14ac:dyDescent="0.3">
      <c r="B1" s="2" t="s">
        <v>4</v>
      </c>
      <c r="C1" s="2" t="s">
        <v>5</v>
      </c>
      <c r="D1" s="2" t="s">
        <v>6</v>
      </c>
    </row>
    <row r="2" spans="2:4" x14ac:dyDescent="0.3">
      <c r="B2">
        <v>4.7809999999999998E-2</v>
      </c>
      <c r="C2">
        <v>-5.4350000000000002E-2</v>
      </c>
      <c r="D2">
        <v>-0.10807</v>
      </c>
    </row>
    <row r="3" spans="2:4" x14ac:dyDescent="0.3">
      <c r="B3">
        <v>6.5500000000000003E-2</v>
      </c>
      <c r="C3">
        <v>-3.211E-2</v>
      </c>
      <c r="D3">
        <v>-1.9939999999999999E-2</v>
      </c>
    </row>
    <row r="4" spans="2:4" x14ac:dyDescent="0.3">
      <c r="B4">
        <v>2.1659999999999999E-2</v>
      </c>
      <c r="C4">
        <v>7.9399999999999991E-3</v>
      </c>
      <c r="D4">
        <v>3.6179999999999997E-2</v>
      </c>
    </row>
    <row r="5" spans="2:4" x14ac:dyDescent="0.3">
      <c r="B5">
        <v>2.7089999999999999E-2</v>
      </c>
      <c r="C5">
        <v>-4.7239999999999997E-2</v>
      </c>
      <c r="D5">
        <v>-1.3780000000000001E-2</v>
      </c>
    </row>
    <row r="6" spans="2:4" x14ac:dyDescent="0.3">
      <c r="B6">
        <v>0.11201999999999999</v>
      </c>
      <c r="C6">
        <v>0.14743999999999999</v>
      </c>
      <c r="D6">
        <v>8.8510000000000005E-2</v>
      </c>
    </row>
    <row r="7" spans="2:4" x14ac:dyDescent="0.3">
      <c r="B7">
        <v>-2.0830000000000001E-2</v>
      </c>
      <c r="C7">
        <v>2.5270000000000001E-2</v>
      </c>
      <c r="D7">
        <v>-4.8329999999999998E-2</v>
      </c>
    </row>
    <row r="8" spans="2:4" x14ac:dyDescent="0.3">
      <c r="B8">
        <v>-5.1060000000000001E-2</v>
      </c>
      <c r="C8">
        <v>-0.1162</v>
      </c>
      <c r="D8">
        <v>-6.6869999999999999E-2</v>
      </c>
    </row>
    <row r="9" spans="2:4" x14ac:dyDescent="0.3">
      <c r="B9">
        <v>-7.5469999999999995E-2</v>
      </c>
      <c r="C9">
        <v>-0.10884000000000001</v>
      </c>
      <c r="D9">
        <v>-8.795E-2</v>
      </c>
    </row>
    <row r="10" spans="2:4" x14ac:dyDescent="0.3">
      <c r="B10">
        <v>4.4170000000000001E-2</v>
      </c>
      <c r="C10">
        <v>-6.726E-2</v>
      </c>
      <c r="D10">
        <v>1.9859999999999999E-2</v>
      </c>
    </row>
    <row r="11" spans="2:4" x14ac:dyDescent="0.3">
      <c r="B11">
        <v>-9.4000000000000004E-3</v>
      </c>
      <c r="C11">
        <v>-2.8850000000000001E-2</v>
      </c>
      <c r="D11">
        <v>-3.2030000000000003E-2</v>
      </c>
    </row>
    <row r="12" spans="2:4" x14ac:dyDescent="0.3">
      <c r="B12">
        <v>8.9770000000000003E-2</v>
      </c>
      <c r="C12">
        <v>0.11723</v>
      </c>
      <c r="D12">
        <v>4.7789999999999999E-2</v>
      </c>
    </row>
    <row r="13" spans="2:4" x14ac:dyDescent="0.3">
      <c r="B13">
        <v>-5.4999999999999997E-3</v>
      </c>
      <c r="C13">
        <v>3.5560000000000001E-2</v>
      </c>
      <c r="D13">
        <v>1.4250000000000001E-2</v>
      </c>
    </row>
    <row r="14" spans="2:4" x14ac:dyDescent="0.3">
      <c r="B14">
        <v>0.12168</v>
      </c>
      <c r="C14">
        <v>-2.146E-2</v>
      </c>
      <c r="D14">
        <v>-1.7600000000000001E-3</v>
      </c>
    </row>
    <row r="15" spans="2:4" x14ac:dyDescent="0.3">
      <c r="B15">
        <v>2.5329999999999998E-2</v>
      </c>
      <c r="C15">
        <v>0.10965</v>
      </c>
      <c r="D15">
        <v>4.9299999999999997E-2</v>
      </c>
    </row>
    <row r="16" spans="2:4" x14ac:dyDescent="0.3">
      <c r="B16">
        <v>-0.11552999999999999</v>
      </c>
      <c r="C16">
        <v>0.10150000000000001</v>
      </c>
      <c r="D16">
        <v>-1.154E-2</v>
      </c>
    </row>
    <row r="17" spans="2:4" x14ac:dyDescent="0.3">
      <c r="B17">
        <v>-9.5500000000000002E-2</v>
      </c>
      <c r="C17">
        <v>-3.5970000000000002E-2</v>
      </c>
      <c r="D17">
        <v>-1.5520000000000001E-2</v>
      </c>
    </row>
    <row r="18" spans="2:4" x14ac:dyDescent="0.3">
      <c r="B18">
        <v>4.2090000000000002E-2</v>
      </c>
      <c r="C18">
        <v>4.7539999999999999E-2</v>
      </c>
      <c r="D18">
        <v>7.0099999999999997E-3</v>
      </c>
    </row>
    <row r="19" spans="2:4" x14ac:dyDescent="0.3">
      <c r="B19">
        <v>-8.4809999999999997E-2</v>
      </c>
      <c r="C19">
        <v>-6.071E-2</v>
      </c>
      <c r="D19">
        <v>8.8999999999999999E-3</v>
      </c>
    </row>
    <row r="20" spans="2:4" x14ac:dyDescent="0.3">
      <c r="B20">
        <v>4.2470000000000001E-2</v>
      </c>
      <c r="C20">
        <v>-3.8E-3</v>
      </c>
      <c r="D20">
        <v>4.5530000000000001E-2</v>
      </c>
    </row>
    <row r="21" spans="2:4" x14ac:dyDescent="0.3">
      <c r="B21">
        <v>-3.1260000000000003E-2</v>
      </c>
      <c r="C21">
        <v>-9.8999999999999999E-4</v>
      </c>
      <c r="D21">
        <v>1.508E-2</v>
      </c>
    </row>
    <row r="22" spans="2:4" x14ac:dyDescent="0.3">
      <c r="B22">
        <v>6.9680000000000006E-2</v>
      </c>
      <c r="C22">
        <v>7.2800000000000004E-2</v>
      </c>
      <c r="D22">
        <v>3.1550000000000002E-2</v>
      </c>
    </row>
    <row r="23" spans="2:4" x14ac:dyDescent="0.3">
      <c r="B23">
        <v>-5.1869999999999999E-2</v>
      </c>
      <c r="C23">
        <v>-7.1399999999999996E-3</v>
      </c>
      <c r="D23">
        <v>8.1200000000000005E-3</v>
      </c>
    </row>
    <row r="24" spans="2:4" x14ac:dyDescent="0.3">
      <c r="B24">
        <v>-4.6210000000000001E-2</v>
      </c>
      <c r="C24">
        <v>-2.971E-2</v>
      </c>
      <c r="D24">
        <v>-3.0599999999999999E-2</v>
      </c>
    </row>
    <row r="25" spans="2:4" x14ac:dyDescent="0.3">
      <c r="B25">
        <v>-3.7839999999999999E-2</v>
      </c>
      <c r="C25">
        <v>0.13011</v>
      </c>
      <c r="D25">
        <v>8.8239999999999999E-2</v>
      </c>
    </row>
    <row r="26" spans="2:4" x14ac:dyDescent="0.3">
      <c r="B26">
        <v>1.124E-2</v>
      </c>
      <c r="C26">
        <v>0.14474000000000001</v>
      </c>
      <c r="D26">
        <v>-6.966E-2</v>
      </c>
    </row>
    <row r="27" spans="2:4" x14ac:dyDescent="0.3">
      <c r="B27">
        <v>-2.128E-2</v>
      </c>
      <c r="C27">
        <v>-6.6839999999999997E-2</v>
      </c>
      <c r="D27">
        <v>-3.1609999999999999E-2</v>
      </c>
    </row>
    <row r="28" spans="2:4" x14ac:dyDescent="0.3">
      <c r="B28">
        <v>-3.8850000000000003E-2</v>
      </c>
      <c r="C28">
        <v>-1.5429999999999999E-2</v>
      </c>
      <c r="D28">
        <v>-6.3899999999999998E-3</v>
      </c>
    </row>
    <row r="29" spans="2:4" x14ac:dyDescent="0.3">
      <c r="B29">
        <v>8.6830000000000004E-2</v>
      </c>
      <c r="C29">
        <v>0.11285000000000001</v>
      </c>
      <c r="D29">
        <v>9.6659999999999996E-2</v>
      </c>
    </row>
    <row r="30" spans="2:4" x14ac:dyDescent="0.3">
      <c r="B30">
        <v>1.333E-2</v>
      </c>
      <c r="C30">
        <v>5.8590000000000003E-2</v>
      </c>
      <c r="D30">
        <v>-2.564E-2</v>
      </c>
    </row>
    <row r="31" spans="2:4" x14ac:dyDescent="0.3">
      <c r="B31">
        <v>7.8509999999999996E-2</v>
      </c>
      <c r="C31">
        <v>-1.8669999999999999E-2</v>
      </c>
      <c r="D31">
        <v>5.3089999999999998E-2</v>
      </c>
    </row>
    <row r="32" spans="2:4" x14ac:dyDescent="0.3">
      <c r="B32">
        <v>-3.193E-2</v>
      </c>
      <c r="C32">
        <v>-4.6199999999999998E-2</v>
      </c>
      <c r="D32">
        <v>5.2299999999999999E-2</v>
      </c>
    </row>
    <row r="33" spans="2:4" x14ac:dyDescent="0.3">
      <c r="B33">
        <v>-7.2980000000000003E-2</v>
      </c>
      <c r="C33">
        <v>-2.9059999999999999E-2</v>
      </c>
      <c r="D33">
        <v>1.5100000000000001E-3</v>
      </c>
    </row>
    <row r="34" spans="2:4" x14ac:dyDescent="0.3">
      <c r="B34">
        <v>-6.7820000000000005E-2</v>
      </c>
      <c r="C34">
        <v>4.4119999999999999E-2</v>
      </c>
      <c r="D34">
        <v>3.4299999999999999E-3</v>
      </c>
    </row>
    <row r="35" spans="2:4" x14ac:dyDescent="0.3">
      <c r="B35">
        <v>-0.17183000000000001</v>
      </c>
      <c r="C35">
        <v>3.3799999999999997E-2</v>
      </c>
      <c r="D35">
        <v>1.976E-2</v>
      </c>
    </row>
    <row r="36" spans="2:4" x14ac:dyDescent="0.3">
      <c r="B36">
        <v>3.8649999999999997E-2</v>
      </c>
      <c r="C36">
        <v>7.0300000000000001E-2</v>
      </c>
      <c r="D36">
        <v>-2.086E-2</v>
      </c>
    </row>
    <row r="37" spans="2:4" x14ac:dyDescent="0.3">
      <c r="B37">
        <v>-0.26190000000000002</v>
      </c>
      <c r="C37">
        <v>-5.1000000000000004E-3</v>
      </c>
      <c r="D37">
        <v>3.5430000000000003E-2</v>
      </c>
    </row>
    <row r="38" spans="2:4" x14ac:dyDescent="0.3">
      <c r="B38">
        <v>2.2329999999999999E-2</v>
      </c>
      <c r="C38">
        <v>-2.5600000000000002E-3</v>
      </c>
      <c r="D38">
        <v>-1.788E-2</v>
      </c>
    </row>
    <row r="39" spans="2:4" x14ac:dyDescent="0.3">
      <c r="B39">
        <v>6.6309999999999994E-2</v>
      </c>
      <c r="C39">
        <v>4.3189999999999999E-2</v>
      </c>
      <c r="D39">
        <v>0.10774</v>
      </c>
    </row>
    <row r="40" spans="2:4" x14ac:dyDescent="0.3">
      <c r="B40">
        <v>-6.4369999999999997E-2</v>
      </c>
      <c r="C40">
        <v>4.444E-2</v>
      </c>
      <c r="D40">
        <v>2.2519999999999998E-2</v>
      </c>
    </row>
    <row r="41" spans="2:4" x14ac:dyDescent="0.3">
      <c r="B41">
        <v>-4.4229999999999998E-2</v>
      </c>
      <c r="C41">
        <v>-8.9829999999999993E-2</v>
      </c>
      <c r="D41">
        <v>-8.548E-2</v>
      </c>
    </row>
    <row r="42" spans="2:4" x14ac:dyDescent="0.3">
      <c r="B42">
        <v>9.5939999999999998E-2</v>
      </c>
      <c r="C42">
        <v>3.3770000000000001E-2</v>
      </c>
      <c r="D42">
        <v>-1.039E-2</v>
      </c>
    </row>
    <row r="43" spans="2:4" x14ac:dyDescent="0.3">
      <c r="B43">
        <v>-6.3979999999999995E-2</v>
      </c>
      <c r="C43">
        <v>-1.04E-2</v>
      </c>
      <c r="D43">
        <v>9.9610000000000004E-2</v>
      </c>
    </row>
    <row r="44" spans="2:4" x14ac:dyDescent="0.3">
      <c r="B44">
        <v>-9.8729999999999998E-2</v>
      </c>
      <c r="C44">
        <v>4.8349999999999997E-2</v>
      </c>
      <c r="D44">
        <v>-5.5199999999999997E-3</v>
      </c>
    </row>
    <row r="45" spans="2:4" x14ac:dyDescent="0.3">
      <c r="B45">
        <v>3.3709999999999997E-2</v>
      </c>
      <c r="C45">
        <v>4.5780000000000001E-2</v>
      </c>
      <c r="D45">
        <v>3.056E-2</v>
      </c>
    </row>
    <row r="46" spans="2:4" x14ac:dyDescent="0.3">
      <c r="B46">
        <v>-8.1970000000000001E-2</v>
      </c>
      <c r="C46">
        <v>-3.4880000000000001E-2</v>
      </c>
      <c r="D46">
        <v>1.9400000000000001E-3</v>
      </c>
    </row>
    <row r="47" spans="2:4" x14ac:dyDescent="0.3">
      <c r="B47">
        <v>9.5240000000000005E-2</v>
      </c>
      <c r="C47">
        <v>0.11083999999999999</v>
      </c>
      <c r="D47">
        <v>-7.9020000000000007E-2</v>
      </c>
    </row>
    <row r="48" spans="2:4" x14ac:dyDescent="0.3">
      <c r="B48">
        <v>0.17663000000000001</v>
      </c>
      <c r="C48">
        <v>1.9220000000000001E-2</v>
      </c>
      <c r="D48">
        <v>8.8800000000000007E-3</v>
      </c>
    </row>
    <row r="49" spans="1:5" x14ac:dyDescent="0.3">
      <c r="B49">
        <v>4.8719999999999999E-2</v>
      </c>
      <c r="C49">
        <v>-2.7720000000000002E-2</v>
      </c>
      <c r="D49">
        <v>-4.4810000000000003E-2</v>
      </c>
    </row>
    <row r="50" spans="1:5" x14ac:dyDescent="0.3">
      <c r="B50">
        <v>0</v>
      </c>
      <c r="C50">
        <v>6.5790000000000001E-2</v>
      </c>
      <c r="D50">
        <v>2.181E-2</v>
      </c>
    </row>
    <row r="51" spans="1:5" x14ac:dyDescent="0.3">
      <c r="B51">
        <v>-5.9729999999999998E-2</v>
      </c>
      <c r="C51">
        <v>-2.9E-4</v>
      </c>
      <c r="D51">
        <v>-9.146E-2</v>
      </c>
    </row>
    <row r="52" spans="1:5" x14ac:dyDescent="0.3">
      <c r="B52">
        <v>3.3099999999999997E-2</v>
      </c>
      <c r="C52">
        <v>-6.1859999999999998E-2</v>
      </c>
      <c r="D52">
        <v>-5.1279999999999999E-2</v>
      </c>
    </row>
    <row r="53" spans="1:5" x14ac:dyDescent="0.3">
      <c r="B53">
        <v>5.2630000000000003E-2</v>
      </c>
      <c r="C53">
        <v>5.4949999999999999E-2</v>
      </c>
      <c r="D53">
        <v>4.6760000000000003E-2</v>
      </c>
    </row>
    <row r="54" spans="1:5" x14ac:dyDescent="0.3">
      <c r="B54">
        <v>0.1</v>
      </c>
      <c r="C54">
        <v>3.3329999999999999E-2</v>
      </c>
      <c r="D54">
        <v>3.4360000000000002E-2</v>
      </c>
    </row>
    <row r="55" spans="1:5" x14ac:dyDescent="0.3">
      <c r="B55">
        <v>-6.7460000000000006E-2</v>
      </c>
      <c r="C55">
        <v>-6.6610000000000003E-2</v>
      </c>
      <c r="D55">
        <v>2.2329999999999999E-2</v>
      </c>
    </row>
    <row r="56" spans="1:5" x14ac:dyDescent="0.3">
      <c r="B56">
        <v>5.3190000000000001E-2</v>
      </c>
      <c r="C56">
        <v>-6.0609999999999997E-2</v>
      </c>
      <c r="D56">
        <v>1.6500000000000001E-2</v>
      </c>
    </row>
    <row r="57" spans="1:5" x14ac:dyDescent="0.3">
      <c r="B57">
        <v>0.11111</v>
      </c>
      <c r="C57">
        <v>4.369E-2</v>
      </c>
      <c r="D57">
        <v>3.2499999999999999E-3</v>
      </c>
    </row>
    <row r="58" spans="1:5" x14ac:dyDescent="0.3">
      <c r="B58">
        <v>1.6420000000000001E-2</v>
      </c>
      <c r="C58">
        <v>-6.6369999999999998E-2</v>
      </c>
      <c r="D58">
        <v>1.204E-2</v>
      </c>
    </row>
    <row r="59" spans="1:5" x14ac:dyDescent="0.3">
      <c r="B59">
        <v>7.0019999999999999E-2</v>
      </c>
      <c r="C59">
        <v>9.4789999999999999E-2</v>
      </c>
      <c r="D59">
        <v>1.9480000000000001E-2</v>
      </c>
    </row>
    <row r="60" spans="1:5" x14ac:dyDescent="0.3">
      <c r="B60">
        <v>-4.6980000000000001E-2</v>
      </c>
      <c r="C60">
        <v>-1.524E-2</v>
      </c>
      <c r="D60">
        <v>-4.1399999999999999E-2</v>
      </c>
    </row>
    <row r="61" spans="1:5" x14ac:dyDescent="0.3">
      <c r="A61" s="4" t="s">
        <v>22</v>
      </c>
      <c r="B61">
        <f>COUNT(B2:B60)</f>
        <v>59</v>
      </c>
      <c r="C61">
        <f>COUNT(C2:C60)</f>
        <v>59</v>
      </c>
      <c r="D61">
        <f>COUNT(D2:D60)</f>
        <v>59</v>
      </c>
    </row>
    <row r="62" spans="1:5" x14ac:dyDescent="0.3">
      <c r="A62" s="4" t="s">
        <v>13</v>
      </c>
      <c r="B62">
        <f>AVERAGE(B2:B60)</f>
        <v>1.5908474576271201E-3</v>
      </c>
      <c r="C62">
        <f>AVERAGE(C2:C60)</f>
        <v>1.1275932203389828E-2</v>
      </c>
      <c r="D62">
        <f>AVERAGE(D2:D60)</f>
        <v>2.5845762711864386E-3</v>
      </c>
    </row>
    <row r="63" spans="1:5" ht="16.8" thickBot="1" x14ac:dyDescent="0.35">
      <c r="A63" s="4" t="s">
        <v>14</v>
      </c>
      <c r="B63">
        <f>STDEV(B2:B60)</f>
        <v>7.8281010629216469E-2</v>
      </c>
      <c r="C63">
        <f>STDEV(C2:C60)</f>
        <v>6.4519928146234973E-2</v>
      </c>
      <c r="D63">
        <f>STDEV(D2:D60)</f>
        <v>4.8237127399246633E-2</v>
      </c>
    </row>
    <row r="64" spans="1:5" x14ac:dyDescent="0.3">
      <c r="A64" s="4" t="s">
        <v>19</v>
      </c>
      <c r="B64" s="7"/>
      <c r="C64" s="7" t="s">
        <v>4</v>
      </c>
      <c r="D64" s="7" t="s">
        <v>5</v>
      </c>
      <c r="E64" s="7" t="s">
        <v>6</v>
      </c>
    </row>
    <row r="65" spans="1:7" x14ac:dyDescent="0.3">
      <c r="B65" s="5" t="s">
        <v>4</v>
      </c>
      <c r="C65" s="5">
        <f>VAR(three!$B$2:$B$60)</f>
        <v>6.1279166251315027E-3</v>
      </c>
      <c r="D65" s="5">
        <f>C66</f>
        <v>1.37814622936879E-3</v>
      </c>
      <c r="E65" s="5">
        <f>C67</f>
        <v>5.0879997881355884E-4</v>
      </c>
    </row>
    <row r="66" spans="1:7" x14ac:dyDescent="0.3">
      <c r="B66" s="5" t="s">
        <v>5</v>
      </c>
      <c r="C66" s="5">
        <v>1.37814622936879E-3</v>
      </c>
      <c r="D66" s="5">
        <f>VAR(three!$C$2:$C$60)</f>
        <v>4.1628211279953241E-3</v>
      </c>
      <c r="E66" s="5">
        <f>D67</f>
        <v>1.2122890396259489E-3</v>
      </c>
    </row>
    <row r="67" spans="1:7" ht="16.8" thickBot="1" x14ac:dyDescent="0.35">
      <c r="B67" s="6" t="s">
        <v>6</v>
      </c>
      <c r="C67" s="6">
        <v>5.0879997881355884E-4</v>
      </c>
      <c r="D67" s="6">
        <v>1.2122890396259489E-3</v>
      </c>
      <c r="E67" s="6">
        <f>VAR(three!$D$2:$D$60)</f>
        <v>2.3268204597311506E-3</v>
      </c>
    </row>
    <row r="69" spans="1:7" x14ac:dyDescent="0.3">
      <c r="A69" s="4" t="s">
        <v>20</v>
      </c>
      <c r="B69" s="4" t="s">
        <v>21</v>
      </c>
      <c r="C69" s="4" t="s">
        <v>23</v>
      </c>
      <c r="D69" s="4" t="s">
        <v>17</v>
      </c>
      <c r="E69" s="4" t="s">
        <v>18</v>
      </c>
      <c r="F69" s="4" t="s">
        <v>16</v>
      </c>
      <c r="G69" s="4" t="s">
        <v>24</v>
      </c>
    </row>
    <row r="70" spans="1:7" x14ac:dyDescent="0.3">
      <c r="A70">
        <v>-6.334484809761505E-2</v>
      </c>
      <c r="B70">
        <v>0.99275744784230691</v>
      </c>
      <c r="C70">
        <v>7.0587400255308089E-2</v>
      </c>
      <c r="D70">
        <f t="array" ref="D70">MMULT(A70:C70,MMULT($C$65:$E$67,TRANSPOSE(A70:C70)))</f>
        <v>4.130945549057431E-3</v>
      </c>
      <c r="E70">
        <f>D70^0.5</f>
        <v>6.4272432263431822E-2</v>
      </c>
      <c r="F70">
        <f t="array" ref="F70">MMULT(A70:C70,TRANSPOSE($B$62:$D$62))</f>
        <v>1.1275932205474907E-2</v>
      </c>
      <c r="G70">
        <f>SUM(A70:C70)</f>
        <v>0.99999999999999989</v>
      </c>
    </row>
    <row r="72" spans="1:7" x14ac:dyDescent="0.3">
      <c r="A72" s="4" t="s">
        <v>25</v>
      </c>
      <c r="B72">
        <f>MIN(B62:D62)</f>
        <v>1.5908474576271201E-3</v>
      </c>
    </row>
    <row r="73" spans="1:7" x14ac:dyDescent="0.3">
      <c r="A73" s="4" t="s">
        <v>26</v>
      </c>
      <c r="B73">
        <f>MAX(B62:D62)</f>
        <v>1.1275932203389828E-2</v>
      </c>
    </row>
    <row r="75" spans="1:7" x14ac:dyDescent="0.3">
      <c r="A75" s="4" t="s">
        <v>27</v>
      </c>
      <c r="B75">
        <f>A88</f>
        <v>1.1275932203389828E-2</v>
      </c>
    </row>
    <row r="77" spans="1:7" x14ac:dyDescent="0.3">
      <c r="B77" s="4" t="s">
        <v>28</v>
      </c>
      <c r="C77" s="4" t="s">
        <v>29</v>
      </c>
      <c r="D77" s="4" t="s">
        <v>30</v>
      </c>
      <c r="E77" s="4" t="s">
        <v>32</v>
      </c>
      <c r="F77" s="4" t="s">
        <v>31</v>
      </c>
      <c r="G77" s="4" t="s">
        <v>33</v>
      </c>
    </row>
    <row r="78" spans="1:7" x14ac:dyDescent="0.3">
      <c r="A78">
        <f>B72</f>
        <v>1.5908474576271201E-3</v>
      </c>
      <c r="B78">
        <v>0.28014070494101934</v>
      </c>
      <c r="C78">
        <v>-8.2305333589128338E-2</v>
      </c>
      <c r="D78">
        <v>0.80216462864810945</v>
      </c>
      <c r="E78">
        <v>2.0113914413249804E-3</v>
      </c>
      <c r="F78">
        <v>4.4848538898441058E-2</v>
      </c>
      <c r="G78">
        <v>1.5908474314938802E-3</v>
      </c>
    </row>
    <row r="79" spans="1:7" x14ac:dyDescent="0.3">
      <c r="A79">
        <f t="shared" ref="A79:A87" si="0">A78+($B$73-$A$78)/10</f>
        <v>2.559355932203391E-3</v>
      </c>
      <c r="B79">
        <v>0.24579215059232953</v>
      </c>
      <c r="C79">
        <v>2.5200942082166312E-2</v>
      </c>
      <c r="D79">
        <v>0.72900690732550433</v>
      </c>
      <c r="E79">
        <v>1.8533999406846963E-3</v>
      </c>
      <c r="F79">
        <v>4.3051131700394318E-2</v>
      </c>
      <c r="G79">
        <v>2.5593558864590803E-3</v>
      </c>
    </row>
    <row r="80" spans="1:7" x14ac:dyDescent="0.3">
      <c r="A80">
        <f t="shared" si="0"/>
        <v>3.527864406779662E-3</v>
      </c>
      <c r="B80">
        <v>0.21144359349211267</v>
      </c>
      <c r="C80">
        <v>0.13270722519835093</v>
      </c>
      <c r="D80">
        <v>0.65584918130953651</v>
      </c>
      <c r="E80">
        <v>1.7776188591816461E-3</v>
      </c>
      <c r="F80">
        <v>4.2161817550737141E-2</v>
      </c>
      <c r="G80">
        <v>3.527864408864741E-3</v>
      </c>
    </row>
    <row r="81" spans="1:13" x14ac:dyDescent="0.3">
      <c r="A81">
        <f t="shared" si="0"/>
        <v>4.4963728813559329E-3</v>
      </c>
      <c r="B81">
        <v>0.17709503828089473</v>
      </c>
      <c r="C81">
        <v>0.24021350338839992</v>
      </c>
      <c r="D81">
        <v>0.58269145833070546</v>
      </c>
      <c r="E81">
        <v>1.7840482084861061E-3</v>
      </c>
      <c r="F81">
        <v>4.2237994844524833E-2</v>
      </c>
      <c r="G81">
        <v>4.4963728865784524E-3</v>
      </c>
    </row>
    <row r="82" spans="1:13" x14ac:dyDescent="0.3">
      <c r="A82">
        <f t="shared" si="0"/>
        <v>5.4648813559322034E-3</v>
      </c>
      <c r="B82">
        <v>0.1427464832596462</v>
      </c>
      <c r="C82">
        <v>0.34771978123918523</v>
      </c>
      <c r="D82">
        <v>0.50953373550116865</v>
      </c>
      <c r="E82">
        <v>1.8726879827840397E-3</v>
      </c>
      <c r="F82">
        <v>4.3274565079085885E-2</v>
      </c>
      <c r="G82">
        <v>5.4648813611547237E-3</v>
      </c>
    </row>
    <row r="83" spans="1:13" x14ac:dyDescent="0.3">
      <c r="A83">
        <f t="shared" si="0"/>
        <v>6.4333898305084739E-3</v>
      </c>
      <c r="B83">
        <v>0.10839792806312235</v>
      </c>
      <c r="C83">
        <v>0.45522605906993041</v>
      </c>
      <c r="D83">
        <v>0.43637601286694738</v>
      </c>
      <c r="E83">
        <v>2.0435381819631161E-3</v>
      </c>
      <c r="F83">
        <v>4.5205510526517848E-2</v>
      </c>
      <c r="G83">
        <v>6.4333898357309943E-3</v>
      </c>
    </row>
    <row r="84" spans="1:13" x14ac:dyDescent="0.3">
      <c r="A84">
        <f t="shared" si="0"/>
        <v>7.4018983050847444E-3</v>
      </c>
      <c r="B84">
        <v>7.4049371658968577E-2</v>
      </c>
      <c r="C84">
        <v>0.56273233977000259</v>
      </c>
      <c r="D84">
        <v>0.36321828857102872</v>
      </c>
      <c r="E84">
        <v>2.2965988139623706E-3</v>
      </c>
      <c r="F84">
        <v>4.7922842298452735E-2</v>
      </c>
      <c r="G84">
        <v>7.4018983364456644E-3</v>
      </c>
    </row>
    <row r="85" spans="1:13" x14ac:dyDescent="0.3">
      <c r="A85">
        <f t="shared" si="0"/>
        <v>8.3704067796610149E-3</v>
      </c>
      <c r="B85">
        <v>3.9700816998261675E-2</v>
      </c>
      <c r="C85">
        <v>0.67023861465460854</v>
      </c>
      <c r="D85">
        <v>0.29006056834712968</v>
      </c>
      <c r="E85">
        <v>2.6318698549646947E-3</v>
      </c>
      <c r="F85">
        <v>5.1301752942416061E-2</v>
      </c>
      <c r="G85">
        <v>8.3704067848835335E-3</v>
      </c>
    </row>
    <row r="86" spans="1:13" x14ac:dyDescent="0.3">
      <c r="A86">
        <f t="shared" si="0"/>
        <v>9.3389152542372855E-3</v>
      </c>
      <c r="B86">
        <v>5.3522621885455646E-3</v>
      </c>
      <c r="C86">
        <v>0.77774489252957935</v>
      </c>
      <c r="D86">
        <v>0.21690284528187517</v>
      </c>
      <c r="E86">
        <v>3.0493513287871989E-3</v>
      </c>
      <c r="F86">
        <v>5.5220931980429294E-2</v>
      </c>
      <c r="G86">
        <v>9.3389152594598041E-3</v>
      </c>
    </row>
    <row r="87" spans="1:13" x14ac:dyDescent="0.3">
      <c r="A87">
        <f t="shared" si="0"/>
        <v>1.0307423728813556E-2</v>
      </c>
      <c r="B87">
        <v>-2.8996293010169816E-2</v>
      </c>
      <c r="C87">
        <v>0.88525117036007384</v>
      </c>
      <c r="D87">
        <v>0.14374512265009598</v>
      </c>
      <c r="E87">
        <v>3.5490432274908452E-3</v>
      </c>
      <c r="F87">
        <v>5.9573846841469331E-2</v>
      </c>
      <c r="G87">
        <v>1.0307423734036073E-2</v>
      </c>
    </row>
    <row r="88" spans="1:13" x14ac:dyDescent="0.3">
      <c r="A88">
        <f>B73</f>
        <v>1.1275932203389828E-2</v>
      </c>
      <c r="B88">
        <v>-6.334484809761505E-2</v>
      </c>
      <c r="C88">
        <v>0.99275744784230691</v>
      </c>
      <c r="D88">
        <v>7.0587400255308089E-2</v>
      </c>
      <c r="E88">
        <v>4.130945549057431E-3</v>
      </c>
      <c r="F88">
        <v>6.4272432263431822E-2</v>
      </c>
      <c r="G88">
        <v>1.1275932205474907E-2</v>
      </c>
    </row>
    <row r="90" spans="1:13" ht="18.600000000000001" x14ac:dyDescent="0.3">
      <c r="A90" t="s">
        <v>34</v>
      </c>
      <c r="J90" s="4" t="s">
        <v>70</v>
      </c>
      <c r="L90" s="4" t="s">
        <v>62</v>
      </c>
      <c r="M90">
        <v>5.0000000000000002E-5</v>
      </c>
    </row>
    <row r="91" spans="1:13" ht="18.600000000000001" x14ac:dyDescent="0.3">
      <c r="A91" s="4" t="s">
        <v>35</v>
      </c>
      <c r="E91" s="4"/>
      <c r="J91" s="4" t="s">
        <v>71</v>
      </c>
    </row>
    <row r="92" spans="1:13" ht="18.600000000000001" x14ac:dyDescent="0.3">
      <c r="A92" s="4" t="s">
        <v>43</v>
      </c>
      <c r="E92" s="4" t="s">
        <v>41</v>
      </c>
      <c r="F92">
        <v>6.1279166251315027E-3</v>
      </c>
      <c r="G92">
        <v>1.37814622936879E-3</v>
      </c>
      <c r="H92">
        <v>5.0879997881355884E-4</v>
      </c>
      <c r="J92" s="4" t="s">
        <v>72</v>
      </c>
    </row>
    <row r="93" spans="1:13" ht="18.600000000000001" x14ac:dyDescent="0.3">
      <c r="A93" s="4" t="s">
        <v>36</v>
      </c>
      <c r="F93">
        <v>1.37814622936879E-3</v>
      </c>
      <c r="G93">
        <v>4.1628211279953241E-3</v>
      </c>
      <c r="H93">
        <v>1.2122890396259489E-3</v>
      </c>
      <c r="J93" s="4" t="s">
        <v>61</v>
      </c>
    </row>
    <row r="94" spans="1:13" ht="18.600000000000001" x14ac:dyDescent="0.3">
      <c r="A94" s="4" t="s">
        <v>37</v>
      </c>
      <c r="D94">
        <f t="array" ref="D94">MMULT(TRANSPOSE(x),MMULT(MINVERSE(V),e))</f>
        <v>2.2235567503141143</v>
      </c>
      <c r="F94">
        <v>5.0879997881355884E-4</v>
      </c>
      <c r="G94">
        <v>1.2122890396259489E-3</v>
      </c>
      <c r="H94">
        <v>2.3268204597311506E-3</v>
      </c>
    </row>
    <row r="95" spans="1:13" ht="18.600000000000001" x14ac:dyDescent="0.3">
      <c r="A95" s="4" t="s">
        <v>42</v>
      </c>
      <c r="D95">
        <f t="array" ref="D95">MMULT(TRANSPOSE(e),MMULT(MINVERSE(V),e))</f>
        <v>3.1572455428021361E-2</v>
      </c>
      <c r="E95" s="4" t="s">
        <v>40</v>
      </c>
      <c r="F95">
        <v>1</v>
      </c>
      <c r="I95" s="4" t="s">
        <v>63</v>
      </c>
      <c r="J95">
        <f t="array" ref="J95">MMULT(MMULT(TRANSPOSE(x),MINVERSE(V)),x)</f>
        <v>564.87415144136105</v>
      </c>
    </row>
    <row r="96" spans="1:13" ht="18.600000000000001" x14ac:dyDescent="0.3">
      <c r="A96" s="4" t="s">
        <v>38</v>
      </c>
      <c r="D96">
        <f t="array" ref="D96">MMULT(TRANSPOSE(x),MMULT(MINVERSE(V),x))</f>
        <v>564.87415144136105</v>
      </c>
      <c r="E96">
        <v>1.5908474576271201E-3</v>
      </c>
      <c r="F96">
        <v>1</v>
      </c>
      <c r="I96" s="4" t="s">
        <v>64</v>
      </c>
      <c r="J96">
        <f t="array" ref="J96">MMULT(MMULT(TRANSPOSE(e),MINVERSE(V)),x)</f>
        <v>2.2235567503141143</v>
      </c>
    </row>
    <row r="97" spans="1:16" ht="18.600000000000001" x14ac:dyDescent="0.3">
      <c r="A97" s="4" t="s">
        <v>39</v>
      </c>
      <c r="D97">
        <f>D95*D96-D94^2</f>
        <v>12.890259346956295</v>
      </c>
      <c r="E97">
        <v>1.1275932203389828E-2</v>
      </c>
      <c r="F97">
        <v>1</v>
      </c>
      <c r="I97" s="4" t="s">
        <v>65</v>
      </c>
      <c r="J97">
        <f t="array" ref="J97">MMULT(MMULT(TRANSPOSE(e),MINVERSE(V)),e)</f>
        <v>3.1572455428021361E-2</v>
      </c>
    </row>
    <row r="98" spans="1:16" x14ac:dyDescent="0.3">
      <c r="E98">
        <v>2.5845762711864386E-3</v>
      </c>
      <c r="F98">
        <v>1</v>
      </c>
      <c r="I98" s="4" t="s">
        <v>66</v>
      </c>
      <c r="J98">
        <f>J97-2*M90+J95*M90^2</f>
        <v>3.1473867613399958E-2</v>
      </c>
    </row>
    <row r="99" spans="1:16" x14ac:dyDescent="0.3">
      <c r="A99" s="4" t="s">
        <v>44</v>
      </c>
      <c r="B99" s="4" t="s">
        <v>45</v>
      </c>
    </row>
    <row r="100" spans="1:16" x14ac:dyDescent="0.3">
      <c r="A100">
        <f t="array" ref="A100:A102">1/D97*(D95*MMULT(MINVERSE(V),x)-D94*MMULT(MINVERSE(V),e))</f>
        <v>0.33656076808777724</v>
      </c>
      <c r="B100">
        <f t="array" ref="B100:B102">1/D97*(D96*MMULT(MINVERSE(V),e)-D94*MMULT(MINVERSE(V),x))</f>
        <v>-35.465414838179441</v>
      </c>
    </row>
    <row r="101" spans="1:16" x14ac:dyDescent="0.3">
      <c r="A101">
        <v>-0.25889241632444798</v>
      </c>
      <c r="B101">
        <v>111.0018969325407</v>
      </c>
    </row>
    <row r="102" spans="1:16" x14ac:dyDescent="0.3">
      <c r="A102">
        <v>0.9223316482366708</v>
      </c>
      <c r="B102">
        <v>-75.53648209436129</v>
      </c>
    </row>
    <row r="104" spans="1:16" x14ac:dyDescent="0.3">
      <c r="A104" s="4" t="s">
        <v>44</v>
      </c>
      <c r="B104">
        <f>A100</f>
        <v>0.33656076808777724</v>
      </c>
      <c r="C104">
        <f>A101</f>
        <v>-0.25889241632444798</v>
      </c>
      <c r="D104">
        <f>A102</f>
        <v>0.9223316482366708</v>
      </c>
    </row>
    <row r="105" spans="1:16" x14ac:dyDescent="0.3">
      <c r="A105" s="4" t="s">
        <v>45</v>
      </c>
      <c r="B105">
        <f>B100</f>
        <v>-35.465414838179441</v>
      </c>
      <c r="C105">
        <f>B101</f>
        <v>111.0018969325407</v>
      </c>
      <c r="D105">
        <f>B102</f>
        <v>-75.53648209436129</v>
      </c>
    </row>
    <row r="107" spans="1:16" x14ac:dyDescent="0.3">
      <c r="A107" s="4" t="s">
        <v>33</v>
      </c>
      <c r="B107" s="4" t="s">
        <v>28</v>
      </c>
      <c r="C107" s="4" t="s">
        <v>29</v>
      </c>
      <c r="D107" s="4" t="s">
        <v>30</v>
      </c>
      <c r="E107" s="4" t="s">
        <v>46</v>
      </c>
      <c r="F107" s="4" t="s">
        <v>31</v>
      </c>
      <c r="G107" s="4" t="s">
        <v>33</v>
      </c>
      <c r="H107" s="4"/>
      <c r="I107" s="4" t="s">
        <v>60</v>
      </c>
      <c r="J107" s="4" t="s">
        <v>67</v>
      </c>
      <c r="K107" s="4" t="s">
        <v>68</v>
      </c>
      <c r="L107" s="4" t="s">
        <v>69</v>
      </c>
      <c r="M107" s="4" t="s">
        <v>59</v>
      </c>
      <c r="O107" s="4" t="s">
        <v>58</v>
      </c>
      <c r="P107" s="4" t="s">
        <v>33</v>
      </c>
    </row>
    <row r="108" spans="1:16" x14ac:dyDescent="0.3">
      <c r="A108">
        <v>1.5908474576271201E-3</v>
      </c>
      <c r="B108">
        <f t="array" ref="B108:D108">$B$104:$D$104+$A108*$B$105:$D$105</f>
        <v>0.28014070305876831</v>
      </c>
      <c r="C108">
        <v>-8.2305330797527998E-2</v>
      </c>
      <c r="D108">
        <v>0.80216462773875963</v>
      </c>
      <c r="E108">
        <f t="array" ref="E108">MMULT(B108:D108,MMULT(V,TRANSPOSE(B108:D108)))</f>
        <v>2.0113914359527569E-3</v>
      </c>
      <c r="F108">
        <f>E108^0.5</f>
        <v>4.4848538838548092E-2</v>
      </c>
      <c r="G108">
        <f t="array" ref="G108">MMULT(B108:D108,e)</f>
        <v>1.5908474576271181E-3</v>
      </c>
      <c r="I108">
        <f t="array" ref="I108:K108">TRANSPOSE(G108/$J$98*MMULT(MINVERSE(V),(e-$M$90)))</f>
        <v>-1.9051988075425099E-2</v>
      </c>
      <c r="J108">
        <v>0.14778918762586502</v>
      </c>
      <c r="K108">
        <v>-1.7775044671992514E-2</v>
      </c>
      <c r="L108">
        <f t="shared" ref="L108:L118" si="1">1-M108</f>
        <v>0.88903784512155259</v>
      </c>
      <c r="M108">
        <f t="shared" ref="M108:M118" si="2">SUM(I108:K108)</f>
        <v>0.11096215487844741</v>
      </c>
      <c r="N108">
        <f t="array" ref="N108">MMULT(MMULT(I108:K108,V),TRANSPOSE(I108:K108))</f>
        <v>8.0096831911124718E-5</v>
      </c>
      <c r="O108">
        <f>SQRT(N108)</f>
        <v>8.9496833413883828E-3</v>
      </c>
      <c r="P108">
        <f>G108</f>
        <v>1.5908474576271181E-3</v>
      </c>
    </row>
    <row r="109" spans="1:16" x14ac:dyDescent="0.3">
      <c r="A109">
        <v>2.559355932203391E-3</v>
      </c>
      <c r="B109">
        <f t="array" ref="B109:D109">$B$104:$D$104+$A109*$B$105:$D$105</f>
        <v>0.24579214823362852</v>
      </c>
      <c r="C109">
        <v>2.5200947075679436E-2</v>
      </c>
      <c r="D109">
        <v>0.72900690469069196</v>
      </c>
      <c r="E109">
        <f t="array" ref="E109">MMULT(B109:D109,MMULT(V,TRANSPOSE(B109:D109)))</f>
        <v>1.8533999351639562E-3</v>
      </c>
      <c r="F109">
        <f t="shared" ref="F109:F118" si="3">E109^0.5</f>
        <v>4.3051131636275906E-2</v>
      </c>
      <c r="G109">
        <f t="array" ref="G109">MMULT(B109:D109,e)</f>
        <v>2.5593559322033888E-3</v>
      </c>
      <c r="I109">
        <f t="array" ref="I109:K109">TRANSPOSE(G109/$J$98*MMULT(MINVERSE(V),(e-$M$90)))</f>
        <v>-3.0650844911201156E-2</v>
      </c>
      <c r="J109">
        <v>0.2377632954387478</v>
      </c>
      <c r="K109">
        <v>-2.8596497928406277E-2</v>
      </c>
      <c r="L109">
        <f t="shared" si="1"/>
        <v>0.82148404740085956</v>
      </c>
      <c r="M109">
        <f t="shared" si="2"/>
        <v>0.17851595259914038</v>
      </c>
      <c r="N109">
        <f t="array" ref="N109">MMULT(MMULT(I109:K109,V),TRANSPOSE(I109:K109))</f>
        <v>2.0730970704295254E-4</v>
      </c>
      <c r="O109">
        <f t="shared" ref="O109:O118" si="4">SQRT(N109)</f>
        <v>1.4398253610870748E-2</v>
      </c>
      <c r="P109">
        <f t="shared" ref="P109:P118" si="5">G109</f>
        <v>2.5593559322033888E-3</v>
      </c>
    </row>
    <row r="110" spans="1:16" x14ac:dyDescent="0.3">
      <c r="A110">
        <v>3.527864406779662E-3</v>
      </c>
      <c r="B110">
        <f t="array" ref="B110:D110">$B$104:$D$104+$A110*$B$105:$D$105</f>
        <v>0.2114435934084887</v>
      </c>
      <c r="C110">
        <v>0.13270722494888693</v>
      </c>
      <c r="D110">
        <v>0.6558491816426244</v>
      </c>
      <c r="E110">
        <f t="array" ref="E110">MMULT(B110:D110,MMULT(V,TRANSPOSE(B110:D110)))</f>
        <v>1.7776188592562988E-3</v>
      </c>
      <c r="F110">
        <f t="shared" si="3"/>
        <v>4.2161817551622446E-2</v>
      </c>
      <c r="G110">
        <f t="array" ref="G110">MMULT(B110:D110,e)</f>
        <v>3.5278644067796606E-3</v>
      </c>
      <c r="I110">
        <f t="array" ref="I110:K110">TRANSPOSE(G110/$J$98*MMULT(MINVERSE(V),(e-$M$90)))</f>
        <v>-4.2249701746977231E-2</v>
      </c>
      <c r="J110">
        <v>0.3277374032516307</v>
      </c>
      <c r="K110">
        <v>-3.9417951184820055E-2</v>
      </c>
      <c r="L110">
        <f t="shared" si="1"/>
        <v>0.75393024968016653</v>
      </c>
      <c r="M110">
        <f t="shared" si="2"/>
        <v>0.24606975031983341</v>
      </c>
      <c r="N110">
        <f t="array" ref="N110">MMULT(MMULT(I110:K110,V),TRANSPOSE(I110:K110))</f>
        <v>3.9389641813775508E-4</v>
      </c>
      <c r="O110">
        <f t="shared" si="4"/>
        <v>1.9846823880353127E-2</v>
      </c>
      <c r="P110">
        <f t="shared" si="5"/>
        <v>3.5278644067796606E-3</v>
      </c>
    </row>
    <row r="111" spans="1:16" x14ac:dyDescent="0.3">
      <c r="A111">
        <v>4.4963728813559329E-3</v>
      </c>
      <c r="B111">
        <f t="array" ref="B111:D111">$B$104:$D$104+$A111*$B$105:$D$105</f>
        <v>0.17709503858334888</v>
      </c>
      <c r="C111">
        <v>0.24021350282209436</v>
      </c>
      <c r="D111">
        <v>0.58269145859455662</v>
      </c>
      <c r="E111">
        <f t="array" ref="E111">MMULT(B111:D111,MMULT(V,TRANSPOSE(B111:D111)))</f>
        <v>1.7840482082297829E-3</v>
      </c>
      <c r="F111">
        <f t="shared" si="3"/>
        <v>4.2237994841490559E-2</v>
      </c>
      <c r="G111">
        <f t="array" ref="G111">MMULT(B111:D111,e)</f>
        <v>4.4963728813559303E-3</v>
      </c>
      <c r="I111">
        <f t="array" ref="I111:K111">TRANSPOSE(G111/$J$98*MMULT(MINVERSE(V),(e-$M$90)))</f>
        <v>-5.3848558582753274E-2</v>
      </c>
      <c r="J111">
        <v>0.41771151106451337</v>
      </c>
      <c r="K111">
        <v>-5.0239404441233808E-2</v>
      </c>
      <c r="L111">
        <f t="shared" si="1"/>
        <v>0.68637645195947372</v>
      </c>
      <c r="M111">
        <f t="shared" si="2"/>
        <v>0.31362354804052628</v>
      </c>
      <c r="N111">
        <f t="array" ref="N111">MMULT(MMULT(I111:K111,V),TRANSPOSE(I111:K111))</f>
        <v>6.398569651955312E-4</v>
      </c>
      <c r="O111">
        <f t="shared" si="4"/>
        <v>2.5295394149835483E-2</v>
      </c>
      <c r="P111">
        <f t="shared" si="5"/>
        <v>4.4963728813559303E-3</v>
      </c>
    </row>
    <row r="112" spans="1:16" x14ac:dyDescent="0.3">
      <c r="A112">
        <v>5.4648813559322034E-3</v>
      </c>
      <c r="B112">
        <f t="array" ref="B112:D112">$B$104:$D$104+$A112*$B$105:$D$105</f>
        <v>0.14274648375820909</v>
      </c>
      <c r="C112">
        <v>0.34771978069530179</v>
      </c>
      <c r="D112">
        <v>0.50953373554648906</v>
      </c>
      <c r="E112">
        <f t="array" ref="E112">MMULT(B112:D112,MMULT(V,TRANSPOSE(B112:D112)))</f>
        <v>1.872687982084411E-3</v>
      </c>
      <c r="F112">
        <f t="shared" si="3"/>
        <v>4.3274565071002288E-2</v>
      </c>
      <c r="G112">
        <f t="array" ref="G112">MMULT(B112:D112,e)</f>
        <v>5.4648813559322017E-3</v>
      </c>
      <c r="I112">
        <f t="array" ref="I112:K112">TRANSPOSE(G112/$J$98*MMULT(MINVERSE(V),(e-$M$90)))</f>
        <v>-6.5447415418529345E-2</v>
      </c>
      <c r="J112">
        <v>0.50768561887739627</v>
      </c>
      <c r="K112">
        <v>-6.1060857697647582E-2</v>
      </c>
      <c r="L112">
        <f t="shared" si="1"/>
        <v>0.61882265423878069</v>
      </c>
      <c r="M112">
        <f t="shared" si="2"/>
        <v>0.38117734576121937</v>
      </c>
      <c r="N112">
        <f t="array" ref="N112">MMULT(MMULT(I112:K112,V),TRANSPOSE(I112:K112))</f>
        <v>9.4519134821628248E-4</v>
      </c>
      <c r="O112">
        <f t="shared" si="4"/>
        <v>3.074396441931786E-2</v>
      </c>
      <c r="P112">
        <f t="shared" si="5"/>
        <v>5.4648813559322017E-3</v>
      </c>
    </row>
    <row r="113" spans="1:16" x14ac:dyDescent="0.3">
      <c r="A113">
        <v>6.4333898305084739E-3</v>
      </c>
      <c r="B113">
        <f t="array" ref="B113:D113">$B$104:$D$104+$A113*$B$105:$D$105</f>
        <v>0.10839792893306929</v>
      </c>
      <c r="C113">
        <v>0.45522605856850912</v>
      </c>
      <c r="D113">
        <v>0.43637601249842145</v>
      </c>
      <c r="E113">
        <f t="array" ref="E113">MMULT(B113:D113,MMULT(V,TRANSPOSE(B113:D113)))</f>
        <v>2.0435381808201806E-3</v>
      </c>
      <c r="F113">
        <f t="shared" si="3"/>
        <v>4.52055105138763E-2</v>
      </c>
      <c r="G113">
        <f t="array" ref="G113">MMULT(B113:D113,e)</f>
        <v>6.4333898305084713E-3</v>
      </c>
      <c r="I113">
        <f t="array" ref="I113:K113">TRANSPOSE(G113/$J$98*MMULT(MINVERSE(V),(e-$M$90)))</f>
        <v>-7.7046272254305395E-2</v>
      </c>
      <c r="J113">
        <v>0.59765972669027889</v>
      </c>
      <c r="K113">
        <v>-7.1882310954061335E-2</v>
      </c>
      <c r="L113">
        <f t="shared" si="1"/>
        <v>0.55126885651808788</v>
      </c>
      <c r="M113">
        <f t="shared" si="2"/>
        <v>0.44873114348191218</v>
      </c>
      <c r="N113">
        <f t="array" ref="N113">MMULT(MMULT(I113:K113,V),TRANSPOSE(I113:K113))</f>
        <v>1.309899567200007E-3</v>
      </c>
      <c r="O113">
        <f t="shared" si="4"/>
        <v>3.6192534688800217E-2</v>
      </c>
      <c r="P113">
        <f t="shared" si="5"/>
        <v>6.4333898305084713E-3</v>
      </c>
    </row>
    <row r="114" spans="1:16" x14ac:dyDescent="0.3">
      <c r="A114">
        <v>7.4018983050847444E-3</v>
      </c>
      <c r="B114">
        <f t="array" ref="B114:D114">$B$104:$D$104+$A114*$B$105:$D$105</f>
        <v>7.40493741079295E-2</v>
      </c>
      <c r="C114">
        <v>0.5627323364417165</v>
      </c>
      <c r="D114">
        <v>0.36321828945035384</v>
      </c>
      <c r="E114">
        <f t="array" ref="E114">MMULT(B114:D114,MMULT(V,TRANSPOSE(B114:D114)))</f>
        <v>2.2965988044370933E-3</v>
      </c>
      <c r="F114">
        <f t="shared" si="3"/>
        <v>4.7922842199071343E-2</v>
      </c>
      <c r="G114">
        <f t="array" ref="G114">MMULT(B114:D114,e)</f>
        <v>7.4018983050847427E-3</v>
      </c>
      <c r="I114">
        <f t="array" ref="I114:K114">TRANSPOSE(G114/$J$98*MMULT(MINVERSE(V),(e-$M$90)))</f>
        <v>-8.8645129090081445E-2</v>
      </c>
      <c r="J114">
        <v>0.68763383450316173</v>
      </c>
      <c r="K114">
        <v>-8.2703764210475109E-2</v>
      </c>
      <c r="L114">
        <f t="shared" si="1"/>
        <v>0.48371505879739485</v>
      </c>
      <c r="M114">
        <f t="shared" si="2"/>
        <v>0.51628494120260515</v>
      </c>
      <c r="N114">
        <f t="array" ref="N114">MMULT(MMULT(I114:K114,V),TRANSPOSE(I114:K114))</f>
        <v>1.7339816221467062E-3</v>
      </c>
      <c r="O114">
        <f t="shared" si="4"/>
        <v>4.1641104958282583E-2</v>
      </c>
      <c r="P114">
        <f t="shared" si="5"/>
        <v>7.4018983050847427E-3</v>
      </c>
    </row>
    <row r="115" spans="1:16" x14ac:dyDescent="0.3">
      <c r="A115">
        <v>8.3704067796610149E-3</v>
      </c>
      <c r="B115">
        <f t="array" ref="B115:D115">$B$104:$D$104+$A115*$B$105:$D$105</f>
        <v>3.9700819282789679E-2</v>
      </c>
      <c r="C115">
        <v>0.67023861431492393</v>
      </c>
      <c r="D115">
        <v>0.29006056640228617</v>
      </c>
      <c r="E115">
        <f t="array" ref="E115">MMULT(B115:D115,MMULT(V,TRANSPOSE(B115:D115)))</f>
        <v>2.6318698529351485E-3</v>
      </c>
      <c r="F115">
        <f t="shared" si="3"/>
        <v>5.1301752922635585E-2</v>
      </c>
      <c r="G115">
        <f t="array" ref="G115">MMULT(B115:D115,e)</f>
        <v>8.3704067796610132E-3</v>
      </c>
      <c r="I115">
        <f t="array" ref="I115:K115">TRANSPOSE(G115/$J$98*MMULT(MINVERSE(V),(e-$M$90)))</f>
        <v>-0.10024398592585751</v>
      </c>
      <c r="J115">
        <v>0.77760794231604446</v>
      </c>
      <c r="K115">
        <v>-9.3525217466888869E-2</v>
      </c>
      <c r="L115">
        <f t="shared" si="1"/>
        <v>0.41616126107670193</v>
      </c>
      <c r="M115">
        <f t="shared" si="2"/>
        <v>0.58383873892329807</v>
      </c>
      <c r="N115">
        <f t="array" ref="N115">MMULT(MMULT(I115:K115,V),TRANSPOSE(I115:K115))</f>
        <v>2.2174375130563796E-3</v>
      </c>
      <c r="O115">
        <f t="shared" si="4"/>
        <v>4.7089675227764943E-2</v>
      </c>
      <c r="P115">
        <f t="shared" si="5"/>
        <v>8.3704067796610132E-3</v>
      </c>
    </row>
    <row r="116" spans="1:16" x14ac:dyDescent="0.3">
      <c r="A116">
        <v>9.3389152542372855E-3</v>
      </c>
      <c r="B116">
        <f t="array" ref="B116:D116">$B$104:$D$104+$A116*$B$105:$D$105</f>
        <v>5.3522644576499134E-3</v>
      </c>
      <c r="C116">
        <v>0.77774489218813136</v>
      </c>
      <c r="D116">
        <v>0.21690284335421861</v>
      </c>
      <c r="E116">
        <f t="array" ref="E116">MMULT(B116:D116,MMULT(V,TRANSPOSE(B116:D116)))</f>
        <v>3.0493513263143467E-3</v>
      </c>
      <c r="F116">
        <f t="shared" si="3"/>
        <v>5.522093195803876E-2</v>
      </c>
      <c r="G116">
        <f t="array" ref="G116">MMULT(B116:D116,e)</f>
        <v>9.3389152542372837E-3</v>
      </c>
      <c r="I116">
        <f t="array" ref="I116:K116">TRANSPOSE(G116/$J$98*MMULT(MINVERSE(V),(e-$M$90)))</f>
        <v>-0.11184284276163357</v>
      </c>
      <c r="J116">
        <v>0.86758205012892731</v>
      </c>
      <c r="K116">
        <v>-0.10434667072330264</v>
      </c>
      <c r="L116">
        <f t="shared" si="1"/>
        <v>0.3486074633560089</v>
      </c>
      <c r="M116">
        <f t="shared" si="2"/>
        <v>0.6513925366439911</v>
      </c>
      <c r="N116">
        <f t="array" ref="N116">MMULT(MMULT(I116:K116,V),TRANSPOSE(I116:K116))</f>
        <v>2.7602672399290274E-3</v>
      </c>
      <c r="O116">
        <f t="shared" si="4"/>
        <v>5.253824549724731E-2</v>
      </c>
      <c r="P116">
        <f t="shared" si="5"/>
        <v>9.3389152542372837E-3</v>
      </c>
    </row>
    <row r="117" spans="1:16" x14ac:dyDescent="0.3">
      <c r="A117">
        <v>1.0307423728813556E-2</v>
      </c>
      <c r="B117">
        <f t="array" ref="B117:D117">$B$104:$D$104+$A117*$B$105:$D$105</f>
        <v>-2.8996290367489908E-2</v>
      </c>
      <c r="C117">
        <v>0.8852511700613388</v>
      </c>
      <c r="D117">
        <v>0.14374512030615094</v>
      </c>
      <c r="E117">
        <f t="array" ref="E117">MMULT(B117:D117,MMULT(V,TRANSPOSE(B117:D117)))</f>
        <v>3.549043224574687E-3</v>
      </c>
      <c r="F117">
        <f t="shared" si="3"/>
        <v>5.9573846816994173E-2</v>
      </c>
      <c r="G117">
        <f t="array" ref="G117">MMULT(B117:D117,e)</f>
        <v>1.0307423728813554E-2</v>
      </c>
      <c r="I117">
        <f t="array" ref="I117:K117">TRANSPOSE(G117/$J$98*MMULT(MINVERSE(V),(e-$M$90)))</f>
        <v>-0.12344169959740962</v>
      </c>
      <c r="J117">
        <v>0.95755615794181004</v>
      </c>
      <c r="K117">
        <v>-0.11516812397971639</v>
      </c>
      <c r="L117">
        <f t="shared" si="1"/>
        <v>0.28105366563531597</v>
      </c>
      <c r="M117">
        <f t="shared" si="2"/>
        <v>0.71894633436468403</v>
      </c>
      <c r="N117">
        <f t="array" ref="N117">MMULT(MMULT(I117:K117,V),TRANSPOSE(I117:K117))</f>
        <v>3.3624708027646501E-3</v>
      </c>
      <c r="O117">
        <f t="shared" si="4"/>
        <v>5.7986815766729684E-2</v>
      </c>
      <c r="P117">
        <f t="shared" si="5"/>
        <v>1.0307423728813554E-2</v>
      </c>
    </row>
    <row r="118" spans="1:16" x14ac:dyDescent="0.3">
      <c r="A118">
        <v>1.1275932203389828E-2</v>
      </c>
      <c r="B118">
        <f t="array" ref="B118:D118">$B$104:$D$104+$A118*$B$105:$D$105</f>
        <v>-6.3344845192629784E-2</v>
      </c>
      <c r="C118">
        <v>0.99275744793454646</v>
      </c>
      <c r="D118">
        <v>7.0587397258083162E-2</v>
      </c>
      <c r="E118">
        <f t="array" ref="E118">MMULT(B118:D118,MMULT(V,TRANSPOSE(B118:D118)))</f>
        <v>4.1309455477161715E-3</v>
      </c>
      <c r="F118">
        <f t="shared" si="3"/>
        <v>6.4272432252997641E-2</v>
      </c>
      <c r="G118">
        <f t="array" ref="G118">MMULT(B118:D118,e)</f>
        <v>1.1275932203389826E-2</v>
      </c>
      <c r="I118">
        <f t="array" ref="I118:K118">TRANSPOSE(G118/$J$98*MMULT(MINVERSE(V),(e-$M$90)))</f>
        <v>-0.13504055643318569</v>
      </c>
      <c r="J118">
        <v>1.0475302657546928</v>
      </c>
      <c r="K118">
        <v>-0.12598957723613016</v>
      </c>
      <c r="L118">
        <f t="shared" si="1"/>
        <v>0.21349986791462305</v>
      </c>
      <c r="M118">
        <f t="shared" si="2"/>
        <v>0.78650013208537695</v>
      </c>
      <c r="N118">
        <f t="array" ref="N118">MMULT(MMULT(I118:K118,V),TRANSPOSE(I118:K118))</f>
        <v>4.0240482015632458E-3</v>
      </c>
      <c r="O118">
        <f t="shared" si="4"/>
        <v>6.3435386036212044E-2</v>
      </c>
      <c r="P118">
        <f t="shared" si="5"/>
        <v>1.1275932203389826E-2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124"/>
  <sheetViews>
    <sheetView workbookViewId="0"/>
  </sheetViews>
  <sheetFormatPr defaultRowHeight="16.2" x14ac:dyDescent="0.3"/>
  <sheetData>
    <row r="1" spans="2:5" ht="32.4" x14ac:dyDescent="0.3">
      <c r="B1" s="2" t="s">
        <v>4</v>
      </c>
      <c r="C1" s="2" t="s">
        <v>5</v>
      </c>
      <c r="D1" s="2" t="s">
        <v>6</v>
      </c>
      <c r="E1" s="2" t="s">
        <v>7</v>
      </c>
    </row>
    <row r="2" spans="2:5" x14ac:dyDescent="0.3">
      <c r="B2">
        <v>4.7809999999999998E-2</v>
      </c>
      <c r="C2">
        <v>-5.4350000000000002E-2</v>
      </c>
      <c r="D2">
        <v>-0.10807</v>
      </c>
      <c r="E2">
        <v>-0.10156</v>
      </c>
    </row>
    <row r="3" spans="2:5" x14ac:dyDescent="0.3">
      <c r="B3">
        <v>6.5500000000000003E-2</v>
      </c>
      <c r="C3">
        <v>-3.211E-2</v>
      </c>
      <c r="D3">
        <v>-1.9939999999999999E-2</v>
      </c>
      <c r="E3">
        <v>1.7389999999999999E-2</v>
      </c>
    </row>
    <row r="4" spans="2:5" x14ac:dyDescent="0.3">
      <c r="B4">
        <v>2.1659999999999999E-2</v>
      </c>
      <c r="C4">
        <v>7.9399999999999991E-3</v>
      </c>
      <c r="D4">
        <v>3.6179999999999997E-2</v>
      </c>
      <c r="E4">
        <v>7.4789999999999995E-2</v>
      </c>
    </row>
    <row r="5" spans="2:5" x14ac:dyDescent="0.3">
      <c r="B5">
        <v>2.7089999999999999E-2</v>
      </c>
      <c r="C5">
        <v>-4.7239999999999997E-2</v>
      </c>
      <c r="D5">
        <v>-1.3780000000000001E-2</v>
      </c>
      <c r="E5">
        <v>5.7880000000000001E-2</v>
      </c>
    </row>
    <row r="6" spans="2:5" x14ac:dyDescent="0.3">
      <c r="B6">
        <v>0.11201999999999999</v>
      </c>
      <c r="C6">
        <v>0.14743999999999999</v>
      </c>
      <c r="D6">
        <v>8.8510000000000005E-2</v>
      </c>
      <c r="E6">
        <v>0.11509</v>
      </c>
    </row>
    <row r="7" spans="2:5" x14ac:dyDescent="0.3">
      <c r="B7">
        <v>-2.0830000000000001E-2</v>
      </c>
      <c r="C7">
        <v>2.5270000000000001E-2</v>
      </c>
      <c r="D7">
        <v>-4.8329999999999998E-2</v>
      </c>
      <c r="E7">
        <v>5.4820000000000001E-2</v>
      </c>
    </row>
    <row r="8" spans="2:5" x14ac:dyDescent="0.3">
      <c r="B8">
        <v>-5.1060000000000001E-2</v>
      </c>
      <c r="C8">
        <v>-0.1162</v>
      </c>
      <c r="D8">
        <v>-6.6869999999999999E-2</v>
      </c>
      <c r="E8">
        <v>-8.0499999999999999E-3</v>
      </c>
    </row>
    <row r="9" spans="2:5" x14ac:dyDescent="0.3">
      <c r="B9">
        <v>-7.5469999999999995E-2</v>
      </c>
      <c r="C9">
        <v>-0.10884000000000001</v>
      </c>
      <c r="D9">
        <v>-8.795E-2</v>
      </c>
      <c r="E9">
        <v>-2.435E-2</v>
      </c>
    </row>
    <row r="10" spans="2:5" x14ac:dyDescent="0.3">
      <c r="B10">
        <v>4.4170000000000001E-2</v>
      </c>
      <c r="C10">
        <v>-6.726E-2</v>
      </c>
      <c r="D10">
        <v>1.9859999999999999E-2</v>
      </c>
      <c r="E10">
        <v>-7.7539999999999998E-2</v>
      </c>
    </row>
    <row r="11" spans="2:5" x14ac:dyDescent="0.3">
      <c r="B11">
        <v>-9.4000000000000004E-3</v>
      </c>
      <c r="C11">
        <v>-2.8850000000000001E-2</v>
      </c>
      <c r="D11">
        <v>-3.2030000000000003E-2</v>
      </c>
      <c r="E11">
        <v>4.3479999999999998E-2</v>
      </c>
    </row>
    <row r="12" spans="2:5" x14ac:dyDescent="0.3">
      <c r="B12">
        <v>8.9770000000000003E-2</v>
      </c>
      <c r="C12">
        <v>0.11723</v>
      </c>
      <c r="D12">
        <v>4.7789999999999999E-2</v>
      </c>
      <c r="E12">
        <v>6.7710000000000006E-2</v>
      </c>
    </row>
    <row r="13" spans="2:5" x14ac:dyDescent="0.3">
      <c r="B13">
        <v>-5.4999999999999997E-3</v>
      </c>
      <c r="C13">
        <v>3.5560000000000001E-2</v>
      </c>
      <c r="D13">
        <v>1.4250000000000001E-2</v>
      </c>
      <c r="E13">
        <v>1.8540000000000001E-2</v>
      </c>
    </row>
    <row r="14" spans="2:5" x14ac:dyDescent="0.3">
      <c r="B14">
        <v>0.12168</v>
      </c>
      <c r="C14">
        <v>-2.146E-2</v>
      </c>
      <c r="D14">
        <v>-1.7600000000000001E-3</v>
      </c>
      <c r="E14">
        <v>5.7689999999999998E-2</v>
      </c>
    </row>
    <row r="15" spans="2:5" x14ac:dyDescent="0.3">
      <c r="B15">
        <v>2.5329999999999998E-2</v>
      </c>
      <c r="C15">
        <v>0.10965</v>
      </c>
      <c r="D15">
        <v>4.9299999999999997E-2</v>
      </c>
      <c r="E15">
        <v>0.19091</v>
      </c>
    </row>
    <row r="16" spans="2:5" x14ac:dyDescent="0.3">
      <c r="B16">
        <v>-0.11552999999999999</v>
      </c>
      <c r="C16">
        <v>0.10150000000000001</v>
      </c>
      <c r="D16">
        <v>-1.154E-2</v>
      </c>
      <c r="E16">
        <v>4.8849999999999998E-2</v>
      </c>
    </row>
    <row r="17" spans="2:5" x14ac:dyDescent="0.3">
      <c r="B17">
        <v>-9.5500000000000002E-2</v>
      </c>
      <c r="C17">
        <v>-3.5970000000000002E-2</v>
      </c>
      <c r="D17">
        <v>-1.5520000000000001E-2</v>
      </c>
      <c r="E17">
        <v>-6.9339999999999999E-2</v>
      </c>
    </row>
    <row r="18" spans="2:5" x14ac:dyDescent="0.3">
      <c r="B18">
        <v>4.2090000000000002E-2</v>
      </c>
      <c r="C18">
        <v>4.7539999999999999E-2</v>
      </c>
      <c r="D18">
        <v>7.0099999999999997E-3</v>
      </c>
      <c r="E18">
        <v>-1.5689999999999999E-2</v>
      </c>
    </row>
    <row r="19" spans="2:5" x14ac:dyDescent="0.3">
      <c r="B19">
        <v>-8.4809999999999997E-2</v>
      </c>
      <c r="C19">
        <v>-6.071E-2</v>
      </c>
      <c r="D19">
        <v>8.8999999999999999E-3</v>
      </c>
      <c r="E19">
        <v>-7.1870000000000003E-2</v>
      </c>
    </row>
    <row r="20" spans="2:5" x14ac:dyDescent="0.3">
      <c r="B20">
        <v>4.2470000000000001E-2</v>
      </c>
      <c r="C20">
        <v>-3.8E-3</v>
      </c>
      <c r="D20">
        <v>4.5530000000000001E-2</v>
      </c>
      <c r="E20">
        <v>9.9140000000000006E-2</v>
      </c>
    </row>
    <row r="21" spans="2:5" x14ac:dyDescent="0.3">
      <c r="B21">
        <v>-3.1260000000000003E-2</v>
      </c>
      <c r="C21">
        <v>-9.8999999999999999E-4</v>
      </c>
      <c r="D21">
        <v>1.508E-2</v>
      </c>
      <c r="E21">
        <v>1.5689999999999999E-2</v>
      </c>
    </row>
    <row r="22" spans="2:5" x14ac:dyDescent="0.3">
      <c r="B22">
        <v>6.9680000000000006E-2</v>
      </c>
      <c r="C22">
        <v>7.2800000000000004E-2</v>
      </c>
      <c r="D22">
        <v>3.1550000000000002E-2</v>
      </c>
      <c r="E22">
        <v>-0.11598</v>
      </c>
    </row>
    <row r="23" spans="2:5" x14ac:dyDescent="0.3">
      <c r="B23">
        <v>-5.1869999999999999E-2</v>
      </c>
      <c r="C23">
        <v>-7.1399999999999996E-3</v>
      </c>
      <c r="D23">
        <v>8.1200000000000005E-3</v>
      </c>
      <c r="E23">
        <v>0</v>
      </c>
    </row>
    <row r="24" spans="2:5" x14ac:dyDescent="0.3">
      <c r="B24">
        <v>-4.6210000000000001E-2</v>
      </c>
      <c r="C24">
        <v>-2.971E-2</v>
      </c>
      <c r="D24">
        <v>-3.0599999999999999E-2</v>
      </c>
      <c r="E24">
        <v>3.9469999999999998E-2</v>
      </c>
    </row>
    <row r="25" spans="2:5" x14ac:dyDescent="0.3">
      <c r="B25">
        <v>-3.7839999999999999E-2</v>
      </c>
      <c r="C25">
        <v>0.13011</v>
      </c>
      <c r="D25">
        <v>8.8239999999999999E-2</v>
      </c>
      <c r="E25">
        <v>0.14751</v>
      </c>
    </row>
    <row r="26" spans="2:5" x14ac:dyDescent="0.3">
      <c r="B26">
        <v>1.124E-2</v>
      </c>
      <c r="C26">
        <v>0.14474000000000001</v>
      </c>
      <c r="D26">
        <v>-6.966E-2</v>
      </c>
      <c r="E26">
        <v>-3.6900000000000001E-3</v>
      </c>
    </row>
    <row r="27" spans="2:5" x14ac:dyDescent="0.3">
      <c r="B27">
        <v>-2.128E-2</v>
      </c>
      <c r="C27">
        <v>-6.6839999999999997E-2</v>
      </c>
      <c r="D27">
        <v>-3.1609999999999999E-2</v>
      </c>
      <c r="E27">
        <v>-4.444E-2</v>
      </c>
    </row>
    <row r="28" spans="2:5" x14ac:dyDescent="0.3">
      <c r="B28">
        <v>-3.8850000000000003E-2</v>
      </c>
      <c r="C28">
        <v>-1.5429999999999999E-2</v>
      </c>
      <c r="D28">
        <v>-6.3899999999999998E-3</v>
      </c>
      <c r="E28">
        <v>6.5740000000000007E-2</v>
      </c>
    </row>
    <row r="29" spans="2:5" x14ac:dyDescent="0.3">
      <c r="B29">
        <v>8.6830000000000004E-2</v>
      </c>
      <c r="C29">
        <v>0.11285000000000001</v>
      </c>
      <c r="D29">
        <v>9.6659999999999996E-2</v>
      </c>
      <c r="E29">
        <v>6.5689999999999998E-2</v>
      </c>
    </row>
    <row r="30" spans="2:5" x14ac:dyDescent="0.3">
      <c r="B30">
        <v>1.333E-2</v>
      </c>
      <c r="C30">
        <v>5.8590000000000003E-2</v>
      </c>
      <c r="D30">
        <v>-2.564E-2</v>
      </c>
      <c r="E30">
        <v>0</v>
      </c>
    </row>
    <row r="31" spans="2:5" x14ac:dyDescent="0.3">
      <c r="B31">
        <v>7.8509999999999996E-2</v>
      </c>
      <c r="C31">
        <v>-1.8669999999999999E-2</v>
      </c>
      <c r="D31">
        <v>5.3089999999999998E-2</v>
      </c>
      <c r="E31">
        <v>-4.0960000000000003E-2</v>
      </c>
    </row>
    <row r="32" spans="2:5" x14ac:dyDescent="0.3">
      <c r="B32">
        <v>-3.193E-2</v>
      </c>
      <c r="C32">
        <v>-4.6199999999999998E-2</v>
      </c>
      <c r="D32">
        <v>5.2299999999999999E-2</v>
      </c>
      <c r="E32">
        <v>7.1679999999999994E-2</v>
      </c>
    </row>
    <row r="33" spans="2:5" x14ac:dyDescent="0.3">
      <c r="B33">
        <v>-7.2980000000000003E-2</v>
      </c>
      <c r="C33">
        <v>-2.9059999999999999E-2</v>
      </c>
      <c r="D33">
        <v>1.5100000000000001E-3</v>
      </c>
      <c r="E33">
        <v>3.3400000000000001E-3</v>
      </c>
    </row>
    <row r="34" spans="2:5" x14ac:dyDescent="0.3">
      <c r="B34">
        <v>-6.7820000000000005E-2</v>
      </c>
      <c r="C34">
        <v>4.4119999999999999E-2</v>
      </c>
      <c r="D34">
        <v>3.4299999999999999E-3</v>
      </c>
      <c r="E34">
        <v>1.3469999999999999E-2</v>
      </c>
    </row>
    <row r="35" spans="2:5" x14ac:dyDescent="0.3">
      <c r="B35">
        <v>-0.17183000000000001</v>
      </c>
      <c r="C35">
        <v>3.3799999999999997E-2</v>
      </c>
      <c r="D35">
        <v>1.976E-2</v>
      </c>
      <c r="E35">
        <v>5.2810000000000003E-2</v>
      </c>
    </row>
    <row r="36" spans="2:5" x14ac:dyDescent="0.3">
      <c r="B36">
        <v>3.8649999999999997E-2</v>
      </c>
      <c r="C36">
        <v>7.0300000000000001E-2</v>
      </c>
      <c r="D36">
        <v>-2.086E-2</v>
      </c>
      <c r="E36">
        <v>2.1940000000000001E-2</v>
      </c>
    </row>
    <row r="37" spans="2:5" x14ac:dyDescent="0.3">
      <c r="B37">
        <v>-0.26190000000000002</v>
      </c>
      <c r="C37">
        <v>-5.1000000000000004E-3</v>
      </c>
      <c r="D37">
        <v>3.5430000000000003E-2</v>
      </c>
      <c r="E37">
        <v>2.1600000000000001E-2</v>
      </c>
    </row>
    <row r="38" spans="2:5" x14ac:dyDescent="0.3">
      <c r="B38">
        <v>2.2329999999999999E-2</v>
      </c>
      <c r="C38">
        <v>-2.5600000000000002E-3</v>
      </c>
      <c r="D38">
        <v>-1.788E-2</v>
      </c>
      <c r="E38">
        <v>9.0399999999999994E-3</v>
      </c>
    </row>
    <row r="39" spans="2:5" x14ac:dyDescent="0.3">
      <c r="B39">
        <v>6.6309999999999994E-2</v>
      </c>
      <c r="C39">
        <v>4.3189999999999999E-2</v>
      </c>
      <c r="D39">
        <v>0.10774</v>
      </c>
      <c r="E39">
        <v>-4.7759999999999997E-2</v>
      </c>
    </row>
    <row r="40" spans="2:5" x14ac:dyDescent="0.3">
      <c r="B40">
        <v>-6.4369999999999997E-2</v>
      </c>
      <c r="C40">
        <v>4.444E-2</v>
      </c>
      <c r="D40">
        <v>2.2519999999999998E-2</v>
      </c>
      <c r="E40">
        <v>7.85E-2</v>
      </c>
    </row>
    <row r="41" spans="2:5" x14ac:dyDescent="0.3">
      <c r="B41">
        <v>-4.4229999999999998E-2</v>
      </c>
      <c r="C41">
        <v>-8.9829999999999993E-2</v>
      </c>
      <c r="D41">
        <v>-8.548E-2</v>
      </c>
      <c r="E41">
        <v>-0.12245</v>
      </c>
    </row>
    <row r="42" spans="2:5" x14ac:dyDescent="0.3">
      <c r="B42">
        <v>9.5939999999999998E-2</v>
      </c>
      <c r="C42">
        <v>3.3770000000000001E-2</v>
      </c>
      <c r="D42">
        <v>-1.039E-2</v>
      </c>
      <c r="E42">
        <v>-3.6540000000000003E-2</v>
      </c>
    </row>
    <row r="43" spans="2:5" x14ac:dyDescent="0.3">
      <c r="B43">
        <v>-6.3979999999999995E-2</v>
      </c>
      <c r="C43">
        <v>-1.04E-2</v>
      </c>
      <c r="D43">
        <v>9.9610000000000004E-2</v>
      </c>
      <c r="E43">
        <v>2.5100000000000001E-2</v>
      </c>
    </row>
    <row r="44" spans="2:5" x14ac:dyDescent="0.3">
      <c r="B44">
        <v>-9.8729999999999998E-2</v>
      </c>
      <c r="C44">
        <v>4.8349999999999997E-2</v>
      </c>
      <c r="D44">
        <v>-5.5199999999999997E-3</v>
      </c>
      <c r="E44">
        <v>1.014E-2</v>
      </c>
    </row>
    <row r="45" spans="2:5" x14ac:dyDescent="0.3">
      <c r="B45">
        <v>3.3709999999999997E-2</v>
      </c>
      <c r="C45">
        <v>4.5780000000000001E-2</v>
      </c>
      <c r="D45">
        <v>3.056E-2</v>
      </c>
      <c r="E45">
        <v>5.3510000000000002E-2</v>
      </c>
    </row>
    <row r="46" spans="2:5" x14ac:dyDescent="0.3">
      <c r="B46">
        <v>-8.1970000000000001E-2</v>
      </c>
      <c r="C46">
        <v>-3.4880000000000001E-2</v>
      </c>
      <c r="D46">
        <v>1.9400000000000001E-3</v>
      </c>
      <c r="E46">
        <v>8.8999999999999995E-4</v>
      </c>
    </row>
    <row r="47" spans="2:5" x14ac:dyDescent="0.3">
      <c r="B47">
        <v>9.5240000000000005E-2</v>
      </c>
      <c r="C47">
        <v>0.11083999999999999</v>
      </c>
      <c r="D47">
        <v>-7.9020000000000007E-2</v>
      </c>
      <c r="E47">
        <v>6.3699999999999998E-3</v>
      </c>
    </row>
    <row r="48" spans="2:5" x14ac:dyDescent="0.3">
      <c r="B48">
        <v>0.17663000000000001</v>
      </c>
      <c r="C48">
        <v>1.9220000000000001E-2</v>
      </c>
      <c r="D48">
        <v>8.8800000000000007E-3</v>
      </c>
      <c r="E48">
        <v>1.899E-2</v>
      </c>
    </row>
    <row r="49" spans="1:6" x14ac:dyDescent="0.3">
      <c r="B49">
        <v>4.8719999999999999E-2</v>
      </c>
      <c r="C49">
        <v>-2.7720000000000002E-2</v>
      </c>
      <c r="D49">
        <v>-4.4810000000000003E-2</v>
      </c>
      <c r="E49">
        <v>1.95E-2</v>
      </c>
    </row>
    <row r="50" spans="1:6" x14ac:dyDescent="0.3">
      <c r="B50">
        <v>0</v>
      </c>
      <c r="C50">
        <v>6.5790000000000001E-2</v>
      </c>
      <c r="D50">
        <v>2.181E-2</v>
      </c>
      <c r="E50">
        <v>-1.223E-2</v>
      </c>
    </row>
    <row r="51" spans="1:6" x14ac:dyDescent="0.3">
      <c r="B51">
        <v>-5.9729999999999998E-2</v>
      </c>
      <c r="C51">
        <v>-2.9E-4</v>
      </c>
      <c r="D51">
        <v>-9.146E-2</v>
      </c>
      <c r="E51">
        <v>-3.0960000000000001E-2</v>
      </c>
    </row>
    <row r="52" spans="1:6" x14ac:dyDescent="0.3">
      <c r="B52">
        <v>3.3099999999999997E-2</v>
      </c>
      <c r="C52">
        <v>-6.1859999999999998E-2</v>
      </c>
      <c r="D52">
        <v>-5.1279999999999999E-2</v>
      </c>
      <c r="E52">
        <v>-5.9810000000000002E-2</v>
      </c>
    </row>
    <row r="53" spans="1:6" x14ac:dyDescent="0.3">
      <c r="B53">
        <v>5.2630000000000003E-2</v>
      </c>
      <c r="C53">
        <v>5.4949999999999999E-2</v>
      </c>
      <c r="D53">
        <v>4.6760000000000003E-2</v>
      </c>
      <c r="E53">
        <v>-3.4099999999999998E-3</v>
      </c>
    </row>
    <row r="54" spans="1:6" x14ac:dyDescent="0.3">
      <c r="B54">
        <v>0.1</v>
      </c>
      <c r="C54">
        <v>3.3329999999999999E-2</v>
      </c>
      <c r="D54">
        <v>3.4360000000000002E-2</v>
      </c>
      <c r="E54">
        <v>-1.37E-2</v>
      </c>
    </row>
    <row r="55" spans="1:6" x14ac:dyDescent="0.3">
      <c r="B55">
        <v>-6.7460000000000006E-2</v>
      </c>
      <c r="C55">
        <v>-6.6610000000000003E-2</v>
      </c>
      <c r="D55">
        <v>2.2329999999999999E-2</v>
      </c>
      <c r="E55">
        <v>-0.14430999999999999</v>
      </c>
    </row>
    <row r="56" spans="1:6" x14ac:dyDescent="0.3">
      <c r="B56">
        <v>5.3190000000000001E-2</v>
      </c>
      <c r="C56">
        <v>-6.0609999999999997E-2</v>
      </c>
      <c r="D56">
        <v>1.6500000000000001E-2</v>
      </c>
      <c r="E56">
        <v>-4.0800000000000003E-3</v>
      </c>
    </row>
    <row r="57" spans="1:6" x14ac:dyDescent="0.3">
      <c r="B57">
        <v>0.11111</v>
      </c>
      <c r="C57">
        <v>4.369E-2</v>
      </c>
      <c r="D57">
        <v>3.2499999999999999E-3</v>
      </c>
      <c r="E57">
        <v>8.6069999999999994E-2</v>
      </c>
    </row>
    <row r="58" spans="1:6" x14ac:dyDescent="0.3">
      <c r="B58">
        <v>1.6420000000000001E-2</v>
      </c>
      <c r="C58">
        <v>-6.6369999999999998E-2</v>
      </c>
      <c r="D58">
        <v>1.204E-2</v>
      </c>
      <c r="E58">
        <v>5.4299999999999999E-3</v>
      </c>
    </row>
    <row r="59" spans="1:6" x14ac:dyDescent="0.3">
      <c r="B59">
        <v>7.0019999999999999E-2</v>
      </c>
      <c r="C59">
        <v>9.4789999999999999E-2</v>
      </c>
      <c r="D59">
        <v>1.9480000000000001E-2</v>
      </c>
      <c r="E59">
        <v>5.6599999999999998E-2</v>
      </c>
    </row>
    <row r="60" spans="1:6" x14ac:dyDescent="0.3">
      <c r="B60">
        <v>-4.6980000000000001E-2</v>
      </c>
      <c r="C60">
        <v>-1.524E-2</v>
      </c>
      <c r="D60">
        <v>-4.1399999999999999E-2</v>
      </c>
      <c r="E60">
        <v>7.1399999999999996E-3</v>
      </c>
    </row>
    <row r="61" spans="1:6" x14ac:dyDescent="0.3">
      <c r="A61" s="4" t="s">
        <v>15</v>
      </c>
      <c r="B61">
        <f>AVERAGE(B2:B60)</f>
        <v>1.5908474576271201E-3</v>
      </c>
      <c r="C61">
        <f>AVERAGE(C2:C60)</f>
        <v>1.1275932203389828E-2</v>
      </c>
      <c r="D61">
        <f>AVERAGE(D2:D60)</f>
        <v>2.5845762711864386E-3</v>
      </c>
      <c r="E61">
        <f>AVERAGE(E2:E60)</f>
        <v>1.1759152542372881E-2</v>
      </c>
    </row>
    <row r="62" spans="1:6" ht="16.8" thickBot="1" x14ac:dyDescent="0.35">
      <c r="A62" s="4" t="s">
        <v>47</v>
      </c>
      <c r="B62">
        <f>STDEV(B2:B60)</f>
        <v>7.8281010629216469E-2</v>
      </c>
      <c r="C62">
        <f>STDEV(C2:C60)</f>
        <v>6.4519928146234973E-2</v>
      </c>
      <c r="D62">
        <f>STDEV(D2:D60)</f>
        <v>4.8237127399246633E-2</v>
      </c>
      <c r="E62">
        <f>STDEV(E2:E60)</f>
        <v>6.261375353728646E-2</v>
      </c>
    </row>
    <row r="63" spans="1:6" x14ac:dyDescent="0.3">
      <c r="A63" s="4" t="s">
        <v>48</v>
      </c>
      <c r="B63" s="7"/>
      <c r="C63" s="7" t="s">
        <v>4</v>
      </c>
      <c r="D63" s="7" t="s">
        <v>5</v>
      </c>
      <c r="E63" s="7" t="s">
        <v>6</v>
      </c>
      <c r="F63" s="7" t="s">
        <v>7</v>
      </c>
    </row>
    <row r="64" spans="1:6" x14ac:dyDescent="0.3">
      <c r="B64" s="5" t="s">
        <v>4</v>
      </c>
      <c r="C64" s="5">
        <f>VAR(four!$B$2:$B$60)</f>
        <v>6.1279166251315027E-3</v>
      </c>
      <c r="D64" s="5">
        <f>C65</f>
        <v>1.37814622936879E-3</v>
      </c>
      <c r="E64" s="5">
        <f>C66</f>
        <v>5.0879997881355884E-4</v>
      </c>
      <c r="F64" s="5">
        <f>C67</f>
        <v>4.0629681107539451E-4</v>
      </c>
    </row>
    <row r="65" spans="1:6" x14ac:dyDescent="0.3">
      <c r="B65" s="5" t="s">
        <v>5</v>
      </c>
      <c r="C65" s="5">
        <v>1.37814622936879E-3</v>
      </c>
      <c r="D65" s="5">
        <f>VAR(four!$C$2:$C$60)</f>
        <v>4.1628211279953241E-3</v>
      </c>
      <c r="E65" s="5">
        <f>D66</f>
        <v>1.2122890396259489E-3</v>
      </c>
      <c r="F65" s="5">
        <f>D67</f>
        <v>1.9753524102863814E-3</v>
      </c>
    </row>
    <row r="66" spans="1:6" x14ac:dyDescent="0.3">
      <c r="B66" s="5" t="s">
        <v>6</v>
      </c>
      <c r="C66" s="5">
        <v>5.0879997881355884E-4</v>
      </c>
      <c r="D66" s="5">
        <v>1.2122890396259489E-3</v>
      </c>
      <c r="E66" s="5">
        <f>VAR(four!$D$2:$D$60)</f>
        <v>2.3268204597311506E-3</v>
      </c>
      <c r="F66" s="5">
        <f>E67</f>
        <v>1.1571269125657513E-3</v>
      </c>
    </row>
    <row r="67" spans="1:6" ht="16.8" thickBot="1" x14ac:dyDescent="0.35">
      <c r="B67" s="6" t="s">
        <v>7</v>
      </c>
      <c r="C67" s="6">
        <v>4.0629681107539451E-4</v>
      </c>
      <c r="D67" s="6">
        <v>1.9753524102863814E-3</v>
      </c>
      <c r="E67" s="6">
        <v>1.1571269125657513E-3</v>
      </c>
      <c r="F67" s="6">
        <f>VAR(four!$E$2:$E$60)</f>
        <v>3.920482132028052E-3</v>
      </c>
    </row>
    <row r="69" spans="1:6" x14ac:dyDescent="0.3">
      <c r="A69" s="4" t="s">
        <v>40</v>
      </c>
      <c r="B69">
        <v>1</v>
      </c>
    </row>
    <row r="70" spans="1:6" x14ac:dyDescent="0.3">
      <c r="A70">
        <f>B61</f>
        <v>1.5908474576271201E-3</v>
      </c>
      <c r="B70">
        <v>1</v>
      </c>
    </row>
    <row r="71" spans="1:6" x14ac:dyDescent="0.3">
      <c r="A71">
        <f>C61</f>
        <v>1.1275932203389828E-2</v>
      </c>
      <c r="B71">
        <v>1</v>
      </c>
    </row>
    <row r="72" spans="1:6" x14ac:dyDescent="0.3">
      <c r="A72">
        <f>D61</f>
        <v>2.5845762711864386E-3</v>
      </c>
      <c r="B72">
        <v>1</v>
      </c>
    </row>
    <row r="73" spans="1:6" x14ac:dyDescent="0.3">
      <c r="A73">
        <f>E61</f>
        <v>1.1759152542372881E-2</v>
      </c>
      <c r="B73">
        <v>1</v>
      </c>
    </row>
    <row r="75" spans="1:6" x14ac:dyDescent="0.3">
      <c r="A75" t="s">
        <v>34</v>
      </c>
    </row>
    <row r="76" spans="1:6" x14ac:dyDescent="0.3">
      <c r="A76" s="4" t="s">
        <v>35</v>
      </c>
    </row>
    <row r="77" spans="1:6" ht="18.600000000000001" x14ac:dyDescent="0.3">
      <c r="A77" s="4" t="s">
        <v>43</v>
      </c>
    </row>
    <row r="78" spans="1:6" ht="18.600000000000001" x14ac:dyDescent="0.3">
      <c r="A78" s="4" t="s">
        <v>36</v>
      </c>
    </row>
    <row r="79" spans="1:6" ht="18.600000000000001" x14ac:dyDescent="0.3">
      <c r="A79" s="4" t="s">
        <v>37</v>
      </c>
      <c r="D79">
        <f t="array" ref="D79">MMULT(TRANSPOSE(B70:B73),MMULT(MINVERSE(C64:F67),A70:A73))</f>
        <v>3.0324776715604953</v>
      </c>
    </row>
    <row r="80" spans="1:6" ht="18.600000000000001" x14ac:dyDescent="0.3">
      <c r="A80" s="4" t="s">
        <v>42</v>
      </c>
      <c r="D80">
        <f t="array" ref="D80">MMULT(TRANSPOSE(A70:A73),MMULT(MINVERSE(C64:F67),A70:A73))</f>
        <v>4.6723907506571183E-2</v>
      </c>
    </row>
    <row r="81" spans="1:8" ht="18.600000000000001" x14ac:dyDescent="0.3">
      <c r="A81" s="4" t="s">
        <v>38</v>
      </c>
      <c r="D81">
        <f t="array" ref="D81">MMULT(TRANSPOSE(B70:B73),MMULT(MINVERSE(C64:F67),B70:B73))</f>
        <v>608.06163297367402</v>
      </c>
    </row>
    <row r="82" spans="1:8" ht="18.600000000000001" x14ac:dyDescent="0.3">
      <c r="A82" s="4" t="s">
        <v>39</v>
      </c>
      <c r="D82">
        <f>D80*D81-D79^2</f>
        <v>19.215094668843616</v>
      </c>
    </row>
    <row r="84" spans="1:8" x14ac:dyDescent="0.3">
      <c r="A84" s="4" t="s">
        <v>44</v>
      </c>
      <c r="B84" s="4" t="s">
        <v>45</v>
      </c>
    </row>
    <row r="85" spans="1:8" x14ac:dyDescent="0.3">
      <c r="A85">
        <f t="array" ref="A85:A88">1/D82*(D80*MMULT(MINVERSE(C64:F67),B70:B73)-D79*MMULT(MINVERSE(C64:F67),A70:A73))</f>
        <v>0.32592710656287399</v>
      </c>
      <c r="B85">
        <f t="array" ref="B85:B88">1/D82*(D81*MMULT(MINVERSE(C64:F67),A70:A73)-D79*MMULT(MINVERSE(C64:F67),B70:B73))</f>
        <v>-26.645904906728635</v>
      </c>
    </row>
    <row r="86" spans="1:8" x14ac:dyDescent="0.3">
      <c r="A86">
        <v>-0.19133768674061685</v>
      </c>
      <c r="B86">
        <v>54.972315110158952</v>
      </c>
    </row>
    <row r="87" spans="1:8" x14ac:dyDescent="0.3">
      <c r="A87">
        <v>0.93055900315667794</v>
      </c>
      <c r="B87">
        <v>-82.360212401804745</v>
      </c>
    </row>
    <row r="88" spans="1:8" x14ac:dyDescent="0.3">
      <c r="A88">
        <v>-6.5148422978935236E-2</v>
      </c>
      <c r="B88">
        <v>54.033802198374438</v>
      </c>
    </row>
    <row r="90" spans="1:8" x14ac:dyDescent="0.3">
      <c r="A90" s="4" t="s">
        <v>44</v>
      </c>
      <c r="B90">
        <f>A85</f>
        <v>0.32592710656287399</v>
      </c>
      <c r="C90">
        <f>A86</f>
        <v>-0.19133768674061685</v>
      </c>
      <c r="D90">
        <f>A87</f>
        <v>0.93055900315667794</v>
      </c>
      <c r="E90">
        <f>A88</f>
        <v>-6.5148422978935236E-2</v>
      </c>
    </row>
    <row r="91" spans="1:8" x14ac:dyDescent="0.3">
      <c r="A91" s="4" t="s">
        <v>45</v>
      </c>
      <c r="B91">
        <f>B85</f>
        <v>-26.645904906728635</v>
      </c>
      <c r="C91">
        <f>B86</f>
        <v>54.972315110158952</v>
      </c>
      <c r="D91">
        <f>B87</f>
        <v>-82.360212401804745</v>
      </c>
      <c r="E91">
        <f>B88</f>
        <v>54.033802198374438</v>
      </c>
    </row>
    <row r="93" spans="1:8" x14ac:dyDescent="0.3">
      <c r="A93" s="4" t="s">
        <v>33</v>
      </c>
      <c r="B93" s="4" t="s">
        <v>49</v>
      </c>
      <c r="C93" s="4" t="s">
        <v>50</v>
      </c>
      <c r="D93" s="4" t="s">
        <v>51</v>
      </c>
      <c r="E93" s="4" t="s">
        <v>52</v>
      </c>
      <c r="F93" s="4" t="s">
        <v>46</v>
      </c>
      <c r="G93" s="4" t="s">
        <v>31</v>
      </c>
      <c r="H93" s="4" t="s">
        <v>33</v>
      </c>
    </row>
    <row r="94" spans="1:8" x14ac:dyDescent="0.3">
      <c r="A94">
        <f>MIN(B61:E61)</f>
        <v>1.5908474576271201E-3</v>
      </c>
      <c r="B94">
        <f t="array" ref="B94:E94">$B$90:$E$90+$A94*$B$91:$E$91</f>
        <v>0.28353753648583074</v>
      </c>
      <c r="C94">
        <v>-0.10388511900774357</v>
      </c>
      <c r="D94">
        <v>0.79953646864763728</v>
      </c>
      <c r="E94">
        <v>2.0811113874275436E-2</v>
      </c>
      <c r="F94">
        <f t="array" ref="F94">MMULT(B94:E94,MMULT($C$64:$F$67,TRANSPOSE(B94:E94)))</f>
        <v>2.0095851261429324E-3</v>
      </c>
      <c r="G94">
        <f>F94^0.5</f>
        <v>4.4828396426182061E-2</v>
      </c>
      <c r="H94">
        <f t="array" ref="H94">MMULT(B94:E94,$A$70:$A$73)</f>
        <v>1.5908474576271207E-3</v>
      </c>
    </row>
    <row r="95" spans="1:8" x14ac:dyDescent="0.3">
      <c r="A95">
        <f>A94+($A$104-$A$94)/10</f>
        <v>2.6076779661016961E-3</v>
      </c>
      <c r="B95">
        <f t="array" ref="B95:E95">$B$90:$E$90+$A95*$B$91:$E$91</f>
        <v>0.25644316745075668</v>
      </c>
      <c r="C95">
        <v>-4.7987591882256014E-2</v>
      </c>
      <c r="D95">
        <v>0.715790091993036</v>
      </c>
      <c r="E95">
        <v>7.5754332438463176E-2</v>
      </c>
      <c r="F95">
        <f t="array" ref="F95">MMULT(B95:E95,MMULT($C$64:$F$67,TRANSPOSE(B95:E95)))</f>
        <v>1.8237363541558456E-3</v>
      </c>
      <c r="G95">
        <f t="shared" ref="G95:G104" si="0">F95^0.5</f>
        <v>4.2705226309619829E-2</v>
      </c>
      <c r="H95">
        <f t="array" ref="H95">MMULT(B95:E95,$A$70:$A$73)</f>
        <v>2.6076779661016966E-3</v>
      </c>
    </row>
    <row r="96" spans="1:8" x14ac:dyDescent="0.3">
      <c r="A96">
        <f t="shared" ref="A96:A103" si="1">A95+($A$104-$A$94)/10</f>
        <v>3.6245084745762722E-3</v>
      </c>
      <c r="B96">
        <f t="array" ref="B96:E96">$B$90:$E$90+$A96*$B$91:$E$91</f>
        <v>0.22934879841568256</v>
      </c>
      <c r="C96">
        <v>7.9099352432315251E-3</v>
      </c>
      <c r="D96">
        <v>0.63204371533843484</v>
      </c>
      <c r="E96">
        <v>0.1306975510026509</v>
      </c>
      <c r="F96">
        <f t="array" ref="F96">MMULT(B96:E96,MMULT($C$64:$F$67,TRANSPOSE(B96:E96)))</f>
        <v>1.7033259117672796E-3</v>
      </c>
      <c r="G96">
        <f t="shared" si="0"/>
        <v>4.1271369153049423E-2</v>
      </c>
      <c r="H96">
        <f t="array" ref="H96">MMULT(B96:E96,$A$70:$A$73)</f>
        <v>3.6245084745762726E-3</v>
      </c>
    </row>
    <row r="97" spans="1:8" x14ac:dyDescent="0.3">
      <c r="A97">
        <f t="shared" si="1"/>
        <v>4.6413389830508483E-3</v>
      </c>
      <c r="B97">
        <f t="array" ref="B97:E97">$B$90:$E$90+$A97*$B$91:$E$91</f>
        <v>0.2022544293806085</v>
      </c>
      <c r="C97">
        <v>6.3807462368719092E-2</v>
      </c>
      <c r="D97">
        <v>0.54829733868383368</v>
      </c>
      <c r="E97">
        <v>0.18564076956683867</v>
      </c>
      <c r="F97">
        <f t="array" ref="F97">MMULT(B97:E97,MMULT($C$64:$F$67,TRANSPOSE(B97:E97)))</f>
        <v>1.6483537989772355E-3</v>
      </c>
      <c r="G97">
        <f t="shared" si="0"/>
        <v>4.0599923632652753E-2</v>
      </c>
      <c r="H97">
        <f t="array" ref="H97">MMULT(B97:E97,$A$70:$A$73)</f>
        <v>4.6413389830508491E-3</v>
      </c>
    </row>
    <row r="98" spans="1:8" x14ac:dyDescent="0.3">
      <c r="A98">
        <f t="shared" si="1"/>
        <v>5.6581694915254239E-3</v>
      </c>
      <c r="B98">
        <f t="array" ref="B98:E98">$B$90:$E$90+$A98*$B$91:$E$91</f>
        <v>0.17516006034553444</v>
      </c>
      <c r="C98">
        <v>0.1197049894942066</v>
      </c>
      <c r="D98">
        <v>0.46455096202923246</v>
      </c>
      <c r="E98">
        <v>0.24058398813102638</v>
      </c>
      <c r="F98">
        <f t="array" ref="F98">MMULT(B98:E98,MMULT($C$64:$F$67,TRANSPOSE(B98:E98)))</f>
        <v>1.658820015785712E-3</v>
      </c>
      <c r="G98">
        <f t="shared" si="0"/>
        <v>4.072861421391246E-2</v>
      </c>
      <c r="H98">
        <f t="array" ref="H98">MMULT(B98:E98,$A$70:$A$73)</f>
        <v>5.6581694915254239E-3</v>
      </c>
    </row>
    <row r="99" spans="1:8" x14ac:dyDescent="0.3">
      <c r="A99">
        <f t="shared" si="1"/>
        <v>6.6750000000000004E-3</v>
      </c>
      <c r="B99">
        <f t="array" ref="B99:E99">$B$90:$E$90+$A99*$B$91:$E$91</f>
        <v>0.14806569131046035</v>
      </c>
      <c r="C99">
        <v>0.17560251661969417</v>
      </c>
      <c r="D99">
        <v>0.38080458537463124</v>
      </c>
      <c r="E99">
        <v>0.29552720669521415</v>
      </c>
      <c r="F99">
        <f t="array" ref="F99">MMULT(B99:E99,MMULT($C$64:$F$67,TRANSPOSE(B99:E99)))</f>
        <v>1.7347245621927103E-3</v>
      </c>
      <c r="G99">
        <f t="shared" si="0"/>
        <v>4.1650024756207653E-2</v>
      </c>
      <c r="H99">
        <f t="array" ref="H99">MMULT(B99:E99,$A$70:$A$73)</f>
        <v>6.6750000000000004E-3</v>
      </c>
    </row>
    <row r="100" spans="1:8" x14ac:dyDescent="0.3">
      <c r="A100">
        <f t="shared" si="1"/>
        <v>7.6918305084745769E-3</v>
      </c>
      <c r="B100">
        <f t="array" ref="B100:E100">$B$90:$E$90+$A100*$B$91:$E$91</f>
        <v>0.12097132227538626</v>
      </c>
      <c r="C100">
        <v>0.23150004374518174</v>
      </c>
      <c r="D100">
        <v>0.29705820872002997</v>
      </c>
      <c r="E100">
        <v>0.35047042525940192</v>
      </c>
      <c r="F100">
        <f t="array" ref="F100">MMULT(B100:E100,MMULT($C$64:$F$67,TRANSPOSE(B100:E100)))</f>
        <v>1.8760674381982298E-3</v>
      </c>
      <c r="G100">
        <f t="shared" si="0"/>
        <v>4.3313594150084449E-2</v>
      </c>
      <c r="H100">
        <f t="array" ref="H100">MMULT(B100:E100,$A$70:$A$73)</f>
        <v>7.6918305084745769E-3</v>
      </c>
    </row>
    <row r="101" spans="1:8" x14ac:dyDescent="0.3">
      <c r="A101">
        <f t="shared" si="1"/>
        <v>8.7086610169491534E-3</v>
      </c>
      <c r="B101">
        <f t="array" ref="B101:E101">$B$90:$E$90+$A101*$B$91:$E$91</f>
        <v>9.3876953240312172E-2</v>
      </c>
      <c r="C101">
        <v>0.28739757087066931</v>
      </c>
      <c r="D101">
        <v>0.21331183206542881</v>
      </c>
      <c r="E101">
        <v>0.40541364382358969</v>
      </c>
      <c r="F101">
        <f t="array" ref="F101">MMULT(B101:E101,MMULT($C$64:$F$67,TRANSPOSE(B101:E101)))</f>
        <v>2.0828486438022702E-3</v>
      </c>
      <c r="G101">
        <f t="shared" si="0"/>
        <v>4.5638236642121376E-2</v>
      </c>
      <c r="H101">
        <f t="array" ref="H101">MMULT(B101:E101,$A$70:$A$73)</f>
        <v>8.7086610169491534E-3</v>
      </c>
    </row>
    <row r="102" spans="1:8" x14ac:dyDescent="0.3">
      <c r="A102">
        <f t="shared" si="1"/>
        <v>9.7254915254237299E-3</v>
      </c>
      <c r="B102">
        <f t="array" ref="B102:E102">$B$90:$E$90+$A102*$B$91:$E$91</f>
        <v>6.6782584205238082E-2</v>
      </c>
      <c r="C102">
        <v>0.34329509799615693</v>
      </c>
      <c r="D102">
        <v>0.12956545541082753</v>
      </c>
      <c r="E102">
        <v>0.46035686238777745</v>
      </c>
      <c r="F102">
        <f t="array" ref="F102">MMULT(B102:E102,MMULT($C$64:$F$67,TRANSPOSE(B102:E102)))</f>
        <v>2.3550681790048327E-3</v>
      </c>
      <c r="G102">
        <f t="shared" si="0"/>
        <v>4.8529044694953893E-2</v>
      </c>
      <c r="H102">
        <f t="array" ref="H102">MMULT(B102:E102,$A$70:$A$73)</f>
        <v>9.7254915254237299E-3</v>
      </c>
    </row>
    <row r="103" spans="1:8" x14ac:dyDescent="0.3">
      <c r="A103">
        <f t="shared" si="1"/>
        <v>1.0742322033898306E-2</v>
      </c>
      <c r="B103">
        <f t="array" ref="B103:E103">$B$90:$E$90+$A103*$B$91:$E$91</f>
        <v>3.9688215170163965E-2</v>
      </c>
      <c r="C103">
        <v>0.3991926251216445</v>
      </c>
      <c r="D103">
        <v>4.5819078756226261E-2</v>
      </c>
      <c r="E103">
        <v>0.51530008095196533</v>
      </c>
      <c r="F103">
        <f t="array" ref="F103">MMULT(B103:E103,MMULT($C$64:$F$67,TRANSPOSE(B103:E103)))</f>
        <v>2.6927260438059167E-3</v>
      </c>
      <c r="G103">
        <f t="shared" si="0"/>
        <v>5.1891483345592626E-2</v>
      </c>
      <c r="H103">
        <f t="array" ref="H103">MMULT(B103:E103,$A$70:$A$73)</f>
        <v>1.0742322033898308E-2</v>
      </c>
    </row>
    <row r="104" spans="1:8" x14ac:dyDescent="0.3">
      <c r="A104">
        <f>MAX(B61:E61)</f>
        <v>1.1759152542372881E-2</v>
      </c>
      <c r="B104">
        <f t="array" ref="B104:E104">$B$90:$E$90+$A104*$B$91:$E$91</f>
        <v>1.2593846135089959E-2</v>
      </c>
      <c r="C104">
        <v>0.45509015224713195</v>
      </c>
      <c r="D104">
        <v>-3.792729789837479E-2</v>
      </c>
      <c r="E104">
        <v>0.57024329951615293</v>
      </c>
      <c r="F104">
        <f t="array" ref="F104">MMULT(B104:E104,MMULT($C$64:$F$67,TRANSPOSE(B104:E104)))</f>
        <v>3.0958222382055198E-3</v>
      </c>
      <c r="G104">
        <f t="shared" si="0"/>
        <v>5.5640113571105515E-2</v>
      </c>
      <c r="H104">
        <f t="array" ref="H104">MMULT(B104:E104,$A$70:$A$73)</f>
        <v>1.1759152542372881E-2</v>
      </c>
    </row>
    <row r="106" spans="1:8" x14ac:dyDescent="0.3">
      <c r="A106" s="4" t="s">
        <v>53</v>
      </c>
    </row>
    <row r="108" spans="1:8" x14ac:dyDescent="0.3">
      <c r="A108" s="4" t="s">
        <v>49</v>
      </c>
      <c r="B108" s="4" t="s">
        <v>54</v>
      </c>
      <c r="C108" s="4" t="s">
        <v>55</v>
      </c>
      <c r="D108" s="4" t="s">
        <v>56</v>
      </c>
      <c r="E108" s="4" t="s">
        <v>57</v>
      </c>
      <c r="F108" s="4" t="s">
        <v>58</v>
      </c>
      <c r="G108" s="4" t="s">
        <v>40</v>
      </c>
      <c r="H108" s="4" t="s">
        <v>59</v>
      </c>
    </row>
    <row r="109" spans="1:8" x14ac:dyDescent="0.3">
      <c r="A109">
        <v>1.2593841866857167E-2</v>
      </c>
      <c r="B109">
        <v>0.45509016682653936</v>
      </c>
      <c r="C109">
        <v>-3.7927294169482033E-2</v>
      </c>
      <c r="D109">
        <v>0.57024328547608549</v>
      </c>
      <c r="E109">
        <f t="array" ref="E109">MMULT(A109:D109,MMULT($C$64:$F$67,TRANSPOSE(A109:D109)))</f>
        <v>3.0958222391247064E-3</v>
      </c>
      <c r="F109">
        <f>E109^0.5</f>
        <v>5.5640113579365616E-2</v>
      </c>
      <c r="G109">
        <f t="array" ref="G109">MMULT(A109:D109,$A$70:$A$73)</f>
        <v>1.1759152544517495E-2</v>
      </c>
      <c r="H109">
        <f>SUM(A109:D109)</f>
        <v>1</v>
      </c>
    </row>
    <row r="111" spans="1:8" x14ac:dyDescent="0.3">
      <c r="A111" s="4" t="s">
        <v>27</v>
      </c>
      <c r="B111">
        <f>A124</f>
        <v>1.1759152542372881E-2</v>
      </c>
    </row>
    <row r="113" spans="1:8" x14ac:dyDescent="0.3">
      <c r="A113" s="4" t="s">
        <v>33</v>
      </c>
      <c r="B113" s="4" t="s">
        <v>60</v>
      </c>
      <c r="C113" s="4" t="s">
        <v>54</v>
      </c>
      <c r="D113" s="4" t="s">
        <v>55</v>
      </c>
      <c r="E113" s="4" t="s">
        <v>56</v>
      </c>
      <c r="F113" s="4" t="s">
        <v>57</v>
      </c>
      <c r="G113" s="4" t="s">
        <v>58</v>
      </c>
      <c r="H113" s="4" t="s">
        <v>40</v>
      </c>
    </row>
    <row r="114" spans="1:8" x14ac:dyDescent="0.3">
      <c r="A114">
        <v>1.5908474576271201E-3</v>
      </c>
      <c r="B114">
        <v>0.28353753648583074</v>
      </c>
      <c r="C114">
        <v>-0.10388511900774357</v>
      </c>
      <c r="D114">
        <v>0.79953646864763728</v>
      </c>
      <c r="E114">
        <v>2.0811113874275436E-2</v>
      </c>
      <c r="F114">
        <v>2.0095851261429324E-3</v>
      </c>
      <c r="G114">
        <v>4.4828396426182061E-2</v>
      </c>
      <c r="H114">
        <v>1.5908474576271207E-3</v>
      </c>
    </row>
    <row r="115" spans="1:8" x14ac:dyDescent="0.3">
      <c r="A115">
        <v>2.6076779661016961E-3</v>
      </c>
      <c r="B115">
        <v>0.25644316818338847</v>
      </c>
      <c r="C115">
        <v>-4.798759247471121E-2</v>
      </c>
      <c r="D115">
        <v>0.71579009097849855</v>
      </c>
      <c r="E115">
        <v>7.5754333312824246E-2</v>
      </c>
      <c r="F115">
        <v>1.8237363538328778E-3</v>
      </c>
      <c r="G115">
        <v>4.2705226305838465E-2</v>
      </c>
      <c r="H115">
        <v>2.6076779682463131E-3</v>
      </c>
    </row>
    <row r="116" spans="1:8" x14ac:dyDescent="0.3">
      <c r="A116">
        <v>3.6245084745762722E-3</v>
      </c>
      <c r="B116">
        <v>0.22934879710397768</v>
      </c>
      <c r="C116">
        <v>7.9099455804531038E-3</v>
      </c>
      <c r="D116">
        <v>0.63204371567242823</v>
      </c>
      <c r="E116">
        <v>0.13069754164314107</v>
      </c>
      <c r="F116">
        <v>1.7033259113120713E-3</v>
      </c>
      <c r="G116">
        <v>4.1271369147534605E-2</v>
      </c>
      <c r="H116">
        <v>3.6245084798546875E-3</v>
      </c>
    </row>
    <row r="117" spans="1:8" x14ac:dyDescent="0.3">
      <c r="A117">
        <v>4.6413389830508483E-3</v>
      </c>
      <c r="B117">
        <v>0.20225442241367098</v>
      </c>
      <c r="C117">
        <v>6.3807515274898058E-2</v>
      </c>
      <c r="D117">
        <v>0.54829734304351063</v>
      </c>
      <c r="E117">
        <v>0.18564071926792042</v>
      </c>
      <c r="F117">
        <v>1.6483537988617306E-3</v>
      </c>
      <c r="G117">
        <v>4.0599923631230279E-2</v>
      </c>
      <c r="H117">
        <v>4.6413389883292657E-3</v>
      </c>
    </row>
    <row r="118" spans="1:8" x14ac:dyDescent="0.3">
      <c r="A118">
        <v>5.6581694915254239E-3</v>
      </c>
      <c r="B118">
        <v>0.17516005567148596</v>
      </c>
      <c r="C118">
        <v>0.11970503632531276</v>
      </c>
      <c r="D118">
        <v>0.4645509641676413</v>
      </c>
      <c r="E118">
        <v>0.24058394383555984</v>
      </c>
      <c r="F118">
        <v>1.6588200160098977E-3</v>
      </c>
      <c r="G118">
        <v>4.0728614216664648E-2</v>
      </c>
      <c r="H118">
        <v>5.658169496803837E-3</v>
      </c>
    </row>
    <row r="119" spans="1:8" x14ac:dyDescent="0.3">
      <c r="A119">
        <v>6.6750000000000004E-3</v>
      </c>
      <c r="B119">
        <v>0.14806567681500371</v>
      </c>
      <c r="C119">
        <v>0.17560254338653514</v>
      </c>
      <c r="D119">
        <v>0.38080459945501255</v>
      </c>
      <c r="E119">
        <v>0.2955271803434486</v>
      </c>
      <c r="F119">
        <v>1.7347245627565848E-3</v>
      </c>
      <c r="G119">
        <v>4.1650024762976849E-2</v>
      </c>
      <c r="H119">
        <v>6.6750000052784135E-3</v>
      </c>
    </row>
    <row r="120" spans="1:8" x14ac:dyDescent="0.3">
      <c r="A120">
        <v>7.6918305084745769E-3</v>
      </c>
      <c r="B120">
        <v>0.12097130675305856</v>
      </c>
      <c r="C120">
        <v>0.23150011487192912</v>
      </c>
      <c r="D120">
        <v>0.29705822160209155</v>
      </c>
      <c r="E120">
        <v>0.35047035677292093</v>
      </c>
      <c r="F120">
        <v>1.8760674391018152E-3</v>
      </c>
      <c r="G120">
        <v>4.3313594160515188E-2</v>
      </c>
      <c r="H120">
        <v>7.6918305137529961E-3</v>
      </c>
    </row>
    <row r="121" spans="1:8" x14ac:dyDescent="0.3">
      <c r="A121">
        <v>8.7086610169491534E-3</v>
      </c>
      <c r="B121">
        <v>9.3876947654225731E-2</v>
      </c>
      <c r="C121">
        <v>0.28739759712251173</v>
      </c>
      <c r="D121">
        <v>0.21331183629856126</v>
      </c>
      <c r="E121">
        <v>0.40541361892470112</v>
      </c>
      <c r="F121">
        <v>2.0828486450455291E-3</v>
      </c>
      <c r="G121">
        <v>4.5638236655742181E-2</v>
      </c>
      <c r="H121">
        <v>8.708661022227563E-3</v>
      </c>
    </row>
    <row r="122" spans="1:8" x14ac:dyDescent="0.3">
      <c r="A122">
        <v>9.7254915254237299E-3</v>
      </c>
      <c r="B122">
        <v>6.6782578918087032E-2</v>
      </c>
      <c r="C122">
        <v>0.34329512166547543</v>
      </c>
      <c r="D122">
        <v>0.1295654597902399</v>
      </c>
      <c r="E122">
        <v>0.46035683962619756</v>
      </c>
      <c r="F122">
        <f t="array" ref="F122">MMULT(B122:E122,MMULT($C$64:$F$67,TRANSPOSE(B122:E122)))</f>
        <v>2.3550681796479862E-3</v>
      </c>
      <c r="G122">
        <f>F122^0.5</f>
        <v>4.8529044701580377E-2</v>
      </c>
      <c r="H122">
        <f t="array" ref="H122">MMULT(B122:E122,$A$70:$A$73)</f>
        <v>9.725491527568346E-3</v>
      </c>
    </row>
    <row r="123" spans="1:8" x14ac:dyDescent="0.3">
      <c r="A123">
        <v>1.0742322033898306E-2</v>
      </c>
      <c r="B123">
        <v>3.9688211107894389E-2</v>
      </c>
      <c r="C123">
        <v>0.39919264021819395</v>
      </c>
      <c r="D123">
        <v>4.5819082229609551E-2</v>
      </c>
      <c r="E123">
        <v>0.51530006644430215</v>
      </c>
      <c r="F123">
        <v>2.6927260445870865E-3</v>
      </c>
      <c r="G123">
        <v>5.1891483353119577E-2</v>
      </c>
      <c r="H123">
        <v>1.0742322036042924E-2</v>
      </c>
    </row>
    <row r="124" spans="1:8" x14ac:dyDescent="0.3">
      <c r="A124">
        <v>1.1759152542372881E-2</v>
      </c>
      <c r="B124">
        <v>1.2593841866857167E-2</v>
      </c>
      <c r="C124">
        <v>0.45509016682653936</v>
      </c>
      <c r="D124">
        <v>-3.7927294169482033E-2</v>
      </c>
      <c r="E124">
        <v>0.57024328547608549</v>
      </c>
      <c r="F124">
        <v>3.0958222391247064E-3</v>
      </c>
      <c r="G124">
        <v>5.5640113579365616E-2</v>
      </c>
      <c r="H124">
        <v>1.1759152544517495E-2</v>
      </c>
    </row>
  </sheetData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data</vt:lpstr>
      <vt:lpstr>three</vt:lpstr>
      <vt:lpstr>four</vt:lpstr>
      <vt:lpstr>e</vt:lpstr>
      <vt:lpstr>V</vt:lpstr>
      <vt:lpstr>x</vt:lpstr>
    </vt:vector>
  </TitlesOfParts>
  <Company>nccu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ymchiang</dc:creator>
  <cp:lastModifiedBy>王博奕</cp:lastModifiedBy>
  <dcterms:created xsi:type="dcterms:W3CDTF">1999-03-28T01:05:53Z</dcterms:created>
  <dcterms:modified xsi:type="dcterms:W3CDTF">2021-10-26T03:54:47Z</dcterms:modified>
</cp:coreProperties>
</file>