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14" documentId="6_{8AC833D6-ED55-44FA-A1F1-92655DE4702E}" xr6:coauthVersionLast="36" xr6:coauthVersionMax="36" xr10:uidLastSave="{81422A80-4406-4810-BCFF-114117CE01FB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definedNames>
    <definedName name="P">Sheet1!$B$2:$B$6</definedName>
    <definedName name="Pr">Sheet1!$B$2:$B$6</definedName>
    <definedName name="solver_adj" localSheetId="0" hidden="1">Sheet1!$B$67:$C$67</definedName>
    <definedName name="solver_adj" localSheetId="1" hidden="1">Sheet2!$G$46:$H$46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Sheet1!$G$67</definedName>
    <definedName name="solver_lhs1" localSheetId="1" hidden="1">Sheet2!$I$12</definedName>
    <definedName name="solver_lhs2" localSheetId="1" hidden="1">Sheet2!$I$12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Sheet1!$D$67</definedName>
    <definedName name="solver_opt" localSheetId="1" hidden="1">Sheet2!$F$46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1" hidden="1">2</definedName>
    <definedName name="solver_rhs1" localSheetId="0" hidden="1">1</definedName>
    <definedName name="solver_rhs1" localSheetId="1" hidden="1">1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2" l="1"/>
  <c r="F46" i="2" s="1"/>
  <c r="G50" i="1" l="1"/>
  <c r="D46" i="2"/>
  <c r="D47" i="2"/>
  <c r="D48" i="2"/>
  <c r="D49" i="2"/>
  <c r="D56" i="2"/>
  <c r="D57" i="2"/>
  <c r="D58" i="2"/>
  <c r="D55" i="2"/>
  <c r="D54" i="2"/>
  <c r="D53" i="2"/>
  <c r="D52" i="2"/>
  <c r="D51" i="2"/>
  <c r="D50" i="2"/>
  <c r="F14" i="1" l="1"/>
  <c r="F15" i="1"/>
  <c r="E14" i="1"/>
  <c r="F13" i="1"/>
  <c r="E13" i="1"/>
  <c r="D13" i="1"/>
  <c r="F12" i="1"/>
  <c r="C12" i="1"/>
  <c r="G67" i="1" l="1"/>
  <c r="D43" i="2" l="1"/>
  <c r="A16" i="2"/>
  <c r="A17" i="2" s="1"/>
  <c r="A18" i="2" s="1"/>
  <c r="A19" i="2" s="1"/>
  <c r="A20" i="2" s="1"/>
  <c r="A21" i="2" s="1"/>
  <c r="D12" i="1" l="1"/>
  <c r="E12" i="1"/>
  <c r="F12" i="2" l="1" a="1"/>
  <c r="F12" i="2" s="1"/>
  <c r="G12" i="2" s="1"/>
  <c r="H12" i="2" a="1"/>
  <c r="H12" i="2" s="1"/>
  <c r="I12" i="2" a="1"/>
  <c r="I12" i="2" s="1"/>
  <c r="A22" i="2"/>
  <c r="A23" i="2" s="1"/>
  <c r="A24" i="2" s="1"/>
  <c r="A25" i="2" s="1"/>
  <c r="A15" i="2"/>
  <c r="B9" i="2"/>
  <c r="B8" i="2"/>
  <c r="E42" i="2" l="1"/>
  <c r="C7" i="1" a="1"/>
  <c r="C7" i="1" s="1"/>
  <c r="G7" i="1" a="1"/>
  <c r="G7" i="1" s="1"/>
  <c r="G8" i="1" s="1"/>
  <c r="G9" i="1" s="1"/>
  <c r="D7" i="1" a="1"/>
  <c r="D7" i="1" s="1"/>
  <c r="D20" i="1" s="1" a="1"/>
  <c r="E7" i="1" a="1"/>
  <c r="E7" i="1" s="1"/>
  <c r="E21" i="1" s="1"/>
  <c r="F7" i="1" a="1"/>
  <c r="F7" i="1" s="1"/>
  <c r="F22" i="1" l="1"/>
  <c r="E20" i="1"/>
  <c r="D88" i="1"/>
  <c r="F55" i="1" s="1"/>
  <c r="D20" i="1"/>
  <c r="D93" i="1"/>
  <c r="F60" i="1" s="1"/>
  <c r="D98" i="1"/>
  <c r="F65" i="1" s="1"/>
  <c r="D89" i="1"/>
  <c r="F56" i="1" s="1"/>
  <c r="D94" i="1"/>
  <c r="F61" i="1" s="1"/>
  <c r="D95" i="1"/>
  <c r="F62" i="1" s="1"/>
  <c r="D90" i="1"/>
  <c r="F57" i="1" s="1"/>
  <c r="D96" i="1"/>
  <c r="F63" i="1" s="1"/>
  <c r="D92" i="1"/>
  <c r="F59" i="1" s="1"/>
  <c r="D91" i="1"/>
  <c r="F58" i="1" s="1"/>
  <c r="D97" i="1"/>
  <c r="F64" i="1" s="1"/>
  <c r="D19" i="1"/>
  <c r="C19" i="1"/>
  <c r="F19" i="1"/>
  <c r="E19" i="1"/>
  <c r="F67" i="1"/>
  <c r="D8" i="1"/>
  <c r="F20" i="1"/>
  <c r="F8" i="1"/>
  <c r="F9" i="1" s="1"/>
  <c r="F36" i="1" s="1"/>
  <c r="E8" i="1"/>
  <c r="E9" i="1" s="1"/>
  <c r="F21" i="1"/>
  <c r="C8" i="1"/>
  <c r="B26" i="1" l="1" a="1"/>
  <c r="D27" i="1" s="1"/>
  <c r="F29" i="1"/>
  <c r="E35" i="1"/>
  <c r="F35" i="1"/>
  <c r="D9" i="1"/>
  <c r="D61" i="1" s="1"/>
  <c r="E61" i="1" s="1"/>
  <c r="D56" i="1"/>
  <c r="E56" i="1" s="1"/>
  <c r="D62" i="1"/>
  <c r="E62" i="1" s="1"/>
  <c r="D57" i="1"/>
  <c r="E57" i="1" s="1"/>
  <c r="D63" i="1"/>
  <c r="E63" i="1" s="1"/>
  <c r="D58" i="1"/>
  <c r="E58" i="1" s="1"/>
  <c r="D60" i="1"/>
  <c r="E60" i="1" s="1"/>
  <c r="D64" i="1"/>
  <c r="E64" i="1" s="1"/>
  <c r="C9" i="1"/>
  <c r="D59" i="1" l="1"/>
  <c r="E59" i="1" s="1"/>
  <c r="F27" i="1"/>
  <c r="F26" i="1"/>
  <c r="E27" i="1"/>
  <c r="E26" i="1"/>
  <c r="F28" i="1"/>
  <c r="D26" i="1"/>
  <c r="B26" i="1"/>
  <c r="E29" i="1"/>
  <c r="C29" i="1"/>
  <c r="C27" i="1"/>
  <c r="D28" i="1"/>
  <c r="D30" i="1"/>
  <c r="E30" i="1"/>
  <c r="B27" i="1"/>
  <c r="B30" i="1"/>
  <c r="D29" i="1"/>
  <c r="F30" i="1"/>
  <c r="B28" i="1"/>
  <c r="C28" i="1"/>
  <c r="C30" i="1"/>
  <c r="B29" i="1"/>
  <c r="E28" i="1"/>
  <c r="C26" i="1"/>
  <c r="E34" i="1"/>
  <c r="F34" i="1"/>
  <c r="D34" i="1"/>
  <c r="F33" i="1"/>
  <c r="C33" i="1"/>
  <c r="D67" i="1" s="1"/>
  <c r="E67" i="1" s="1"/>
  <c r="E33" i="1"/>
  <c r="D33" i="1"/>
  <c r="D55" i="1"/>
  <c r="E55" i="1" s="1"/>
  <c r="D65" i="1"/>
  <c r="E65" i="1" s="1"/>
  <c r="B40" i="1" l="1" a="1"/>
  <c r="E40" i="1" s="1"/>
  <c r="B92" i="1"/>
  <c r="C92" i="1" s="1"/>
  <c r="B88" i="1"/>
  <c r="C88" i="1" s="1"/>
  <c r="B98" i="1"/>
  <c r="C98" i="1" s="1"/>
  <c r="B90" i="1"/>
  <c r="C90" i="1" s="1"/>
  <c r="B95" i="1"/>
  <c r="C95" i="1" s="1"/>
  <c r="B93" i="1"/>
  <c r="C93" i="1" s="1"/>
  <c r="B94" i="1"/>
  <c r="C94" i="1" s="1"/>
  <c r="B89" i="1"/>
  <c r="C89" i="1" s="1"/>
  <c r="B96" i="1"/>
  <c r="C96" i="1" s="1"/>
  <c r="B97" i="1"/>
  <c r="C97" i="1" s="1"/>
  <c r="B91" i="1"/>
  <c r="C91" i="1" s="1"/>
  <c r="C40" i="1" l="1"/>
  <c r="F41" i="1"/>
  <c r="E42" i="1"/>
  <c r="D42" i="1"/>
  <c r="C41" i="1"/>
  <c r="B41" i="1"/>
  <c r="E43" i="1"/>
  <c r="C43" i="1"/>
  <c r="B40" i="1"/>
  <c r="D40" i="1"/>
  <c r="D44" i="1"/>
  <c r="F43" i="1"/>
  <c r="E44" i="1"/>
  <c r="D41" i="1"/>
  <c r="D43" i="1"/>
  <c r="F42" i="1"/>
  <c r="B43" i="1"/>
  <c r="F44" i="1"/>
  <c r="C42" i="1"/>
  <c r="F40" i="1"/>
  <c r="B42" i="1"/>
  <c r="C44" i="1"/>
  <c r="B44" i="1"/>
  <c r="E41" i="1"/>
</calcChain>
</file>

<file path=xl/sharedStrings.xml><?xml version="1.0" encoding="utf-8"?>
<sst xmlns="http://schemas.openxmlformats.org/spreadsheetml/2006/main" count="141" uniqueCount="61">
  <si>
    <t>Prob.</t>
    <phoneticPr fontId="2" type="noConversion"/>
  </si>
  <si>
    <t>GE</t>
    <phoneticPr fontId="2" type="noConversion"/>
  </si>
  <si>
    <t>HP</t>
    <phoneticPr fontId="2" type="noConversion"/>
  </si>
  <si>
    <t>Pfizer</t>
    <phoneticPr fontId="2" type="noConversion"/>
  </si>
  <si>
    <t>Apple</t>
    <phoneticPr fontId="2" type="noConversion"/>
  </si>
  <si>
    <t>Ford</t>
    <phoneticPr fontId="2" type="noConversion"/>
  </si>
  <si>
    <t>Recession</t>
    <phoneticPr fontId="2" type="noConversion"/>
  </si>
  <si>
    <t>Below Average</t>
    <phoneticPr fontId="2" type="noConversion"/>
  </si>
  <si>
    <t>Average</t>
    <phoneticPr fontId="2" type="noConversion"/>
  </si>
  <si>
    <t>Above Average</t>
    <phoneticPr fontId="2" type="noConversion"/>
  </si>
  <si>
    <t>Boom</t>
    <phoneticPr fontId="2" type="noConversion"/>
  </si>
  <si>
    <t>E(r)</t>
    <phoneticPr fontId="2" type="noConversion"/>
  </si>
  <si>
    <t>Var(r)</t>
    <phoneticPr fontId="2" type="noConversion"/>
  </si>
  <si>
    <t>State of Economy</t>
    <phoneticPr fontId="2" type="noConversion"/>
  </si>
  <si>
    <t>Expected return</t>
    <phoneticPr fontId="2" type="noConversion"/>
  </si>
  <si>
    <t>Variance/covariance matrix</t>
    <phoneticPr fontId="2" type="noConversion"/>
  </si>
  <si>
    <t>Stocks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</si>
  <si>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</si>
  <si>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</si>
  <si>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</si>
  <si>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</si>
  <si>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min</t>
    <phoneticPr fontId="2" type="noConversion"/>
  </si>
  <si>
    <t>max</t>
    <phoneticPr fontId="2" type="noConversion"/>
  </si>
  <si>
    <t>E(r)</t>
    <phoneticPr fontId="2" type="noConversion"/>
  </si>
  <si>
    <t>Wa</t>
    <phoneticPr fontId="2" type="noConversion"/>
  </si>
  <si>
    <t>Wb</t>
    <phoneticPr fontId="2" type="noConversion"/>
  </si>
  <si>
    <t>Wc</t>
    <phoneticPr fontId="2" type="noConversion"/>
  </si>
  <si>
    <t>Wd</t>
    <phoneticPr fontId="2" type="noConversion"/>
  </si>
  <si>
    <t>Var(r)</t>
    <phoneticPr fontId="2" type="noConversion"/>
  </si>
  <si>
    <t>Stdev</t>
    <phoneticPr fontId="2" type="noConversion"/>
  </si>
  <si>
    <t>sum</t>
    <phoneticPr fontId="2" type="noConversion"/>
  </si>
  <si>
    <t>MVP</t>
    <phoneticPr fontId="2" type="noConversion"/>
  </si>
  <si>
    <t>stdev</t>
    <phoneticPr fontId="2" type="noConversion"/>
  </si>
  <si>
    <t>GE</t>
  </si>
  <si>
    <t>HP</t>
  </si>
  <si>
    <t>Pfizer</t>
  </si>
  <si>
    <t>Apple</t>
  </si>
  <si>
    <t>Ford</t>
  </si>
  <si>
    <t>μ_x μ_y</t>
  </si>
  <si>
    <t>E(xy)</t>
    <phoneticPr fontId="2" type="noConversion"/>
  </si>
  <si>
    <t>Cov(x,y)</t>
    <phoneticPr fontId="2" type="noConversion"/>
  </si>
  <si>
    <t>ρ(x,y)</t>
    <phoneticPr fontId="2" type="noConversion"/>
  </si>
  <si>
    <t>σ_x σ_y</t>
    <phoneticPr fontId="2" type="noConversion"/>
  </si>
  <si>
    <t>rf</t>
    <phoneticPr fontId="2" type="noConversion"/>
  </si>
  <si>
    <t>x</t>
    <phoneticPr fontId="2" type="noConversion"/>
  </si>
  <si>
    <t>y</t>
    <phoneticPr fontId="2" type="noConversion"/>
  </si>
  <si>
    <t>Sharpe ratio</t>
    <phoneticPr fontId="2" type="noConversion"/>
  </si>
  <si>
    <t>&lt;-max</t>
    <phoneticPr fontId="2" type="noConversion"/>
  </si>
  <si>
    <t>W_HP</t>
    <phoneticPr fontId="2" type="noConversion"/>
  </si>
  <si>
    <t>Var(rp)</t>
    <phoneticPr fontId="2" type="noConversion"/>
  </si>
  <si>
    <t>stdev(rp)</t>
    <phoneticPr fontId="2" type="noConversion"/>
  </si>
  <si>
    <t>E(rp)</t>
    <phoneticPr fontId="2" type="noConversion"/>
  </si>
  <si>
    <t>W_Apple</t>
    <phoneticPr fontId="2" type="noConversion"/>
  </si>
  <si>
    <t>Cov</t>
    <phoneticPr fontId="2" type="noConversion"/>
  </si>
  <si>
    <t>Cor</t>
    <phoneticPr fontId="2" type="noConversion"/>
  </si>
  <si>
    <t>x</t>
    <phoneticPr fontId="2" type="noConversion"/>
  </si>
  <si>
    <t>y</t>
    <phoneticPr fontId="2" type="noConversion"/>
  </si>
  <si>
    <t>U</t>
    <phoneticPr fontId="2" type="noConversion"/>
  </si>
  <si>
    <t>U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</si>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</sst>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0%"/>
    <numFmt numFmtId="177" formatCode="0.000%"/>
    <numFmt numFmtId="178" formatCode="0.000000"/>
    <numFmt numFmtId="179" formatCode="0.000000000_ "/>
    <numFmt numFmtId="180" formatCode="0.00000000"/>
    <numFmt numFmtId="181" formatCode="0.00000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3" fillId="0" borderId="0" xfId="0" applyFont="1" applyAlignment="1">
      <alignment horizontal="center"/>
    </xf>
    <xf numFmtId="176" fontId="3" fillId="0" borderId="0" xfId="1" applyNumberFormat="1" applyFont="1" applyAlignment="1"/>
    <xf numFmtId="0" fontId="3" fillId="0" borderId="0" xfId="0" applyNumberFormat="1" applyFont="1"/>
    <xf numFmtId="0" fontId="3" fillId="0" borderId="0" xfId="0" applyFont="1" applyFill="1"/>
    <xf numFmtId="177" fontId="3" fillId="0" borderId="0" xfId="0" applyNumberFormat="1" applyFont="1"/>
    <xf numFmtId="178" fontId="3" fillId="0" borderId="0" xfId="0" applyNumberFormat="1" applyFont="1"/>
    <xf numFmtId="179" fontId="3" fillId="0" borderId="0" xfId="0" applyNumberFormat="1" applyFont="1"/>
    <xf numFmtId="10" fontId="3" fillId="0" borderId="0" xfId="1" applyNumberFormat="1" applyFont="1" applyAlignment="1"/>
    <xf numFmtId="180" fontId="3" fillId="0" borderId="0" xfId="0" applyNumberFormat="1" applyFont="1"/>
    <xf numFmtId="0" fontId="4" fillId="0" borderId="0" xfId="0" applyFont="1"/>
    <xf numFmtId="181" fontId="3" fillId="0" borderId="0" xfId="0" applyNumberFormat="1" applyFont="1"/>
    <xf numFmtId="181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l-GR" altLang="zh-TW" sz="1200" b="0" i="0" u="none" strike="noStrike" baseline="0">
                <a:effectLst/>
              </a:rPr>
              <a:t>ρ(</a:t>
            </a:r>
            <a:r>
              <a:rPr lang="en-US" altLang="zh-TW" sz="1200" b="0" i="0" u="none" strike="noStrike" baseline="0">
                <a:effectLst/>
              </a:rPr>
              <a:t>x,y)</a:t>
            </a:r>
            <a:r>
              <a:rPr lang="en-US" altLang="zh-TW" sz="1200" b="0" i="0" u="none" strike="noStrike" baseline="0"/>
              <a:t> = </a:t>
            </a:r>
            <a:r>
              <a:rPr lang="el-GR" altLang="zh-TW" sz="1200" b="0" i="0" u="none" strike="noStrike" baseline="0">
                <a:effectLst/>
              </a:rPr>
              <a:t>ρ(</a:t>
            </a:r>
            <a:r>
              <a:rPr lang="en-US" altLang="zh-TW" sz="1200" b="0" i="0" u="none" strike="noStrike" baseline="0">
                <a:effectLst/>
              </a:rPr>
              <a:t>HP, Apple) </a:t>
            </a:r>
            <a:r>
              <a:rPr lang="en-US" altLang="zh-TW" sz="12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Sheet1!$E$55:$E$65</c:f>
              <c:numCache>
                <c:formatCode>General</c:formatCode>
                <c:ptCount val="11"/>
                <c:pt idx="0">
                  <c:v>0.20035967658189111</c:v>
                </c:pt>
                <c:pt idx="1">
                  <c:v>0.19391400155739141</c:v>
                </c:pt>
                <c:pt idx="2">
                  <c:v>0.18847005067118755</c:v>
                </c:pt>
                <c:pt idx="3">
                  <c:v>0.18411670212123613</c:v>
                </c:pt>
                <c:pt idx="4">
                  <c:v>0.18093269466848716</c:v>
                </c:pt>
                <c:pt idx="5">
                  <c:v>0.17898044585931727</c:v>
                </c:pt>
                <c:pt idx="6">
                  <c:v>0.17830042063887569</c:v>
                </c:pt>
                <c:pt idx="7">
                  <c:v>0.17890712674457659</c:v>
                </c:pt>
                <c:pt idx="8">
                  <c:v>0.18078761019494674</c:v>
                </c:pt>
                <c:pt idx="9">
                  <c:v>0.1839028004136968</c:v>
                </c:pt>
                <c:pt idx="10">
                  <c:v>0.1881913919391639</c:v>
                </c:pt>
              </c:numCache>
            </c:numRef>
          </c:xVal>
          <c:yVal>
            <c:numRef>
              <c:f>Sheet1!$F$55:$F$65</c:f>
              <c:numCache>
                <c:formatCode>0.00%</c:formatCode>
                <c:ptCount val="11"/>
                <c:pt idx="0">
                  <c:v>0.17399999999999999</c:v>
                </c:pt>
                <c:pt idx="1">
                  <c:v>0.1704</c:v>
                </c:pt>
                <c:pt idx="2">
                  <c:v>0.1668</c:v>
                </c:pt>
                <c:pt idx="3">
                  <c:v>0.16319999999999998</c:v>
                </c:pt>
                <c:pt idx="4">
                  <c:v>0.15959999999999999</c:v>
                </c:pt>
                <c:pt idx="5">
                  <c:v>0.156</c:v>
                </c:pt>
                <c:pt idx="6">
                  <c:v>0.15239999999999998</c:v>
                </c:pt>
                <c:pt idx="7">
                  <c:v>0.14879999999999999</c:v>
                </c:pt>
                <c:pt idx="8">
                  <c:v>0.1452</c:v>
                </c:pt>
                <c:pt idx="9">
                  <c:v>0.1416</c:v>
                </c:pt>
                <c:pt idx="10">
                  <c:v>0.13800000000000001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5C-469B-AAFA-DA3A34F77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958623"/>
        <c:axId val="439352511"/>
      </c:scatterChart>
      <c:valAx>
        <c:axId val="54895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39352511"/>
        <c:crosses val="autoZero"/>
        <c:crossBetween val="midCat"/>
      </c:valAx>
      <c:valAx>
        <c:axId val="439352511"/>
        <c:scaling>
          <c:orientation val="minMax"/>
          <c:min val="0.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4895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Sheet2!$G$15:$G$25</c:f>
              <c:numCache>
                <c:formatCode>General</c:formatCode>
                <c:ptCount val="11"/>
                <c:pt idx="0">
                  <c:v>0.26457513104283586</c:v>
                </c:pt>
                <c:pt idx="1">
                  <c:v>0.20419206780671845</c:v>
                </c:pt>
                <c:pt idx="2">
                  <c:v>0.19393194876179787</c:v>
                </c:pt>
                <c:pt idx="3">
                  <c:v>0.18629439164879033</c:v>
                </c:pt>
                <c:pt idx="4">
                  <c:v>0.18161057144490572</c:v>
                </c:pt>
                <c:pt idx="5">
                  <c:v>0.1801110787948402</c:v>
                </c:pt>
                <c:pt idx="6">
                  <c:v>0.18187214754441899</c:v>
                </c:pt>
                <c:pt idx="7">
                  <c:v>0.18676852972529592</c:v>
                </c:pt>
                <c:pt idx="8">
                  <c:v>0.19480497821966861</c:v>
                </c:pt>
                <c:pt idx="9">
                  <c:v>0.20708771227217132</c:v>
                </c:pt>
                <c:pt idx="10">
                  <c:v>0.22360679809949982</c:v>
                </c:pt>
              </c:numCache>
            </c:numRef>
          </c:xVal>
          <c:yVal>
            <c:numRef>
              <c:f>Sheet2!$H$15:$H$25</c:f>
              <c:numCache>
                <c:formatCode>General</c:formatCode>
                <c:ptCount val="11"/>
                <c:pt idx="0">
                  <c:v>6.9999999983166888E-2</c:v>
                </c:pt>
                <c:pt idx="1">
                  <c:v>7.6000000744006785E-2</c:v>
                </c:pt>
                <c:pt idx="2">
                  <c:v>8.1999998727518814E-2</c:v>
                </c:pt>
                <c:pt idx="3">
                  <c:v>8.8000000543060994E-2</c:v>
                </c:pt>
                <c:pt idx="4">
                  <c:v>9.4000000480598311E-2</c:v>
                </c:pt>
                <c:pt idx="5">
                  <c:v>0.10000009356476494</c:v>
                </c:pt>
                <c:pt idx="6">
                  <c:v>0.10600000002947697</c:v>
                </c:pt>
                <c:pt idx="7">
                  <c:v>0.11200010568370794</c:v>
                </c:pt>
                <c:pt idx="8">
                  <c:v>0.11799999992283296</c:v>
                </c:pt>
                <c:pt idx="9">
                  <c:v>0.12400011789740273</c:v>
                </c:pt>
                <c:pt idx="10">
                  <c:v>0.13000000020320363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36-441B-A725-4B68F11C7EC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Sheet2!$C$42:$C$43</c:f>
              <c:numCache>
                <c:formatCode>General</c:formatCode>
                <c:ptCount val="2"/>
                <c:pt idx="0">
                  <c:v>0</c:v>
                </c:pt>
                <c:pt idx="1">
                  <c:v>0.24</c:v>
                </c:pt>
              </c:numCache>
            </c:numRef>
          </c:xVal>
          <c:yVal>
            <c:numRef>
              <c:f>Sheet2!$D$42:$D$43</c:f>
              <c:numCache>
                <c:formatCode>General</c:formatCode>
                <c:ptCount val="2"/>
                <c:pt idx="0">
                  <c:v>0.02</c:v>
                </c:pt>
                <c:pt idx="1">
                  <c:v>0.14096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B8-4478-975A-D1376F086A2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Sheet2!$C$46:$C$58</c:f>
              <c:numCache>
                <c:formatCode>General</c:formatCode>
                <c:ptCount val="13"/>
                <c:pt idx="0">
                  <c:v>1.9999999999999501E-2</c:v>
                </c:pt>
                <c:pt idx="1">
                  <c:v>3.9999999999999598E-2</c:v>
                </c:pt>
                <c:pt idx="2">
                  <c:v>5.9999999999999699E-2</c:v>
                </c:pt>
                <c:pt idx="3">
                  <c:v>7.9999999999999793E-2</c:v>
                </c:pt>
                <c:pt idx="4">
                  <c:v>9.9999999999999895E-2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</c:numCache>
            </c:numRef>
          </c:xVal>
          <c:yVal>
            <c:numRef>
              <c:f>Sheet2!$D$46:$D$58</c:f>
              <c:numCache>
                <c:formatCode>0.00000</c:formatCode>
                <c:ptCount val="13"/>
                <c:pt idx="0">
                  <c:v>5.1079999999999959E-2</c:v>
                </c:pt>
                <c:pt idx="1">
                  <c:v>5.3599999999999932E-2</c:v>
                </c:pt>
                <c:pt idx="2">
                  <c:v>5.7799999999999921E-2</c:v>
                </c:pt>
                <c:pt idx="3">
                  <c:v>6.3679999999999931E-2</c:v>
                </c:pt>
                <c:pt idx="4">
                  <c:v>7.1239999999999956E-2</c:v>
                </c:pt>
                <c:pt idx="5">
                  <c:v>8.0479999999999996E-2</c:v>
                </c:pt>
                <c:pt idx="6">
                  <c:v>9.1400000000000009E-2</c:v>
                </c:pt>
                <c:pt idx="7">
                  <c:v>0.10400000000000001</c:v>
                </c:pt>
                <c:pt idx="8">
                  <c:v>0.11828</c:v>
                </c:pt>
                <c:pt idx="9">
                  <c:v>0.13424000000000003</c:v>
                </c:pt>
                <c:pt idx="10">
                  <c:v>0.15188000000000001</c:v>
                </c:pt>
                <c:pt idx="11">
                  <c:v>0.17119999999999999</c:v>
                </c:pt>
                <c:pt idx="12">
                  <c:v>0.19220000000000004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0B-45EC-807B-A1FFA1CD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288400"/>
        <c:axId val="387778848"/>
      </c:scatterChart>
      <c:valAx>
        <c:axId val="22528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87778848"/>
        <c:crosses val="autoZero"/>
        <c:crossBetween val="midCat"/>
      </c:valAx>
      <c:valAx>
        <c:axId val="38777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2528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Sheet2!$G$27:$G$33</c:f>
              <c:numCache>
                <c:formatCode>General</c:formatCode>
                <c:ptCount val="7"/>
                <c:pt idx="0">
                  <c:v>0.1801083683558678</c:v>
                </c:pt>
                <c:pt idx="1">
                  <c:v>0.1801110787948402</c:v>
                </c:pt>
                <c:pt idx="2">
                  <c:v>0.18187214754441899</c:v>
                </c:pt>
                <c:pt idx="3">
                  <c:v>0.18676852972529592</c:v>
                </c:pt>
                <c:pt idx="4">
                  <c:v>0.19480497821966861</c:v>
                </c:pt>
                <c:pt idx="5">
                  <c:v>0.20708771227217132</c:v>
                </c:pt>
                <c:pt idx="6">
                  <c:v>0.22360679809949982</c:v>
                </c:pt>
              </c:numCache>
            </c:numRef>
          </c:xVal>
          <c:yVal>
            <c:numRef>
              <c:f>Sheet2!$H$27:$H$33</c:f>
              <c:numCache>
                <c:formatCode>General</c:formatCode>
                <c:ptCount val="7"/>
                <c:pt idx="0">
                  <c:v>9.9756088360314979E-2</c:v>
                </c:pt>
                <c:pt idx="1">
                  <c:v>0.10000009356476494</c:v>
                </c:pt>
                <c:pt idx="2">
                  <c:v>0.10600000002947697</c:v>
                </c:pt>
                <c:pt idx="3">
                  <c:v>0.11200010568370794</c:v>
                </c:pt>
                <c:pt idx="4">
                  <c:v>0.11799999992283296</c:v>
                </c:pt>
                <c:pt idx="5">
                  <c:v>0.12400011789740273</c:v>
                </c:pt>
                <c:pt idx="6">
                  <c:v>0.13000000020320363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93-4A89-A65A-D1176D964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335056"/>
        <c:axId val="544555280"/>
      </c:scatterChart>
      <c:valAx>
        <c:axId val="552335056"/>
        <c:scaling>
          <c:orientation val="minMax"/>
          <c:min val="0.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44555280"/>
        <c:crosses val="autoZero"/>
        <c:crossBetween val="midCat"/>
      </c:valAx>
      <c:valAx>
        <c:axId val="544555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5233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758190</xdr:colOff>
      <xdr:row>49</xdr:row>
      <xdr:rowOff>167640</xdr:rowOff>
    </xdr:from>
    <xdr:to>
      <xdr:col>15</xdr:col>
      <xdr:colOff>552450</xdr:colOff>
      <xdr:row>65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2CC2F-D2EA-4E72-94D7-1DA73DC36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5</xdr:row>
      <xdr:rowOff>66675</xdr:rowOff>
    </xdr:from>
    <xdr:to>
      <xdr:col>17</xdr:col>
      <xdr:colOff>0</xdr:colOff>
      <xdr:row>19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C4351-A6A4-41D1-91E1-862AC37DE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195790</xdr:colOff>
      <xdr:row>23</xdr:row>
      <xdr:rowOff>120651</xdr:rowOff>
    </xdr:from>
    <xdr:to>
      <xdr:col>16</xdr:col>
      <xdr:colOff>470957</xdr:colOff>
      <xdr:row>38</xdr:row>
      <xdr:rowOff>6351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7FA986-7D0D-4383-9871-945F85D87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workbookViewId="0">
      <selection activeCell="I5" sqref="I5"/>
    </sheetView>
  </sheetViews>
  <sheetFormatPr defaultColWidth="9.125" defaultRowHeight="13.8" x14ac:dyDescent="0.25"/>
  <cols>
    <col min="1" max="1" width="17.625" style="4" bestFit="1" customWidth="1"/>
    <col min="2" max="2" width="11" style="1" bestFit="1" customWidth="1"/>
    <col min="3" max="3" width="14" style="1" bestFit="1" customWidth="1"/>
    <col min="4" max="4" width="13" style="1" bestFit="1" customWidth="1"/>
    <col min="5" max="5" width="15.375" style="1" bestFit="1" customWidth="1"/>
    <col min="6" max="7" width="13" style="1" bestFit="1" customWidth="1"/>
    <col min="8" max="8" width="14.5" style="1" bestFit="1" customWidth="1"/>
    <col min="9" max="16384" width="9.125" style="1"/>
  </cols>
  <sheetData>
    <row r="1" spans="1:10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10" x14ac:dyDescent="0.25">
      <c r="A2" s="4" t="s">
        <v>6</v>
      </c>
      <c r="B2" s="1">
        <v>0.1</v>
      </c>
      <c r="C2" s="2">
        <v>0.08</v>
      </c>
      <c r="D2" s="2">
        <v>-0.22</v>
      </c>
      <c r="E2" s="2">
        <v>0.28000000000000003</v>
      </c>
      <c r="F2" s="2">
        <v>0.1</v>
      </c>
      <c r="G2" s="2">
        <v>-0.13</v>
      </c>
      <c r="J2" s="2"/>
    </row>
    <row r="3" spans="1:10" x14ac:dyDescent="0.25">
      <c r="A3" s="4" t="s">
        <v>7</v>
      </c>
      <c r="B3" s="1">
        <v>0.2</v>
      </c>
      <c r="C3" s="2">
        <v>0.06</v>
      </c>
      <c r="D3" s="2">
        <v>-0.02</v>
      </c>
      <c r="E3" s="3">
        <v>0.14699999999999999</v>
      </c>
      <c r="F3" s="2">
        <v>-0.1</v>
      </c>
      <c r="G3" s="2">
        <v>0.01</v>
      </c>
      <c r="J3" s="2"/>
    </row>
    <row r="4" spans="1:10" x14ac:dyDescent="0.25">
      <c r="A4" s="4" t="s">
        <v>8</v>
      </c>
      <c r="B4" s="1">
        <v>0.4</v>
      </c>
      <c r="C4" s="2">
        <v>0.08</v>
      </c>
      <c r="D4" s="2">
        <v>0.2</v>
      </c>
      <c r="E4" s="2">
        <v>0</v>
      </c>
      <c r="F4" s="2">
        <v>7.0000000000000007E-2</v>
      </c>
      <c r="G4" s="2">
        <v>0.15</v>
      </c>
      <c r="J4" s="2"/>
    </row>
    <row r="5" spans="1:10" x14ac:dyDescent="0.25">
      <c r="A5" s="4" t="s">
        <v>9</v>
      </c>
      <c r="B5" s="1">
        <v>0.2</v>
      </c>
      <c r="C5" s="2">
        <v>0.06</v>
      </c>
      <c r="D5" s="2">
        <v>0.35</v>
      </c>
      <c r="E5" s="2">
        <v>-0.1</v>
      </c>
      <c r="F5" s="2">
        <v>0.45</v>
      </c>
      <c r="G5" s="2">
        <v>0.28999999999999998</v>
      </c>
      <c r="J5" s="2"/>
    </row>
    <row r="6" spans="1:10" x14ac:dyDescent="0.25">
      <c r="A6" s="4" t="s">
        <v>10</v>
      </c>
      <c r="B6" s="1">
        <v>0.1</v>
      </c>
      <c r="C6" s="2">
        <v>0.08</v>
      </c>
      <c r="D6" s="2">
        <v>0.5</v>
      </c>
      <c r="E6" s="2">
        <v>-0.2</v>
      </c>
      <c r="F6" s="2">
        <v>0.3</v>
      </c>
      <c r="G6" s="2">
        <v>0.43</v>
      </c>
      <c r="J6" s="2"/>
    </row>
    <row r="7" spans="1:10" x14ac:dyDescent="0.25">
      <c r="A7" s="4" t="s">
        <v>11</v>
      </c>
      <c r="C7" s="3">
        <f t="array" ref="C7">MMULT(TRANSPOSE(P),C2:C6)</f>
        <v>7.2000000000000008E-2</v>
      </c>
      <c r="D7" s="3">
        <f t="array" ref="D7">MMULT(TRANSPOSE(P),D2:D6)</f>
        <v>0.17399999999999999</v>
      </c>
      <c r="E7" s="3">
        <f t="array" ref="E7">MMULT(TRANSPOSE(P),E2:E6)</f>
        <v>1.7399999999999999E-2</v>
      </c>
      <c r="F7" s="3">
        <f t="array" ref="F7">MMULT(TRANSPOSE(P),F2:F6)</f>
        <v>0.13800000000000001</v>
      </c>
      <c r="G7" s="3">
        <f t="array" ref="G7">MMULT(TRANSPOSE(P),G2:G6)</f>
        <v>0.15</v>
      </c>
      <c r="J7" s="2"/>
    </row>
    <row r="8" spans="1:10" x14ac:dyDescent="0.25">
      <c r="A8" s="4" t="s">
        <v>12</v>
      </c>
      <c r="C8" s="6">
        <f>(C2-C$7)^2*$B$2+(C3-C$7)^2*$B$3+(C4-C$7)^2*$B$4+(C5-C$7)^2*$B$5+(C6-C$7)^2*$B$6</f>
        <v>9.6000000000000043E-5</v>
      </c>
      <c r="D8" s="6">
        <f>(D2-D$7)^2*$B$2+(D3-D$7)^2*$B$3+(D4-D$7)^2*$B$4+(D5-D$7)^2*$B$5+(D6-D$7)^2*$B$6</f>
        <v>4.0143999999999999E-2</v>
      </c>
      <c r="E8" s="6">
        <f>(E2-E$7)^2*$B$2+(E3-E$7)^2*$B$3+(E4-E$7)^2*$B$4+(E5-E$7)^2*$B$5+(E6-E$7)^2*$B$6</f>
        <v>1.7859040000000007E-2</v>
      </c>
      <c r="F8" s="6">
        <f>(F2-F$7)^2*$B$2+(F3-F$7)^2*$B$3+(F4-F$7)^2*$B$4+(F5-F$7)^2*$B$5+(F6-F$7)^2*$B$6</f>
        <v>3.5416000000000003E-2</v>
      </c>
      <c r="G8" s="6">
        <f t="shared" ref="G8" si="0">(G2-G$7)^2*$B$2+(G3-G$7)^2*$B$3+(G4-G$7)^2*$B$4+(G5-G$7)^2*$B$5+(G6-G$7)^2*$B$6</f>
        <v>2.3519999999999999E-2</v>
      </c>
      <c r="J8" s="2"/>
    </row>
    <row r="9" spans="1:10" x14ac:dyDescent="0.25">
      <c r="A9" s="4" t="s">
        <v>32</v>
      </c>
      <c r="C9" s="12">
        <f>C8^0.5</f>
        <v>9.7979589711327149E-3</v>
      </c>
      <c r="D9" s="6">
        <f t="shared" ref="D9:G9" si="1">D8^0.5</f>
        <v>0.20035967658189111</v>
      </c>
      <c r="E9" s="6">
        <f t="shared" si="1"/>
        <v>0.13363771922627238</v>
      </c>
      <c r="F9" s="6">
        <f t="shared" si="1"/>
        <v>0.1881913919391639</v>
      </c>
      <c r="G9" s="6">
        <f t="shared" si="1"/>
        <v>0.15336231610144652</v>
      </c>
      <c r="J9" s="2"/>
    </row>
    <row r="10" spans="1:10" x14ac:dyDescent="0.25">
      <c r="C10" s="5"/>
      <c r="J10" s="2"/>
    </row>
    <row r="11" spans="1:10" x14ac:dyDescent="0.25">
      <c r="A11" s="4" t="s">
        <v>39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J11" s="2"/>
    </row>
    <row r="12" spans="1:10" x14ac:dyDescent="0.25">
      <c r="A12" s="4" t="s">
        <v>1</v>
      </c>
      <c r="B12" s="8"/>
      <c r="C12" s="1">
        <f>$B$2*$C$2*D2+$B$3*$C$3*D3+$B$4*$C$4*D4+$B$5*$C$5*D5+$B$6*$C$6*D6</f>
        <v>1.26E-2</v>
      </c>
      <c r="D12" s="1">
        <f t="shared" ref="D12:E12" si="2">$B$2*$C$2*E2+$B$3*$C$3*E3+$B$4*$C$4*E4+$B$5*$C$5*E5+$B$6*$C$6*E6</f>
        <v>1.2040000000000004E-3</v>
      </c>
      <c r="E12" s="1">
        <f t="shared" si="2"/>
        <v>9.6399999999999993E-3</v>
      </c>
      <c r="F12" s="1">
        <f>$B$2*$C$2*G2+$B$3*$C$3*G3+$B$4*$C$4*G4+$B$5*$C$5*G5+$B$6*$C$6*G6</f>
        <v>1.0799999999999999E-2</v>
      </c>
      <c r="J12" s="2"/>
    </row>
    <row r="13" spans="1:10" x14ac:dyDescent="0.25">
      <c r="A13" s="4" t="s">
        <v>2</v>
      </c>
      <c r="D13" s="1">
        <f>$B$2*$D$2*E2+$B$3*$D$3*E3+$B$4*$D$4*E4+$B$5*$D$5*E5+$B$6*$D$6*E6</f>
        <v>-2.3748000000000002E-2</v>
      </c>
      <c r="E13" s="1">
        <f>$B$2*$D$2*F2+$B$3*$D$3*F3+$B$4*$D$4*F4+$B$5*$D$5*F5+$B$6*$D$6*F6</f>
        <v>5.0299999999999997E-2</v>
      </c>
      <c r="F13" s="1">
        <f>$B$2*$D$2*G2+$B$3*$D$3*G3+$B$4*$D$4*G4+$B$5*$D$5*G5+$B$6*$D$6*G6</f>
        <v>5.6620000000000004E-2</v>
      </c>
    </row>
    <row r="14" spans="1:10" x14ac:dyDescent="0.25">
      <c r="A14" s="4" t="s">
        <v>3</v>
      </c>
      <c r="E14" s="1">
        <f>$B$2*$E$2*F2+$B$3*$E$3*F3+$B$4*$E$4*F4+$B$5*$E$5*F5+$B$6*$E$6*F6</f>
        <v>-1.5140000000000004E-2</v>
      </c>
      <c r="F14" s="1">
        <f>$B$2*$E$2*G2+$B$3*$E$3*G3+$B$4*$E$4*G4+$B$5*$E$5*G5+$B$6*$E$6*G6</f>
        <v>-1.7746000000000005E-2</v>
      </c>
    </row>
    <row r="15" spans="1:10" x14ac:dyDescent="0.25">
      <c r="A15" s="4" t="s">
        <v>4</v>
      </c>
      <c r="F15" s="1">
        <f>B2*F2*G2+B3*F3*G3+B4*F4*G4+B5*F5*G5+B6*F6*G6</f>
        <v>4.1700000000000001E-2</v>
      </c>
    </row>
    <row r="16" spans="1:10" x14ac:dyDescent="0.25">
      <c r="A16" s="4" t="s">
        <v>5</v>
      </c>
    </row>
    <row r="18" spans="1:6" x14ac:dyDescent="0.25">
      <c r="A18" s="4" t="s">
        <v>38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</row>
    <row r="19" spans="1:6" x14ac:dyDescent="0.25">
      <c r="A19" s="4" t="s">
        <v>1</v>
      </c>
      <c r="C19" s="6">
        <f>$C$7*D7</f>
        <v>1.2528000000000001E-2</v>
      </c>
      <c r="D19" s="6">
        <f t="shared" ref="D19:E19" si="3">$C$7*E7</f>
        <v>1.2528000000000001E-3</v>
      </c>
      <c r="E19" s="6">
        <f t="shared" si="3"/>
        <v>9.9360000000000021E-3</v>
      </c>
      <c r="F19" s="6">
        <f>$C$7*G7</f>
        <v>1.0800000000000001E-2</v>
      </c>
    </row>
    <row r="20" spans="1:6" x14ac:dyDescent="0.25">
      <c r="A20" s="4" t="s">
        <v>2</v>
      </c>
      <c r="C20" s="6"/>
      <c r="D20" s="6">
        <f t="array" ref="D20">$D$7*E7</f>
        <v>3.0275999999999996E-3</v>
      </c>
      <c r="E20" s="6">
        <f t="shared" ref="E20" si="4">$D$7*F7</f>
        <v>2.4011999999999999E-2</v>
      </c>
      <c r="F20" s="6">
        <f>$D$7*G7</f>
        <v>2.6099999999999998E-2</v>
      </c>
    </row>
    <row r="21" spans="1:6" x14ac:dyDescent="0.25">
      <c r="A21" s="4" t="s">
        <v>3</v>
      </c>
      <c r="C21" s="6"/>
      <c r="D21" s="6"/>
      <c r="E21" s="6">
        <f>$E$7*F7</f>
        <v>2.4012E-3</v>
      </c>
      <c r="F21" s="6">
        <f>$E$7*G7</f>
        <v>2.6099999999999999E-3</v>
      </c>
    </row>
    <row r="22" spans="1:6" x14ac:dyDescent="0.25">
      <c r="A22" s="4" t="s">
        <v>4</v>
      </c>
      <c r="C22" s="6"/>
      <c r="D22" s="6"/>
      <c r="E22" s="6"/>
      <c r="F22" s="6">
        <f>F7*G7</f>
        <v>2.07E-2</v>
      </c>
    </row>
    <row r="23" spans="1:6" x14ac:dyDescent="0.25">
      <c r="A23" s="4" t="s">
        <v>5</v>
      </c>
      <c r="C23" s="6"/>
      <c r="D23" s="6"/>
      <c r="E23" s="6"/>
      <c r="F23" s="6"/>
    </row>
    <row r="25" spans="1:6" x14ac:dyDescent="0.25">
      <c r="A25" s="4" t="s">
        <v>40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</row>
    <row r="26" spans="1:6" x14ac:dyDescent="0.25">
      <c r="A26" s="4" t="s">
        <v>1</v>
      </c>
      <c r="B26" s="6">
        <f t="array" ref="B26:F30">B12:F16-B19:F23</f>
        <v>0</v>
      </c>
      <c r="C26" s="1">
        <v>7.1999999999999148E-5</v>
      </c>
      <c r="D26" s="1">
        <v>-4.8799999999999668E-5</v>
      </c>
      <c r="E26" s="1">
        <v>-2.9600000000000286E-4</v>
      </c>
      <c r="F26" s="1">
        <v>0</v>
      </c>
    </row>
    <row r="27" spans="1:6" x14ac:dyDescent="0.25">
      <c r="A27" s="4" t="s">
        <v>2</v>
      </c>
      <c r="B27" s="1">
        <v>0</v>
      </c>
      <c r="C27" s="1">
        <v>0</v>
      </c>
      <c r="D27" s="1">
        <v>-2.67756E-2</v>
      </c>
      <c r="E27" s="1">
        <v>2.6287999999999999E-2</v>
      </c>
      <c r="F27" s="1">
        <v>3.0520000000000005E-2</v>
      </c>
    </row>
    <row r="28" spans="1:6" x14ac:dyDescent="0.25">
      <c r="A28" s="4" t="s">
        <v>3</v>
      </c>
      <c r="B28" s="1">
        <v>0</v>
      </c>
      <c r="C28" s="1">
        <v>0</v>
      </c>
      <c r="D28" s="1">
        <v>0</v>
      </c>
      <c r="E28" s="1">
        <v>-1.7541200000000003E-2</v>
      </c>
      <c r="F28" s="1">
        <v>-2.0356000000000006E-2</v>
      </c>
    </row>
    <row r="29" spans="1:6" x14ac:dyDescent="0.25">
      <c r="A29" s="4" t="s">
        <v>4</v>
      </c>
      <c r="B29" s="1">
        <v>0</v>
      </c>
      <c r="C29" s="1">
        <v>0</v>
      </c>
      <c r="D29" s="1">
        <v>0</v>
      </c>
      <c r="E29" s="1">
        <v>0</v>
      </c>
      <c r="F29" s="1">
        <v>2.1000000000000001E-2</v>
      </c>
    </row>
    <row r="30" spans="1:6" x14ac:dyDescent="0.25">
      <c r="A30" s="4" t="s">
        <v>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2" spans="1:6" x14ac:dyDescent="0.25">
      <c r="A32" s="4" t="s">
        <v>42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</row>
    <row r="33" spans="1:6" x14ac:dyDescent="0.25">
      <c r="A33" s="4" t="s">
        <v>1</v>
      </c>
      <c r="C33" s="1">
        <f>$C$9*D9</f>
        <v>1.9631158906187893E-3</v>
      </c>
      <c r="D33" s="1">
        <f t="shared" ref="D33:E33" si="5">$C$9*E9</f>
        <v>1.3093768899747704E-3</v>
      </c>
      <c r="E33" s="1">
        <f t="shared" si="5"/>
        <v>1.8438915369402837E-3</v>
      </c>
      <c r="F33" s="1">
        <f>$C$9*G9</f>
        <v>1.502637680879859E-3</v>
      </c>
    </row>
    <row r="34" spans="1:6" x14ac:dyDescent="0.25">
      <c r="A34" s="4" t="s">
        <v>2</v>
      </c>
      <c r="D34" s="1">
        <f>$D$9*E9</f>
        <v>2.6775610203317503E-2</v>
      </c>
      <c r="E34" s="1">
        <f t="shared" ref="E34:F34" si="6">$D$9*F9</f>
        <v>3.7705966424426786E-2</v>
      </c>
      <c r="F34" s="1">
        <f t="shared" si="6"/>
        <v>3.0727624053935573E-2</v>
      </c>
    </row>
    <row r="35" spans="1:6" x14ac:dyDescent="0.25">
      <c r="A35" s="4" t="s">
        <v>3</v>
      </c>
      <c r="E35" s="1">
        <f>$E$9*F9</f>
        <v>2.5149468396767363E-2</v>
      </c>
      <c r="F35" s="1">
        <f>$E$9*G9</f>
        <v>2.0494990139055941E-2</v>
      </c>
    </row>
    <row r="36" spans="1:6" x14ac:dyDescent="0.25">
      <c r="A36" s="4" t="s">
        <v>4</v>
      </c>
      <c r="F36" s="1">
        <f>F9*G9</f>
        <v>2.8861467738145269E-2</v>
      </c>
    </row>
    <row r="37" spans="1:6" x14ac:dyDescent="0.25">
      <c r="A37" s="4" t="s">
        <v>5</v>
      </c>
    </row>
    <row r="39" spans="1:6" x14ac:dyDescent="0.25">
      <c r="A39" s="4" t="s">
        <v>41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</row>
    <row r="40" spans="1:6" x14ac:dyDescent="0.25">
      <c r="A40" s="4" t="s">
        <v>1</v>
      </c>
      <c r="B40" s="1" t="e">
        <f t="array" ref="B40:F44">B26:F30/B33:F37</f>
        <v>#DIV/0!</v>
      </c>
      <c r="C40" s="1">
        <v>3.6676387952472939E-2</v>
      </c>
      <c r="D40" s="1">
        <v>-3.726963594182571E-2</v>
      </c>
      <c r="E40" s="1">
        <v>-0.16053004966397277</v>
      </c>
      <c r="F40" s="1">
        <v>0</v>
      </c>
    </row>
    <row r="41" spans="1:6" x14ac:dyDescent="0.25">
      <c r="A41" s="4" t="s">
        <v>2</v>
      </c>
      <c r="B41" s="1" t="e">
        <v>#DIV/0!</v>
      </c>
      <c r="C41" s="1" t="e">
        <v>#DIV/0!</v>
      </c>
      <c r="D41" s="1">
        <v>-0.99999961893240052</v>
      </c>
      <c r="E41" s="1">
        <v>0.69718409293893691</v>
      </c>
      <c r="F41" s="1">
        <v>0.99324308141849404</v>
      </c>
    </row>
    <row r="42" spans="1:6" x14ac:dyDescent="0.25">
      <c r="A42" s="4" t="s">
        <v>3</v>
      </c>
      <c r="B42" s="1" t="e">
        <v>#DIV/0!</v>
      </c>
      <c r="C42" s="1" t="e">
        <v>#DIV/0!</v>
      </c>
      <c r="D42" s="1" t="e">
        <v>#DIV/0!</v>
      </c>
      <c r="E42" s="1">
        <v>-0.697477963480719</v>
      </c>
      <c r="F42" s="1">
        <v>-0.99321833589023933</v>
      </c>
    </row>
    <row r="43" spans="1:6" x14ac:dyDescent="0.25">
      <c r="A43" s="4" t="s">
        <v>4</v>
      </c>
      <c r="B43" s="1" t="e">
        <v>#DIV/0!</v>
      </c>
      <c r="C43" s="1" t="e">
        <v>#DIV/0!</v>
      </c>
      <c r="D43" s="1" t="e">
        <v>#DIV/0!</v>
      </c>
      <c r="E43" s="1" t="e">
        <v>#DIV/0!</v>
      </c>
      <c r="F43" s="1">
        <v>0.72761372327038587</v>
      </c>
    </row>
    <row r="44" spans="1:6" x14ac:dyDescent="0.25">
      <c r="A44" s="4" t="s">
        <v>5</v>
      </c>
      <c r="B44" s="1" t="e">
        <v>#DIV/0!</v>
      </c>
      <c r="C44" s="1" t="e">
        <v>#DIV/0!</v>
      </c>
      <c r="D44" s="1" t="e">
        <v>#DIV/0!</v>
      </c>
      <c r="E44" s="1" t="e">
        <v>#DIV/0!</v>
      </c>
      <c r="F44" s="1" t="e">
        <v>#DIV/0!</v>
      </c>
    </row>
    <row r="46" spans="1:6" x14ac:dyDescent="0.25">
      <c r="A46" s="4" t="s">
        <v>41</v>
      </c>
      <c r="B46" s="4" t="s">
        <v>33</v>
      </c>
      <c r="C46" s="4" t="s">
        <v>34</v>
      </c>
      <c r="D46" s="4" t="s">
        <v>35</v>
      </c>
      <c r="E46" s="4" t="s">
        <v>36</v>
      </c>
      <c r="F46" s="4" t="s">
        <v>37</v>
      </c>
    </row>
    <row r="47" spans="1:6" x14ac:dyDescent="0.25">
      <c r="A47" s="4" t="s">
        <v>33</v>
      </c>
    </row>
    <row r="48" spans="1:6" x14ac:dyDescent="0.25">
      <c r="A48" s="4" t="s">
        <v>34</v>
      </c>
      <c r="B48" s="1">
        <v>3.6676387952472939E-2</v>
      </c>
    </row>
    <row r="49" spans="1:7" x14ac:dyDescent="0.25">
      <c r="A49" s="4" t="s">
        <v>35</v>
      </c>
      <c r="B49" s="1">
        <v>-3.726963594182571E-2</v>
      </c>
      <c r="C49" s="1">
        <v>-0.99999961893240052</v>
      </c>
    </row>
    <row r="50" spans="1:7" x14ac:dyDescent="0.25">
      <c r="A50" s="4" t="s">
        <v>36</v>
      </c>
      <c r="B50" s="1">
        <v>-0.16053004966397277</v>
      </c>
      <c r="C50" s="1">
        <v>0.69718409293893691</v>
      </c>
      <c r="D50" s="1">
        <v>-0.697477963480719</v>
      </c>
      <c r="G50" s="1">
        <f>C50</f>
        <v>0.69718409293893691</v>
      </c>
    </row>
    <row r="51" spans="1:7" x14ac:dyDescent="0.25">
      <c r="A51" s="4" t="s">
        <v>37</v>
      </c>
      <c r="B51" s="1">
        <v>0</v>
      </c>
      <c r="C51" s="1">
        <v>0.99324308141849404</v>
      </c>
      <c r="D51" s="1">
        <v>-0.99321833589023933</v>
      </c>
      <c r="E51" s="1">
        <v>0.72761372327038587</v>
      </c>
    </row>
    <row r="53" spans="1:7" x14ac:dyDescent="0.25">
      <c r="D53" s="1" t="s">
        <v>54</v>
      </c>
    </row>
    <row r="54" spans="1:7" x14ac:dyDescent="0.25">
      <c r="B54" s="1" t="s">
        <v>48</v>
      </c>
      <c r="C54" s="1" t="s">
        <v>52</v>
      </c>
      <c r="D54" s="1" t="s">
        <v>49</v>
      </c>
      <c r="E54" s="1" t="s">
        <v>50</v>
      </c>
      <c r="F54" s="1" t="s">
        <v>51</v>
      </c>
    </row>
    <row r="55" spans="1:7" x14ac:dyDescent="0.25">
      <c r="B55" s="1">
        <v>1</v>
      </c>
      <c r="C55" s="1">
        <v>0</v>
      </c>
      <c r="D55" s="1">
        <f t="shared" ref="D55:D65" si="7">B55^2*$D$8+C55^2*$F$8+2*B55*C55*$D$9*$F$9*$G$50</f>
        <v>4.0143999999999999E-2</v>
      </c>
      <c r="E55" s="1">
        <f>D55^0.5</f>
        <v>0.20035967658189111</v>
      </c>
      <c r="F55" s="3">
        <f t="shared" ref="F55:F65" si="8">D88</f>
        <v>0.17399999999999999</v>
      </c>
    </row>
    <row r="56" spans="1:7" x14ac:dyDescent="0.25">
      <c r="B56" s="1">
        <v>0.9</v>
      </c>
      <c r="C56" s="1">
        <v>0.1</v>
      </c>
      <c r="D56" s="1">
        <f t="shared" si="7"/>
        <v>3.760264E-2</v>
      </c>
      <c r="E56" s="1">
        <f t="shared" ref="E56:E65" si="9">D56^0.5</f>
        <v>0.19391400155739141</v>
      </c>
      <c r="F56" s="3">
        <f t="shared" si="8"/>
        <v>0.1704</v>
      </c>
    </row>
    <row r="57" spans="1:7" x14ac:dyDescent="0.25">
      <c r="B57" s="1">
        <v>0.8</v>
      </c>
      <c r="C57" s="1">
        <v>0.2</v>
      </c>
      <c r="D57" s="1">
        <f t="shared" si="7"/>
        <v>3.5520960000000004E-2</v>
      </c>
      <c r="E57" s="1">
        <f t="shared" si="9"/>
        <v>0.18847005067118755</v>
      </c>
      <c r="F57" s="3">
        <f t="shared" si="8"/>
        <v>0.1668</v>
      </c>
    </row>
    <row r="58" spans="1:7" x14ac:dyDescent="0.25">
      <c r="B58" s="1">
        <v>0.7</v>
      </c>
      <c r="C58" s="1">
        <v>0.3</v>
      </c>
      <c r="D58" s="1">
        <f t="shared" si="7"/>
        <v>3.3898959999999992E-2</v>
      </c>
      <c r="E58" s="1">
        <f t="shared" si="9"/>
        <v>0.18411670212123613</v>
      </c>
      <c r="F58" s="3">
        <f t="shared" si="8"/>
        <v>0.16319999999999998</v>
      </c>
    </row>
    <row r="59" spans="1:7" x14ac:dyDescent="0.25">
      <c r="B59" s="1">
        <v>0.6</v>
      </c>
      <c r="C59" s="1">
        <v>0.4</v>
      </c>
      <c r="D59" s="1">
        <f t="shared" si="7"/>
        <v>3.2736639999999997E-2</v>
      </c>
      <c r="E59" s="1">
        <f t="shared" si="9"/>
        <v>0.18093269466848716</v>
      </c>
      <c r="F59" s="3">
        <f t="shared" si="8"/>
        <v>0.15959999999999999</v>
      </c>
    </row>
    <row r="60" spans="1:7" x14ac:dyDescent="0.25">
      <c r="B60" s="1">
        <v>0.5</v>
      </c>
      <c r="C60" s="1">
        <v>0.5</v>
      </c>
      <c r="D60" s="1">
        <f t="shared" si="7"/>
        <v>3.2034E-2</v>
      </c>
      <c r="E60" s="1">
        <f t="shared" si="9"/>
        <v>0.17898044585931727</v>
      </c>
      <c r="F60" s="3">
        <f t="shared" si="8"/>
        <v>0.156</v>
      </c>
    </row>
    <row r="61" spans="1:7" x14ac:dyDescent="0.25">
      <c r="B61" s="1">
        <v>0.4</v>
      </c>
      <c r="C61" s="1">
        <v>0.6</v>
      </c>
      <c r="D61" s="1">
        <f t="shared" si="7"/>
        <v>3.1791040000000007E-2</v>
      </c>
      <c r="E61" s="1">
        <f t="shared" si="9"/>
        <v>0.17830042063887569</v>
      </c>
      <c r="F61" s="3">
        <f t="shared" si="8"/>
        <v>0.15239999999999998</v>
      </c>
    </row>
    <row r="62" spans="1:7" x14ac:dyDescent="0.25">
      <c r="B62" s="1">
        <v>0.3</v>
      </c>
      <c r="C62" s="1">
        <v>0.7</v>
      </c>
      <c r="D62" s="1">
        <f t="shared" si="7"/>
        <v>3.2007759999999996E-2</v>
      </c>
      <c r="E62" s="1">
        <f t="shared" si="9"/>
        <v>0.17890712674457659</v>
      </c>
      <c r="F62" s="3">
        <f t="shared" si="8"/>
        <v>0.14879999999999999</v>
      </c>
    </row>
    <row r="63" spans="1:7" x14ac:dyDescent="0.25">
      <c r="B63" s="1">
        <v>0.2</v>
      </c>
      <c r="C63" s="1">
        <v>0.8</v>
      </c>
      <c r="D63" s="1">
        <f t="shared" si="7"/>
        <v>3.2684160000000011E-2</v>
      </c>
      <c r="E63" s="1">
        <f t="shared" si="9"/>
        <v>0.18078761019494674</v>
      </c>
      <c r="F63" s="3">
        <f t="shared" si="8"/>
        <v>0.1452</v>
      </c>
    </row>
    <row r="64" spans="1:7" x14ac:dyDescent="0.25">
      <c r="B64" s="1">
        <v>0.1</v>
      </c>
      <c r="C64" s="1">
        <v>0.9</v>
      </c>
      <c r="D64" s="1">
        <f t="shared" si="7"/>
        <v>3.3820240000000001E-2</v>
      </c>
      <c r="E64" s="1">
        <f t="shared" si="9"/>
        <v>0.1839028004136968</v>
      </c>
      <c r="F64" s="3">
        <f t="shared" si="8"/>
        <v>0.1416</v>
      </c>
    </row>
    <row r="65" spans="2:7" x14ac:dyDescent="0.25">
      <c r="B65" s="1">
        <v>0</v>
      </c>
      <c r="C65" s="1">
        <v>1</v>
      </c>
      <c r="D65" s="1">
        <f t="shared" si="7"/>
        <v>3.5416000000000003E-2</v>
      </c>
      <c r="E65" s="1">
        <f t="shared" si="9"/>
        <v>0.1881913919391639</v>
      </c>
      <c r="F65" s="3">
        <f t="shared" si="8"/>
        <v>0.13800000000000001</v>
      </c>
    </row>
    <row r="67" spans="2:7" x14ac:dyDescent="0.25">
      <c r="B67" s="1">
        <v>1</v>
      </c>
      <c r="C67" s="1">
        <v>0</v>
      </c>
      <c r="D67" s="9">
        <f t="shared" ref="D67" si="10">B67^2*$C$8+C67^2*$D$8+2*B67*C67*$C$33</f>
        <v>9.6000000000000043E-5</v>
      </c>
      <c r="E67" s="10">
        <f t="shared" ref="E67" si="11">D67^0.5</f>
        <v>9.7979589711327149E-3</v>
      </c>
      <c r="F67" s="11">
        <f t="shared" ref="F67" si="12">B67*$C$7+C67*$D$7</f>
        <v>7.2000000000000008E-2</v>
      </c>
      <c r="G67" s="1">
        <f>B67+C67</f>
        <v>1</v>
      </c>
    </row>
    <row r="86" spans="2:4" x14ac:dyDescent="0.25">
      <c r="B86" s="1" t="s">
        <v>53</v>
      </c>
    </row>
    <row r="87" spans="2:4" x14ac:dyDescent="0.25">
      <c r="B87" s="1" t="s">
        <v>49</v>
      </c>
      <c r="C87" s="1" t="s">
        <v>50</v>
      </c>
      <c r="D87" s="1" t="s">
        <v>51</v>
      </c>
    </row>
    <row r="88" spans="2:4" x14ac:dyDescent="0.25">
      <c r="B88" s="9">
        <f t="shared" ref="B88:B98" si="13">B55^2*$D$8+C55^2*$F$8+2*B55*C55*$E$34</f>
        <v>4.0143999999999999E-2</v>
      </c>
      <c r="C88" s="10">
        <f>B88^0.5</f>
        <v>0.20035967658189111</v>
      </c>
      <c r="D88" s="11">
        <f t="shared" ref="D88:D98" si="14">B55*$D$7+C55*$F$7</f>
        <v>0.17399999999999999</v>
      </c>
    </row>
    <row r="89" spans="2:4" x14ac:dyDescent="0.25">
      <c r="B89" s="9">
        <f t="shared" si="13"/>
        <v>3.9657873956396819E-2</v>
      </c>
      <c r="C89" s="10">
        <f t="shared" ref="C89:C97" si="15">B89^0.5</f>
        <v>0.19914284811761837</v>
      </c>
      <c r="D89" s="11">
        <f t="shared" si="14"/>
        <v>0.1704</v>
      </c>
    </row>
    <row r="90" spans="2:4" x14ac:dyDescent="0.25">
      <c r="B90" s="9">
        <f t="shared" si="13"/>
        <v>3.9174709255816578E-2</v>
      </c>
      <c r="C90" s="10">
        <f t="shared" si="15"/>
        <v>0.19792601965334566</v>
      </c>
      <c r="D90" s="11">
        <f t="shared" si="14"/>
        <v>0.1668</v>
      </c>
    </row>
    <row r="91" spans="2:4" x14ac:dyDescent="0.25">
      <c r="B91" s="9">
        <f t="shared" si="13"/>
        <v>3.8694505898259249E-2</v>
      </c>
      <c r="C91" s="10">
        <f t="shared" si="15"/>
        <v>0.19670919118907293</v>
      </c>
      <c r="D91" s="11">
        <f t="shared" si="14"/>
        <v>0.16319999999999998</v>
      </c>
    </row>
    <row r="92" spans="2:4" x14ac:dyDescent="0.25">
      <c r="B92" s="9">
        <f t="shared" si="13"/>
        <v>3.8217263883724858E-2</v>
      </c>
      <c r="C92" s="10">
        <f t="shared" si="15"/>
        <v>0.19549236272480022</v>
      </c>
      <c r="D92" s="11">
        <f t="shared" si="14"/>
        <v>0.15959999999999999</v>
      </c>
    </row>
    <row r="93" spans="2:4" x14ac:dyDescent="0.25">
      <c r="B93" s="9">
        <f t="shared" si="13"/>
        <v>3.7742983212213393E-2</v>
      </c>
      <c r="C93" s="10">
        <f t="shared" si="15"/>
        <v>0.19427553426052749</v>
      </c>
      <c r="D93" s="11">
        <f t="shared" si="14"/>
        <v>0.156</v>
      </c>
    </row>
    <row r="94" spans="2:4" x14ac:dyDescent="0.25">
      <c r="B94" s="9">
        <f t="shared" si="13"/>
        <v>3.7271663883724861E-2</v>
      </c>
      <c r="C94" s="10">
        <f t="shared" si="15"/>
        <v>0.19305870579625478</v>
      </c>
      <c r="D94" s="11">
        <f t="shared" si="14"/>
        <v>0.15239999999999998</v>
      </c>
    </row>
    <row r="95" spans="2:4" x14ac:dyDescent="0.25">
      <c r="B95" s="9">
        <f t="shared" si="13"/>
        <v>3.6803305898259246E-2</v>
      </c>
      <c r="C95" s="10">
        <f t="shared" si="15"/>
        <v>0.19184187733198205</v>
      </c>
      <c r="D95" s="11">
        <f t="shared" si="14"/>
        <v>0.14879999999999999</v>
      </c>
    </row>
    <row r="96" spans="2:4" x14ac:dyDescent="0.25">
      <c r="B96" s="9">
        <f t="shared" si="13"/>
        <v>3.6337909255816585E-2</v>
      </c>
      <c r="C96" s="10">
        <f t="shared" si="15"/>
        <v>0.19062504886770937</v>
      </c>
      <c r="D96" s="11">
        <f t="shared" si="14"/>
        <v>0.1452</v>
      </c>
    </row>
    <row r="97" spans="2:4" x14ac:dyDescent="0.25">
      <c r="B97" s="9">
        <f t="shared" si="13"/>
        <v>3.5875473956396828E-2</v>
      </c>
      <c r="C97" s="10">
        <f t="shared" si="15"/>
        <v>0.18940822040343663</v>
      </c>
      <c r="D97" s="11">
        <f t="shared" si="14"/>
        <v>0.1416</v>
      </c>
    </row>
    <row r="98" spans="2:4" x14ac:dyDescent="0.25">
      <c r="B98" s="9">
        <f t="shared" si="13"/>
        <v>3.5416000000000003E-2</v>
      </c>
      <c r="C98" s="10">
        <f>B98^0.5</f>
        <v>0.1881913919391639</v>
      </c>
      <c r="D98" s="11">
        <f t="shared" si="14"/>
        <v>0.13800000000000001</v>
      </c>
    </row>
  </sheetData>
  <phoneticPr fontId="2" type="noConversion"/>
  <pageMargins left="0.7" right="0.7" top="0.75" bottom="0.75" header="0.3" footer="0.3"/>
  <pageSetup orientation="portrait" r:id="rId1"/>
  <ignoredErrors>
    <ignoredError sqref="B40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90F5-AE3E-47B6-8D47-D8CBE262E446}">
  <dimension ref="A1:I58"/>
  <sheetViews>
    <sheetView tabSelected="1" topLeftCell="A34" zoomScale="90" zoomScaleNormal="90" workbookViewId="0">
      <selection activeCell="W40" sqref="W40"/>
    </sheetView>
  </sheetViews>
  <sheetFormatPr defaultColWidth="9.125" defaultRowHeight="13.8" x14ac:dyDescent="0.25"/>
  <cols>
    <col min="1" max="1" width="15.75" style="1" bestFit="1" customWidth="1"/>
    <col min="2" max="7" width="9.125" style="1"/>
    <col min="8" max="8" width="14.75" style="1" bestFit="1" customWidth="1"/>
    <col min="9" max="16384" width="9.125" style="1"/>
  </cols>
  <sheetData>
    <row r="1" spans="1:9" x14ac:dyDescent="0.25">
      <c r="C1" s="1" t="s">
        <v>15</v>
      </c>
    </row>
    <row r="2" spans="1:9" x14ac:dyDescent="0.25">
      <c r="A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9" x14ac:dyDescent="0.25">
      <c r="A3" s="1">
        <v>0.12</v>
      </c>
      <c r="C3" s="1" t="s">
        <v>17</v>
      </c>
      <c r="D3" s="1">
        <v>0.09</v>
      </c>
      <c r="E3" s="1">
        <v>0.03</v>
      </c>
      <c r="F3" s="1">
        <v>0.04</v>
      </c>
      <c r="G3" s="1">
        <v>2.5000000000000001E-2</v>
      </c>
    </row>
    <row r="4" spans="1:9" x14ac:dyDescent="0.25">
      <c r="A4" s="1">
        <v>0.08</v>
      </c>
      <c r="C4" s="1" t="s">
        <v>18</v>
      </c>
      <c r="D4" s="1">
        <v>0.03</v>
      </c>
      <c r="E4" s="1">
        <v>0.06</v>
      </c>
      <c r="F4" s="1">
        <v>0.03</v>
      </c>
      <c r="G4" s="1">
        <v>0.02</v>
      </c>
    </row>
    <row r="5" spans="1:9" x14ac:dyDescent="0.25">
      <c r="A5" s="1">
        <v>0.13</v>
      </c>
      <c r="C5" s="1" t="s">
        <v>19</v>
      </c>
      <c r="D5" s="1">
        <v>0.04</v>
      </c>
      <c r="E5" s="1">
        <v>0.03</v>
      </c>
      <c r="F5" s="1">
        <v>0.05</v>
      </c>
      <c r="G5" s="1">
        <v>0.01</v>
      </c>
    </row>
    <row r="6" spans="1:9" x14ac:dyDescent="0.25">
      <c r="A6" s="1">
        <v>7.0000000000000007E-2</v>
      </c>
      <c r="C6" s="1" t="s">
        <v>20</v>
      </c>
      <c r="D6" s="1">
        <v>2.5000000000000001E-2</v>
      </c>
      <c r="E6" s="1">
        <v>0.02</v>
      </c>
      <c r="F6" s="1">
        <v>0.01</v>
      </c>
      <c r="G6" s="1">
        <v>7.0000000000000007E-2</v>
      </c>
    </row>
    <row r="8" spans="1:9" x14ac:dyDescent="0.25">
      <c r="A8" s="1" t="s">
        <v>21</v>
      </c>
      <c r="B8" s="1">
        <f>MIN(A3:A6)</f>
        <v>7.0000000000000007E-2</v>
      </c>
    </row>
    <row r="9" spans="1:9" x14ac:dyDescent="0.25">
      <c r="A9" s="1" t="s">
        <v>22</v>
      </c>
      <c r="B9" s="1">
        <f>MAX(A3:A6)</f>
        <v>0.13</v>
      </c>
    </row>
    <row r="11" spans="1:9" x14ac:dyDescent="0.25"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  <c r="G11" s="4" t="s">
        <v>29</v>
      </c>
      <c r="H11" s="4" t="s">
        <v>23</v>
      </c>
      <c r="I11" s="4" t="s">
        <v>30</v>
      </c>
    </row>
    <row r="12" spans="1:9" x14ac:dyDescent="0.25">
      <c r="B12" s="1">
        <v>3.6788187813122444E-2</v>
      </c>
      <c r="C12" s="1">
        <v>0</v>
      </c>
      <c r="D12" s="1">
        <v>0.80961377314820848</v>
      </c>
      <c r="E12" s="1">
        <v>0.15359801959120989</v>
      </c>
      <c r="F12" s="1">
        <f t="array" ref="F12">MMULT(MMULT(B12:E12,D3:G6),TRANSPOSE(B12:E12))</f>
        <v>3.9699360032581732E-2</v>
      </c>
      <c r="G12" s="1">
        <f>F12^0.5</f>
        <v>0.19924698249303985</v>
      </c>
      <c r="H12" s="1">
        <f t="array" ref="H12">MMULT(B12:E12,A3:A6)</f>
        <v>0.12041623441822649</v>
      </c>
      <c r="I12" s="1">
        <f t="array" ref="I12">SUM(B12:E12)</f>
        <v>0.9999999805525408</v>
      </c>
    </row>
    <row r="14" spans="1:9" x14ac:dyDescent="0.25">
      <c r="A14" s="4" t="s">
        <v>23</v>
      </c>
      <c r="B14" s="4" t="s">
        <v>24</v>
      </c>
      <c r="C14" s="4" t="s">
        <v>25</v>
      </c>
      <c r="D14" s="4" t="s">
        <v>26</v>
      </c>
      <c r="E14" s="4" t="s">
        <v>27</v>
      </c>
      <c r="F14" s="4" t="s">
        <v>28</v>
      </c>
      <c r="G14" s="4" t="s">
        <v>29</v>
      </c>
      <c r="H14" s="4" t="s">
        <v>23</v>
      </c>
      <c r="I14" s="4"/>
    </row>
    <row r="15" spans="1:9" x14ac:dyDescent="0.25">
      <c r="A15" s="1">
        <f>B8</f>
        <v>7.0000000000000007E-2</v>
      </c>
      <c r="B15" s="1">
        <v>0</v>
      </c>
      <c r="C15" s="1">
        <v>0</v>
      </c>
      <c r="D15" s="1">
        <v>0</v>
      </c>
      <c r="E15" s="1">
        <v>0.9999999997595268</v>
      </c>
      <c r="F15" s="1">
        <v>6.999999996633377E-2</v>
      </c>
      <c r="G15" s="1">
        <v>0.26457513104283586</v>
      </c>
      <c r="H15" s="1">
        <v>6.9999999983166888E-2</v>
      </c>
    </row>
    <row r="16" spans="1:9" x14ac:dyDescent="0.25">
      <c r="A16" s="1">
        <f>A15+($B$9-$B$8)/10</f>
        <v>7.6000000000000012E-2</v>
      </c>
      <c r="B16" s="1">
        <v>0</v>
      </c>
      <c r="C16" s="1">
        <v>0.49919999591099656</v>
      </c>
      <c r="D16" s="1">
        <v>1.6800003796960387E-2</v>
      </c>
      <c r="E16" s="1">
        <v>0.48400000825031736</v>
      </c>
      <c r="F16" s="1">
        <v>4.1694400555183503E-2</v>
      </c>
      <c r="G16" s="1">
        <v>0.20419206780671845</v>
      </c>
      <c r="H16" s="1">
        <v>7.6000000744006785E-2</v>
      </c>
    </row>
    <row r="17" spans="1:8" x14ac:dyDescent="0.25">
      <c r="A17" s="1">
        <f t="shared" ref="A17:A25" si="0">A16+($B$9-$B$8)/10</f>
        <v>8.2000000000000017E-2</v>
      </c>
      <c r="B17" s="1">
        <v>0</v>
      </c>
      <c r="C17" s="1">
        <v>0.42239999878659584</v>
      </c>
      <c r="D17" s="1">
        <v>0.12959997890451019</v>
      </c>
      <c r="E17" s="1">
        <v>0.4480000223857829</v>
      </c>
      <c r="F17" s="1">
        <v>3.7609600750548595E-2</v>
      </c>
      <c r="G17" s="1">
        <v>0.19393194876179787</v>
      </c>
      <c r="H17" s="1">
        <v>8.1999998727518814E-2</v>
      </c>
    </row>
    <row r="18" spans="1:8" x14ac:dyDescent="0.25">
      <c r="A18" s="1">
        <f t="shared" si="0"/>
        <v>8.8000000000000023E-2</v>
      </c>
      <c r="B18" s="1">
        <v>0</v>
      </c>
      <c r="C18" s="1">
        <v>0.34560001001541757</v>
      </c>
      <c r="D18" s="1">
        <v>0.24240000095602365</v>
      </c>
      <c r="E18" s="1">
        <v>0.41199999453635011</v>
      </c>
      <c r="F18" s="1">
        <v>3.4705600359792879E-2</v>
      </c>
      <c r="G18" s="1">
        <v>0.18629439164879033</v>
      </c>
      <c r="H18" s="1">
        <v>8.8000000543060994E-2</v>
      </c>
    </row>
    <row r="19" spans="1:8" x14ac:dyDescent="0.25">
      <c r="A19" s="1">
        <f t="shared" si="0"/>
        <v>9.4000000000000028E-2</v>
      </c>
      <c r="B19" s="1">
        <v>0</v>
      </c>
      <c r="C19" s="1">
        <v>0.26879997872828781</v>
      </c>
      <c r="D19" s="1">
        <v>0.35520001502155618</v>
      </c>
      <c r="E19" s="1">
        <v>0.37600000327904254</v>
      </c>
      <c r="F19" s="1">
        <v>3.2982399660545204E-2</v>
      </c>
      <c r="G19" s="1">
        <v>0.18161057144490572</v>
      </c>
      <c r="H19" s="1">
        <v>9.4000000480598311E-2</v>
      </c>
    </row>
    <row r="20" spans="1:8" x14ac:dyDescent="0.25">
      <c r="A20" s="1">
        <f t="shared" si="0"/>
        <v>0.10000000000000003</v>
      </c>
      <c r="B20" s="1">
        <v>0</v>
      </c>
      <c r="C20" s="1">
        <v>0.19199880919147921</v>
      </c>
      <c r="D20" s="1">
        <v>0.46800175868229599</v>
      </c>
      <c r="E20" s="1">
        <v>0.33999943143925893</v>
      </c>
      <c r="F20" s="7">
        <v>3.2440000704641134E-2</v>
      </c>
      <c r="G20" s="1">
        <v>0.1801110787948402</v>
      </c>
      <c r="H20" s="1">
        <v>0.10000009356476494</v>
      </c>
    </row>
    <row r="21" spans="1:8" x14ac:dyDescent="0.25">
      <c r="A21" s="1">
        <f t="shared" si="0"/>
        <v>0.10600000000000004</v>
      </c>
      <c r="B21" s="1">
        <v>4.0533798659642033E-3</v>
      </c>
      <c r="C21" s="1">
        <v>0.11524135631886141</v>
      </c>
      <c r="D21" s="1">
        <v>0.57741529180346862</v>
      </c>
      <c r="E21" s="1">
        <v>0.30328997150859183</v>
      </c>
      <c r="F21" s="1">
        <v>3.307747805241891E-2</v>
      </c>
      <c r="G21" s="1">
        <v>0.18187214754441899</v>
      </c>
      <c r="H21" s="1">
        <v>0.10600000002947697</v>
      </c>
    </row>
    <row r="22" spans="1:8" x14ac:dyDescent="0.25">
      <c r="A22" s="1">
        <f t="shared" si="0"/>
        <v>0.11200000000000004</v>
      </c>
      <c r="B22" s="1">
        <v>1.6694527352930453E-2</v>
      </c>
      <c r="C22" s="1">
        <v>3.8866358292369209E-2</v>
      </c>
      <c r="D22" s="1">
        <v>0.67961192749969535</v>
      </c>
      <c r="E22" s="1">
        <v>0.26482718804294786</v>
      </c>
      <c r="F22" s="1">
        <v>3.4882483695748742E-2</v>
      </c>
      <c r="G22" s="1">
        <v>0.18676852972529592</v>
      </c>
      <c r="H22" s="1">
        <v>0.11200010568370794</v>
      </c>
    </row>
    <row r="23" spans="1:8" x14ac:dyDescent="0.25">
      <c r="A23" s="1">
        <f t="shared" si="0"/>
        <v>0.11800000000000005</v>
      </c>
      <c r="B23" s="1">
        <v>3.0612294941336524E-2</v>
      </c>
      <c r="C23" s="1">
        <v>0</v>
      </c>
      <c r="D23" s="1">
        <v>0.77448975168511658</v>
      </c>
      <c r="E23" s="1">
        <v>0.19489795444010596</v>
      </c>
      <c r="F23" s="1">
        <v>3.794897953916556E-2</v>
      </c>
      <c r="G23" s="1">
        <v>0.19480497821966861</v>
      </c>
      <c r="H23" s="1">
        <v>0.11799999992283296</v>
      </c>
    </row>
    <row r="24" spans="1:8" x14ac:dyDescent="0.25">
      <c r="A24" s="1">
        <f t="shared" si="0"/>
        <v>0.12400000000000005</v>
      </c>
      <c r="B24" s="1">
        <v>4.5918723735362696E-2</v>
      </c>
      <c r="C24" s="1">
        <v>0</v>
      </c>
      <c r="D24" s="1">
        <v>0.86173636497948747</v>
      </c>
      <c r="E24" s="1">
        <v>9.2344908597511849E-2</v>
      </c>
      <c r="F24" s="1">
        <v>4.2885320574121616E-2</v>
      </c>
      <c r="G24" s="1">
        <v>0.20708771227217132</v>
      </c>
      <c r="H24" s="1">
        <v>0.12400011789740273</v>
      </c>
    </row>
    <row r="25" spans="1:8" x14ac:dyDescent="0.25">
      <c r="A25" s="1">
        <f t="shared" si="0"/>
        <v>0.13000000000000006</v>
      </c>
      <c r="B25" s="1">
        <v>0</v>
      </c>
      <c r="C25" s="1">
        <v>0</v>
      </c>
      <c r="D25" s="1">
        <v>1.0000000015631048</v>
      </c>
      <c r="E25" s="1">
        <v>0</v>
      </c>
      <c r="F25" s="1">
        <v>5.0000000156310481E-2</v>
      </c>
      <c r="G25" s="1">
        <v>0.22360679809949982</v>
      </c>
      <c r="H25" s="1">
        <v>0.13000000020320363</v>
      </c>
    </row>
    <row r="27" spans="1:8" x14ac:dyDescent="0.25">
      <c r="A27" s="4" t="s">
        <v>31</v>
      </c>
      <c r="B27" s="1">
        <v>0</v>
      </c>
      <c r="C27" s="1">
        <v>0.19512227237668792</v>
      </c>
      <c r="D27" s="1">
        <v>0.46341442796696092</v>
      </c>
      <c r="E27" s="1">
        <v>0.34146329906392886</v>
      </c>
      <c r="F27" s="1">
        <v>3.2439024351812965E-2</v>
      </c>
      <c r="G27" s="1">
        <v>0.1801083683558678</v>
      </c>
      <c r="H27" s="1">
        <v>9.9756088360314979E-2</v>
      </c>
    </row>
    <row r="28" spans="1:8" x14ac:dyDescent="0.25">
      <c r="A28" s="1">
        <v>0.10000000000000003</v>
      </c>
      <c r="B28" s="1">
        <v>0</v>
      </c>
      <c r="C28" s="1">
        <v>0.19199880919147921</v>
      </c>
      <c r="D28" s="1">
        <v>0.46800175868229599</v>
      </c>
      <c r="E28" s="1">
        <v>0.33999943143925893</v>
      </c>
      <c r="F28" s="1">
        <v>3.2440000704641134E-2</v>
      </c>
      <c r="G28" s="1">
        <v>0.1801110787948402</v>
      </c>
      <c r="H28" s="1">
        <v>0.10000009356476494</v>
      </c>
    </row>
    <row r="29" spans="1:8" x14ac:dyDescent="0.25">
      <c r="A29" s="1">
        <v>0.10600000000000004</v>
      </c>
      <c r="B29" s="1">
        <v>4.0533798659642033E-3</v>
      </c>
      <c r="C29" s="1">
        <v>0.11524135631886141</v>
      </c>
      <c r="D29" s="1">
        <v>0.57741529180346862</v>
      </c>
      <c r="E29" s="1">
        <v>0.30328997150859183</v>
      </c>
      <c r="F29" s="1">
        <v>3.307747805241891E-2</v>
      </c>
      <c r="G29" s="1">
        <v>0.18187214754441899</v>
      </c>
      <c r="H29" s="1">
        <v>0.10600000002947697</v>
      </c>
    </row>
    <row r="30" spans="1:8" x14ac:dyDescent="0.25">
      <c r="A30" s="1">
        <v>0.11200000000000004</v>
      </c>
      <c r="B30" s="1">
        <v>1.6694527352930453E-2</v>
      </c>
      <c r="C30" s="1">
        <v>3.8866358292369209E-2</v>
      </c>
      <c r="D30" s="1">
        <v>0.67961192749969535</v>
      </c>
      <c r="E30" s="1">
        <v>0.26482718804294786</v>
      </c>
      <c r="F30" s="1">
        <v>3.4882483695748742E-2</v>
      </c>
      <c r="G30" s="1">
        <v>0.18676852972529592</v>
      </c>
      <c r="H30" s="1">
        <v>0.11200010568370794</v>
      </c>
    </row>
    <row r="31" spans="1:8" x14ac:dyDescent="0.25">
      <c r="A31" s="1">
        <v>0.11800000000000005</v>
      </c>
      <c r="B31" s="1">
        <v>3.0612294941336524E-2</v>
      </c>
      <c r="C31" s="1">
        <v>0</v>
      </c>
      <c r="D31" s="1">
        <v>0.77448975168511658</v>
      </c>
      <c r="E31" s="1">
        <v>0.19489795444010596</v>
      </c>
      <c r="F31" s="1">
        <v>3.794897953916556E-2</v>
      </c>
      <c r="G31" s="1">
        <v>0.19480497821966861</v>
      </c>
      <c r="H31" s="1">
        <v>0.11799999992283296</v>
      </c>
    </row>
    <row r="32" spans="1:8" x14ac:dyDescent="0.25">
      <c r="A32" s="1">
        <v>0.12400000000000005</v>
      </c>
      <c r="B32" s="1">
        <v>4.5918723735362696E-2</v>
      </c>
      <c r="C32" s="1">
        <v>0</v>
      </c>
      <c r="D32" s="1">
        <v>0.86173636497948747</v>
      </c>
      <c r="E32" s="1">
        <v>9.2344908597511849E-2</v>
      </c>
      <c r="F32" s="1">
        <v>4.2885320574121616E-2</v>
      </c>
      <c r="G32" s="1">
        <v>0.20708771227217132</v>
      </c>
      <c r="H32" s="1">
        <v>0.12400011789740273</v>
      </c>
    </row>
    <row r="33" spans="1:8" x14ac:dyDescent="0.25">
      <c r="A33" s="1">
        <v>0.13000000000000006</v>
      </c>
      <c r="B33" s="1">
        <v>0</v>
      </c>
      <c r="C33" s="1">
        <v>0</v>
      </c>
      <c r="D33" s="1">
        <v>1.0000000015631048</v>
      </c>
      <c r="E33" s="1">
        <v>0</v>
      </c>
      <c r="F33" s="1">
        <v>5.0000000156310481E-2</v>
      </c>
      <c r="G33" s="1">
        <v>0.22360679809949982</v>
      </c>
      <c r="H33" s="1">
        <v>0.13000000020320363</v>
      </c>
    </row>
    <row r="37" spans="1:8" x14ac:dyDescent="0.25">
      <c r="A37" s="4" t="s">
        <v>23</v>
      </c>
      <c r="B37" s="4" t="s">
        <v>24</v>
      </c>
      <c r="C37" s="4" t="s">
        <v>25</v>
      </c>
      <c r="D37" s="4" t="s">
        <v>26</v>
      </c>
      <c r="E37" s="4" t="s">
        <v>27</v>
      </c>
      <c r="F37" s="4" t="s">
        <v>28</v>
      </c>
      <c r="G37" s="4" t="s">
        <v>29</v>
      </c>
      <c r="H37" s="4" t="s">
        <v>23</v>
      </c>
    </row>
    <row r="38" spans="1:8" x14ac:dyDescent="0.25">
      <c r="A38" s="4" t="s">
        <v>31</v>
      </c>
      <c r="B38" s="1">
        <v>0</v>
      </c>
      <c r="C38" s="1">
        <v>0.19512227237668792</v>
      </c>
      <c r="D38" s="1">
        <v>0.46341442796696092</v>
      </c>
      <c r="E38" s="1">
        <v>0.34146329906392886</v>
      </c>
      <c r="F38" s="1">
        <v>3.2439024351812965E-2</v>
      </c>
      <c r="G38" s="1">
        <v>0.1801083683558678</v>
      </c>
      <c r="H38" s="1">
        <v>9.9756088360314979E-2</v>
      </c>
    </row>
    <row r="41" spans="1:8" x14ac:dyDescent="0.25">
      <c r="B41" s="4" t="s">
        <v>43</v>
      </c>
      <c r="C41" s="1" t="s">
        <v>44</v>
      </c>
      <c r="D41" s="1" t="s">
        <v>45</v>
      </c>
      <c r="E41" s="1" t="s">
        <v>46</v>
      </c>
    </row>
    <row r="42" spans="1:8" x14ac:dyDescent="0.25">
      <c r="B42" s="1">
        <v>0.02</v>
      </c>
      <c r="C42" s="1">
        <v>0</v>
      </c>
      <c r="D42" s="1">
        <v>0.02</v>
      </c>
      <c r="E42" s="1">
        <f>(H12-B42)/G12</f>
        <v>0.50397869599723677</v>
      </c>
      <c r="F42" s="1" t="s">
        <v>47</v>
      </c>
    </row>
    <row r="43" spans="1:8" x14ac:dyDescent="0.25">
      <c r="C43" s="1">
        <v>0.24</v>
      </c>
      <c r="D43" s="1">
        <f>C43*0.504+0.02</f>
        <v>0.14096</v>
      </c>
    </row>
    <row r="45" spans="1:8" x14ac:dyDescent="0.25">
      <c r="B45" s="1" t="s">
        <v>57</v>
      </c>
      <c r="C45" s="1" t="s">
        <v>55</v>
      </c>
      <c r="D45" s="1" t="s">
        <v>56</v>
      </c>
      <c r="F45" s="1" t="s">
        <v>58</v>
      </c>
      <c r="G45" s="1" t="s">
        <v>59</v>
      </c>
      <c r="H45" s="1" t="s">
        <v>60</v>
      </c>
    </row>
    <row r="46" spans="1:8" x14ac:dyDescent="0.25">
      <c r="B46" s="14">
        <v>5.024E-2</v>
      </c>
      <c r="C46" s="1">
        <v>1.9999999999999501E-2</v>
      </c>
      <c r="D46" s="14">
        <f t="shared" ref="D46:D49" si="1">$B$46+2.1*C46^2</f>
        <v>5.1079999999999959E-2</v>
      </c>
      <c r="F46" s="1">
        <f>H46-G46^2</f>
        <v>3.422E-2</v>
      </c>
      <c r="G46" s="1">
        <v>0.03</v>
      </c>
      <c r="H46" s="1">
        <f>G46*0.504+0.02</f>
        <v>3.5119999999999998E-2</v>
      </c>
    </row>
    <row r="47" spans="1:8" x14ac:dyDescent="0.25">
      <c r="C47" s="1">
        <v>3.9999999999999598E-2</v>
      </c>
      <c r="D47" s="14">
        <f t="shared" si="1"/>
        <v>5.3599999999999932E-2</v>
      </c>
    </row>
    <row r="48" spans="1:8" x14ac:dyDescent="0.25">
      <c r="C48" s="1">
        <v>5.9999999999999699E-2</v>
      </c>
      <c r="D48" s="14">
        <f t="shared" si="1"/>
        <v>5.7799999999999921E-2</v>
      </c>
    </row>
    <row r="49" spans="3:4" x14ac:dyDescent="0.25">
      <c r="C49" s="1">
        <v>7.9999999999999793E-2</v>
      </c>
      <c r="D49" s="14">
        <f t="shared" si="1"/>
        <v>6.3679999999999931E-2</v>
      </c>
    </row>
    <row r="50" spans="3:4" x14ac:dyDescent="0.25">
      <c r="C50" s="1">
        <v>9.9999999999999895E-2</v>
      </c>
      <c r="D50" s="14">
        <f t="shared" ref="D50:D54" si="2">$B$46+2.1*C50^2</f>
        <v>7.1239999999999956E-2</v>
      </c>
    </row>
    <row r="51" spans="3:4" x14ac:dyDescent="0.25">
      <c r="C51" s="13">
        <v>0.12</v>
      </c>
      <c r="D51" s="15">
        <f t="shared" si="2"/>
        <v>8.0479999999999996E-2</v>
      </c>
    </row>
    <row r="52" spans="3:4" x14ac:dyDescent="0.25">
      <c r="C52" s="1">
        <v>0.14000000000000001</v>
      </c>
      <c r="D52" s="14">
        <f t="shared" si="2"/>
        <v>9.1400000000000009E-2</v>
      </c>
    </row>
    <row r="53" spans="3:4" x14ac:dyDescent="0.25">
      <c r="C53" s="1">
        <v>0.16</v>
      </c>
      <c r="D53" s="14">
        <f t="shared" si="2"/>
        <v>0.10400000000000001</v>
      </c>
    </row>
    <row r="54" spans="3:4" x14ac:dyDescent="0.25">
      <c r="C54" s="1">
        <v>0.18</v>
      </c>
      <c r="D54" s="14">
        <f t="shared" si="2"/>
        <v>0.11828</v>
      </c>
    </row>
    <row r="55" spans="3:4" x14ac:dyDescent="0.25">
      <c r="C55" s="1">
        <v>0.2</v>
      </c>
      <c r="D55" s="14">
        <f>$B$46+2.1*C55^2</f>
        <v>0.13424000000000003</v>
      </c>
    </row>
    <row r="56" spans="3:4" x14ac:dyDescent="0.25">
      <c r="C56" s="1">
        <v>0.22</v>
      </c>
      <c r="D56" s="14">
        <f t="shared" ref="D56:D58" si="3">$B$46+2.1*C56^2</f>
        <v>0.15188000000000001</v>
      </c>
    </row>
    <row r="57" spans="3:4" x14ac:dyDescent="0.25">
      <c r="C57" s="1">
        <v>0.24</v>
      </c>
      <c r="D57" s="14">
        <f t="shared" si="3"/>
        <v>0.17119999999999999</v>
      </c>
    </row>
    <row r="58" spans="3:4" x14ac:dyDescent="0.25">
      <c r="C58" s="1">
        <v>0.26</v>
      </c>
      <c r="D58" s="14">
        <f t="shared" si="3"/>
        <v>0.19220000000000004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2021-11-08T11:41:08Z</dcterms:modified>
</cp:coreProperties>
</file>