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fg\OneDrive\桌面\"/>
    </mc:Choice>
  </mc:AlternateContent>
  <xr:revisionPtr revIDLastSave="0" documentId="13_ncr:1_{E906DF4D-2F2B-4B2C-B987-A8B9F7336528}" xr6:coauthVersionLast="36" xr6:coauthVersionMax="36" xr10:uidLastSave="{00000000-0000-0000-0000-000000000000}"/>
  <bookViews>
    <workbookView xWindow="0" yWindow="0" windowWidth="23040" windowHeight="8208" activeTab="1" xr2:uid="{23EA512C-0BE2-47C1-A47C-85B1D37F8764}"/>
  </bookViews>
  <sheets>
    <sheet name="Introduction" sheetId="1" r:id="rId1"/>
    <sheet name="Q1" sheetId="2" r:id="rId2"/>
    <sheet name="Q2" sheetId="3" r:id="rId3"/>
    <sheet name="Q3" sheetId="4" r:id="rId4"/>
    <sheet name="Q4" sheetId="8" r:id="rId5"/>
    <sheet name="Q5" sheetId="6" r:id="rId6"/>
    <sheet name="Q6" sheetId="7" r:id="rId7"/>
  </sheets>
  <definedNames>
    <definedName name="_xlnm._FilterDatabase" localSheetId="2" hidden="1">'Q2'!$A$1:$D$356</definedName>
    <definedName name="solver_adj" localSheetId="5" hidden="1">'Q5'!$B$34:$C$34</definedName>
    <definedName name="solver_cvg" localSheetId="5" hidden="1">0.0001</definedName>
    <definedName name="solver_drv" localSheetId="5" hidden="1">1</definedName>
    <definedName name="solver_eng" localSheetId="3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1" localSheetId="5" hidden="1">'Q5'!$E$35</definedName>
    <definedName name="solver_lhs2" localSheetId="5" hidden="1">'Q5'!$E$36</definedName>
    <definedName name="solver_lhs3" localSheetId="5" hidden="1">'Q5'!$E$37</definedName>
    <definedName name="solver_lhs4" localSheetId="5" hidden="1">'Q5'!$E$38</definedName>
    <definedName name="solver_lhs5" localSheetId="5" hidden="1">'Q5'!$E$39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3" hidden="1">1</definedName>
    <definedName name="solver_neg" localSheetId="5" hidden="1">1</definedName>
    <definedName name="solver_nod" localSheetId="5" hidden="1">2147483647</definedName>
    <definedName name="solver_num" localSheetId="3" hidden="1">0</definedName>
    <definedName name="solver_num" localSheetId="5" hidden="1">5</definedName>
    <definedName name="solver_nwt" localSheetId="5" hidden="1">1</definedName>
    <definedName name="solver_opt" localSheetId="3" hidden="1">'Q3'!$Q$46</definedName>
    <definedName name="solver_opt" localSheetId="5" hidden="1">'Q5'!$E$34</definedName>
    <definedName name="solver_pre" localSheetId="5" hidden="1">0.000001</definedName>
    <definedName name="solver_rbv" localSheetId="5" hidden="1">1</definedName>
    <definedName name="solver_rel1" localSheetId="5" hidden="1">3</definedName>
    <definedName name="solver_rel2" localSheetId="5" hidden="1">3</definedName>
    <definedName name="solver_rel3" localSheetId="5" hidden="1">3</definedName>
    <definedName name="solver_rel4" localSheetId="5" hidden="1">3</definedName>
    <definedName name="solver_rel5" localSheetId="5" hidden="1">3</definedName>
    <definedName name="solver_rhs1" localSheetId="5" hidden="1">'Q5'!$G$36</definedName>
    <definedName name="solver_rhs2" localSheetId="5" hidden="1">'Q5'!$G$36</definedName>
    <definedName name="solver_rhs3" localSheetId="5" hidden="1">'Q5'!$G$37</definedName>
    <definedName name="solver_rhs4" localSheetId="5" hidden="1">'Q5'!$G$38</definedName>
    <definedName name="solver_rhs5" localSheetId="5" hidden="1">'Q5'!$G$39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3" hidden="1">1</definedName>
    <definedName name="solver_typ" localSheetId="5" hidden="1">2</definedName>
    <definedName name="solver_val" localSheetId="3" hidden="1">0</definedName>
    <definedName name="solver_val" localSheetId="5" hidden="1">0</definedName>
    <definedName name="solver_ver" localSheetId="3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7" l="1"/>
  <c r="M13" i="2"/>
  <c r="K20" i="2"/>
  <c r="AP6" i="3"/>
  <c r="AP7" i="3" s="1"/>
  <c r="AP8" i="3" s="1"/>
  <c r="AP9" i="3" s="1"/>
  <c r="AP10" i="3" s="1"/>
  <c r="AP11" i="3" s="1"/>
  <c r="AP12" i="3" s="1"/>
  <c r="AP13" i="3" s="1"/>
  <c r="AP14" i="3" s="1"/>
  <c r="AP15" i="3" s="1"/>
  <c r="AP16" i="3" s="1"/>
  <c r="AP17" i="3" s="1"/>
  <c r="AP18" i="3" s="1"/>
  <c r="AP19" i="3" s="1"/>
  <c r="AP20" i="3" s="1"/>
  <c r="AP21" i="3" s="1"/>
  <c r="AP22" i="3" s="1"/>
  <c r="AP23" i="3" s="1"/>
  <c r="AP24" i="3" s="1"/>
  <c r="AP25" i="3" s="1"/>
  <c r="AP26" i="3" s="1"/>
  <c r="AP27" i="3" s="1"/>
  <c r="AP28" i="3" s="1"/>
  <c r="AP29" i="3" s="1"/>
  <c r="AP30" i="3" s="1"/>
  <c r="AP31" i="3" s="1"/>
  <c r="AP32" i="3" s="1"/>
  <c r="AP33" i="3" s="1"/>
  <c r="AP34" i="3" s="1"/>
  <c r="AP35" i="3" s="1"/>
  <c r="AP36" i="3" s="1"/>
  <c r="AP37" i="3" s="1"/>
  <c r="AP38" i="3" s="1"/>
  <c r="AP39" i="3" s="1"/>
  <c r="AP40" i="3" s="1"/>
  <c r="AP41" i="3" s="1"/>
  <c r="AP42" i="3" s="1"/>
  <c r="AP43" i="3" s="1"/>
  <c r="AP44" i="3" s="1"/>
  <c r="AP45" i="3" s="1"/>
  <c r="AP46" i="3" s="1"/>
  <c r="AP47" i="3" s="1"/>
  <c r="AP48" i="3" s="1"/>
  <c r="AP49" i="3" s="1"/>
  <c r="AP50" i="3" s="1"/>
  <c r="AP51" i="3" s="1"/>
  <c r="AP52" i="3" s="1"/>
  <c r="AP53" i="3" s="1"/>
  <c r="AP54" i="3" s="1"/>
  <c r="AP55" i="3" s="1"/>
  <c r="AP56" i="3" s="1"/>
  <c r="AP57" i="3" s="1"/>
  <c r="AP58" i="3" s="1"/>
  <c r="AP59" i="3" s="1"/>
  <c r="AP60" i="3" s="1"/>
  <c r="AP61" i="3" s="1"/>
  <c r="AP62" i="3" s="1"/>
  <c r="AP63" i="3" s="1"/>
  <c r="AP64" i="3" s="1"/>
  <c r="AP65" i="3" s="1"/>
  <c r="AP66" i="3" s="1"/>
  <c r="AP67" i="3" s="1"/>
  <c r="AP68" i="3" s="1"/>
  <c r="AP69" i="3" s="1"/>
  <c r="AP70" i="3" s="1"/>
  <c r="AP71" i="3" s="1"/>
  <c r="AP72" i="3" s="1"/>
  <c r="AP73" i="3" s="1"/>
  <c r="AL6" i="3"/>
  <c r="AL7" i="3" s="1"/>
  <c r="AL8" i="3" s="1"/>
  <c r="AL9" i="3" s="1"/>
  <c r="AL10" i="3" s="1"/>
  <c r="AL11" i="3" s="1"/>
  <c r="AM6" i="3"/>
  <c r="AN6" i="3"/>
  <c r="AO6" i="3"/>
  <c r="AO7" i="3" s="1"/>
  <c r="AO8" i="3" s="1"/>
  <c r="AO9" i="3" s="1"/>
  <c r="AO10" i="3" s="1"/>
  <c r="AO11" i="3" s="1"/>
  <c r="AM7" i="3"/>
  <c r="AN7" i="3"/>
  <c r="AM8" i="3"/>
  <c r="AM9" i="3" s="1"/>
  <c r="AM10" i="3" s="1"/>
  <c r="AM11" i="3" s="1"/>
  <c r="AN8" i="3"/>
  <c r="AN9" i="3" s="1"/>
  <c r="AN10" i="3" s="1"/>
  <c r="AN11" i="3" s="1"/>
  <c r="AP5" i="3"/>
  <c r="AP4" i="3"/>
  <c r="AL4" i="3"/>
  <c r="AL5" i="3" s="1"/>
  <c r="AM4" i="3"/>
  <c r="AN4" i="3"/>
  <c r="AO4" i="3"/>
  <c r="AM5" i="3"/>
  <c r="AN5" i="3"/>
  <c r="AO5" i="3"/>
  <c r="AM3" i="3"/>
  <c r="AN3" i="3"/>
  <c r="AO3" i="3"/>
  <c r="AP3" i="3"/>
  <c r="B8" i="4"/>
  <c r="AL12" i="3" l="1"/>
  <c r="AL13" i="3" s="1"/>
  <c r="AL14" i="3" s="1"/>
  <c r="AL15" i="3" s="1"/>
  <c r="AL16" i="3" s="1"/>
  <c r="AL17" i="3" s="1"/>
  <c r="AL18" i="3" s="1"/>
  <c r="AL19" i="3" s="1"/>
  <c r="AL20" i="3" s="1"/>
  <c r="AL21" i="3" s="1"/>
  <c r="AL22" i="3" s="1"/>
  <c r="AL23" i="3" s="1"/>
  <c r="AL24" i="3" s="1"/>
  <c r="AL25" i="3" s="1"/>
  <c r="AL26" i="3" s="1"/>
  <c r="AL27" i="3" s="1"/>
  <c r="AL28" i="3" s="1"/>
  <c r="AL29" i="3" s="1"/>
  <c r="AL30" i="3" s="1"/>
  <c r="AL31" i="3" s="1"/>
  <c r="AL32" i="3" s="1"/>
  <c r="AL33" i="3" s="1"/>
  <c r="AL34" i="3" s="1"/>
  <c r="AL35" i="3" s="1"/>
  <c r="AL36" i="3" s="1"/>
  <c r="AL37" i="3" s="1"/>
  <c r="AL38" i="3" s="1"/>
  <c r="AL39" i="3" s="1"/>
  <c r="AL40" i="3" s="1"/>
  <c r="AL41" i="3" s="1"/>
  <c r="AL42" i="3" s="1"/>
  <c r="AL43" i="3" s="1"/>
  <c r="AL44" i="3" s="1"/>
  <c r="AL45" i="3" s="1"/>
  <c r="AL46" i="3" s="1"/>
  <c r="AL47" i="3" s="1"/>
  <c r="AL48" i="3" s="1"/>
  <c r="AL49" i="3" s="1"/>
  <c r="AL50" i="3" s="1"/>
  <c r="AL51" i="3" s="1"/>
  <c r="AL52" i="3" s="1"/>
  <c r="AL53" i="3" s="1"/>
  <c r="AL54" i="3" s="1"/>
  <c r="AL55" i="3" s="1"/>
  <c r="AL56" i="3" s="1"/>
  <c r="AL57" i="3" s="1"/>
  <c r="AL58" i="3" s="1"/>
  <c r="AL59" i="3" s="1"/>
  <c r="AL60" i="3" s="1"/>
  <c r="AL61" i="3" s="1"/>
  <c r="AL62" i="3" s="1"/>
  <c r="AL63" i="3" s="1"/>
  <c r="AL64" i="3" s="1"/>
  <c r="AL65" i="3" s="1"/>
  <c r="AL66" i="3" s="1"/>
  <c r="AL67" i="3" s="1"/>
  <c r="AL68" i="3" s="1"/>
  <c r="AL69" i="3" s="1"/>
  <c r="AL70" i="3" s="1"/>
  <c r="AL71" i="3" s="1"/>
  <c r="AL72" i="3" s="1"/>
  <c r="AL73" i="3" s="1"/>
  <c r="AO12" i="3"/>
  <c r="AO13" i="3" s="1"/>
  <c r="AO14" i="3" s="1"/>
  <c r="AO15" i="3" s="1"/>
  <c r="AO16" i="3" s="1"/>
  <c r="AO17" i="3" s="1"/>
  <c r="AO18" i="3" s="1"/>
  <c r="AO19" i="3" s="1"/>
  <c r="AO20" i="3" s="1"/>
  <c r="AO21" i="3" s="1"/>
  <c r="AO22" i="3" s="1"/>
  <c r="AO23" i="3" s="1"/>
  <c r="AO24" i="3" s="1"/>
  <c r="AO25" i="3" s="1"/>
  <c r="AO26" i="3" s="1"/>
  <c r="AO27" i="3" s="1"/>
  <c r="AO28" i="3" s="1"/>
  <c r="AO29" i="3" s="1"/>
  <c r="AO30" i="3" s="1"/>
  <c r="AO31" i="3" s="1"/>
  <c r="AO32" i="3" s="1"/>
  <c r="AO33" i="3" s="1"/>
  <c r="AO34" i="3" s="1"/>
  <c r="AO35" i="3" s="1"/>
  <c r="AO36" i="3" s="1"/>
  <c r="AO37" i="3" s="1"/>
  <c r="AO38" i="3" s="1"/>
  <c r="AO39" i="3" s="1"/>
  <c r="AO40" i="3" s="1"/>
  <c r="AO41" i="3" s="1"/>
  <c r="AO42" i="3" s="1"/>
  <c r="AO43" i="3" s="1"/>
  <c r="AO44" i="3" s="1"/>
  <c r="AO45" i="3" s="1"/>
  <c r="AO46" i="3" s="1"/>
  <c r="AO47" i="3" s="1"/>
  <c r="AO48" i="3" s="1"/>
  <c r="AO49" i="3" s="1"/>
  <c r="AO50" i="3" s="1"/>
  <c r="AO51" i="3" s="1"/>
  <c r="AO52" i="3" s="1"/>
  <c r="AO53" i="3" s="1"/>
  <c r="AO54" i="3" s="1"/>
  <c r="AO55" i="3" s="1"/>
  <c r="AO56" i="3" s="1"/>
  <c r="AO57" i="3" s="1"/>
  <c r="AO58" i="3" s="1"/>
  <c r="AO59" i="3" s="1"/>
  <c r="AO60" i="3" s="1"/>
  <c r="AO61" i="3" s="1"/>
  <c r="AO62" i="3" s="1"/>
  <c r="AO63" i="3" s="1"/>
  <c r="AO64" i="3" s="1"/>
  <c r="AO65" i="3" s="1"/>
  <c r="AO66" i="3" s="1"/>
  <c r="AO67" i="3" s="1"/>
  <c r="AO68" i="3" s="1"/>
  <c r="AO69" i="3" s="1"/>
  <c r="AO70" i="3" s="1"/>
  <c r="AO71" i="3" s="1"/>
  <c r="AO72" i="3" s="1"/>
  <c r="AO73" i="3" s="1"/>
  <c r="AN12" i="3"/>
  <c r="AN13" i="3" s="1"/>
  <c r="AN14" i="3" s="1"/>
  <c r="AN15" i="3" s="1"/>
  <c r="AN16" i="3" s="1"/>
  <c r="AN17" i="3" s="1"/>
  <c r="AN18" i="3" s="1"/>
  <c r="AN19" i="3" s="1"/>
  <c r="AN20" i="3" s="1"/>
  <c r="AN21" i="3" s="1"/>
  <c r="AN22" i="3" s="1"/>
  <c r="AN23" i="3" s="1"/>
  <c r="AN24" i="3" s="1"/>
  <c r="AN25" i="3" s="1"/>
  <c r="AN26" i="3" s="1"/>
  <c r="AN27" i="3" s="1"/>
  <c r="AN28" i="3" s="1"/>
  <c r="AN29" i="3" s="1"/>
  <c r="AN30" i="3" s="1"/>
  <c r="AN31" i="3" s="1"/>
  <c r="AN32" i="3" s="1"/>
  <c r="AN33" i="3" s="1"/>
  <c r="AN34" i="3" s="1"/>
  <c r="AN35" i="3" s="1"/>
  <c r="AN36" i="3" s="1"/>
  <c r="AN37" i="3" s="1"/>
  <c r="AN38" i="3" s="1"/>
  <c r="AN39" i="3" s="1"/>
  <c r="AN40" i="3" s="1"/>
  <c r="AN41" i="3" s="1"/>
  <c r="AN42" i="3" s="1"/>
  <c r="AN43" i="3" s="1"/>
  <c r="AN44" i="3" s="1"/>
  <c r="AN45" i="3" s="1"/>
  <c r="AN46" i="3" s="1"/>
  <c r="AN47" i="3" s="1"/>
  <c r="AN48" i="3" s="1"/>
  <c r="AN49" i="3" s="1"/>
  <c r="AN50" i="3" s="1"/>
  <c r="AN51" i="3" s="1"/>
  <c r="AN52" i="3" s="1"/>
  <c r="AN53" i="3" s="1"/>
  <c r="AN54" i="3" s="1"/>
  <c r="AN55" i="3" s="1"/>
  <c r="AN56" i="3" s="1"/>
  <c r="AN57" i="3" s="1"/>
  <c r="AN58" i="3" s="1"/>
  <c r="AN59" i="3" s="1"/>
  <c r="AN60" i="3" s="1"/>
  <c r="AN61" i="3" s="1"/>
  <c r="AN62" i="3" s="1"/>
  <c r="AN63" i="3" s="1"/>
  <c r="AN64" i="3" s="1"/>
  <c r="AN65" i="3" s="1"/>
  <c r="AN66" i="3" s="1"/>
  <c r="AN67" i="3" s="1"/>
  <c r="AN68" i="3" s="1"/>
  <c r="AN69" i="3" s="1"/>
  <c r="AN70" i="3" s="1"/>
  <c r="AN71" i="3" s="1"/>
  <c r="AN72" i="3" s="1"/>
  <c r="AN73" i="3" s="1"/>
  <c r="AM12" i="3"/>
  <c r="AM13" i="3" s="1"/>
  <c r="AM14" i="3" s="1"/>
  <c r="AM15" i="3" s="1"/>
  <c r="AM16" i="3" s="1"/>
  <c r="AM17" i="3" s="1"/>
  <c r="AM18" i="3" s="1"/>
  <c r="AM19" i="3" s="1"/>
  <c r="AM20" i="3" s="1"/>
  <c r="AM21" i="3" s="1"/>
  <c r="AM22" i="3" s="1"/>
  <c r="AM23" i="3" s="1"/>
  <c r="AM24" i="3" s="1"/>
  <c r="AM25" i="3" s="1"/>
  <c r="AM26" i="3" s="1"/>
  <c r="AM27" i="3" s="1"/>
  <c r="AM28" i="3" s="1"/>
  <c r="AM29" i="3" s="1"/>
  <c r="AM30" i="3" s="1"/>
  <c r="AM31" i="3" s="1"/>
  <c r="AM32" i="3" s="1"/>
  <c r="AM33" i="3" s="1"/>
  <c r="AM34" i="3" s="1"/>
  <c r="AM35" i="3" s="1"/>
  <c r="AM36" i="3" s="1"/>
  <c r="AM37" i="3" s="1"/>
  <c r="AM38" i="3" s="1"/>
  <c r="AM39" i="3" s="1"/>
  <c r="AM40" i="3" s="1"/>
  <c r="AM41" i="3" s="1"/>
  <c r="AM42" i="3" s="1"/>
  <c r="AM43" i="3" s="1"/>
  <c r="AM44" i="3" s="1"/>
  <c r="AM45" i="3" s="1"/>
  <c r="AM46" i="3" s="1"/>
  <c r="AM47" i="3" s="1"/>
  <c r="AM48" i="3" s="1"/>
  <c r="AM49" i="3" s="1"/>
  <c r="AM50" i="3" s="1"/>
  <c r="AM51" i="3" s="1"/>
  <c r="AM52" i="3" s="1"/>
  <c r="AM53" i="3" s="1"/>
  <c r="AM54" i="3" s="1"/>
  <c r="AM55" i="3" s="1"/>
  <c r="AM56" i="3" s="1"/>
  <c r="AM57" i="3" s="1"/>
  <c r="AM58" i="3" s="1"/>
  <c r="AM59" i="3" s="1"/>
  <c r="AM60" i="3" s="1"/>
  <c r="AM61" i="3" s="1"/>
  <c r="AM62" i="3" s="1"/>
  <c r="AM63" i="3" s="1"/>
  <c r="AM64" i="3" s="1"/>
  <c r="AM65" i="3" s="1"/>
  <c r="AM66" i="3" s="1"/>
  <c r="AM67" i="3" s="1"/>
  <c r="AM68" i="3" s="1"/>
  <c r="AM69" i="3" s="1"/>
  <c r="AM70" i="3" s="1"/>
  <c r="AM71" i="3" s="1"/>
  <c r="AM72" i="3" s="1"/>
  <c r="AM73" i="3" s="1"/>
  <c r="M25" i="2" l="1"/>
  <c r="N24" i="2"/>
  <c r="K18" i="2"/>
  <c r="D10" i="2"/>
  <c r="M9" i="2"/>
  <c r="M10" i="2"/>
  <c r="M11" i="2"/>
  <c r="M12" i="2"/>
  <c r="M14" i="2"/>
  <c r="M15" i="2"/>
  <c r="M16" i="2"/>
  <c r="M17" i="2"/>
  <c r="M18" i="2"/>
  <c r="M19" i="2"/>
  <c r="M20" i="2"/>
  <c r="M21" i="2"/>
  <c r="M22" i="2"/>
  <c r="M23" i="2"/>
  <c r="M24" i="2"/>
  <c r="M26" i="2"/>
  <c r="M27" i="2"/>
  <c r="M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5" i="2"/>
  <c r="N26" i="2"/>
  <c r="N27" i="2"/>
  <c r="N8" i="2"/>
  <c r="K9" i="2"/>
  <c r="K10" i="2"/>
  <c r="K11" i="2"/>
  <c r="K12" i="2"/>
  <c r="K13" i="2"/>
  <c r="K14" i="2"/>
  <c r="K15" i="2"/>
  <c r="K16" i="2"/>
  <c r="K17" i="2"/>
  <c r="K19" i="2"/>
  <c r="K21" i="2"/>
  <c r="K22" i="2"/>
  <c r="K23" i="2"/>
  <c r="K24" i="2"/>
  <c r="K25" i="2"/>
  <c r="K26" i="2"/>
  <c r="K27" i="2"/>
  <c r="K8" i="2"/>
  <c r="AS3" i="3"/>
  <c r="K76" i="3"/>
  <c r="L76" i="3"/>
  <c r="I76" i="3"/>
  <c r="J76" i="3"/>
  <c r="H76" i="3"/>
  <c r="H4" i="3"/>
  <c r="X4" i="3" s="1"/>
  <c r="I4" i="3"/>
  <c r="Y4" i="3" s="1"/>
  <c r="J4" i="3"/>
  <c r="Z4" i="3" s="1"/>
  <c r="K4" i="3"/>
  <c r="AA4" i="3" s="1"/>
  <c r="L4" i="3"/>
  <c r="AB4" i="3" s="1"/>
  <c r="H5" i="3"/>
  <c r="X5" i="3" s="1"/>
  <c r="I5" i="3"/>
  <c r="Y5" i="3" s="1"/>
  <c r="J5" i="3"/>
  <c r="Z5" i="3" s="1"/>
  <c r="K5" i="3"/>
  <c r="AA5" i="3" s="1"/>
  <c r="L5" i="3"/>
  <c r="AB5" i="3" s="1"/>
  <c r="H6" i="3"/>
  <c r="X6" i="3" s="1"/>
  <c r="I6" i="3"/>
  <c r="Y6" i="3" s="1"/>
  <c r="J6" i="3"/>
  <c r="Z6" i="3" s="1"/>
  <c r="K6" i="3"/>
  <c r="AA6" i="3" s="1"/>
  <c r="L6" i="3"/>
  <c r="AB6" i="3" s="1"/>
  <c r="H7" i="3"/>
  <c r="X7" i="3" s="1"/>
  <c r="I7" i="3"/>
  <c r="Y7" i="3" s="1"/>
  <c r="J7" i="3"/>
  <c r="Z7" i="3" s="1"/>
  <c r="K7" i="3"/>
  <c r="AA7" i="3" s="1"/>
  <c r="L7" i="3"/>
  <c r="AB7" i="3" s="1"/>
  <c r="H8" i="3"/>
  <c r="X8" i="3" s="1"/>
  <c r="I8" i="3"/>
  <c r="Y8" i="3" s="1"/>
  <c r="J8" i="3"/>
  <c r="Z8" i="3" s="1"/>
  <c r="K8" i="3"/>
  <c r="AA8" i="3" s="1"/>
  <c r="L8" i="3"/>
  <c r="AB8" i="3" s="1"/>
  <c r="H9" i="3"/>
  <c r="X9" i="3" s="1"/>
  <c r="I9" i="3"/>
  <c r="Y9" i="3" s="1"/>
  <c r="J9" i="3"/>
  <c r="Z9" i="3" s="1"/>
  <c r="K9" i="3"/>
  <c r="AA9" i="3" s="1"/>
  <c r="L9" i="3"/>
  <c r="AB9" i="3" s="1"/>
  <c r="H10" i="3"/>
  <c r="X10" i="3" s="1"/>
  <c r="I10" i="3"/>
  <c r="Y10" i="3" s="1"/>
  <c r="J10" i="3"/>
  <c r="Z10" i="3" s="1"/>
  <c r="K10" i="3"/>
  <c r="AA10" i="3" s="1"/>
  <c r="L10" i="3"/>
  <c r="AB10" i="3" s="1"/>
  <c r="H11" i="3"/>
  <c r="X11" i="3" s="1"/>
  <c r="I11" i="3"/>
  <c r="Y11" i="3" s="1"/>
  <c r="J11" i="3"/>
  <c r="Z11" i="3" s="1"/>
  <c r="K11" i="3"/>
  <c r="AA11" i="3" s="1"/>
  <c r="L11" i="3"/>
  <c r="AB11" i="3" s="1"/>
  <c r="H12" i="3"/>
  <c r="X12" i="3" s="1"/>
  <c r="I12" i="3"/>
  <c r="Y12" i="3" s="1"/>
  <c r="J12" i="3"/>
  <c r="Z12" i="3" s="1"/>
  <c r="K12" i="3"/>
  <c r="AA12" i="3" s="1"/>
  <c r="L12" i="3"/>
  <c r="AB12" i="3" s="1"/>
  <c r="H13" i="3"/>
  <c r="X13" i="3" s="1"/>
  <c r="I13" i="3"/>
  <c r="Y13" i="3" s="1"/>
  <c r="J13" i="3"/>
  <c r="Z13" i="3" s="1"/>
  <c r="K13" i="3"/>
  <c r="AA13" i="3" s="1"/>
  <c r="L13" i="3"/>
  <c r="AB13" i="3" s="1"/>
  <c r="H14" i="3"/>
  <c r="X14" i="3" s="1"/>
  <c r="I14" i="3"/>
  <c r="Y14" i="3" s="1"/>
  <c r="J14" i="3"/>
  <c r="Z14" i="3" s="1"/>
  <c r="K14" i="3"/>
  <c r="AA14" i="3" s="1"/>
  <c r="L14" i="3"/>
  <c r="AB14" i="3" s="1"/>
  <c r="H15" i="3"/>
  <c r="X15" i="3" s="1"/>
  <c r="I15" i="3"/>
  <c r="Y15" i="3" s="1"/>
  <c r="J15" i="3"/>
  <c r="Z15" i="3" s="1"/>
  <c r="K15" i="3"/>
  <c r="AA15" i="3" s="1"/>
  <c r="L15" i="3"/>
  <c r="AB15" i="3" s="1"/>
  <c r="H16" i="3"/>
  <c r="X16" i="3" s="1"/>
  <c r="I16" i="3"/>
  <c r="Y16" i="3" s="1"/>
  <c r="J16" i="3"/>
  <c r="Z16" i="3" s="1"/>
  <c r="K16" i="3"/>
  <c r="AA16" i="3" s="1"/>
  <c r="L16" i="3"/>
  <c r="AB16" i="3" s="1"/>
  <c r="H17" i="3"/>
  <c r="X17" i="3" s="1"/>
  <c r="I17" i="3"/>
  <c r="Y17" i="3" s="1"/>
  <c r="J17" i="3"/>
  <c r="Z17" i="3" s="1"/>
  <c r="K17" i="3"/>
  <c r="AA17" i="3" s="1"/>
  <c r="L17" i="3"/>
  <c r="AB17" i="3" s="1"/>
  <c r="H18" i="3"/>
  <c r="X18" i="3" s="1"/>
  <c r="I18" i="3"/>
  <c r="Y18" i="3" s="1"/>
  <c r="J18" i="3"/>
  <c r="Z18" i="3" s="1"/>
  <c r="K18" i="3"/>
  <c r="AA18" i="3" s="1"/>
  <c r="L18" i="3"/>
  <c r="AB18" i="3" s="1"/>
  <c r="H19" i="3"/>
  <c r="X19" i="3" s="1"/>
  <c r="I19" i="3"/>
  <c r="Y19" i="3" s="1"/>
  <c r="J19" i="3"/>
  <c r="Z19" i="3" s="1"/>
  <c r="K19" i="3"/>
  <c r="AA19" i="3" s="1"/>
  <c r="L19" i="3"/>
  <c r="AB19" i="3" s="1"/>
  <c r="H20" i="3"/>
  <c r="X20" i="3" s="1"/>
  <c r="I20" i="3"/>
  <c r="Y20" i="3" s="1"/>
  <c r="J20" i="3"/>
  <c r="Z20" i="3" s="1"/>
  <c r="K20" i="3"/>
  <c r="AA20" i="3" s="1"/>
  <c r="L20" i="3"/>
  <c r="AB20" i="3" s="1"/>
  <c r="H21" i="3"/>
  <c r="X21" i="3" s="1"/>
  <c r="I21" i="3"/>
  <c r="Y21" i="3" s="1"/>
  <c r="J21" i="3"/>
  <c r="Z21" i="3" s="1"/>
  <c r="K21" i="3"/>
  <c r="AA21" i="3" s="1"/>
  <c r="L21" i="3"/>
  <c r="AB21" i="3" s="1"/>
  <c r="H22" i="3"/>
  <c r="X22" i="3" s="1"/>
  <c r="I22" i="3"/>
  <c r="Y22" i="3" s="1"/>
  <c r="J22" i="3"/>
  <c r="Z22" i="3" s="1"/>
  <c r="K22" i="3"/>
  <c r="AA22" i="3" s="1"/>
  <c r="L22" i="3"/>
  <c r="AB22" i="3" s="1"/>
  <c r="H23" i="3"/>
  <c r="X23" i="3" s="1"/>
  <c r="I23" i="3"/>
  <c r="Y23" i="3" s="1"/>
  <c r="J23" i="3"/>
  <c r="Z23" i="3" s="1"/>
  <c r="K23" i="3"/>
  <c r="AA23" i="3" s="1"/>
  <c r="L23" i="3"/>
  <c r="AB23" i="3" s="1"/>
  <c r="H24" i="3"/>
  <c r="X24" i="3" s="1"/>
  <c r="I24" i="3"/>
  <c r="Y24" i="3" s="1"/>
  <c r="J24" i="3"/>
  <c r="Z24" i="3" s="1"/>
  <c r="K24" i="3"/>
  <c r="AA24" i="3" s="1"/>
  <c r="L24" i="3"/>
  <c r="AB24" i="3" s="1"/>
  <c r="H25" i="3"/>
  <c r="X25" i="3" s="1"/>
  <c r="I25" i="3"/>
  <c r="Y25" i="3" s="1"/>
  <c r="J25" i="3"/>
  <c r="Z25" i="3" s="1"/>
  <c r="K25" i="3"/>
  <c r="AA25" i="3" s="1"/>
  <c r="L25" i="3"/>
  <c r="AB25" i="3" s="1"/>
  <c r="H26" i="3"/>
  <c r="X26" i="3" s="1"/>
  <c r="I26" i="3"/>
  <c r="Y26" i="3" s="1"/>
  <c r="J26" i="3"/>
  <c r="Z26" i="3" s="1"/>
  <c r="K26" i="3"/>
  <c r="AA26" i="3" s="1"/>
  <c r="L26" i="3"/>
  <c r="AB26" i="3" s="1"/>
  <c r="H27" i="3"/>
  <c r="X27" i="3" s="1"/>
  <c r="I27" i="3"/>
  <c r="Y27" i="3" s="1"/>
  <c r="J27" i="3"/>
  <c r="Z27" i="3" s="1"/>
  <c r="K27" i="3"/>
  <c r="AA27" i="3" s="1"/>
  <c r="L27" i="3"/>
  <c r="AB27" i="3" s="1"/>
  <c r="H28" i="3"/>
  <c r="X28" i="3" s="1"/>
  <c r="I28" i="3"/>
  <c r="Y28" i="3" s="1"/>
  <c r="J28" i="3"/>
  <c r="Z28" i="3" s="1"/>
  <c r="K28" i="3"/>
  <c r="AA28" i="3" s="1"/>
  <c r="L28" i="3"/>
  <c r="AB28" i="3" s="1"/>
  <c r="H29" i="3"/>
  <c r="X29" i="3" s="1"/>
  <c r="I29" i="3"/>
  <c r="Y29" i="3" s="1"/>
  <c r="J29" i="3"/>
  <c r="Z29" i="3" s="1"/>
  <c r="K29" i="3"/>
  <c r="AA29" i="3" s="1"/>
  <c r="L29" i="3"/>
  <c r="AB29" i="3" s="1"/>
  <c r="H30" i="3"/>
  <c r="X30" i="3" s="1"/>
  <c r="I30" i="3"/>
  <c r="Y30" i="3" s="1"/>
  <c r="J30" i="3"/>
  <c r="Z30" i="3" s="1"/>
  <c r="K30" i="3"/>
  <c r="AA30" i="3" s="1"/>
  <c r="L30" i="3"/>
  <c r="AB30" i="3" s="1"/>
  <c r="H31" i="3"/>
  <c r="X31" i="3" s="1"/>
  <c r="I31" i="3"/>
  <c r="Y31" i="3" s="1"/>
  <c r="J31" i="3"/>
  <c r="Z31" i="3" s="1"/>
  <c r="K31" i="3"/>
  <c r="AA31" i="3" s="1"/>
  <c r="L31" i="3"/>
  <c r="AB31" i="3" s="1"/>
  <c r="H32" i="3"/>
  <c r="X32" i="3" s="1"/>
  <c r="I32" i="3"/>
  <c r="Y32" i="3" s="1"/>
  <c r="J32" i="3"/>
  <c r="Z32" i="3" s="1"/>
  <c r="K32" i="3"/>
  <c r="AA32" i="3" s="1"/>
  <c r="L32" i="3"/>
  <c r="AB32" i="3" s="1"/>
  <c r="H33" i="3"/>
  <c r="X33" i="3" s="1"/>
  <c r="I33" i="3"/>
  <c r="Y33" i="3" s="1"/>
  <c r="J33" i="3"/>
  <c r="Z33" i="3" s="1"/>
  <c r="K33" i="3"/>
  <c r="AA33" i="3" s="1"/>
  <c r="L33" i="3"/>
  <c r="AB33" i="3" s="1"/>
  <c r="H34" i="3"/>
  <c r="X34" i="3" s="1"/>
  <c r="I34" i="3"/>
  <c r="Y34" i="3" s="1"/>
  <c r="J34" i="3"/>
  <c r="Z34" i="3" s="1"/>
  <c r="K34" i="3"/>
  <c r="AA34" i="3" s="1"/>
  <c r="L34" i="3"/>
  <c r="AB34" i="3" s="1"/>
  <c r="H35" i="3"/>
  <c r="X35" i="3" s="1"/>
  <c r="I35" i="3"/>
  <c r="Y35" i="3" s="1"/>
  <c r="J35" i="3"/>
  <c r="Z35" i="3" s="1"/>
  <c r="K35" i="3"/>
  <c r="AA35" i="3" s="1"/>
  <c r="L35" i="3"/>
  <c r="AB35" i="3" s="1"/>
  <c r="H36" i="3"/>
  <c r="X36" i="3" s="1"/>
  <c r="I36" i="3"/>
  <c r="Y36" i="3" s="1"/>
  <c r="J36" i="3"/>
  <c r="Z36" i="3" s="1"/>
  <c r="K36" i="3"/>
  <c r="AA36" i="3" s="1"/>
  <c r="L36" i="3"/>
  <c r="AB36" i="3" s="1"/>
  <c r="H37" i="3"/>
  <c r="X37" i="3" s="1"/>
  <c r="I37" i="3"/>
  <c r="Y37" i="3" s="1"/>
  <c r="J37" i="3"/>
  <c r="Z37" i="3" s="1"/>
  <c r="K37" i="3"/>
  <c r="AA37" i="3" s="1"/>
  <c r="L37" i="3"/>
  <c r="AB37" i="3" s="1"/>
  <c r="H38" i="3"/>
  <c r="X38" i="3" s="1"/>
  <c r="I38" i="3"/>
  <c r="Y38" i="3" s="1"/>
  <c r="J38" i="3"/>
  <c r="Z38" i="3" s="1"/>
  <c r="K38" i="3"/>
  <c r="AA38" i="3" s="1"/>
  <c r="L38" i="3"/>
  <c r="AB38" i="3" s="1"/>
  <c r="H39" i="3"/>
  <c r="X39" i="3" s="1"/>
  <c r="I39" i="3"/>
  <c r="Y39" i="3" s="1"/>
  <c r="J39" i="3"/>
  <c r="Z39" i="3" s="1"/>
  <c r="K39" i="3"/>
  <c r="AA39" i="3" s="1"/>
  <c r="L39" i="3"/>
  <c r="AB39" i="3" s="1"/>
  <c r="H40" i="3"/>
  <c r="X40" i="3" s="1"/>
  <c r="I40" i="3"/>
  <c r="Y40" i="3" s="1"/>
  <c r="J40" i="3"/>
  <c r="Z40" i="3" s="1"/>
  <c r="K40" i="3"/>
  <c r="AA40" i="3" s="1"/>
  <c r="L40" i="3"/>
  <c r="AB40" i="3" s="1"/>
  <c r="H41" i="3"/>
  <c r="X41" i="3" s="1"/>
  <c r="I41" i="3"/>
  <c r="Y41" i="3" s="1"/>
  <c r="J41" i="3"/>
  <c r="Z41" i="3" s="1"/>
  <c r="K41" i="3"/>
  <c r="AA41" i="3" s="1"/>
  <c r="L41" i="3"/>
  <c r="AB41" i="3" s="1"/>
  <c r="H42" i="3"/>
  <c r="X42" i="3" s="1"/>
  <c r="I42" i="3"/>
  <c r="Y42" i="3" s="1"/>
  <c r="J42" i="3"/>
  <c r="Z42" i="3" s="1"/>
  <c r="K42" i="3"/>
  <c r="AA42" i="3" s="1"/>
  <c r="L42" i="3"/>
  <c r="AB42" i="3" s="1"/>
  <c r="H43" i="3"/>
  <c r="X43" i="3" s="1"/>
  <c r="I43" i="3"/>
  <c r="Y43" i="3" s="1"/>
  <c r="J43" i="3"/>
  <c r="Z43" i="3" s="1"/>
  <c r="K43" i="3"/>
  <c r="AA43" i="3" s="1"/>
  <c r="L43" i="3"/>
  <c r="AB43" i="3" s="1"/>
  <c r="H44" i="3"/>
  <c r="X44" i="3" s="1"/>
  <c r="I44" i="3"/>
  <c r="Y44" i="3" s="1"/>
  <c r="J44" i="3"/>
  <c r="Z44" i="3" s="1"/>
  <c r="K44" i="3"/>
  <c r="AA44" i="3" s="1"/>
  <c r="L44" i="3"/>
  <c r="AB44" i="3" s="1"/>
  <c r="H45" i="3"/>
  <c r="X45" i="3" s="1"/>
  <c r="I45" i="3"/>
  <c r="Y45" i="3" s="1"/>
  <c r="J45" i="3"/>
  <c r="Z45" i="3" s="1"/>
  <c r="K45" i="3"/>
  <c r="AA45" i="3" s="1"/>
  <c r="L45" i="3"/>
  <c r="AB45" i="3" s="1"/>
  <c r="H46" i="3"/>
  <c r="X46" i="3" s="1"/>
  <c r="I46" i="3"/>
  <c r="Y46" i="3" s="1"/>
  <c r="J46" i="3"/>
  <c r="Z46" i="3" s="1"/>
  <c r="K46" i="3"/>
  <c r="AA46" i="3" s="1"/>
  <c r="L46" i="3"/>
  <c r="AB46" i="3" s="1"/>
  <c r="H47" i="3"/>
  <c r="X47" i="3" s="1"/>
  <c r="I47" i="3"/>
  <c r="Y47" i="3" s="1"/>
  <c r="J47" i="3"/>
  <c r="Z47" i="3" s="1"/>
  <c r="K47" i="3"/>
  <c r="AA47" i="3" s="1"/>
  <c r="L47" i="3"/>
  <c r="AB47" i="3" s="1"/>
  <c r="H48" i="3"/>
  <c r="X48" i="3" s="1"/>
  <c r="I48" i="3"/>
  <c r="Y48" i="3" s="1"/>
  <c r="J48" i="3"/>
  <c r="Z48" i="3" s="1"/>
  <c r="K48" i="3"/>
  <c r="AA48" i="3" s="1"/>
  <c r="L48" i="3"/>
  <c r="AB48" i="3" s="1"/>
  <c r="H49" i="3"/>
  <c r="X49" i="3" s="1"/>
  <c r="I49" i="3"/>
  <c r="Y49" i="3" s="1"/>
  <c r="J49" i="3"/>
  <c r="Z49" i="3" s="1"/>
  <c r="K49" i="3"/>
  <c r="AA49" i="3" s="1"/>
  <c r="L49" i="3"/>
  <c r="AB49" i="3" s="1"/>
  <c r="H50" i="3"/>
  <c r="X50" i="3" s="1"/>
  <c r="I50" i="3"/>
  <c r="Y50" i="3" s="1"/>
  <c r="J50" i="3"/>
  <c r="Z50" i="3" s="1"/>
  <c r="K50" i="3"/>
  <c r="AA50" i="3" s="1"/>
  <c r="L50" i="3"/>
  <c r="AB50" i="3" s="1"/>
  <c r="H51" i="3"/>
  <c r="X51" i="3" s="1"/>
  <c r="I51" i="3"/>
  <c r="Y51" i="3" s="1"/>
  <c r="J51" i="3"/>
  <c r="Z51" i="3" s="1"/>
  <c r="K51" i="3"/>
  <c r="AA51" i="3" s="1"/>
  <c r="L51" i="3"/>
  <c r="AB51" i="3" s="1"/>
  <c r="H52" i="3"/>
  <c r="X52" i="3" s="1"/>
  <c r="I52" i="3"/>
  <c r="Y52" i="3" s="1"/>
  <c r="J52" i="3"/>
  <c r="Z52" i="3" s="1"/>
  <c r="K52" i="3"/>
  <c r="AA52" i="3" s="1"/>
  <c r="L52" i="3"/>
  <c r="AB52" i="3" s="1"/>
  <c r="H53" i="3"/>
  <c r="X53" i="3" s="1"/>
  <c r="I53" i="3"/>
  <c r="Y53" i="3" s="1"/>
  <c r="J53" i="3"/>
  <c r="Z53" i="3" s="1"/>
  <c r="K53" i="3"/>
  <c r="AA53" i="3" s="1"/>
  <c r="L53" i="3"/>
  <c r="AB53" i="3" s="1"/>
  <c r="H54" i="3"/>
  <c r="X54" i="3" s="1"/>
  <c r="I54" i="3"/>
  <c r="Y54" i="3" s="1"/>
  <c r="J54" i="3"/>
  <c r="Z54" i="3" s="1"/>
  <c r="K54" i="3"/>
  <c r="AA54" i="3" s="1"/>
  <c r="L54" i="3"/>
  <c r="AB54" i="3" s="1"/>
  <c r="H55" i="3"/>
  <c r="X55" i="3" s="1"/>
  <c r="I55" i="3"/>
  <c r="Y55" i="3" s="1"/>
  <c r="J55" i="3"/>
  <c r="Z55" i="3" s="1"/>
  <c r="K55" i="3"/>
  <c r="AA55" i="3" s="1"/>
  <c r="L55" i="3"/>
  <c r="AB55" i="3" s="1"/>
  <c r="H56" i="3"/>
  <c r="X56" i="3" s="1"/>
  <c r="I56" i="3"/>
  <c r="Y56" i="3" s="1"/>
  <c r="J56" i="3"/>
  <c r="Z56" i="3" s="1"/>
  <c r="K56" i="3"/>
  <c r="AA56" i="3" s="1"/>
  <c r="L56" i="3"/>
  <c r="AB56" i="3" s="1"/>
  <c r="H57" i="3"/>
  <c r="X57" i="3" s="1"/>
  <c r="I57" i="3"/>
  <c r="Y57" i="3" s="1"/>
  <c r="J57" i="3"/>
  <c r="Z57" i="3" s="1"/>
  <c r="K57" i="3"/>
  <c r="AA57" i="3" s="1"/>
  <c r="L57" i="3"/>
  <c r="AB57" i="3" s="1"/>
  <c r="H58" i="3"/>
  <c r="X58" i="3" s="1"/>
  <c r="I58" i="3"/>
  <c r="Y58" i="3" s="1"/>
  <c r="J58" i="3"/>
  <c r="Z58" i="3" s="1"/>
  <c r="K58" i="3"/>
  <c r="AA58" i="3" s="1"/>
  <c r="L58" i="3"/>
  <c r="AB58" i="3" s="1"/>
  <c r="H59" i="3"/>
  <c r="X59" i="3" s="1"/>
  <c r="I59" i="3"/>
  <c r="Y59" i="3" s="1"/>
  <c r="J59" i="3"/>
  <c r="Z59" i="3" s="1"/>
  <c r="K59" i="3"/>
  <c r="AA59" i="3" s="1"/>
  <c r="L59" i="3"/>
  <c r="AB59" i="3" s="1"/>
  <c r="H60" i="3"/>
  <c r="X60" i="3" s="1"/>
  <c r="I60" i="3"/>
  <c r="Y60" i="3" s="1"/>
  <c r="J60" i="3"/>
  <c r="Z60" i="3" s="1"/>
  <c r="K60" i="3"/>
  <c r="AA60" i="3" s="1"/>
  <c r="L60" i="3"/>
  <c r="AB60" i="3" s="1"/>
  <c r="H61" i="3"/>
  <c r="X61" i="3" s="1"/>
  <c r="I61" i="3"/>
  <c r="Y61" i="3" s="1"/>
  <c r="J61" i="3"/>
  <c r="Z61" i="3" s="1"/>
  <c r="K61" i="3"/>
  <c r="AA61" i="3" s="1"/>
  <c r="L61" i="3"/>
  <c r="AB61" i="3" s="1"/>
  <c r="H62" i="3"/>
  <c r="X62" i="3" s="1"/>
  <c r="I62" i="3"/>
  <c r="Y62" i="3" s="1"/>
  <c r="J62" i="3"/>
  <c r="Z62" i="3" s="1"/>
  <c r="K62" i="3"/>
  <c r="AA62" i="3" s="1"/>
  <c r="L62" i="3"/>
  <c r="AB62" i="3" s="1"/>
  <c r="H63" i="3"/>
  <c r="X63" i="3" s="1"/>
  <c r="I63" i="3"/>
  <c r="Y63" i="3" s="1"/>
  <c r="J63" i="3"/>
  <c r="Z63" i="3" s="1"/>
  <c r="K63" i="3"/>
  <c r="AA63" i="3" s="1"/>
  <c r="L63" i="3"/>
  <c r="AB63" i="3" s="1"/>
  <c r="H64" i="3"/>
  <c r="X64" i="3" s="1"/>
  <c r="I64" i="3"/>
  <c r="Y64" i="3" s="1"/>
  <c r="J64" i="3"/>
  <c r="Z64" i="3" s="1"/>
  <c r="K64" i="3"/>
  <c r="AA64" i="3" s="1"/>
  <c r="L64" i="3"/>
  <c r="AB64" i="3" s="1"/>
  <c r="H65" i="3"/>
  <c r="X65" i="3" s="1"/>
  <c r="I65" i="3"/>
  <c r="Y65" i="3" s="1"/>
  <c r="J65" i="3"/>
  <c r="Z65" i="3" s="1"/>
  <c r="K65" i="3"/>
  <c r="AA65" i="3" s="1"/>
  <c r="L65" i="3"/>
  <c r="AB65" i="3" s="1"/>
  <c r="H66" i="3"/>
  <c r="X66" i="3" s="1"/>
  <c r="I66" i="3"/>
  <c r="Y66" i="3" s="1"/>
  <c r="J66" i="3"/>
  <c r="Z66" i="3" s="1"/>
  <c r="K66" i="3"/>
  <c r="AA66" i="3" s="1"/>
  <c r="L66" i="3"/>
  <c r="AB66" i="3" s="1"/>
  <c r="H67" i="3"/>
  <c r="X67" i="3" s="1"/>
  <c r="I67" i="3"/>
  <c r="Y67" i="3" s="1"/>
  <c r="J67" i="3"/>
  <c r="Z67" i="3" s="1"/>
  <c r="K67" i="3"/>
  <c r="AA67" i="3" s="1"/>
  <c r="L67" i="3"/>
  <c r="AB67" i="3" s="1"/>
  <c r="H68" i="3"/>
  <c r="X68" i="3" s="1"/>
  <c r="I68" i="3"/>
  <c r="Y68" i="3" s="1"/>
  <c r="J68" i="3"/>
  <c r="Z68" i="3" s="1"/>
  <c r="K68" i="3"/>
  <c r="AA68" i="3" s="1"/>
  <c r="L68" i="3"/>
  <c r="AB68" i="3" s="1"/>
  <c r="H69" i="3"/>
  <c r="X69" i="3" s="1"/>
  <c r="I69" i="3"/>
  <c r="Y69" i="3" s="1"/>
  <c r="J69" i="3"/>
  <c r="Z69" i="3" s="1"/>
  <c r="K69" i="3"/>
  <c r="AA69" i="3" s="1"/>
  <c r="L69" i="3"/>
  <c r="AB69" i="3" s="1"/>
  <c r="H70" i="3"/>
  <c r="X70" i="3" s="1"/>
  <c r="I70" i="3"/>
  <c r="Y70" i="3" s="1"/>
  <c r="J70" i="3"/>
  <c r="Z70" i="3" s="1"/>
  <c r="K70" i="3"/>
  <c r="AA70" i="3" s="1"/>
  <c r="L70" i="3"/>
  <c r="AB70" i="3" s="1"/>
  <c r="H71" i="3"/>
  <c r="X71" i="3" s="1"/>
  <c r="I71" i="3"/>
  <c r="Y71" i="3" s="1"/>
  <c r="J71" i="3"/>
  <c r="Z71" i="3" s="1"/>
  <c r="K71" i="3"/>
  <c r="AA71" i="3" s="1"/>
  <c r="L71" i="3"/>
  <c r="AB71" i="3" s="1"/>
  <c r="H72" i="3"/>
  <c r="X72" i="3" s="1"/>
  <c r="I72" i="3"/>
  <c r="Y72" i="3" s="1"/>
  <c r="J72" i="3"/>
  <c r="Z72" i="3" s="1"/>
  <c r="K72" i="3"/>
  <c r="AA72" i="3" s="1"/>
  <c r="L72" i="3"/>
  <c r="AB72" i="3" s="1"/>
  <c r="H73" i="3"/>
  <c r="X73" i="3" s="1"/>
  <c r="I73" i="3"/>
  <c r="Y73" i="3" s="1"/>
  <c r="J73" i="3"/>
  <c r="Z73" i="3" s="1"/>
  <c r="K73" i="3"/>
  <c r="AA73" i="3" s="1"/>
  <c r="L73" i="3"/>
  <c r="AB73" i="3" s="1"/>
  <c r="I3" i="3"/>
  <c r="I77" i="3" s="1"/>
  <c r="J3" i="3"/>
  <c r="J77" i="3" s="1"/>
  <c r="K3" i="3"/>
  <c r="AA3" i="3" s="1"/>
  <c r="L3" i="3"/>
  <c r="AB3" i="3" s="1"/>
  <c r="H3" i="3"/>
  <c r="X3" i="3" s="1"/>
  <c r="AE3" i="3" s="1"/>
  <c r="A46" i="6"/>
  <c r="B45" i="6"/>
  <c r="L43" i="6"/>
  <c r="L45" i="6" s="1"/>
  <c r="E27" i="7"/>
  <c r="E25" i="7"/>
  <c r="B28" i="7"/>
  <c r="G30" i="7"/>
  <c r="C31" i="7"/>
  <c r="B26" i="7"/>
  <c r="B24" i="7"/>
  <c r="D32" i="7" s="1"/>
  <c r="E46" i="6"/>
  <c r="F45" i="6"/>
  <c r="C46" i="6"/>
  <c r="D45" i="6"/>
  <c r="L9" i="2" l="1"/>
  <c r="L20" i="2"/>
  <c r="AE55" i="3"/>
  <c r="B60" i="4"/>
  <c r="AH3" i="3"/>
  <c r="AV3" i="3" s="1"/>
  <c r="E8" i="4"/>
  <c r="AE72" i="3"/>
  <c r="B77" i="4"/>
  <c r="AH69" i="3"/>
  <c r="E74" i="4"/>
  <c r="AF67" i="3"/>
  <c r="C72" i="4"/>
  <c r="AI64" i="3"/>
  <c r="AW64" i="3" s="1"/>
  <c r="F69" i="4"/>
  <c r="AG62" i="3"/>
  <c r="D67" i="4"/>
  <c r="AE60" i="3"/>
  <c r="B65" i="4"/>
  <c r="AH57" i="3"/>
  <c r="E62" i="4"/>
  <c r="AF55" i="3"/>
  <c r="C60" i="4"/>
  <c r="AI52" i="3"/>
  <c r="AW52" i="3" s="1"/>
  <c r="F57" i="4"/>
  <c r="AG50" i="3"/>
  <c r="D55" i="4"/>
  <c r="AE48" i="3"/>
  <c r="B53" i="4"/>
  <c r="AH45" i="3"/>
  <c r="E50" i="4"/>
  <c r="AF43" i="3"/>
  <c r="C48" i="4"/>
  <c r="AI40" i="3"/>
  <c r="AW40" i="3" s="1"/>
  <c r="F45" i="4"/>
  <c r="AG38" i="3"/>
  <c r="D43" i="4"/>
  <c r="AE36" i="3"/>
  <c r="B41" i="4"/>
  <c r="AH33" i="3"/>
  <c r="E38" i="4"/>
  <c r="AF31" i="3"/>
  <c r="C36" i="4"/>
  <c r="AI28" i="3"/>
  <c r="AW28" i="3" s="1"/>
  <c r="F33" i="4"/>
  <c r="AG26" i="3"/>
  <c r="D31" i="4"/>
  <c r="AE24" i="3"/>
  <c r="B29" i="4"/>
  <c r="AH21" i="3"/>
  <c r="E26" i="4"/>
  <c r="AF19" i="3"/>
  <c r="C24" i="4"/>
  <c r="AI16" i="3"/>
  <c r="AW16" i="3" s="1"/>
  <c r="F21" i="4"/>
  <c r="AG14" i="3"/>
  <c r="D19" i="4"/>
  <c r="AE12" i="3"/>
  <c r="B17" i="4"/>
  <c r="AH9" i="3"/>
  <c r="E14" i="4"/>
  <c r="AF7" i="3"/>
  <c r="C12" i="4"/>
  <c r="AI4" i="3"/>
  <c r="AW4" i="3" s="1"/>
  <c r="F9" i="4"/>
  <c r="AF62" i="3"/>
  <c r="C67" i="4"/>
  <c r="AG33" i="3"/>
  <c r="D38" i="4"/>
  <c r="AF14" i="3"/>
  <c r="C19" i="4"/>
  <c r="AI11" i="3"/>
  <c r="AW11" i="3" s="1"/>
  <c r="F16" i="4"/>
  <c r="AG9" i="3"/>
  <c r="D14" i="4"/>
  <c r="AE7" i="3"/>
  <c r="B12" i="4"/>
  <c r="AH4" i="3"/>
  <c r="E9" i="4"/>
  <c r="AF50" i="3"/>
  <c r="C55" i="4"/>
  <c r="AG21" i="3"/>
  <c r="D26" i="4"/>
  <c r="AH71" i="3"/>
  <c r="E76" i="4"/>
  <c r="AF69" i="3"/>
  <c r="C74" i="4"/>
  <c r="AI66" i="3"/>
  <c r="AW66" i="3" s="1"/>
  <c r="F71" i="4"/>
  <c r="AG64" i="3"/>
  <c r="D69" i="4"/>
  <c r="AE62" i="3"/>
  <c r="B67" i="4"/>
  <c r="AH59" i="3"/>
  <c r="E64" i="4"/>
  <c r="AF57" i="3"/>
  <c r="C62" i="4"/>
  <c r="AI54" i="3"/>
  <c r="AW54" i="3" s="1"/>
  <c r="F59" i="4"/>
  <c r="AG52" i="3"/>
  <c r="D57" i="4"/>
  <c r="AE50" i="3"/>
  <c r="B55" i="4"/>
  <c r="AH47" i="3"/>
  <c r="E52" i="4"/>
  <c r="AF45" i="3"/>
  <c r="C50" i="4"/>
  <c r="AI42" i="3"/>
  <c r="AW42" i="3" s="1"/>
  <c r="F47" i="4"/>
  <c r="AG40" i="3"/>
  <c r="D45" i="4"/>
  <c r="AE38" i="3"/>
  <c r="B43" i="4"/>
  <c r="AH35" i="3"/>
  <c r="E40" i="4"/>
  <c r="AF33" i="3"/>
  <c r="C38" i="4"/>
  <c r="AI30" i="3"/>
  <c r="AW30" i="3" s="1"/>
  <c r="F35" i="4"/>
  <c r="AG28" i="3"/>
  <c r="D33" i="4"/>
  <c r="AE26" i="3"/>
  <c r="B31" i="4"/>
  <c r="AH23" i="3"/>
  <c r="E28" i="4"/>
  <c r="AF21" i="3"/>
  <c r="C26" i="4"/>
  <c r="AI18" i="3"/>
  <c r="AW18" i="3" s="1"/>
  <c r="F23" i="4"/>
  <c r="AG16" i="3"/>
  <c r="D21" i="4"/>
  <c r="AE14" i="3"/>
  <c r="B19" i="4"/>
  <c r="AH11" i="3"/>
  <c r="E16" i="4"/>
  <c r="AF9" i="3"/>
  <c r="C14" i="4"/>
  <c r="AI6" i="3"/>
  <c r="AW6" i="3" s="1"/>
  <c r="F11" i="4"/>
  <c r="AG4" i="3"/>
  <c r="D9" i="4"/>
  <c r="AI47" i="3"/>
  <c r="AW47" i="3" s="1"/>
  <c r="F52" i="4"/>
  <c r="AI23" i="3"/>
  <c r="AW23" i="3" s="1"/>
  <c r="F28" i="4"/>
  <c r="AG71" i="3"/>
  <c r="D76" i="4"/>
  <c r="AE69" i="3"/>
  <c r="B74" i="4"/>
  <c r="AH66" i="3"/>
  <c r="E71" i="4"/>
  <c r="AF64" i="3"/>
  <c r="C69" i="4"/>
  <c r="AI61" i="3"/>
  <c r="AW61" i="3" s="1"/>
  <c r="F66" i="4"/>
  <c r="AG59" i="3"/>
  <c r="D64" i="4"/>
  <c r="AE57" i="3"/>
  <c r="B62" i="4"/>
  <c r="AH54" i="3"/>
  <c r="E59" i="4"/>
  <c r="AF52" i="3"/>
  <c r="C57" i="4"/>
  <c r="AI49" i="3"/>
  <c r="AW49" i="3" s="1"/>
  <c r="F54" i="4"/>
  <c r="AG47" i="3"/>
  <c r="D52" i="4"/>
  <c r="AE45" i="3"/>
  <c r="B50" i="4"/>
  <c r="AH42" i="3"/>
  <c r="E47" i="4"/>
  <c r="AF40" i="3"/>
  <c r="C45" i="4"/>
  <c r="AI37" i="3"/>
  <c r="AW37" i="3" s="1"/>
  <c r="F42" i="4"/>
  <c r="AG35" i="3"/>
  <c r="D40" i="4"/>
  <c r="AE33" i="3"/>
  <c r="B38" i="4"/>
  <c r="AH30" i="3"/>
  <c r="E35" i="4"/>
  <c r="AF28" i="3"/>
  <c r="C33" i="4"/>
  <c r="AI25" i="3"/>
  <c r="AW25" i="3" s="1"/>
  <c r="F30" i="4"/>
  <c r="AG23" i="3"/>
  <c r="D28" i="4"/>
  <c r="AE21" i="3"/>
  <c r="B26" i="4"/>
  <c r="AH18" i="3"/>
  <c r="E23" i="4"/>
  <c r="AF16" i="3"/>
  <c r="C21" i="4"/>
  <c r="AI13" i="3"/>
  <c r="AW13" i="3" s="1"/>
  <c r="F18" i="4"/>
  <c r="AG11" i="3"/>
  <c r="D16" i="4"/>
  <c r="AE9" i="3"/>
  <c r="B14" i="4"/>
  <c r="AH6" i="3"/>
  <c r="E11" i="4"/>
  <c r="AF4" i="3"/>
  <c r="C9" i="4"/>
  <c r="AI71" i="3"/>
  <c r="AW71" i="3" s="1"/>
  <c r="F76" i="4"/>
  <c r="AE43" i="3"/>
  <c r="B48" i="4"/>
  <c r="AH16" i="3"/>
  <c r="E21" i="4"/>
  <c r="AF71" i="3"/>
  <c r="C76" i="4"/>
  <c r="AI68" i="3"/>
  <c r="AW68" i="3" s="1"/>
  <c r="F73" i="4"/>
  <c r="AG66" i="3"/>
  <c r="D71" i="4"/>
  <c r="AE64" i="3"/>
  <c r="B69" i="4"/>
  <c r="AH61" i="3"/>
  <c r="E66" i="4"/>
  <c r="AF59" i="3"/>
  <c r="C64" i="4"/>
  <c r="AI56" i="3"/>
  <c r="AW56" i="3" s="1"/>
  <c r="F61" i="4"/>
  <c r="AG54" i="3"/>
  <c r="D59" i="4"/>
  <c r="AE52" i="3"/>
  <c r="B57" i="4"/>
  <c r="AH49" i="3"/>
  <c r="E54" i="4"/>
  <c r="AF47" i="3"/>
  <c r="C52" i="4"/>
  <c r="AI44" i="3"/>
  <c r="AW44" i="3" s="1"/>
  <c r="F49" i="4"/>
  <c r="AG42" i="3"/>
  <c r="D47" i="4"/>
  <c r="AE40" i="3"/>
  <c r="B45" i="4"/>
  <c r="AH37" i="3"/>
  <c r="E42" i="4"/>
  <c r="AF35" i="3"/>
  <c r="C40" i="4"/>
  <c r="AI32" i="3"/>
  <c r="AW32" i="3" s="1"/>
  <c r="F37" i="4"/>
  <c r="AG30" i="3"/>
  <c r="D35" i="4"/>
  <c r="AE28" i="3"/>
  <c r="B33" i="4"/>
  <c r="AH25" i="3"/>
  <c r="E30" i="4"/>
  <c r="AF23" i="3"/>
  <c r="C28" i="4"/>
  <c r="AI20" i="3"/>
  <c r="AW20" i="3" s="1"/>
  <c r="F25" i="4"/>
  <c r="AG18" i="3"/>
  <c r="D23" i="4"/>
  <c r="AE16" i="3"/>
  <c r="B21" i="4"/>
  <c r="AH13" i="3"/>
  <c r="E18" i="4"/>
  <c r="AF11" i="3"/>
  <c r="C16" i="4"/>
  <c r="AI8" i="3"/>
  <c r="AW8" i="3" s="1"/>
  <c r="F13" i="4"/>
  <c r="AG6" i="3"/>
  <c r="D11" i="4"/>
  <c r="AE4" i="3"/>
  <c r="AS4" i="3" s="1"/>
  <c r="B9" i="4"/>
  <c r="H77" i="3"/>
  <c r="AH64" i="3"/>
  <c r="E69" i="4"/>
  <c r="AI35" i="3"/>
  <c r="AW35" i="3" s="1"/>
  <c r="F40" i="4"/>
  <c r="AI73" i="3"/>
  <c r="AW73" i="3" s="1"/>
  <c r="F78" i="4"/>
  <c r="AG73" i="3"/>
  <c r="D78" i="4"/>
  <c r="AE71" i="3"/>
  <c r="B76" i="4"/>
  <c r="AH68" i="3"/>
  <c r="E73" i="4"/>
  <c r="AF66" i="3"/>
  <c r="C71" i="4"/>
  <c r="AI63" i="3"/>
  <c r="AW63" i="3" s="1"/>
  <c r="F68" i="4"/>
  <c r="AG61" i="3"/>
  <c r="D66" i="4"/>
  <c r="AE59" i="3"/>
  <c r="B64" i="4"/>
  <c r="AH56" i="3"/>
  <c r="E61" i="4"/>
  <c r="AF54" i="3"/>
  <c r="C59" i="4"/>
  <c r="AI51" i="3"/>
  <c r="AW51" i="3" s="1"/>
  <c r="F56" i="4"/>
  <c r="AG49" i="3"/>
  <c r="D54" i="4"/>
  <c r="AE47" i="3"/>
  <c r="B52" i="4"/>
  <c r="AH44" i="3"/>
  <c r="E49" i="4"/>
  <c r="AF42" i="3"/>
  <c r="C47" i="4"/>
  <c r="AI39" i="3"/>
  <c r="AW39" i="3" s="1"/>
  <c r="F44" i="4"/>
  <c r="AG37" i="3"/>
  <c r="D42" i="4"/>
  <c r="AE35" i="3"/>
  <c r="B40" i="4"/>
  <c r="AH32" i="3"/>
  <c r="E37" i="4"/>
  <c r="AF30" i="3"/>
  <c r="C35" i="4"/>
  <c r="AI27" i="3"/>
  <c r="AW27" i="3" s="1"/>
  <c r="F32" i="4"/>
  <c r="AG25" i="3"/>
  <c r="D30" i="4"/>
  <c r="AE23" i="3"/>
  <c r="B28" i="4"/>
  <c r="AH20" i="3"/>
  <c r="E25" i="4"/>
  <c r="AF18" i="3"/>
  <c r="C23" i="4"/>
  <c r="AI15" i="3"/>
  <c r="AW15" i="3" s="1"/>
  <c r="F20" i="4"/>
  <c r="AG13" i="3"/>
  <c r="D18" i="4"/>
  <c r="AE11" i="3"/>
  <c r="B16" i="4"/>
  <c r="AH8" i="3"/>
  <c r="E13" i="4"/>
  <c r="AF6" i="3"/>
  <c r="C11" i="4"/>
  <c r="L77" i="3"/>
  <c r="AG57" i="3"/>
  <c r="D62" i="4"/>
  <c r="AH28" i="3"/>
  <c r="E33" i="4"/>
  <c r="AF73" i="3"/>
  <c r="C78" i="4"/>
  <c r="AI70" i="3"/>
  <c r="AW70" i="3" s="1"/>
  <c r="F75" i="4"/>
  <c r="AG68" i="3"/>
  <c r="D73" i="4"/>
  <c r="AE66" i="3"/>
  <c r="B71" i="4"/>
  <c r="AH63" i="3"/>
  <c r="E68" i="4"/>
  <c r="AF61" i="3"/>
  <c r="C66" i="4"/>
  <c r="AI58" i="3"/>
  <c r="AW58" i="3" s="1"/>
  <c r="F63" i="4"/>
  <c r="AG56" i="3"/>
  <c r="D61" i="4"/>
  <c r="AE54" i="3"/>
  <c r="B59" i="4"/>
  <c r="AH51" i="3"/>
  <c r="E56" i="4"/>
  <c r="AF49" i="3"/>
  <c r="C54" i="4"/>
  <c r="AI46" i="3"/>
  <c r="AW46" i="3" s="1"/>
  <c r="F51" i="4"/>
  <c r="AG44" i="3"/>
  <c r="D49" i="4"/>
  <c r="AE42" i="3"/>
  <c r="B47" i="4"/>
  <c r="AH39" i="3"/>
  <c r="E44" i="4"/>
  <c r="AF37" i="3"/>
  <c r="C42" i="4"/>
  <c r="AI34" i="3"/>
  <c r="AW34" i="3" s="1"/>
  <c r="F39" i="4"/>
  <c r="AG32" i="3"/>
  <c r="D37" i="4"/>
  <c r="AE30" i="3"/>
  <c r="B35" i="4"/>
  <c r="AH27" i="3"/>
  <c r="E32" i="4"/>
  <c r="AF25" i="3"/>
  <c r="C30" i="4"/>
  <c r="AI22" i="3"/>
  <c r="AW22" i="3" s="1"/>
  <c r="F27" i="4"/>
  <c r="AG20" i="3"/>
  <c r="D25" i="4"/>
  <c r="AE18" i="3"/>
  <c r="B23" i="4"/>
  <c r="AH15" i="3"/>
  <c r="E20" i="4"/>
  <c r="AF13" i="3"/>
  <c r="C18" i="4"/>
  <c r="AI10" i="3"/>
  <c r="AW10" i="3" s="1"/>
  <c r="F15" i="4"/>
  <c r="AG8" i="3"/>
  <c r="D13" i="4"/>
  <c r="AE6" i="3"/>
  <c r="B11" i="4"/>
  <c r="K77" i="3"/>
  <c r="AG69" i="3"/>
  <c r="D74" i="4"/>
  <c r="AH40" i="3"/>
  <c r="E45" i="4"/>
  <c r="AE73" i="3"/>
  <c r="B78" i="4"/>
  <c r="AH70" i="3"/>
  <c r="E75" i="4"/>
  <c r="AF68" i="3"/>
  <c r="C73" i="4"/>
  <c r="AI65" i="3"/>
  <c r="AW65" i="3" s="1"/>
  <c r="F70" i="4"/>
  <c r="AG63" i="3"/>
  <c r="D68" i="4"/>
  <c r="AE61" i="3"/>
  <c r="B66" i="4"/>
  <c r="AH58" i="3"/>
  <c r="E63" i="4"/>
  <c r="AF56" i="3"/>
  <c r="C61" i="4"/>
  <c r="AI53" i="3"/>
  <c r="AW53" i="3" s="1"/>
  <c r="F58" i="4"/>
  <c r="AG51" i="3"/>
  <c r="D56" i="4"/>
  <c r="AE49" i="3"/>
  <c r="B54" i="4"/>
  <c r="AH46" i="3"/>
  <c r="E51" i="4"/>
  <c r="AF44" i="3"/>
  <c r="C49" i="4"/>
  <c r="AI41" i="3"/>
  <c r="AW41" i="3" s="1"/>
  <c r="F46" i="4"/>
  <c r="AG39" i="3"/>
  <c r="D44" i="4"/>
  <c r="AE37" i="3"/>
  <c r="B42" i="4"/>
  <c r="AH34" i="3"/>
  <c r="E39" i="4"/>
  <c r="AF32" i="3"/>
  <c r="C37" i="4"/>
  <c r="AI29" i="3"/>
  <c r="AW29" i="3" s="1"/>
  <c r="F34" i="4"/>
  <c r="AG27" i="3"/>
  <c r="D32" i="4"/>
  <c r="AE25" i="3"/>
  <c r="B30" i="4"/>
  <c r="AH22" i="3"/>
  <c r="E27" i="4"/>
  <c r="AF20" i="3"/>
  <c r="C25" i="4"/>
  <c r="AI17" i="3"/>
  <c r="AW17" i="3" s="1"/>
  <c r="F22" i="4"/>
  <c r="AG15" i="3"/>
  <c r="D20" i="4"/>
  <c r="AE13" i="3"/>
  <c r="B18" i="4"/>
  <c r="AH10" i="3"/>
  <c r="E15" i="4"/>
  <c r="AF8" i="3"/>
  <c r="C13" i="4"/>
  <c r="AI5" i="3"/>
  <c r="AW5" i="3" s="1"/>
  <c r="F10" i="4"/>
  <c r="AH52" i="3"/>
  <c r="E57" i="4"/>
  <c r="AE19" i="3"/>
  <c r="B24" i="4"/>
  <c r="AI72" i="3"/>
  <c r="AW72" i="3" s="1"/>
  <c r="F77" i="4"/>
  <c r="AG70" i="3"/>
  <c r="D75" i="4"/>
  <c r="AE68" i="3"/>
  <c r="B73" i="4"/>
  <c r="AH65" i="3"/>
  <c r="E70" i="4"/>
  <c r="AF63" i="3"/>
  <c r="C68" i="4"/>
  <c r="AI60" i="3"/>
  <c r="AW60" i="3" s="1"/>
  <c r="F65" i="4"/>
  <c r="AG58" i="3"/>
  <c r="D63" i="4"/>
  <c r="AE56" i="3"/>
  <c r="B61" i="4"/>
  <c r="AH53" i="3"/>
  <c r="E58" i="4"/>
  <c r="AF51" i="3"/>
  <c r="C56" i="4"/>
  <c r="AI48" i="3"/>
  <c r="AW48" i="3" s="1"/>
  <c r="F53" i="4"/>
  <c r="AG46" i="3"/>
  <c r="D51" i="4"/>
  <c r="AE44" i="3"/>
  <c r="B49" i="4"/>
  <c r="AH41" i="3"/>
  <c r="E46" i="4"/>
  <c r="AF39" i="3"/>
  <c r="C44" i="4"/>
  <c r="AI36" i="3"/>
  <c r="AW36" i="3" s="1"/>
  <c r="F41" i="4"/>
  <c r="AG34" i="3"/>
  <c r="D39" i="4"/>
  <c r="AE32" i="3"/>
  <c r="B37" i="4"/>
  <c r="AH29" i="3"/>
  <c r="E34" i="4"/>
  <c r="AF27" i="3"/>
  <c r="C32" i="4"/>
  <c r="AI24" i="3"/>
  <c r="AW24" i="3" s="1"/>
  <c r="F29" i="4"/>
  <c r="AG22" i="3"/>
  <c r="D27" i="4"/>
  <c r="AE20" i="3"/>
  <c r="B25" i="4"/>
  <c r="AH17" i="3"/>
  <c r="E22" i="4"/>
  <c r="AF15" i="3"/>
  <c r="C20" i="4"/>
  <c r="AI12" i="3"/>
  <c r="AW12" i="3" s="1"/>
  <c r="F17" i="4"/>
  <c r="AG10" i="3"/>
  <c r="D15" i="4"/>
  <c r="AE8" i="3"/>
  <c r="B13" i="4"/>
  <c r="AH5" i="3"/>
  <c r="E10" i="4"/>
  <c r="AI59" i="3"/>
  <c r="AW59" i="3" s="1"/>
  <c r="F64" i="4"/>
  <c r="AE31" i="3"/>
  <c r="B36" i="4"/>
  <c r="AH73" i="3"/>
  <c r="E78" i="4"/>
  <c r="AH72" i="3"/>
  <c r="E77" i="4"/>
  <c r="AF70" i="3"/>
  <c r="C75" i="4"/>
  <c r="AI67" i="3"/>
  <c r="AW67" i="3" s="1"/>
  <c r="F72" i="4"/>
  <c r="AG65" i="3"/>
  <c r="D70" i="4"/>
  <c r="AE63" i="3"/>
  <c r="B68" i="4"/>
  <c r="AH60" i="3"/>
  <c r="E65" i="4"/>
  <c r="AF58" i="3"/>
  <c r="C63" i="4"/>
  <c r="AI55" i="3"/>
  <c r="AW55" i="3" s="1"/>
  <c r="F60" i="4"/>
  <c r="AG53" i="3"/>
  <c r="D58" i="4"/>
  <c r="AE51" i="3"/>
  <c r="B56" i="4"/>
  <c r="AH48" i="3"/>
  <c r="E53" i="4"/>
  <c r="AF46" i="3"/>
  <c r="C51" i="4"/>
  <c r="AI43" i="3"/>
  <c r="AW43" i="3" s="1"/>
  <c r="F48" i="4"/>
  <c r="AG41" i="3"/>
  <c r="D46" i="4"/>
  <c r="AE39" i="3"/>
  <c r="B44" i="4"/>
  <c r="AH36" i="3"/>
  <c r="E41" i="4"/>
  <c r="AF34" i="3"/>
  <c r="C39" i="4"/>
  <c r="AI31" i="3"/>
  <c r="AW31" i="3" s="1"/>
  <c r="F36" i="4"/>
  <c r="AG29" i="3"/>
  <c r="D34" i="4"/>
  <c r="AE27" i="3"/>
  <c r="B32" i="4"/>
  <c r="AH24" i="3"/>
  <c r="E29" i="4"/>
  <c r="AF22" i="3"/>
  <c r="C27" i="4"/>
  <c r="AI19" i="3"/>
  <c r="AW19" i="3" s="1"/>
  <c r="F24" i="4"/>
  <c r="AG17" i="3"/>
  <c r="D22" i="4"/>
  <c r="AE15" i="3"/>
  <c r="B20" i="4"/>
  <c r="AH12" i="3"/>
  <c r="E17" i="4"/>
  <c r="AF10" i="3"/>
  <c r="C15" i="4"/>
  <c r="AI7" i="3"/>
  <c r="AW7" i="3" s="1"/>
  <c r="F12" i="4"/>
  <c r="AG5" i="3"/>
  <c r="D10" i="4"/>
  <c r="AG45" i="3"/>
  <c r="D50" i="4"/>
  <c r="AF26" i="3"/>
  <c r="C31" i="4"/>
  <c r="AG72" i="3"/>
  <c r="D77" i="4"/>
  <c r="AE70" i="3"/>
  <c r="B75" i="4"/>
  <c r="AH67" i="3"/>
  <c r="E72" i="4"/>
  <c r="AF65" i="3"/>
  <c r="C70" i="4"/>
  <c r="AI62" i="3"/>
  <c r="AW62" i="3" s="1"/>
  <c r="F67" i="4"/>
  <c r="AG60" i="3"/>
  <c r="D65" i="4"/>
  <c r="AE58" i="3"/>
  <c r="B63" i="4"/>
  <c r="AH55" i="3"/>
  <c r="E60" i="4"/>
  <c r="AF53" i="3"/>
  <c r="C58" i="4"/>
  <c r="AI50" i="3"/>
  <c r="AW50" i="3" s="1"/>
  <c r="F55" i="4"/>
  <c r="AG48" i="3"/>
  <c r="D53" i="4"/>
  <c r="AE46" i="3"/>
  <c r="B51" i="4"/>
  <c r="AH43" i="3"/>
  <c r="E48" i="4"/>
  <c r="AF41" i="3"/>
  <c r="C46" i="4"/>
  <c r="AI38" i="3"/>
  <c r="AW38" i="3" s="1"/>
  <c r="F43" i="4"/>
  <c r="AG36" i="3"/>
  <c r="D41" i="4"/>
  <c r="AE34" i="3"/>
  <c r="B39" i="4"/>
  <c r="AH31" i="3"/>
  <c r="E36" i="4"/>
  <c r="AF29" i="3"/>
  <c r="C34" i="4"/>
  <c r="AI26" i="3"/>
  <c r="AW26" i="3" s="1"/>
  <c r="F31" i="4"/>
  <c r="AG24" i="3"/>
  <c r="D29" i="4"/>
  <c r="AE22" i="3"/>
  <c r="B27" i="4"/>
  <c r="AH19" i="3"/>
  <c r="E24" i="4"/>
  <c r="AF17" i="3"/>
  <c r="C22" i="4"/>
  <c r="AI14" i="3"/>
  <c r="AW14" i="3" s="1"/>
  <c r="F19" i="4"/>
  <c r="AG12" i="3"/>
  <c r="D17" i="4"/>
  <c r="AE10" i="3"/>
  <c r="B15" i="4"/>
  <c r="AH7" i="3"/>
  <c r="E12" i="4"/>
  <c r="AF5" i="3"/>
  <c r="C10" i="4"/>
  <c r="AE67" i="3"/>
  <c r="B72" i="4"/>
  <c r="AF38" i="3"/>
  <c r="C43" i="4"/>
  <c r="AI3" i="3"/>
  <c r="AW3" i="3" s="1"/>
  <c r="AZ3" i="3" s="1"/>
  <c r="F8" i="4"/>
  <c r="AF72" i="3"/>
  <c r="C77" i="4"/>
  <c r="AI69" i="3"/>
  <c r="AW69" i="3" s="1"/>
  <c r="F74" i="4"/>
  <c r="AG67" i="3"/>
  <c r="D72" i="4"/>
  <c r="AE65" i="3"/>
  <c r="B70" i="4"/>
  <c r="AH62" i="3"/>
  <c r="E67" i="4"/>
  <c r="AF60" i="3"/>
  <c r="C65" i="4"/>
  <c r="AI57" i="3"/>
  <c r="AW57" i="3" s="1"/>
  <c r="F62" i="4"/>
  <c r="AG55" i="3"/>
  <c r="D60" i="4"/>
  <c r="AE53" i="3"/>
  <c r="B58" i="4"/>
  <c r="AH50" i="3"/>
  <c r="E55" i="4"/>
  <c r="AF48" i="3"/>
  <c r="C53" i="4"/>
  <c r="AI45" i="3"/>
  <c r="AW45" i="3" s="1"/>
  <c r="F50" i="4"/>
  <c r="AG43" i="3"/>
  <c r="D48" i="4"/>
  <c r="AE41" i="3"/>
  <c r="B46" i="4"/>
  <c r="AH38" i="3"/>
  <c r="E43" i="4"/>
  <c r="AF36" i="3"/>
  <c r="C41" i="4"/>
  <c r="AI33" i="3"/>
  <c r="AW33" i="3" s="1"/>
  <c r="F38" i="4"/>
  <c r="AG31" i="3"/>
  <c r="D36" i="4"/>
  <c r="AE29" i="3"/>
  <c r="B34" i="4"/>
  <c r="AH26" i="3"/>
  <c r="E31" i="4"/>
  <c r="AF24" i="3"/>
  <c r="C29" i="4"/>
  <c r="AI21" i="3"/>
  <c r="AW21" i="3" s="1"/>
  <c r="F26" i="4"/>
  <c r="AG19" i="3"/>
  <c r="D24" i="4"/>
  <c r="AE17" i="3"/>
  <c r="B22" i="4"/>
  <c r="AH14" i="3"/>
  <c r="E19" i="4"/>
  <c r="AF12" i="3"/>
  <c r="C17" i="4"/>
  <c r="AI9" i="3"/>
  <c r="AW9" i="3" s="1"/>
  <c r="F14" i="4"/>
  <c r="AG7" i="3"/>
  <c r="D12" i="4"/>
  <c r="AE5" i="3"/>
  <c r="B10" i="4"/>
  <c r="L19" i="2"/>
  <c r="L16" i="2"/>
  <c r="L24" i="2"/>
  <c r="L8" i="2"/>
  <c r="L23" i="2"/>
  <c r="L21" i="2"/>
  <c r="L12" i="2"/>
  <c r="L10" i="2"/>
  <c r="L11" i="2"/>
  <c r="L18" i="2"/>
  <c r="L17" i="2"/>
  <c r="L27" i="2"/>
  <c r="L15" i="2"/>
  <c r="L26" i="2"/>
  <c r="L14" i="2"/>
  <c r="L25" i="2"/>
  <c r="L13" i="2"/>
  <c r="L22" i="2"/>
  <c r="AL3" i="3"/>
  <c r="J75" i="3"/>
  <c r="Z3" i="3"/>
  <c r="I75" i="3"/>
  <c r="Y3" i="3"/>
  <c r="L75" i="3"/>
  <c r="H75" i="3"/>
  <c r="K75" i="3"/>
  <c r="K46" i="6"/>
  <c r="D366" i="7"/>
  <c r="D246" i="7"/>
  <c r="D114" i="7"/>
  <c r="D340" i="7"/>
  <c r="D244" i="7"/>
  <c r="D148" i="7"/>
  <c r="D31" i="7"/>
  <c r="D379" i="7"/>
  <c r="D367" i="7"/>
  <c r="D355" i="7"/>
  <c r="D343" i="7"/>
  <c r="D331" i="7"/>
  <c r="D319" i="7"/>
  <c r="D307" i="7"/>
  <c r="D295" i="7"/>
  <c r="D283" i="7"/>
  <c r="D271" i="7"/>
  <c r="D259" i="7"/>
  <c r="D247" i="7"/>
  <c r="D235" i="7"/>
  <c r="D223" i="7"/>
  <c r="D211" i="7"/>
  <c r="D199" i="7"/>
  <c r="D187" i="7"/>
  <c r="D175" i="7"/>
  <c r="D163" i="7"/>
  <c r="D151" i="7"/>
  <c r="D139" i="7"/>
  <c r="D127" i="7"/>
  <c r="D115" i="7"/>
  <c r="D103" i="7"/>
  <c r="D91" i="7"/>
  <c r="D79" i="7"/>
  <c r="D67" i="7"/>
  <c r="D55" i="7"/>
  <c r="D43" i="7"/>
  <c r="D330" i="7"/>
  <c r="D258" i="7"/>
  <c r="D222" i="7"/>
  <c r="D174" i="7"/>
  <c r="D126" i="7"/>
  <c r="D102" i="7"/>
  <c r="D90" i="7"/>
  <c r="D78" i="7"/>
  <c r="D66" i="7"/>
  <c r="D54" i="7"/>
  <c r="D42" i="7"/>
  <c r="D389" i="7"/>
  <c r="D377" i="7"/>
  <c r="D365" i="7"/>
  <c r="D353" i="7"/>
  <c r="D341" i="7"/>
  <c r="D329" i="7"/>
  <c r="D317" i="7"/>
  <c r="D305" i="7"/>
  <c r="D293" i="7"/>
  <c r="D281" i="7"/>
  <c r="D269" i="7"/>
  <c r="D257" i="7"/>
  <c r="D245" i="7"/>
  <c r="D233" i="7"/>
  <c r="D221" i="7"/>
  <c r="D209" i="7"/>
  <c r="D197" i="7"/>
  <c r="D185" i="7"/>
  <c r="D173" i="7"/>
  <c r="D161" i="7"/>
  <c r="D149" i="7"/>
  <c r="D137" i="7"/>
  <c r="D125" i="7"/>
  <c r="D113" i="7"/>
  <c r="D101" i="7"/>
  <c r="D89" i="7"/>
  <c r="D77" i="7"/>
  <c r="D65" i="7"/>
  <c r="D53" i="7"/>
  <c r="D41" i="7"/>
  <c r="D318" i="7"/>
  <c r="D198" i="7"/>
  <c r="D316" i="7"/>
  <c r="D40" i="7"/>
  <c r="D387" i="7"/>
  <c r="D375" i="7"/>
  <c r="D363" i="7"/>
  <c r="D351" i="7"/>
  <c r="D339" i="7"/>
  <c r="D327" i="7"/>
  <c r="D315" i="7"/>
  <c r="D303" i="7"/>
  <c r="D291" i="7"/>
  <c r="D279" i="7"/>
  <c r="D267" i="7"/>
  <c r="D255" i="7"/>
  <c r="D243" i="7"/>
  <c r="D231" i="7"/>
  <c r="D219" i="7"/>
  <c r="D207" i="7"/>
  <c r="D195" i="7"/>
  <c r="D183" i="7"/>
  <c r="D171" i="7"/>
  <c r="D159" i="7"/>
  <c r="D147" i="7"/>
  <c r="D135" i="7"/>
  <c r="D123" i="7"/>
  <c r="D111" i="7"/>
  <c r="D99" i="7"/>
  <c r="D87" i="7"/>
  <c r="D75" i="7"/>
  <c r="D63" i="7"/>
  <c r="D51" i="7"/>
  <c r="D39" i="7"/>
  <c r="D354" i="7"/>
  <c r="D234" i="7"/>
  <c r="D138" i="7"/>
  <c r="D388" i="7"/>
  <c r="D352" i="7"/>
  <c r="D280" i="7"/>
  <c r="D220" i="7"/>
  <c r="D196" i="7"/>
  <c r="D172" i="7"/>
  <c r="D160" i="7"/>
  <c r="D136" i="7"/>
  <c r="D112" i="7"/>
  <c r="D52" i="7"/>
  <c r="D386" i="7"/>
  <c r="D374" i="7"/>
  <c r="D362" i="7"/>
  <c r="D350" i="7"/>
  <c r="D338" i="7"/>
  <c r="D326" i="7"/>
  <c r="D314" i="7"/>
  <c r="D302" i="7"/>
  <c r="D290" i="7"/>
  <c r="D278" i="7"/>
  <c r="D266" i="7"/>
  <c r="D254" i="7"/>
  <c r="D242" i="7"/>
  <c r="D230" i="7"/>
  <c r="D218" i="7"/>
  <c r="D206" i="7"/>
  <c r="D194" i="7"/>
  <c r="D182" i="7"/>
  <c r="D170" i="7"/>
  <c r="D158" i="7"/>
  <c r="D146" i="7"/>
  <c r="D134" i="7"/>
  <c r="D122" i="7"/>
  <c r="D110" i="7"/>
  <c r="D98" i="7"/>
  <c r="D86" i="7"/>
  <c r="D74" i="7"/>
  <c r="D62" i="7"/>
  <c r="D50" i="7"/>
  <c r="D38" i="7"/>
  <c r="D378" i="7"/>
  <c r="D270" i="7"/>
  <c r="D292" i="7"/>
  <c r="D64" i="7"/>
  <c r="D385" i="7"/>
  <c r="D373" i="7"/>
  <c r="D361" i="7"/>
  <c r="D349" i="7"/>
  <c r="D337" i="7"/>
  <c r="D325" i="7"/>
  <c r="D313" i="7"/>
  <c r="D301" i="7"/>
  <c r="D289" i="7"/>
  <c r="D277" i="7"/>
  <c r="D265" i="7"/>
  <c r="D253" i="7"/>
  <c r="D241" i="7"/>
  <c r="D229" i="7"/>
  <c r="D217" i="7"/>
  <c r="D205" i="7"/>
  <c r="D193" i="7"/>
  <c r="D181" i="7"/>
  <c r="D169" i="7"/>
  <c r="D157" i="7"/>
  <c r="D145" i="7"/>
  <c r="D133" i="7"/>
  <c r="D121" i="7"/>
  <c r="D109" i="7"/>
  <c r="D97" i="7"/>
  <c r="D85" i="7"/>
  <c r="D73" i="7"/>
  <c r="D61" i="7"/>
  <c r="D49" i="7"/>
  <c r="D37" i="7"/>
  <c r="D384" i="7"/>
  <c r="D372" i="7"/>
  <c r="D360" i="7"/>
  <c r="D348" i="7"/>
  <c r="D336" i="7"/>
  <c r="D324" i="7"/>
  <c r="D312" i="7"/>
  <c r="D300" i="7"/>
  <c r="D288" i="7"/>
  <c r="D276" i="7"/>
  <c r="D264" i="7"/>
  <c r="D252" i="7"/>
  <c r="D240" i="7"/>
  <c r="D228" i="7"/>
  <c r="D216" i="7"/>
  <c r="D204" i="7"/>
  <c r="D192" i="7"/>
  <c r="D180" i="7"/>
  <c r="D168" i="7"/>
  <c r="D156" i="7"/>
  <c r="D144" i="7"/>
  <c r="D132" i="7"/>
  <c r="D120" i="7"/>
  <c r="D108" i="7"/>
  <c r="D96" i="7"/>
  <c r="D84" i="7"/>
  <c r="D72" i="7"/>
  <c r="D60" i="7"/>
  <c r="D48" i="7"/>
  <c r="D36" i="7"/>
  <c r="D282" i="7"/>
  <c r="D150" i="7"/>
  <c r="D328" i="7"/>
  <c r="D208" i="7"/>
  <c r="D100" i="7"/>
  <c r="D383" i="7"/>
  <c r="D371" i="7"/>
  <c r="D359" i="7"/>
  <c r="D347" i="7"/>
  <c r="D335" i="7"/>
  <c r="D323" i="7"/>
  <c r="D311" i="7"/>
  <c r="D299" i="7"/>
  <c r="D287" i="7"/>
  <c r="D275" i="7"/>
  <c r="D263" i="7"/>
  <c r="D251" i="7"/>
  <c r="D239" i="7"/>
  <c r="D227" i="7"/>
  <c r="D215" i="7"/>
  <c r="D203" i="7"/>
  <c r="D191" i="7"/>
  <c r="D179" i="7"/>
  <c r="D167" i="7"/>
  <c r="D155" i="7"/>
  <c r="D143" i="7"/>
  <c r="D131" i="7"/>
  <c r="D119" i="7"/>
  <c r="D107" i="7"/>
  <c r="D95" i="7"/>
  <c r="D83" i="7"/>
  <c r="D71" i="7"/>
  <c r="D59" i="7"/>
  <c r="D47" i="7"/>
  <c r="D35" i="7"/>
  <c r="D342" i="7"/>
  <c r="D186" i="7"/>
  <c r="D364" i="7"/>
  <c r="D256" i="7"/>
  <c r="D88" i="7"/>
  <c r="D382" i="7"/>
  <c r="D370" i="7"/>
  <c r="D358" i="7"/>
  <c r="D346" i="7"/>
  <c r="D334" i="7"/>
  <c r="D322" i="7"/>
  <c r="D310" i="7"/>
  <c r="D298" i="7"/>
  <c r="D286" i="7"/>
  <c r="D274" i="7"/>
  <c r="D262" i="7"/>
  <c r="D250" i="7"/>
  <c r="D238" i="7"/>
  <c r="D226" i="7"/>
  <c r="D214" i="7"/>
  <c r="D202" i="7"/>
  <c r="D190" i="7"/>
  <c r="D178" i="7"/>
  <c r="D166" i="7"/>
  <c r="D154" i="7"/>
  <c r="D142" i="7"/>
  <c r="D130" i="7"/>
  <c r="D118" i="7"/>
  <c r="D106" i="7"/>
  <c r="D94" i="7"/>
  <c r="D82" i="7"/>
  <c r="D70" i="7"/>
  <c r="D58" i="7"/>
  <c r="D46" i="7"/>
  <c r="D34" i="7"/>
  <c r="D294" i="7"/>
  <c r="D162" i="7"/>
  <c r="D268" i="7"/>
  <c r="D76" i="7"/>
  <c r="D381" i="7"/>
  <c r="D369" i="7"/>
  <c r="D357" i="7"/>
  <c r="D345" i="7"/>
  <c r="D333" i="7"/>
  <c r="D321" i="7"/>
  <c r="D309" i="7"/>
  <c r="D297" i="7"/>
  <c r="D285" i="7"/>
  <c r="D273" i="7"/>
  <c r="D261" i="7"/>
  <c r="D249" i="7"/>
  <c r="D237" i="7"/>
  <c r="D225" i="7"/>
  <c r="D213" i="7"/>
  <c r="D201" i="7"/>
  <c r="D189" i="7"/>
  <c r="D177" i="7"/>
  <c r="D165" i="7"/>
  <c r="D153" i="7"/>
  <c r="D141" i="7"/>
  <c r="D129" i="7"/>
  <c r="D117" i="7"/>
  <c r="D105" i="7"/>
  <c r="D93" i="7"/>
  <c r="D81" i="7"/>
  <c r="D69" i="7"/>
  <c r="D57" i="7"/>
  <c r="D45" i="7"/>
  <c r="D33" i="7"/>
  <c r="D390" i="7"/>
  <c r="D306" i="7"/>
  <c r="D210" i="7"/>
  <c r="D376" i="7"/>
  <c r="D304" i="7"/>
  <c r="D232" i="7"/>
  <c r="D184" i="7"/>
  <c r="D124" i="7"/>
  <c r="D380" i="7"/>
  <c r="D368" i="7"/>
  <c r="D356" i="7"/>
  <c r="D344" i="7"/>
  <c r="D332" i="7"/>
  <c r="D320" i="7"/>
  <c r="D308" i="7"/>
  <c r="D296" i="7"/>
  <c r="D284" i="7"/>
  <c r="D272" i="7"/>
  <c r="D260" i="7"/>
  <c r="D248" i="7"/>
  <c r="D236" i="7"/>
  <c r="D224" i="7"/>
  <c r="D212" i="7"/>
  <c r="D200" i="7"/>
  <c r="D188" i="7"/>
  <c r="D176" i="7"/>
  <c r="D164" i="7"/>
  <c r="D152" i="7"/>
  <c r="D140" i="7"/>
  <c r="D128" i="7"/>
  <c r="D116" i="7"/>
  <c r="D104" i="7"/>
  <c r="D92" i="7"/>
  <c r="D80" i="7"/>
  <c r="D68" i="7"/>
  <c r="D56" i="7"/>
  <c r="D44" i="7"/>
  <c r="E31" i="7"/>
  <c r="E36" i="6" a="1"/>
  <c r="E36" i="6" s="1"/>
  <c r="E37" i="6" a="1"/>
  <c r="E37" i="6" s="1"/>
  <c r="E38" i="6" a="1"/>
  <c r="E38" i="6" s="1"/>
  <c r="E39" i="6" a="1"/>
  <c r="E39" i="6" s="1"/>
  <c r="E35" i="6" a="1"/>
  <c r="E35" i="6" s="1"/>
  <c r="E34" i="6"/>
  <c r="M9" i="8"/>
  <c r="AS5" i="3" l="1"/>
  <c r="AZ4" i="3"/>
  <c r="AF3" i="3"/>
  <c r="AT3" i="3" s="1"/>
  <c r="C8" i="4"/>
  <c r="BC3" i="3"/>
  <c r="AV4" i="3"/>
  <c r="AG3" i="3"/>
  <c r="AU3" i="3" s="1"/>
  <c r="D8" i="4"/>
  <c r="F31" i="7"/>
  <c r="G31" i="7" s="1"/>
  <c r="C32" i="7" s="1"/>
  <c r="E32" i="7" s="1"/>
  <c r="F32" i="7" s="1"/>
  <c r="G32" i="7" s="1"/>
  <c r="C33" i="7" s="1"/>
  <c r="E33" i="7" s="1"/>
  <c r="F33" i="7" s="1"/>
  <c r="G33" i="7" s="1"/>
  <c r="C34" i="7" s="1"/>
  <c r="E34" i="7" s="1"/>
  <c r="F34" i="7" s="1"/>
  <c r="G34" i="7" s="1"/>
  <c r="C35" i="7" s="1"/>
  <c r="D9" i="8"/>
  <c r="D10" i="8" s="1"/>
  <c r="E9" i="8"/>
  <c r="E10" i="8" s="1"/>
  <c r="F9" i="8"/>
  <c r="F10" i="8" s="1"/>
  <c r="G9" i="8"/>
  <c r="G10" i="8" s="1"/>
  <c r="H9" i="8"/>
  <c r="H10" i="8" s="1"/>
  <c r="I9" i="8"/>
  <c r="I10" i="8" s="1"/>
  <c r="J9" i="8"/>
  <c r="J10" i="8" s="1"/>
  <c r="K9" i="8"/>
  <c r="K10" i="8" s="1"/>
  <c r="L9" i="8"/>
  <c r="L10" i="8" s="1"/>
  <c r="C9" i="8"/>
  <c r="C10" i="8" s="1"/>
  <c r="B41" i="8"/>
  <c r="O41" i="8" s="1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40" i="8"/>
  <c r="O40" i="8" s="1"/>
  <c r="BB3" i="3" l="1"/>
  <c r="AU4" i="3"/>
  <c r="AV5" i="3"/>
  <c r="BC4" i="3"/>
  <c r="AT4" i="3"/>
  <c r="BA3" i="3"/>
  <c r="AS6" i="3"/>
  <c r="AZ5" i="3"/>
  <c r="E35" i="7"/>
  <c r="F35" i="7" s="1"/>
  <c r="G35" i="7" s="1"/>
  <c r="C36" i="7" s="1"/>
  <c r="F120" i="8"/>
  <c r="G120" i="8"/>
  <c r="H120" i="8"/>
  <c r="I120" i="8"/>
  <c r="J120" i="8"/>
  <c r="K120" i="8"/>
  <c r="L120" i="8"/>
  <c r="M120" i="8"/>
  <c r="N120" i="8"/>
  <c r="O120" i="8"/>
  <c r="F84" i="8"/>
  <c r="G84" i="8"/>
  <c r="H84" i="8"/>
  <c r="I84" i="8"/>
  <c r="J84" i="8"/>
  <c r="K84" i="8"/>
  <c r="L84" i="8"/>
  <c r="M84" i="8"/>
  <c r="N84" i="8"/>
  <c r="O84" i="8"/>
  <c r="F131" i="8"/>
  <c r="G131" i="8"/>
  <c r="H131" i="8"/>
  <c r="I131" i="8"/>
  <c r="J131" i="8"/>
  <c r="K131" i="8"/>
  <c r="L131" i="8"/>
  <c r="M131" i="8"/>
  <c r="N131" i="8"/>
  <c r="O131" i="8"/>
  <c r="F119" i="8"/>
  <c r="G119" i="8"/>
  <c r="H119" i="8"/>
  <c r="I119" i="8"/>
  <c r="J119" i="8"/>
  <c r="K119" i="8"/>
  <c r="L119" i="8"/>
  <c r="M119" i="8"/>
  <c r="N119" i="8"/>
  <c r="O119" i="8"/>
  <c r="F107" i="8"/>
  <c r="G107" i="8"/>
  <c r="H107" i="8"/>
  <c r="I107" i="8"/>
  <c r="J107" i="8"/>
  <c r="K107" i="8"/>
  <c r="L107" i="8"/>
  <c r="M107" i="8"/>
  <c r="N107" i="8"/>
  <c r="O107" i="8"/>
  <c r="F95" i="8"/>
  <c r="G95" i="8"/>
  <c r="H95" i="8"/>
  <c r="I95" i="8"/>
  <c r="J95" i="8"/>
  <c r="K95" i="8"/>
  <c r="L95" i="8"/>
  <c r="M95" i="8"/>
  <c r="N95" i="8"/>
  <c r="O95" i="8"/>
  <c r="F83" i="8"/>
  <c r="G83" i="8"/>
  <c r="H83" i="8"/>
  <c r="I83" i="8"/>
  <c r="J83" i="8"/>
  <c r="K83" i="8"/>
  <c r="L83" i="8"/>
  <c r="M83" i="8"/>
  <c r="N83" i="8"/>
  <c r="O83" i="8"/>
  <c r="F71" i="8"/>
  <c r="G71" i="8"/>
  <c r="H71" i="8"/>
  <c r="I71" i="8"/>
  <c r="J71" i="8"/>
  <c r="K71" i="8"/>
  <c r="L71" i="8"/>
  <c r="M71" i="8"/>
  <c r="N71" i="8"/>
  <c r="O71" i="8"/>
  <c r="O59" i="8"/>
  <c r="F59" i="8"/>
  <c r="G59" i="8"/>
  <c r="H59" i="8"/>
  <c r="I59" i="8"/>
  <c r="J59" i="8"/>
  <c r="K59" i="8"/>
  <c r="L59" i="8"/>
  <c r="M59" i="8"/>
  <c r="N59" i="8"/>
  <c r="F47" i="8"/>
  <c r="G47" i="8"/>
  <c r="H47" i="8"/>
  <c r="I47" i="8"/>
  <c r="J47" i="8"/>
  <c r="O47" i="8"/>
  <c r="K47" i="8"/>
  <c r="L47" i="8"/>
  <c r="M47" i="8"/>
  <c r="N47" i="8"/>
  <c r="N130" i="8"/>
  <c r="O130" i="8"/>
  <c r="F130" i="8"/>
  <c r="G130" i="8"/>
  <c r="H130" i="8"/>
  <c r="I130" i="8"/>
  <c r="J130" i="8"/>
  <c r="K130" i="8"/>
  <c r="L130" i="8"/>
  <c r="M130" i="8"/>
  <c r="N118" i="8"/>
  <c r="O118" i="8"/>
  <c r="F118" i="8"/>
  <c r="G118" i="8"/>
  <c r="H118" i="8"/>
  <c r="I118" i="8"/>
  <c r="J118" i="8"/>
  <c r="K118" i="8"/>
  <c r="L118" i="8"/>
  <c r="M118" i="8"/>
  <c r="N106" i="8"/>
  <c r="O106" i="8"/>
  <c r="F106" i="8"/>
  <c r="G106" i="8"/>
  <c r="H106" i="8"/>
  <c r="I106" i="8"/>
  <c r="J106" i="8"/>
  <c r="K106" i="8"/>
  <c r="L106" i="8"/>
  <c r="M106" i="8"/>
  <c r="N94" i="8"/>
  <c r="O94" i="8"/>
  <c r="F94" i="8"/>
  <c r="G94" i="8"/>
  <c r="H94" i="8"/>
  <c r="I94" i="8"/>
  <c r="J94" i="8"/>
  <c r="K94" i="8"/>
  <c r="L94" i="8"/>
  <c r="M94" i="8"/>
  <c r="N82" i="8"/>
  <c r="O82" i="8"/>
  <c r="F82" i="8"/>
  <c r="G82" i="8"/>
  <c r="H82" i="8"/>
  <c r="I82" i="8"/>
  <c r="J82" i="8"/>
  <c r="K82" i="8"/>
  <c r="L82" i="8"/>
  <c r="M82" i="8"/>
  <c r="N70" i="8"/>
  <c r="O70" i="8"/>
  <c r="F70" i="8"/>
  <c r="G70" i="8"/>
  <c r="H70" i="8"/>
  <c r="I70" i="8"/>
  <c r="J70" i="8"/>
  <c r="K70" i="8"/>
  <c r="L70" i="8"/>
  <c r="M70" i="8"/>
  <c r="N58" i="8"/>
  <c r="O58" i="8"/>
  <c r="M58" i="8"/>
  <c r="F58" i="8"/>
  <c r="G58" i="8"/>
  <c r="H58" i="8"/>
  <c r="I58" i="8"/>
  <c r="J58" i="8"/>
  <c r="K58" i="8"/>
  <c r="L58" i="8"/>
  <c r="N46" i="8"/>
  <c r="O46" i="8"/>
  <c r="F46" i="8"/>
  <c r="G46" i="8"/>
  <c r="H46" i="8"/>
  <c r="I46" i="8"/>
  <c r="M46" i="8"/>
  <c r="J46" i="8"/>
  <c r="K46" i="8"/>
  <c r="L46" i="8"/>
  <c r="L117" i="8"/>
  <c r="M117" i="8"/>
  <c r="N117" i="8"/>
  <c r="O117" i="8"/>
  <c r="F117" i="8"/>
  <c r="G117" i="8"/>
  <c r="H117" i="8"/>
  <c r="I117" i="8"/>
  <c r="J117" i="8"/>
  <c r="K117" i="8"/>
  <c r="L81" i="8"/>
  <c r="M81" i="8"/>
  <c r="N81" i="8"/>
  <c r="O81" i="8"/>
  <c r="F81" i="8"/>
  <c r="G81" i="8"/>
  <c r="H81" i="8"/>
  <c r="I81" i="8"/>
  <c r="J81" i="8"/>
  <c r="K81" i="8"/>
  <c r="L69" i="8"/>
  <c r="M69" i="8"/>
  <c r="N69" i="8"/>
  <c r="O69" i="8"/>
  <c r="F69" i="8"/>
  <c r="G69" i="8"/>
  <c r="H69" i="8"/>
  <c r="I69" i="8"/>
  <c r="J69" i="8"/>
  <c r="K69" i="8"/>
  <c r="L57" i="8"/>
  <c r="M57" i="8"/>
  <c r="N57" i="8"/>
  <c r="O57" i="8"/>
  <c r="F57" i="8"/>
  <c r="G57" i="8"/>
  <c r="H57" i="8"/>
  <c r="I57" i="8"/>
  <c r="J57" i="8"/>
  <c r="K57" i="8"/>
  <c r="L45" i="8"/>
  <c r="M45" i="8"/>
  <c r="N45" i="8"/>
  <c r="O45" i="8"/>
  <c r="F45" i="8"/>
  <c r="G45" i="8"/>
  <c r="H45" i="8"/>
  <c r="K45" i="8"/>
  <c r="I45" i="8"/>
  <c r="J45" i="8"/>
  <c r="J128" i="8"/>
  <c r="K128" i="8"/>
  <c r="L128" i="8"/>
  <c r="M128" i="8"/>
  <c r="N128" i="8"/>
  <c r="O128" i="8"/>
  <c r="F128" i="8"/>
  <c r="G128" i="8"/>
  <c r="H128" i="8"/>
  <c r="I128" i="8"/>
  <c r="J116" i="8"/>
  <c r="K116" i="8"/>
  <c r="L116" i="8"/>
  <c r="M116" i="8"/>
  <c r="N116" i="8"/>
  <c r="O116" i="8"/>
  <c r="F116" i="8"/>
  <c r="G116" i="8"/>
  <c r="H116" i="8"/>
  <c r="I116" i="8"/>
  <c r="J104" i="8"/>
  <c r="K104" i="8"/>
  <c r="L104" i="8"/>
  <c r="M104" i="8"/>
  <c r="N104" i="8"/>
  <c r="O104" i="8"/>
  <c r="F104" i="8"/>
  <c r="G104" i="8"/>
  <c r="H104" i="8"/>
  <c r="I104" i="8"/>
  <c r="J92" i="8"/>
  <c r="K92" i="8"/>
  <c r="L92" i="8"/>
  <c r="M92" i="8"/>
  <c r="N92" i="8"/>
  <c r="O92" i="8"/>
  <c r="F92" i="8"/>
  <c r="G92" i="8"/>
  <c r="H92" i="8"/>
  <c r="I92" i="8"/>
  <c r="J80" i="8"/>
  <c r="K80" i="8"/>
  <c r="L80" i="8"/>
  <c r="M80" i="8"/>
  <c r="N80" i="8"/>
  <c r="O80" i="8"/>
  <c r="F80" i="8"/>
  <c r="G80" i="8"/>
  <c r="H80" i="8"/>
  <c r="I80" i="8"/>
  <c r="J68" i="8"/>
  <c r="I68" i="8"/>
  <c r="K68" i="8"/>
  <c r="L68" i="8"/>
  <c r="M68" i="8"/>
  <c r="N68" i="8"/>
  <c r="O68" i="8"/>
  <c r="F68" i="8"/>
  <c r="G68" i="8"/>
  <c r="H68" i="8"/>
  <c r="J56" i="8"/>
  <c r="K56" i="8"/>
  <c r="L56" i="8"/>
  <c r="M56" i="8"/>
  <c r="N56" i="8"/>
  <c r="O56" i="8"/>
  <c r="I56" i="8"/>
  <c r="F56" i="8"/>
  <c r="G56" i="8"/>
  <c r="H56" i="8"/>
  <c r="J44" i="8"/>
  <c r="K44" i="8"/>
  <c r="L44" i="8"/>
  <c r="M44" i="8"/>
  <c r="N44" i="8"/>
  <c r="O44" i="8"/>
  <c r="F44" i="8"/>
  <c r="G44" i="8"/>
  <c r="I44" i="8"/>
  <c r="H44" i="8"/>
  <c r="H139" i="8"/>
  <c r="I139" i="8"/>
  <c r="J139" i="8"/>
  <c r="K139" i="8"/>
  <c r="L139" i="8"/>
  <c r="M139" i="8"/>
  <c r="N139" i="8"/>
  <c r="O139" i="8"/>
  <c r="F139" i="8"/>
  <c r="G139" i="8"/>
  <c r="H79" i="8"/>
  <c r="I79" i="8"/>
  <c r="J79" i="8"/>
  <c r="K79" i="8"/>
  <c r="L79" i="8"/>
  <c r="M79" i="8"/>
  <c r="N79" i="8"/>
  <c r="O79" i="8"/>
  <c r="F79" i="8"/>
  <c r="G79" i="8"/>
  <c r="H67" i="8"/>
  <c r="I67" i="8"/>
  <c r="J67" i="8"/>
  <c r="K67" i="8"/>
  <c r="L67" i="8"/>
  <c r="M67" i="8"/>
  <c r="N67" i="8"/>
  <c r="O67" i="8"/>
  <c r="F67" i="8"/>
  <c r="G67" i="8"/>
  <c r="H55" i="8"/>
  <c r="G55" i="8"/>
  <c r="I55" i="8"/>
  <c r="J55" i="8"/>
  <c r="K55" i="8"/>
  <c r="L55" i="8"/>
  <c r="M55" i="8"/>
  <c r="N55" i="8"/>
  <c r="O55" i="8"/>
  <c r="F55" i="8"/>
  <c r="H43" i="8"/>
  <c r="I43" i="8"/>
  <c r="J43" i="8"/>
  <c r="K43" i="8"/>
  <c r="L43" i="8"/>
  <c r="M43" i="8"/>
  <c r="N43" i="8"/>
  <c r="O43" i="8"/>
  <c r="F43" i="8"/>
  <c r="G43" i="8"/>
  <c r="L105" i="8"/>
  <c r="M105" i="8"/>
  <c r="N105" i="8"/>
  <c r="O105" i="8"/>
  <c r="F105" i="8"/>
  <c r="G105" i="8"/>
  <c r="H105" i="8"/>
  <c r="I105" i="8"/>
  <c r="J105" i="8"/>
  <c r="K105" i="8"/>
  <c r="H91" i="8"/>
  <c r="I91" i="8"/>
  <c r="J91" i="8"/>
  <c r="K91" i="8"/>
  <c r="L91" i="8"/>
  <c r="M91" i="8"/>
  <c r="N91" i="8"/>
  <c r="O91" i="8"/>
  <c r="F91" i="8"/>
  <c r="G91" i="8"/>
  <c r="F126" i="8"/>
  <c r="G126" i="8"/>
  <c r="H126" i="8"/>
  <c r="I126" i="8"/>
  <c r="J126" i="8"/>
  <c r="K126" i="8"/>
  <c r="L126" i="8"/>
  <c r="M126" i="8"/>
  <c r="N126" i="8"/>
  <c r="O126" i="8"/>
  <c r="F102" i="8"/>
  <c r="G102" i="8"/>
  <c r="H102" i="8"/>
  <c r="I102" i="8"/>
  <c r="J102" i="8"/>
  <c r="K102" i="8"/>
  <c r="L102" i="8"/>
  <c r="M102" i="8"/>
  <c r="N102" i="8"/>
  <c r="O102" i="8"/>
  <c r="F66" i="8"/>
  <c r="G66" i="8"/>
  <c r="H66" i="8"/>
  <c r="I66" i="8"/>
  <c r="J66" i="8"/>
  <c r="K66" i="8"/>
  <c r="L66" i="8"/>
  <c r="M66" i="8"/>
  <c r="N66" i="8"/>
  <c r="O66" i="8"/>
  <c r="F54" i="8"/>
  <c r="G54" i="8"/>
  <c r="H54" i="8"/>
  <c r="I54" i="8"/>
  <c r="J54" i="8"/>
  <c r="K54" i="8"/>
  <c r="L54" i="8"/>
  <c r="M54" i="8"/>
  <c r="N54" i="8"/>
  <c r="O54" i="8"/>
  <c r="F42" i="8"/>
  <c r="G42" i="8"/>
  <c r="H42" i="8"/>
  <c r="I42" i="8"/>
  <c r="J42" i="8"/>
  <c r="K42" i="8"/>
  <c r="L42" i="8"/>
  <c r="M42" i="8"/>
  <c r="N42" i="8"/>
  <c r="O42" i="8"/>
  <c r="F137" i="8"/>
  <c r="G137" i="8"/>
  <c r="H137" i="8"/>
  <c r="I137" i="8"/>
  <c r="J137" i="8"/>
  <c r="K137" i="8"/>
  <c r="L137" i="8"/>
  <c r="M137" i="8"/>
  <c r="N137" i="8"/>
  <c r="O137" i="8"/>
  <c r="F125" i="8"/>
  <c r="G125" i="8"/>
  <c r="H125" i="8"/>
  <c r="I125" i="8"/>
  <c r="J125" i="8"/>
  <c r="K125" i="8"/>
  <c r="L125" i="8"/>
  <c r="M125" i="8"/>
  <c r="N125" i="8"/>
  <c r="O125" i="8"/>
  <c r="F113" i="8"/>
  <c r="G113" i="8"/>
  <c r="H113" i="8"/>
  <c r="I113" i="8"/>
  <c r="J113" i="8"/>
  <c r="K113" i="8"/>
  <c r="L113" i="8"/>
  <c r="M113" i="8"/>
  <c r="N113" i="8"/>
  <c r="O113" i="8"/>
  <c r="F101" i="8"/>
  <c r="G101" i="8"/>
  <c r="H101" i="8"/>
  <c r="I101" i="8"/>
  <c r="J101" i="8"/>
  <c r="K101" i="8"/>
  <c r="L101" i="8"/>
  <c r="M101" i="8"/>
  <c r="N101" i="8"/>
  <c r="O101" i="8"/>
  <c r="F89" i="8"/>
  <c r="G89" i="8"/>
  <c r="H89" i="8"/>
  <c r="I89" i="8"/>
  <c r="J89" i="8"/>
  <c r="K89" i="8"/>
  <c r="L89" i="8"/>
  <c r="M89" i="8"/>
  <c r="N89" i="8"/>
  <c r="O89" i="8"/>
  <c r="F77" i="8"/>
  <c r="G77" i="8"/>
  <c r="H77" i="8"/>
  <c r="I77" i="8"/>
  <c r="J77" i="8"/>
  <c r="K77" i="8"/>
  <c r="L77" i="8"/>
  <c r="M77" i="8"/>
  <c r="N77" i="8"/>
  <c r="O77" i="8"/>
  <c r="F65" i="8"/>
  <c r="G65" i="8"/>
  <c r="H65" i="8"/>
  <c r="I65" i="8"/>
  <c r="J65" i="8"/>
  <c r="K65" i="8"/>
  <c r="L65" i="8"/>
  <c r="M65" i="8"/>
  <c r="N65" i="8"/>
  <c r="O65" i="8"/>
  <c r="O53" i="8"/>
  <c r="F53" i="8"/>
  <c r="G53" i="8"/>
  <c r="H53" i="8"/>
  <c r="I53" i="8"/>
  <c r="J53" i="8"/>
  <c r="K53" i="8"/>
  <c r="L53" i="8"/>
  <c r="M53" i="8"/>
  <c r="N53" i="8"/>
  <c r="N52" i="8"/>
  <c r="O52" i="8"/>
  <c r="M52" i="8"/>
  <c r="F52" i="8"/>
  <c r="G52" i="8"/>
  <c r="H52" i="8"/>
  <c r="I52" i="8"/>
  <c r="J52" i="8"/>
  <c r="K52" i="8"/>
  <c r="L52" i="8"/>
  <c r="L93" i="8"/>
  <c r="M93" i="8"/>
  <c r="N93" i="8"/>
  <c r="O93" i="8"/>
  <c r="F93" i="8"/>
  <c r="G93" i="8"/>
  <c r="H93" i="8"/>
  <c r="I93" i="8"/>
  <c r="J93" i="8"/>
  <c r="K93" i="8"/>
  <c r="H127" i="8"/>
  <c r="I127" i="8"/>
  <c r="J127" i="8"/>
  <c r="K127" i="8"/>
  <c r="L127" i="8"/>
  <c r="M127" i="8"/>
  <c r="N127" i="8"/>
  <c r="O127" i="8"/>
  <c r="F127" i="8"/>
  <c r="G127" i="8"/>
  <c r="F138" i="8"/>
  <c r="G138" i="8"/>
  <c r="H138" i="8"/>
  <c r="I138" i="8"/>
  <c r="J138" i="8"/>
  <c r="K138" i="8"/>
  <c r="L138" i="8"/>
  <c r="M138" i="8"/>
  <c r="N138" i="8"/>
  <c r="O138" i="8"/>
  <c r="F78" i="8"/>
  <c r="G78" i="8"/>
  <c r="H78" i="8"/>
  <c r="I78" i="8"/>
  <c r="J78" i="8"/>
  <c r="K78" i="8"/>
  <c r="L78" i="8"/>
  <c r="M78" i="8"/>
  <c r="N78" i="8"/>
  <c r="O78" i="8"/>
  <c r="N112" i="8"/>
  <c r="O112" i="8"/>
  <c r="F112" i="8"/>
  <c r="G112" i="8"/>
  <c r="H112" i="8"/>
  <c r="I112" i="8"/>
  <c r="J112" i="8"/>
  <c r="K112" i="8"/>
  <c r="L112" i="8"/>
  <c r="M112" i="8"/>
  <c r="N76" i="8"/>
  <c r="O76" i="8"/>
  <c r="F76" i="8"/>
  <c r="G76" i="8"/>
  <c r="H76" i="8"/>
  <c r="I76" i="8"/>
  <c r="J76" i="8"/>
  <c r="K76" i="8"/>
  <c r="L76" i="8"/>
  <c r="M76" i="8"/>
  <c r="L135" i="8"/>
  <c r="M135" i="8"/>
  <c r="N135" i="8"/>
  <c r="O135" i="8"/>
  <c r="F135" i="8"/>
  <c r="G135" i="8"/>
  <c r="H135" i="8"/>
  <c r="I135" i="8"/>
  <c r="J135" i="8"/>
  <c r="K135" i="8"/>
  <c r="L123" i="8"/>
  <c r="M123" i="8"/>
  <c r="N123" i="8"/>
  <c r="O123" i="8"/>
  <c r="F123" i="8"/>
  <c r="G123" i="8"/>
  <c r="H123" i="8"/>
  <c r="I123" i="8"/>
  <c r="J123" i="8"/>
  <c r="K123" i="8"/>
  <c r="L111" i="8"/>
  <c r="M111" i="8"/>
  <c r="N111" i="8"/>
  <c r="O111" i="8"/>
  <c r="F111" i="8"/>
  <c r="G111" i="8"/>
  <c r="H111" i="8"/>
  <c r="I111" i="8"/>
  <c r="J111" i="8"/>
  <c r="K111" i="8"/>
  <c r="L99" i="8"/>
  <c r="M99" i="8"/>
  <c r="N99" i="8"/>
  <c r="O99" i="8"/>
  <c r="F99" i="8"/>
  <c r="G99" i="8"/>
  <c r="H99" i="8"/>
  <c r="I99" i="8"/>
  <c r="J99" i="8"/>
  <c r="K99" i="8"/>
  <c r="L87" i="8"/>
  <c r="M87" i="8"/>
  <c r="N87" i="8"/>
  <c r="O87" i="8"/>
  <c r="F87" i="8"/>
  <c r="G87" i="8"/>
  <c r="H87" i="8"/>
  <c r="I87" i="8"/>
  <c r="J87" i="8"/>
  <c r="K87" i="8"/>
  <c r="L75" i="8"/>
  <c r="M75" i="8"/>
  <c r="N75" i="8"/>
  <c r="O75" i="8"/>
  <c r="F75" i="8"/>
  <c r="G75" i="8"/>
  <c r="H75" i="8"/>
  <c r="I75" i="8"/>
  <c r="J75" i="8"/>
  <c r="K75" i="8"/>
  <c r="L63" i="8"/>
  <c r="M63" i="8"/>
  <c r="N63" i="8"/>
  <c r="K63" i="8"/>
  <c r="O63" i="8"/>
  <c r="F63" i="8"/>
  <c r="G63" i="8"/>
  <c r="H63" i="8"/>
  <c r="I63" i="8"/>
  <c r="J63" i="8"/>
  <c r="L51" i="8"/>
  <c r="M51" i="8"/>
  <c r="N51" i="8"/>
  <c r="O51" i="8"/>
  <c r="K51" i="8"/>
  <c r="F51" i="8"/>
  <c r="G51" i="8"/>
  <c r="H51" i="8"/>
  <c r="I51" i="8"/>
  <c r="J51" i="8"/>
  <c r="L129" i="8"/>
  <c r="M129" i="8"/>
  <c r="N129" i="8"/>
  <c r="O129" i="8"/>
  <c r="F129" i="8"/>
  <c r="G129" i="8"/>
  <c r="H129" i="8"/>
  <c r="I129" i="8"/>
  <c r="J129" i="8"/>
  <c r="K129" i="8"/>
  <c r="H115" i="8"/>
  <c r="I115" i="8"/>
  <c r="J115" i="8"/>
  <c r="K115" i="8"/>
  <c r="L115" i="8"/>
  <c r="M115" i="8"/>
  <c r="N115" i="8"/>
  <c r="O115" i="8"/>
  <c r="F115" i="8"/>
  <c r="G115" i="8"/>
  <c r="F114" i="8"/>
  <c r="G114" i="8"/>
  <c r="H114" i="8"/>
  <c r="I114" i="8"/>
  <c r="J114" i="8"/>
  <c r="K114" i="8"/>
  <c r="L114" i="8"/>
  <c r="M114" i="8"/>
  <c r="N114" i="8"/>
  <c r="O114" i="8"/>
  <c r="N136" i="8"/>
  <c r="O136" i="8"/>
  <c r="F136" i="8"/>
  <c r="G136" i="8"/>
  <c r="H136" i="8"/>
  <c r="I136" i="8"/>
  <c r="J136" i="8"/>
  <c r="K136" i="8"/>
  <c r="L136" i="8"/>
  <c r="M136" i="8"/>
  <c r="N100" i="8"/>
  <c r="O100" i="8"/>
  <c r="F100" i="8"/>
  <c r="G100" i="8"/>
  <c r="H100" i="8"/>
  <c r="I100" i="8"/>
  <c r="J100" i="8"/>
  <c r="K100" i="8"/>
  <c r="L100" i="8"/>
  <c r="M100" i="8"/>
  <c r="N64" i="8"/>
  <c r="O64" i="8"/>
  <c r="F64" i="8"/>
  <c r="G64" i="8"/>
  <c r="H64" i="8"/>
  <c r="I64" i="8"/>
  <c r="J64" i="8"/>
  <c r="K64" i="8"/>
  <c r="L64" i="8"/>
  <c r="M64" i="8"/>
  <c r="J134" i="8"/>
  <c r="K134" i="8"/>
  <c r="L134" i="8"/>
  <c r="M134" i="8"/>
  <c r="N134" i="8"/>
  <c r="O134" i="8"/>
  <c r="F134" i="8"/>
  <c r="G134" i="8"/>
  <c r="H134" i="8"/>
  <c r="I134" i="8"/>
  <c r="J122" i="8"/>
  <c r="K122" i="8"/>
  <c r="L122" i="8"/>
  <c r="M122" i="8"/>
  <c r="N122" i="8"/>
  <c r="O122" i="8"/>
  <c r="F122" i="8"/>
  <c r="G122" i="8"/>
  <c r="H122" i="8"/>
  <c r="I122" i="8"/>
  <c r="J110" i="8"/>
  <c r="K110" i="8"/>
  <c r="L110" i="8"/>
  <c r="M110" i="8"/>
  <c r="N110" i="8"/>
  <c r="O110" i="8"/>
  <c r="F110" i="8"/>
  <c r="G110" i="8"/>
  <c r="H110" i="8"/>
  <c r="I110" i="8"/>
  <c r="J98" i="8"/>
  <c r="K98" i="8"/>
  <c r="L98" i="8"/>
  <c r="M98" i="8"/>
  <c r="N98" i="8"/>
  <c r="O98" i="8"/>
  <c r="F98" i="8"/>
  <c r="G98" i="8"/>
  <c r="H98" i="8"/>
  <c r="I98" i="8"/>
  <c r="J86" i="8"/>
  <c r="K86" i="8"/>
  <c r="L86" i="8"/>
  <c r="M86" i="8"/>
  <c r="N86" i="8"/>
  <c r="O86" i="8"/>
  <c r="F86" i="8"/>
  <c r="G86" i="8"/>
  <c r="H86" i="8"/>
  <c r="I86" i="8"/>
  <c r="J74" i="8"/>
  <c r="K74" i="8"/>
  <c r="L74" i="8"/>
  <c r="M74" i="8"/>
  <c r="N74" i="8"/>
  <c r="O74" i="8"/>
  <c r="F74" i="8"/>
  <c r="G74" i="8"/>
  <c r="H74" i="8"/>
  <c r="I74" i="8"/>
  <c r="J62" i="8"/>
  <c r="K62" i="8"/>
  <c r="I62" i="8"/>
  <c r="L62" i="8"/>
  <c r="M62" i="8"/>
  <c r="N62" i="8"/>
  <c r="O62" i="8"/>
  <c r="F62" i="8"/>
  <c r="G62" i="8"/>
  <c r="H62" i="8"/>
  <c r="J50" i="8"/>
  <c r="K50" i="8"/>
  <c r="L50" i="8"/>
  <c r="M50" i="8"/>
  <c r="N50" i="8"/>
  <c r="O50" i="8"/>
  <c r="F50" i="8"/>
  <c r="G50" i="8"/>
  <c r="H50" i="8"/>
  <c r="I50" i="8"/>
  <c r="H103" i="8"/>
  <c r="I103" i="8"/>
  <c r="J103" i="8"/>
  <c r="K103" i="8"/>
  <c r="L103" i="8"/>
  <c r="M103" i="8"/>
  <c r="N103" i="8"/>
  <c r="O103" i="8"/>
  <c r="F103" i="8"/>
  <c r="G103" i="8"/>
  <c r="F90" i="8"/>
  <c r="G90" i="8"/>
  <c r="H90" i="8"/>
  <c r="I90" i="8"/>
  <c r="J90" i="8"/>
  <c r="K90" i="8"/>
  <c r="L90" i="8"/>
  <c r="M90" i="8"/>
  <c r="N90" i="8"/>
  <c r="O90" i="8"/>
  <c r="N124" i="8"/>
  <c r="O124" i="8"/>
  <c r="F124" i="8"/>
  <c r="G124" i="8"/>
  <c r="H124" i="8"/>
  <c r="I124" i="8"/>
  <c r="J124" i="8"/>
  <c r="K124" i="8"/>
  <c r="L124" i="8"/>
  <c r="M124" i="8"/>
  <c r="N88" i="8"/>
  <c r="O88" i="8"/>
  <c r="F88" i="8"/>
  <c r="G88" i="8"/>
  <c r="H88" i="8"/>
  <c r="I88" i="8"/>
  <c r="J88" i="8"/>
  <c r="K88" i="8"/>
  <c r="L88" i="8"/>
  <c r="M88" i="8"/>
  <c r="H133" i="8"/>
  <c r="I133" i="8"/>
  <c r="J133" i="8"/>
  <c r="K133" i="8"/>
  <c r="L133" i="8"/>
  <c r="M133" i="8"/>
  <c r="N133" i="8"/>
  <c r="O133" i="8"/>
  <c r="F133" i="8"/>
  <c r="G133" i="8"/>
  <c r="H121" i="8"/>
  <c r="I121" i="8"/>
  <c r="J121" i="8"/>
  <c r="K121" i="8"/>
  <c r="L121" i="8"/>
  <c r="M121" i="8"/>
  <c r="N121" i="8"/>
  <c r="O121" i="8"/>
  <c r="F121" i="8"/>
  <c r="G121" i="8"/>
  <c r="H109" i="8"/>
  <c r="I109" i="8"/>
  <c r="J109" i="8"/>
  <c r="K109" i="8"/>
  <c r="L109" i="8"/>
  <c r="M109" i="8"/>
  <c r="N109" i="8"/>
  <c r="O109" i="8"/>
  <c r="F109" i="8"/>
  <c r="G109" i="8"/>
  <c r="H97" i="8"/>
  <c r="I97" i="8"/>
  <c r="J97" i="8"/>
  <c r="K97" i="8"/>
  <c r="L97" i="8"/>
  <c r="M97" i="8"/>
  <c r="N97" i="8"/>
  <c r="O97" i="8"/>
  <c r="F97" i="8"/>
  <c r="G97" i="8"/>
  <c r="H85" i="8"/>
  <c r="I85" i="8"/>
  <c r="J85" i="8"/>
  <c r="K85" i="8"/>
  <c r="L85" i="8"/>
  <c r="M85" i="8"/>
  <c r="N85" i="8"/>
  <c r="O85" i="8"/>
  <c r="F85" i="8"/>
  <c r="G85" i="8"/>
  <c r="H73" i="8"/>
  <c r="I73" i="8"/>
  <c r="J73" i="8"/>
  <c r="K73" i="8"/>
  <c r="L73" i="8"/>
  <c r="M73" i="8"/>
  <c r="N73" i="8"/>
  <c r="O73" i="8"/>
  <c r="F73" i="8"/>
  <c r="G73" i="8"/>
  <c r="H61" i="8"/>
  <c r="I61" i="8"/>
  <c r="J61" i="8"/>
  <c r="K61" i="8"/>
  <c r="L61" i="8"/>
  <c r="M61" i="8"/>
  <c r="N61" i="8"/>
  <c r="O61" i="8"/>
  <c r="G61" i="8"/>
  <c r="F61" i="8"/>
  <c r="H49" i="8"/>
  <c r="I49" i="8"/>
  <c r="J49" i="8"/>
  <c r="K49" i="8"/>
  <c r="L49" i="8"/>
  <c r="M49" i="8"/>
  <c r="G49" i="8"/>
  <c r="N49" i="8"/>
  <c r="O49" i="8"/>
  <c r="F49" i="8"/>
  <c r="F132" i="8"/>
  <c r="G132" i="8"/>
  <c r="H132" i="8"/>
  <c r="I132" i="8"/>
  <c r="J132" i="8"/>
  <c r="K132" i="8"/>
  <c r="L132" i="8"/>
  <c r="M132" i="8"/>
  <c r="N132" i="8"/>
  <c r="O132" i="8"/>
  <c r="F108" i="8"/>
  <c r="G108" i="8"/>
  <c r="H108" i="8"/>
  <c r="I108" i="8"/>
  <c r="J108" i="8"/>
  <c r="K108" i="8"/>
  <c r="L108" i="8"/>
  <c r="M108" i="8"/>
  <c r="N108" i="8"/>
  <c r="O108" i="8"/>
  <c r="F96" i="8"/>
  <c r="G96" i="8"/>
  <c r="H96" i="8"/>
  <c r="I96" i="8"/>
  <c r="J96" i="8"/>
  <c r="K96" i="8"/>
  <c r="L96" i="8"/>
  <c r="M96" i="8"/>
  <c r="N96" i="8"/>
  <c r="O96" i="8"/>
  <c r="F72" i="8"/>
  <c r="G72" i="8"/>
  <c r="H72" i="8"/>
  <c r="I72" i="8"/>
  <c r="J72" i="8"/>
  <c r="K72" i="8"/>
  <c r="L72" i="8"/>
  <c r="M72" i="8"/>
  <c r="N72" i="8"/>
  <c r="O72" i="8"/>
  <c r="F60" i="8"/>
  <c r="G60" i="8"/>
  <c r="H60" i="8"/>
  <c r="I60" i="8"/>
  <c r="J60" i="8"/>
  <c r="K60" i="8"/>
  <c r="L60" i="8"/>
  <c r="M60" i="8"/>
  <c r="N60" i="8"/>
  <c r="O60" i="8"/>
  <c r="F48" i="8"/>
  <c r="G48" i="8"/>
  <c r="H48" i="8"/>
  <c r="I48" i="8"/>
  <c r="J48" i="8"/>
  <c r="K48" i="8"/>
  <c r="L48" i="8"/>
  <c r="M48" i="8"/>
  <c r="N48" i="8"/>
  <c r="O48" i="8"/>
  <c r="F41" i="8"/>
  <c r="G41" i="8"/>
  <c r="H41" i="8"/>
  <c r="I41" i="8"/>
  <c r="J41" i="8"/>
  <c r="K41" i="8"/>
  <c r="L41" i="8"/>
  <c r="M41" i="8"/>
  <c r="N41" i="8"/>
  <c r="G40" i="8"/>
  <c r="J40" i="8"/>
  <c r="L40" i="8"/>
  <c r="H40" i="8"/>
  <c r="I40" i="8"/>
  <c r="K40" i="8"/>
  <c r="M40" i="8"/>
  <c r="N40" i="8"/>
  <c r="F40" i="8"/>
  <c r="L11" i="8"/>
  <c r="L12" i="8" s="1"/>
  <c r="B18" i="8" s="1"/>
  <c r="AS7" i="3" l="1"/>
  <c r="AZ6" i="3"/>
  <c r="AT5" i="3"/>
  <c r="BA4" i="3"/>
  <c r="AV6" i="3"/>
  <c r="BC5" i="3"/>
  <c r="AU5" i="3"/>
  <c r="BB4" i="3"/>
  <c r="E36" i="7"/>
  <c r="F36" i="7" s="1"/>
  <c r="G36" i="7" s="1"/>
  <c r="C37" i="7" s="1"/>
  <c r="C129" i="8"/>
  <c r="C111" i="8"/>
  <c r="C105" i="8"/>
  <c r="C117" i="8"/>
  <c r="C68" i="8"/>
  <c r="C75" i="8"/>
  <c r="C43" i="8"/>
  <c r="C84" i="8"/>
  <c r="C61" i="8"/>
  <c r="C63" i="8"/>
  <c r="C52" i="8"/>
  <c r="C53" i="8"/>
  <c r="C56" i="8"/>
  <c r="C59" i="8"/>
  <c r="C112" i="8"/>
  <c r="C137" i="8"/>
  <c r="C57" i="8"/>
  <c r="C82" i="8"/>
  <c r="C41" i="8"/>
  <c r="C132" i="8"/>
  <c r="C133" i="8"/>
  <c r="C74" i="8"/>
  <c r="C136" i="8"/>
  <c r="C114" i="8"/>
  <c r="C135" i="8"/>
  <c r="C76" i="8"/>
  <c r="C93" i="8"/>
  <c r="C125" i="8"/>
  <c r="C126" i="8"/>
  <c r="C128" i="8"/>
  <c r="C45" i="8"/>
  <c r="C70" i="8"/>
  <c r="C131" i="8"/>
  <c r="C49" i="8"/>
  <c r="C62" i="8"/>
  <c r="C51" i="8"/>
  <c r="C58" i="8"/>
  <c r="C65" i="8"/>
  <c r="C71" i="8"/>
  <c r="C108" i="8"/>
  <c r="C121" i="8"/>
  <c r="C124" i="8"/>
  <c r="C90" i="8"/>
  <c r="C134" i="8"/>
  <c r="C100" i="8"/>
  <c r="C115" i="8"/>
  <c r="C123" i="8"/>
  <c r="C113" i="8"/>
  <c r="C102" i="8"/>
  <c r="C91" i="8"/>
  <c r="C139" i="8"/>
  <c r="C44" i="8"/>
  <c r="C116" i="8"/>
  <c r="C130" i="8"/>
  <c r="C47" i="8"/>
  <c r="C119" i="8"/>
  <c r="C78" i="8"/>
  <c r="C48" i="8"/>
  <c r="C86" i="8"/>
  <c r="C103" i="8"/>
  <c r="C122" i="8"/>
  <c r="C64" i="8"/>
  <c r="C101" i="8"/>
  <c r="C66" i="8"/>
  <c r="C79" i="8"/>
  <c r="C104" i="8"/>
  <c r="C46" i="8"/>
  <c r="C118" i="8"/>
  <c r="C107" i="8"/>
  <c r="C73" i="8"/>
  <c r="C109" i="8"/>
  <c r="C88" i="8"/>
  <c r="C50" i="8"/>
  <c r="C97" i="8"/>
  <c r="C110" i="8"/>
  <c r="C89" i="8"/>
  <c r="C54" i="8"/>
  <c r="C67" i="8"/>
  <c r="C92" i="8"/>
  <c r="C81" i="8"/>
  <c r="C106" i="8"/>
  <c r="C95" i="8"/>
  <c r="C127" i="8"/>
  <c r="C55" i="8"/>
  <c r="C96" i="8"/>
  <c r="C72" i="8"/>
  <c r="C99" i="8"/>
  <c r="C60" i="8"/>
  <c r="C85" i="8"/>
  <c r="C98" i="8"/>
  <c r="C87" i="8"/>
  <c r="C138" i="8"/>
  <c r="C77" i="8"/>
  <c r="C42" i="8"/>
  <c r="C80" i="8"/>
  <c r="C69" i="8"/>
  <c r="C94" i="8"/>
  <c r="C83" i="8"/>
  <c r="C120" i="8"/>
  <c r="C40" i="8"/>
  <c r="AU6" i="3" l="1"/>
  <c r="BB5" i="3"/>
  <c r="AV7" i="3"/>
  <c r="BC6" i="3"/>
  <c r="AT6" i="3"/>
  <c r="BA5" i="3"/>
  <c r="AS8" i="3"/>
  <c r="AZ7" i="3"/>
  <c r="E37" i="7"/>
  <c r="F37" i="7" s="1"/>
  <c r="G37" i="7" s="1"/>
  <c r="C38" i="7" s="1"/>
  <c r="C147" i="8"/>
  <c r="C146" i="8"/>
  <c r="C145" i="8"/>
  <c r="C144" i="8"/>
  <c r="C143" i="8"/>
  <c r="C142" i="8"/>
  <c r="C141" i="8"/>
  <c r="AS9" i="3" l="1"/>
  <c r="AZ8" i="3"/>
  <c r="AT7" i="3"/>
  <c r="BA6" i="3"/>
  <c r="AV8" i="3"/>
  <c r="BC7" i="3"/>
  <c r="AU7" i="3"/>
  <c r="BB6" i="3"/>
  <c r="E38" i="7"/>
  <c r="F38" i="7" s="1"/>
  <c r="G38" i="7" s="1"/>
  <c r="C39" i="7" s="1"/>
  <c r="AU8" i="3" l="1"/>
  <c r="BB7" i="3"/>
  <c r="AV9" i="3"/>
  <c r="BC8" i="3"/>
  <c r="AT8" i="3"/>
  <c r="BA7" i="3"/>
  <c r="AS10" i="3"/>
  <c r="AZ9" i="3"/>
  <c r="E39" i="7"/>
  <c r="F39" i="7" s="1"/>
  <c r="G39" i="7" s="1"/>
  <c r="C40" i="7" s="1"/>
  <c r="AT9" i="3" l="1"/>
  <c r="BA8" i="3"/>
  <c r="AS11" i="3"/>
  <c r="AZ10" i="3"/>
  <c r="AV10" i="3"/>
  <c r="BC9" i="3"/>
  <c r="AU9" i="3"/>
  <c r="BB8" i="3"/>
  <c r="E40" i="7"/>
  <c r="F40" i="7" s="1"/>
  <c r="G40" i="7" s="1"/>
  <c r="C41" i="7" s="1"/>
  <c r="AU10" i="3" l="1"/>
  <c r="BB9" i="3"/>
  <c r="AV11" i="3"/>
  <c r="BC10" i="3"/>
  <c r="AS12" i="3"/>
  <c r="AZ11" i="3"/>
  <c r="AT10" i="3"/>
  <c r="BA9" i="3"/>
  <c r="E41" i="7"/>
  <c r="F41" i="7" s="1"/>
  <c r="G41" i="7" s="1"/>
  <c r="C42" i="7" s="1"/>
  <c r="AS13" i="3" l="1"/>
  <c r="AZ12" i="3"/>
  <c r="AT11" i="3"/>
  <c r="BA10" i="3"/>
  <c r="AV12" i="3"/>
  <c r="BC11" i="3"/>
  <c r="AU11" i="3"/>
  <c r="BB10" i="3"/>
  <c r="E42" i="7"/>
  <c r="F42" i="7" s="1"/>
  <c r="G42" i="7" s="1"/>
  <c r="C43" i="7" s="1"/>
  <c r="AU12" i="3" l="1"/>
  <c r="BB11" i="3"/>
  <c r="AV13" i="3"/>
  <c r="BC12" i="3"/>
  <c r="AT12" i="3"/>
  <c r="BA11" i="3"/>
  <c r="AS14" i="3"/>
  <c r="AZ14" i="3" s="1"/>
  <c r="AZ13" i="3"/>
  <c r="E43" i="7"/>
  <c r="F43" i="7" s="1"/>
  <c r="G43" i="7" s="1"/>
  <c r="C44" i="7" s="1"/>
  <c r="AT13" i="3" l="1"/>
  <c r="BA12" i="3"/>
  <c r="AS15" i="3"/>
  <c r="AV14" i="3"/>
  <c r="BC13" i="3"/>
  <c r="AU13" i="3"/>
  <c r="BB12" i="3"/>
  <c r="E44" i="7"/>
  <c r="F44" i="7" s="1"/>
  <c r="G44" i="7" s="1"/>
  <c r="C45" i="7" s="1"/>
  <c r="AV15" i="3" l="1"/>
  <c r="BC14" i="3"/>
  <c r="AU14" i="3"/>
  <c r="BB13" i="3"/>
  <c r="AS16" i="3"/>
  <c r="AZ15" i="3"/>
  <c r="BA13" i="3"/>
  <c r="AT14" i="3"/>
  <c r="E45" i="7"/>
  <c r="F45" i="7" s="1"/>
  <c r="G45" i="7" s="1"/>
  <c r="C46" i="7" s="1"/>
  <c r="BA14" i="3" l="1"/>
  <c r="AT15" i="3"/>
  <c r="AS17" i="3"/>
  <c r="AZ16" i="3"/>
  <c r="AU15" i="3"/>
  <c r="BB14" i="3"/>
  <c r="AV16" i="3"/>
  <c r="BC15" i="3"/>
  <c r="E46" i="7"/>
  <c r="F46" i="7" s="1"/>
  <c r="G46" i="7" s="1"/>
  <c r="C47" i="7" s="1"/>
  <c r="AU16" i="3" l="1"/>
  <c r="BB15" i="3"/>
  <c r="AV17" i="3"/>
  <c r="BC16" i="3"/>
  <c r="AS18" i="3"/>
  <c r="AZ17" i="3"/>
  <c r="AT16" i="3"/>
  <c r="BA15" i="3"/>
  <c r="E47" i="7"/>
  <c r="F47" i="7" s="1"/>
  <c r="G47" i="7" s="1"/>
  <c r="C48" i="7" s="1"/>
  <c r="AT17" i="3" l="1"/>
  <c r="BA16" i="3"/>
  <c r="AS19" i="3"/>
  <c r="AZ18" i="3"/>
  <c r="AV18" i="3"/>
  <c r="BC17" i="3"/>
  <c r="AU17" i="3"/>
  <c r="BB16" i="3"/>
  <c r="E48" i="7"/>
  <c r="F48" i="7" s="1"/>
  <c r="G48" i="7" s="1"/>
  <c r="C49" i="7" s="1"/>
  <c r="AV19" i="3" l="1"/>
  <c r="BC18" i="3"/>
  <c r="AU18" i="3"/>
  <c r="BB17" i="3"/>
  <c r="AS20" i="3"/>
  <c r="AZ19" i="3"/>
  <c r="AT18" i="3"/>
  <c r="BA17" i="3"/>
  <c r="E49" i="7"/>
  <c r="F49" i="7" s="1"/>
  <c r="G49" i="7" s="1"/>
  <c r="C50" i="7" s="1"/>
  <c r="AT19" i="3" l="1"/>
  <c r="BA18" i="3"/>
  <c r="AS21" i="3"/>
  <c r="AZ20" i="3"/>
  <c r="AU19" i="3"/>
  <c r="BB18" i="3"/>
  <c r="AV20" i="3"/>
  <c r="BC19" i="3"/>
  <c r="E50" i="7"/>
  <c r="F50" i="7" s="1"/>
  <c r="G50" i="7" s="1"/>
  <c r="C51" i="7" s="1"/>
  <c r="AT20" i="3" l="1"/>
  <c r="BA19" i="3"/>
  <c r="AV21" i="3"/>
  <c r="BC20" i="3"/>
  <c r="AS22" i="3"/>
  <c r="AZ21" i="3"/>
  <c r="AU20" i="3"/>
  <c r="BB19" i="3"/>
  <c r="E51" i="7"/>
  <c r="F51" i="7" s="1"/>
  <c r="G51" i="7" s="1"/>
  <c r="C52" i="7" s="1"/>
  <c r="AT21" i="3" l="1"/>
  <c r="BA20" i="3"/>
  <c r="AS23" i="3"/>
  <c r="AZ22" i="3"/>
  <c r="AU21" i="3"/>
  <c r="BB20" i="3"/>
  <c r="AV22" i="3"/>
  <c r="BC21" i="3"/>
  <c r="E52" i="7"/>
  <c r="F52" i="7" s="1"/>
  <c r="G52" i="7" s="1"/>
  <c r="C53" i="7" s="1"/>
  <c r="AT22" i="3" l="1"/>
  <c r="BA21" i="3"/>
  <c r="AV23" i="3"/>
  <c r="BC22" i="3"/>
  <c r="AU22" i="3"/>
  <c r="BB21" i="3"/>
  <c r="AS24" i="3"/>
  <c r="AZ23" i="3"/>
  <c r="E53" i="7"/>
  <c r="F53" i="7" s="1"/>
  <c r="G53" i="7" s="1"/>
  <c r="C54" i="7" s="1"/>
  <c r="AT23" i="3" l="1"/>
  <c r="BA22" i="3"/>
  <c r="AS25" i="3"/>
  <c r="AZ24" i="3"/>
  <c r="AU23" i="3"/>
  <c r="BB22" i="3"/>
  <c r="AV24" i="3"/>
  <c r="BC23" i="3"/>
  <c r="E54" i="7"/>
  <c r="F54" i="7" s="1"/>
  <c r="G54" i="7" s="1"/>
  <c r="C55" i="7" s="1"/>
  <c r="AV25" i="3" l="1"/>
  <c r="BC24" i="3"/>
  <c r="AU24" i="3"/>
  <c r="BB23" i="3"/>
  <c r="AS26" i="3"/>
  <c r="AZ25" i="3"/>
  <c r="AT24" i="3"/>
  <c r="BA23" i="3"/>
  <c r="E55" i="7"/>
  <c r="F55" i="7" s="1"/>
  <c r="G55" i="7" s="1"/>
  <c r="C56" i="7" s="1"/>
  <c r="AS27" i="3" l="1"/>
  <c r="AZ26" i="3"/>
  <c r="AT25" i="3"/>
  <c r="BA24" i="3"/>
  <c r="AU25" i="3"/>
  <c r="BB24" i="3"/>
  <c r="AV26" i="3"/>
  <c r="BC25" i="3"/>
  <c r="E56" i="7"/>
  <c r="F56" i="7" s="1"/>
  <c r="G56" i="7" s="1"/>
  <c r="C57" i="7" s="1"/>
  <c r="AV27" i="3" l="1"/>
  <c r="BC26" i="3"/>
  <c r="AU26" i="3"/>
  <c r="BB25" i="3"/>
  <c r="AT26" i="3"/>
  <c r="BA25" i="3"/>
  <c r="AS28" i="3"/>
  <c r="AZ27" i="3"/>
  <c r="E57" i="7"/>
  <c r="F57" i="7" s="1"/>
  <c r="G57" i="7" s="1"/>
  <c r="C58" i="7" s="1"/>
  <c r="AS29" i="3" l="1"/>
  <c r="AZ28" i="3"/>
  <c r="AT27" i="3"/>
  <c r="BA26" i="3"/>
  <c r="AU27" i="3"/>
  <c r="BB26" i="3"/>
  <c r="AV28" i="3"/>
  <c r="BC27" i="3"/>
  <c r="E58" i="7"/>
  <c r="F58" i="7" s="1"/>
  <c r="G58" i="7" s="1"/>
  <c r="C59" i="7" s="1"/>
  <c r="AV29" i="3" l="1"/>
  <c r="BC28" i="3"/>
  <c r="AU28" i="3"/>
  <c r="BB27" i="3"/>
  <c r="AT28" i="3"/>
  <c r="BA27" i="3"/>
  <c r="AS30" i="3"/>
  <c r="AZ29" i="3"/>
  <c r="E59" i="7"/>
  <c r="F59" i="7" s="1"/>
  <c r="G59" i="7" s="1"/>
  <c r="C60" i="7" s="1"/>
  <c r="AS31" i="3" l="1"/>
  <c r="AZ30" i="3"/>
  <c r="AT29" i="3"/>
  <c r="BA28" i="3"/>
  <c r="AU29" i="3"/>
  <c r="BB28" i="3"/>
  <c r="AV30" i="3"/>
  <c r="BC29" i="3"/>
  <c r="E60" i="7"/>
  <c r="F60" i="7" s="1"/>
  <c r="G60" i="7" s="1"/>
  <c r="C61" i="7" s="1"/>
  <c r="AT30" i="3" l="1"/>
  <c r="BA29" i="3"/>
  <c r="AS32" i="3"/>
  <c r="AZ31" i="3"/>
  <c r="AV31" i="3"/>
  <c r="BC30" i="3"/>
  <c r="AU30" i="3"/>
  <c r="BB29" i="3"/>
  <c r="E61" i="7"/>
  <c r="F61" i="7" s="1"/>
  <c r="G61" i="7"/>
  <c r="C62" i="7" s="1"/>
  <c r="AT31" i="3" l="1"/>
  <c r="BA30" i="3"/>
  <c r="AU31" i="3"/>
  <c r="BB30" i="3"/>
  <c r="AV32" i="3"/>
  <c r="BC31" i="3"/>
  <c r="AS33" i="3"/>
  <c r="AZ32" i="3"/>
  <c r="E62" i="7"/>
  <c r="F62" i="7" s="1"/>
  <c r="G62" i="7"/>
  <c r="C63" i="7" s="1"/>
  <c r="AS34" i="3" l="1"/>
  <c r="AZ33" i="3"/>
  <c r="AV33" i="3"/>
  <c r="BC32" i="3"/>
  <c r="AU32" i="3"/>
  <c r="BB31" i="3"/>
  <c r="AT32" i="3"/>
  <c r="BA31" i="3"/>
  <c r="E63" i="7"/>
  <c r="F63" i="7" s="1"/>
  <c r="G63" i="7" s="1"/>
  <c r="C64" i="7" s="1"/>
  <c r="AT33" i="3" l="1"/>
  <c r="BA32" i="3"/>
  <c r="AU33" i="3"/>
  <c r="BB32" i="3"/>
  <c r="AV34" i="3"/>
  <c r="BC33" i="3"/>
  <c r="AS35" i="3"/>
  <c r="AZ34" i="3"/>
  <c r="E64" i="7"/>
  <c r="F64" i="7" s="1"/>
  <c r="G64" i="7" s="1"/>
  <c r="C65" i="7" s="1"/>
  <c r="AS36" i="3" l="1"/>
  <c r="AZ35" i="3"/>
  <c r="AV35" i="3"/>
  <c r="BC34" i="3"/>
  <c r="AU34" i="3"/>
  <c r="BB33" i="3"/>
  <c r="AT34" i="3"/>
  <c r="BA33" i="3"/>
  <c r="E65" i="7"/>
  <c r="F65" i="7" s="1"/>
  <c r="G65" i="7" s="1"/>
  <c r="C66" i="7" s="1"/>
  <c r="AU35" i="3" l="1"/>
  <c r="BB34" i="3"/>
  <c r="AT35" i="3"/>
  <c r="BA34" i="3"/>
  <c r="AV36" i="3"/>
  <c r="BC35" i="3"/>
  <c r="AS37" i="3"/>
  <c r="AZ36" i="3"/>
  <c r="E66" i="7"/>
  <c r="F66" i="7" s="1"/>
  <c r="G66" i="7" s="1"/>
  <c r="C67" i="7" s="1"/>
  <c r="AV37" i="3" l="1"/>
  <c r="BC36" i="3"/>
  <c r="AS38" i="3"/>
  <c r="AZ37" i="3"/>
  <c r="AT36" i="3"/>
  <c r="BA35" i="3"/>
  <c r="AU36" i="3"/>
  <c r="BB35" i="3"/>
  <c r="E67" i="7"/>
  <c r="F67" i="7" s="1"/>
  <c r="G67" i="7" s="1"/>
  <c r="C68" i="7" s="1"/>
  <c r="AU37" i="3" l="1"/>
  <c r="BB36" i="3"/>
  <c r="AT37" i="3"/>
  <c r="BA36" i="3"/>
  <c r="AS39" i="3"/>
  <c r="AZ38" i="3"/>
  <c r="AV38" i="3"/>
  <c r="BC37" i="3"/>
  <c r="E68" i="7"/>
  <c r="F68" i="7" s="1"/>
  <c r="G68" i="7" s="1"/>
  <c r="C69" i="7" s="1"/>
  <c r="AS40" i="3" l="1"/>
  <c r="AZ39" i="3"/>
  <c r="AV39" i="3"/>
  <c r="BC38" i="3"/>
  <c r="AT38" i="3"/>
  <c r="BA37" i="3"/>
  <c r="AU38" i="3"/>
  <c r="BB37" i="3"/>
  <c r="E69" i="7"/>
  <c r="F69" i="7" s="1"/>
  <c r="G69" i="7" s="1"/>
  <c r="C70" i="7" s="1"/>
  <c r="AT39" i="3" l="1"/>
  <c r="BA38" i="3"/>
  <c r="AU39" i="3"/>
  <c r="BB38" i="3"/>
  <c r="AV40" i="3"/>
  <c r="BC39" i="3"/>
  <c r="AS41" i="3"/>
  <c r="AZ40" i="3"/>
  <c r="E70" i="7"/>
  <c r="F70" i="7" s="1"/>
  <c r="G70" i="7" s="1"/>
  <c r="C71" i="7" s="1"/>
  <c r="AV41" i="3" l="1"/>
  <c r="BC40" i="3"/>
  <c r="AS42" i="3"/>
  <c r="AZ41" i="3"/>
  <c r="AU40" i="3"/>
  <c r="BB39" i="3"/>
  <c r="AT40" i="3"/>
  <c r="BA39" i="3"/>
  <c r="E71" i="7"/>
  <c r="F71" i="7" s="1"/>
  <c r="G71" i="7" s="1"/>
  <c r="C72" i="7" s="1"/>
  <c r="AT41" i="3" l="1"/>
  <c r="BA40" i="3"/>
  <c r="AU41" i="3"/>
  <c r="BB40" i="3"/>
  <c r="AS43" i="3"/>
  <c r="AZ42" i="3"/>
  <c r="AV42" i="3"/>
  <c r="BC41" i="3"/>
  <c r="E72" i="7"/>
  <c r="F72" i="7" s="1"/>
  <c r="G72" i="7" s="1"/>
  <c r="C73" i="7" s="1"/>
  <c r="AV43" i="3" l="1"/>
  <c r="BC42" i="3"/>
  <c r="AS44" i="3"/>
  <c r="AZ43" i="3"/>
  <c r="AU42" i="3"/>
  <c r="BB41" i="3"/>
  <c r="AT42" i="3"/>
  <c r="BA41" i="3"/>
  <c r="E73" i="7"/>
  <c r="F73" i="7" s="1"/>
  <c r="G73" i="7" s="1"/>
  <c r="C74" i="7" s="1"/>
  <c r="AT43" i="3" l="1"/>
  <c r="BA42" i="3"/>
  <c r="AU43" i="3"/>
  <c r="BB42" i="3"/>
  <c r="AS45" i="3"/>
  <c r="AZ44" i="3"/>
  <c r="AV44" i="3"/>
  <c r="BC43" i="3"/>
  <c r="E74" i="7"/>
  <c r="F74" i="7" s="1"/>
  <c r="G74" i="7" s="1"/>
  <c r="C75" i="7" s="1"/>
  <c r="AV45" i="3" l="1"/>
  <c r="BC44" i="3"/>
  <c r="AS46" i="3"/>
  <c r="AZ45" i="3"/>
  <c r="AU44" i="3"/>
  <c r="BB43" i="3"/>
  <c r="AT44" i="3"/>
  <c r="BA43" i="3"/>
  <c r="E75" i="7"/>
  <c r="F75" i="7" s="1"/>
  <c r="G75" i="7" s="1"/>
  <c r="C76" i="7" s="1"/>
  <c r="AT45" i="3" l="1"/>
  <c r="BA44" i="3"/>
  <c r="AS47" i="3"/>
  <c r="AZ46" i="3"/>
  <c r="AU45" i="3"/>
  <c r="BB44" i="3"/>
  <c r="AV46" i="3"/>
  <c r="BC45" i="3"/>
  <c r="E76" i="7"/>
  <c r="F76" i="7" s="1"/>
  <c r="G76" i="7"/>
  <c r="C77" i="7" s="1"/>
  <c r="AV47" i="3" l="1"/>
  <c r="BC46" i="3"/>
  <c r="AU46" i="3"/>
  <c r="BB45" i="3"/>
  <c r="AS48" i="3"/>
  <c r="AZ47" i="3"/>
  <c r="AT46" i="3"/>
  <c r="BA45" i="3"/>
  <c r="E77" i="7"/>
  <c r="F77" i="7" s="1"/>
  <c r="G77" i="7" s="1"/>
  <c r="C78" i="7" s="1"/>
  <c r="AT47" i="3" l="1"/>
  <c r="BA46" i="3"/>
  <c r="AS49" i="3"/>
  <c r="AZ48" i="3"/>
  <c r="AU47" i="3"/>
  <c r="BB46" i="3"/>
  <c r="AV48" i="3"/>
  <c r="BC47" i="3"/>
  <c r="E78" i="7"/>
  <c r="F78" i="7" s="1"/>
  <c r="G78" i="7" s="1"/>
  <c r="C79" i="7" s="1"/>
  <c r="AS50" i="3" l="1"/>
  <c r="AZ49" i="3"/>
  <c r="AV49" i="3"/>
  <c r="BC48" i="3"/>
  <c r="AU48" i="3"/>
  <c r="BB47" i="3"/>
  <c r="AT48" i="3"/>
  <c r="BA47" i="3"/>
  <c r="E79" i="7"/>
  <c r="F79" i="7" s="1"/>
  <c r="G79" i="7" s="1"/>
  <c r="C80" i="7" s="1"/>
  <c r="AT49" i="3" l="1"/>
  <c r="BA48" i="3"/>
  <c r="AU49" i="3"/>
  <c r="BB48" i="3"/>
  <c r="AV50" i="3"/>
  <c r="BC49" i="3"/>
  <c r="AS51" i="3"/>
  <c r="AZ50" i="3"/>
  <c r="E80" i="7"/>
  <c r="F80" i="7" s="1"/>
  <c r="G80" i="7" s="1"/>
  <c r="C81" i="7" s="1"/>
  <c r="AS52" i="3" l="1"/>
  <c r="AZ51" i="3"/>
  <c r="AV51" i="3"/>
  <c r="BC50" i="3"/>
  <c r="AU50" i="3"/>
  <c r="BB49" i="3"/>
  <c r="AT50" i="3"/>
  <c r="BA49" i="3"/>
  <c r="E81" i="7"/>
  <c r="F81" i="7" s="1"/>
  <c r="G81" i="7" s="1"/>
  <c r="C82" i="7" s="1"/>
  <c r="AT51" i="3" l="1"/>
  <c r="BA50" i="3"/>
  <c r="AU51" i="3"/>
  <c r="BB50" i="3"/>
  <c r="AV52" i="3"/>
  <c r="BC51" i="3"/>
  <c r="AS53" i="3"/>
  <c r="AZ52" i="3"/>
  <c r="E82" i="7"/>
  <c r="F82" i="7" s="1"/>
  <c r="G82" i="7" s="1"/>
  <c r="C83" i="7" s="1"/>
  <c r="AS54" i="3" l="1"/>
  <c r="AZ53" i="3"/>
  <c r="AV53" i="3"/>
  <c r="BC52" i="3"/>
  <c r="AU52" i="3"/>
  <c r="BB51" i="3"/>
  <c r="AT52" i="3"/>
  <c r="BA51" i="3"/>
  <c r="E83" i="7"/>
  <c r="F83" i="7" s="1"/>
  <c r="G83" i="7"/>
  <c r="C84" i="7" s="1"/>
  <c r="AU53" i="3" l="1"/>
  <c r="BB52" i="3"/>
  <c r="AT53" i="3"/>
  <c r="BA52" i="3"/>
  <c r="AV54" i="3"/>
  <c r="BC53" i="3"/>
  <c r="AS55" i="3"/>
  <c r="AZ54" i="3"/>
  <c r="E84" i="7"/>
  <c r="F84" i="7" s="1"/>
  <c r="G84" i="7" s="1"/>
  <c r="C85" i="7" s="1"/>
  <c r="AS56" i="3" l="1"/>
  <c r="AZ55" i="3"/>
  <c r="AV55" i="3"/>
  <c r="BC54" i="3"/>
  <c r="AT54" i="3"/>
  <c r="BA53" i="3"/>
  <c r="AU54" i="3"/>
  <c r="BB53" i="3"/>
  <c r="E85" i="7"/>
  <c r="F85" i="7" s="1"/>
  <c r="G85" i="7" s="1"/>
  <c r="C86" i="7" s="1"/>
  <c r="AT55" i="3" l="1"/>
  <c r="BA54" i="3"/>
  <c r="AU55" i="3"/>
  <c r="BB54" i="3"/>
  <c r="AV56" i="3"/>
  <c r="BC55" i="3"/>
  <c r="AS57" i="3"/>
  <c r="AZ56" i="3"/>
  <c r="E86" i="7"/>
  <c r="F86" i="7" s="1"/>
  <c r="G86" i="7"/>
  <c r="C87" i="7" s="1"/>
  <c r="AS58" i="3" l="1"/>
  <c r="AZ57" i="3"/>
  <c r="AV57" i="3"/>
  <c r="BC56" i="3"/>
  <c r="AU56" i="3"/>
  <c r="BB55" i="3"/>
  <c r="AT56" i="3"/>
  <c r="BA55" i="3"/>
  <c r="E87" i="7"/>
  <c r="F87" i="7" s="1"/>
  <c r="G87" i="7"/>
  <c r="C88" i="7" s="1"/>
  <c r="AT57" i="3" l="1"/>
  <c r="BA56" i="3"/>
  <c r="AU57" i="3"/>
  <c r="BB56" i="3"/>
  <c r="AV58" i="3"/>
  <c r="BC57" i="3"/>
  <c r="AS59" i="3"/>
  <c r="AZ58" i="3"/>
  <c r="E88" i="7"/>
  <c r="F88" i="7" s="1"/>
  <c r="G88" i="7" s="1"/>
  <c r="C89" i="7" s="1"/>
  <c r="AS60" i="3" l="1"/>
  <c r="AZ59" i="3"/>
  <c r="AV59" i="3"/>
  <c r="BC58" i="3"/>
  <c r="AU58" i="3"/>
  <c r="BB57" i="3"/>
  <c r="AT58" i="3"/>
  <c r="BA57" i="3"/>
  <c r="E89" i="7"/>
  <c r="F89" i="7" s="1"/>
  <c r="G89" i="7" s="1"/>
  <c r="C90" i="7" s="1"/>
  <c r="AT59" i="3" l="1"/>
  <c r="BA58" i="3"/>
  <c r="AU59" i="3"/>
  <c r="BB58" i="3"/>
  <c r="AV60" i="3"/>
  <c r="BC59" i="3"/>
  <c r="AS61" i="3"/>
  <c r="AZ60" i="3"/>
  <c r="E90" i="7"/>
  <c r="F90" i="7" s="1"/>
  <c r="G90" i="7"/>
  <c r="C91" i="7" s="1"/>
  <c r="AS62" i="3" l="1"/>
  <c r="AZ61" i="3"/>
  <c r="AV61" i="3"/>
  <c r="BC60" i="3"/>
  <c r="AU60" i="3"/>
  <c r="BB59" i="3"/>
  <c r="AT60" i="3"/>
  <c r="BA59" i="3"/>
  <c r="E91" i="7"/>
  <c r="F91" i="7" s="1"/>
  <c r="G91" i="7" s="1"/>
  <c r="C92" i="7" s="1"/>
  <c r="AT61" i="3" l="1"/>
  <c r="BA60" i="3"/>
  <c r="AU61" i="3"/>
  <c r="BB60" i="3"/>
  <c r="AV62" i="3"/>
  <c r="BC61" i="3"/>
  <c r="AS63" i="3"/>
  <c r="AZ62" i="3"/>
  <c r="E92" i="7"/>
  <c r="F92" i="7" s="1"/>
  <c r="G92" i="7" s="1"/>
  <c r="C93" i="7" s="1"/>
  <c r="AS64" i="3" l="1"/>
  <c r="AZ63" i="3"/>
  <c r="AV63" i="3"/>
  <c r="BC62" i="3"/>
  <c r="AU62" i="3"/>
  <c r="BB61" i="3"/>
  <c r="AT62" i="3"/>
  <c r="BA61" i="3"/>
  <c r="E93" i="7"/>
  <c r="F93" i="7" s="1"/>
  <c r="G93" i="7" s="1"/>
  <c r="C94" i="7" s="1"/>
  <c r="AT63" i="3" l="1"/>
  <c r="BA62" i="3"/>
  <c r="AU63" i="3"/>
  <c r="BB62" i="3"/>
  <c r="AV64" i="3"/>
  <c r="BC63" i="3"/>
  <c r="AS65" i="3"/>
  <c r="AZ64" i="3"/>
  <c r="E94" i="7"/>
  <c r="F94" i="7" s="1"/>
  <c r="G94" i="7" s="1"/>
  <c r="C95" i="7" s="1"/>
  <c r="AS66" i="3" l="1"/>
  <c r="AZ65" i="3"/>
  <c r="AV65" i="3"/>
  <c r="BC64" i="3"/>
  <c r="AU64" i="3"/>
  <c r="BB63" i="3"/>
  <c r="AT64" i="3"/>
  <c r="BA63" i="3"/>
  <c r="E95" i="7"/>
  <c r="F95" i="7" s="1"/>
  <c r="G95" i="7"/>
  <c r="C96" i="7" s="1"/>
  <c r="AT65" i="3" l="1"/>
  <c r="BA64" i="3"/>
  <c r="AU65" i="3"/>
  <c r="BB64" i="3"/>
  <c r="AV66" i="3"/>
  <c r="BC65" i="3"/>
  <c r="AS67" i="3"/>
  <c r="AZ66" i="3"/>
  <c r="E96" i="7"/>
  <c r="F96" i="7" s="1"/>
  <c r="G96" i="7" s="1"/>
  <c r="C97" i="7" s="1"/>
  <c r="AS68" i="3" l="1"/>
  <c r="AZ67" i="3"/>
  <c r="AV67" i="3"/>
  <c r="BC66" i="3"/>
  <c r="AU66" i="3"/>
  <c r="BB65" i="3"/>
  <c r="AT66" i="3"/>
  <c r="BA65" i="3"/>
  <c r="E97" i="7"/>
  <c r="F97" i="7" s="1"/>
  <c r="G97" i="7"/>
  <c r="C98" i="7" s="1"/>
  <c r="AT67" i="3" l="1"/>
  <c r="BA66" i="3"/>
  <c r="AU67" i="3"/>
  <c r="BB66" i="3"/>
  <c r="AV68" i="3"/>
  <c r="BC67" i="3"/>
  <c r="AS69" i="3"/>
  <c r="AZ68" i="3"/>
  <c r="E98" i="7"/>
  <c r="F98" i="7" s="1"/>
  <c r="G98" i="7"/>
  <c r="C99" i="7" s="1"/>
  <c r="AS70" i="3" l="1"/>
  <c r="AZ69" i="3"/>
  <c r="AV69" i="3"/>
  <c r="BC68" i="3"/>
  <c r="AU68" i="3"/>
  <c r="BB67" i="3"/>
  <c r="AT68" i="3"/>
  <c r="BA67" i="3"/>
  <c r="E99" i="7"/>
  <c r="F99" i="7" s="1"/>
  <c r="G99" i="7" s="1"/>
  <c r="C100" i="7" s="1"/>
  <c r="AT69" i="3" l="1"/>
  <c r="BA68" i="3"/>
  <c r="AU69" i="3"/>
  <c r="BB68" i="3"/>
  <c r="AV70" i="3"/>
  <c r="BC69" i="3"/>
  <c r="AS71" i="3"/>
  <c r="AZ70" i="3"/>
  <c r="E100" i="7"/>
  <c r="F100" i="7" s="1"/>
  <c r="G100" i="7" s="1"/>
  <c r="C101" i="7" s="1"/>
  <c r="AV71" i="3" l="1"/>
  <c r="BC70" i="3"/>
  <c r="AS72" i="3"/>
  <c r="AZ71" i="3"/>
  <c r="AU70" i="3"/>
  <c r="BB69" i="3"/>
  <c r="AT70" i="3"/>
  <c r="BA69" i="3"/>
  <c r="E101" i="7"/>
  <c r="F101" i="7" s="1"/>
  <c r="G101" i="7" s="1"/>
  <c r="C102" i="7" s="1"/>
  <c r="AT71" i="3" l="1"/>
  <c r="BA70" i="3"/>
  <c r="AU71" i="3"/>
  <c r="BB70" i="3"/>
  <c r="AS73" i="3"/>
  <c r="AZ73" i="3" s="1"/>
  <c r="AZ72" i="3"/>
  <c r="AV72" i="3"/>
  <c r="BC71" i="3"/>
  <c r="E102" i="7"/>
  <c r="F102" i="7" s="1"/>
  <c r="G102" i="7"/>
  <c r="C103" i="7" s="1"/>
  <c r="AV73" i="3" l="1"/>
  <c r="BC73" i="3" s="1"/>
  <c r="BC72" i="3"/>
  <c r="AU72" i="3"/>
  <c r="BB71" i="3"/>
  <c r="AT72" i="3"/>
  <c r="BA71" i="3"/>
  <c r="E103" i="7"/>
  <c r="F103" i="7" s="1"/>
  <c r="G103" i="7" s="1"/>
  <c r="C104" i="7" s="1"/>
  <c r="AT73" i="3" l="1"/>
  <c r="BA73" i="3" s="1"/>
  <c r="BA72" i="3"/>
  <c r="AU73" i="3"/>
  <c r="BB73" i="3" s="1"/>
  <c r="BB72" i="3"/>
  <c r="E104" i="7"/>
  <c r="F104" i="7" s="1"/>
  <c r="G104" i="7" s="1"/>
  <c r="C105" i="7" s="1"/>
  <c r="E105" i="7" l="1"/>
  <c r="F105" i="7" s="1"/>
  <c r="G105" i="7" s="1"/>
  <c r="C106" i="7" s="1"/>
  <c r="E106" i="7" l="1"/>
  <c r="F106" i="7" s="1"/>
  <c r="G106" i="7"/>
  <c r="C107" i="7" s="1"/>
  <c r="E107" i="7" l="1"/>
  <c r="F107" i="7" s="1"/>
  <c r="G107" i="7"/>
  <c r="C108" i="7" s="1"/>
  <c r="E108" i="7" l="1"/>
  <c r="F108" i="7" s="1"/>
  <c r="G108" i="7" s="1"/>
  <c r="C109" i="7" s="1"/>
  <c r="E109" i="7" l="1"/>
  <c r="F109" i="7" s="1"/>
  <c r="G109" i="7"/>
  <c r="C110" i="7" s="1"/>
  <c r="E110" i="7" l="1"/>
  <c r="F110" i="7" s="1"/>
  <c r="G110" i="7" s="1"/>
  <c r="C111" i="7" s="1"/>
  <c r="E111" i="7" l="1"/>
  <c r="F111" i="7" s="1"/>
  <c r="G111" i="7" s="1"/>
  <c r="C112" i="7" s="1"/>
  <c r="E112" i="7" l="1"/>
  <c r="F112" i="7" s="1"/>
  <c r="G112" i="7" s="1"/>
  <c r="C113" i="7" s="1"/>
  <c r="E113" i="7" l="1"/>
  <c r="F113" i="7" s="1"/>
  <c r="G113" i="7" s="1"/>
  <c r="C114" i="7" s="1"/>
  <c r="E114" i="7" l="1"/>
  <c r="F114" i="7" s="1"/>
  <c r="G114" i="7" s="1"/>
  <c r="C115" i="7" s="1"/>
  <c r="E115" i="7" l="1"/>
  <c r="F115" i="7" s="1"/>
  <c r="G115" i="7" s="1"/>
  <c r="C116" i="7" s="1"/>
  <c r="E116" i="7" l="1"/>
  <c r="F116" i="7" s="1"/>
  <c r="G116" i="7" s="1"/>
  <c r="C117" i="7" s="1"/>
  <c r="E117" i="7" l="1"/>
  <c r="F117" i="7" s="1"/>
  <c r="G117" i="7" s="1"/>
  <c r="C118" i="7" s="1"/>
  <c r="E118" i="7" l="1"/>
  <c r="F118" i="7" s="1"/>
  <c r="G118" i="7" s="1"/>
  <c r="C119" i="7" s="1"/>
  <c r="E119" i="7" l="1"/>
  <c r="F119" i="7" s="1"/>
  <c r="G119" i="7" s="1"/>
  <c r="C120" i="7" s="1"/>
  <c r="E120" i="7" l="1"/>
  <c r="F120" i="7" s="1"/>
  <c r="G120" i="7" s="1"/>
  <c r="C121" i="7" s="1"/>
  <c r="E121" i="7" l="1"/>
  <c r="F121" i="7" s="1"/>
  <c r="G121" i="7" s="1"/>
  <c r="C122" i="7" s="1"/>
  <c r="E122" i="7" l="1"/>
  <c r="F122" i="7" s="1"/>
  <c r="G122" i="7"/>
  <c r="C123" i="7" s="1"/>
  <c r="E123" i="7" l="1"/>
  <c r="F123" i="7" s="1"/>
  <c r="G123" i="7"/>
  <c r="C124" i="7" s="1"/>
  <c r="E124" i="7" l="1"/>
  <c r="F124" i="7" s="1"/>
  <c r="G124" i="7"/>
  <c r="C125" i="7" s="1"/>
  <c r="E125" i="7" l="1"/>
  <c r="F125" i="7" s="1"/>
  <c r="G125" i="7" s="1"/>
  <c r="C126" i="7" s="1"/>
  <c r="E126" i="7" l="1"/>
  <c r="F126" i="7" s="1"/>
  <c r="G126" i="7"/>
  <c r="C127" i="7" s="1"/>
  <c r="E127" i="7" l="1"/>
  <c r="F127" i="7" s="1"/>
  <c r="G127" i="7" s="1"/>
  <c r="C128" i="7" s="1"/>
  <c r="E128" i="7" l="1"/>
  <c r="F128" i="7" s="1"/>
  <c r="G128" i="7"/>
  <c r="C129" i="7" s="1"/>
  <c r="E129" i="7" l="1"/>
  <c r="F129" i="7" s="1"/>
  <c r="G129" i="7"/>
  <c r="C130" i="7" s="1"/>
  <c r="E130" i="7" l="1"/>
  <c r="F130" i="7" s="1"/>
  <c r="G130" i="7"/>
  <c r="C131" i="7" s="1"/>
  <c r="E131" i="7" l="1"/>
  <c r="F131" i="7" s="1"/>
  <c r="G131" i="7" s="1"/>
  <c r="C132" i="7" s="1"/>
  <c r="E132" i="7" l="1"/>
  <c r="F132" i="7" s="1"/>
  <c r="G132" i="7" s="1"/>
  <c r="C133" i="7" s="1"/>
  <c r="E133" i="7" l="1"/>
  <c r="F133" i="7" s="1"/>
  <c r="G133" i="7"/>
  <c r="C134" i="7" s="1"/>
  <c r="E134" i="7" l="1"/>
  <c r="F134" i="7" s="1"/>
  <c r="G134" i="7" s="1"/>
  <c r="C135" i="7" s="1"/>
  <c r="E135" i="7" l="1"/>
  <c r="F135" i="7" s="1"/>
  <c r="G135" i="7" s="1"/>
  <c r="C136" i="7" s="1"/>
  <c r="E136" i="7" l="1"/>
  <c r="F136" i="7" s="1"/>
  <c r="G136" i="7"/>
  <c r="C137" i="7" s="1"/>
  <c r="E137" i="7" l="1"/>
  <c r="F137" i="7" s="1"/>
  <c r="G137" i="7" s="1"/>
  <c r="C138" i="7" s="1"/>
  <c r="E138" i="7" l="1"/>
  <c r="F138" i="7" s="1"/>
  <c r="G138" i="7"/>
  <c r="C139" i="7" s="1"/>
  <c r="E139" i="7" l="1"/>
  <c r="F139" i="7" s="1"/>
  <c r="G139" i="7" s="1"/>
  <c r="C140" i="7" s="1"/>
  <c r="E140" i="7" l="1"/>
  <c r="F140" i="7" s="1"/>
  <c r="G140" i="7"/>
  <c r="C141" i="7" s="1"/>
  <c r="E141" i="7" l="1"/>
  <c r="F141" i="7" s="1"/>
  <c r="G141" i="7"/>
  <c r="C142" i="7" s="1"/>
  <c r="E142" i="7" l="1"/>
  <c r="F142" i="7" s="1"/>
  <c r="G142" i="7"/>
  <c r="C143" i="7" s="1"/>
  <c r="E143" i="7" l="1"/>
  <c r="F143" i="7" s="1"/>
  <c r="G143" i="7"/>
  <c r="C144" i="7" s="1"/>
  <c r="E144" i="7" l="1"/>
  <c r="F144" i="7" s="1"/>
  <c r="G144" i="7" s="1"/>
  <c r="C145" i="7" s="1"/>
  <c r="E145" i="7" l="1"/>
  <c r="F145" i="7" s="1"/>
  <c r="G145" i="7"/>
  <c r="C146" i="7" s="1"/>
  <c r="E146" i="7" l="1"/>
  <c r="F146" i="7" s="1"/>
  <c r="G146" i="7"/>
  <c r="C147" i="7" s="1"/>
  <c r="E147" i="7" l="1"/>
  <c r="F147" i="7" s="1"/>
  <c r="G147" i="7"/>
  <c r="C148" i="7" s="1"/>
  <c r="E148" i="7" l="1"/>
  <c r="F148" i="7" s="1"/>
  <c r="G148" i="7"/>
  <c r="C149" i="7" s="1"/>
  <c r="E149" i="7" l="1"/>
  <c r="F149" i="7" s="1"/>
  <c r="G149" i="7" s="1"/>
  <c r="C150" i="7" s="1"/>
  <c r="E150" i="7" l="1"/>
  <c r="F150" i="7" s="1"/>
  <c r="G150" i="7" s="1"/>
  <c r="C151" i="7" s="1"/>
  <c r="E151" i="7" l="1"/>
  <c r="F151" i="7" s="1"/>
  <c r="G151" i="7" s="1"/>
  <c r="C152" i="7" s="1"/>
  <c r="E152" i="7" l="1"/>
  <c r="F152" i="7" s="1"/>
  <c r="G152" i="7"/>
  <c r="C153" i="7" s="1"/>
  <c r="E153" i="7" l="1"/>
  <c r="F153" i="7" s="1"/>
  <c r="G153" i="7"/>
  <c r="C154" i="7" s="1"/>
  <c r="E154" i="7" l="1"/>
  <c r="F154" i="7" s="1"/>
  <c r="G154" i="7"/>
  <c r="C155" i="7" s="1"/>
  <c r="E155" i="7" l="1"/>
  <c r="F155" i="7" s="1"/>
  <c r="G155" i="7"/>
  <c r="C156" i="7" s="1"/>
  <c r="E156" i="7" l="1"/>
  <c r="F156" i="7" s="1"/>
  <c r="G156" i="7" s="1"/>
  <c r="C157" i="7" s="1"/>
  <c r="E157" i="7" l="1"/>
  <c r="F157" i="7" s="1"/>
  <c r="G157" i="7"/>
  <c r="C158" i="7" s="1"/>
  <c r="E158" i="7" l="1"/>
  <c r="F158" i="7" s="1"/>
  <c r="G158" i="7" s="1"/>
  <c r="C159" i="7" s="1"/>
  <c r="E159" i="7" l="1"/>
  <c r="F159" i="7" s="1"/>
  <c r="G159" i="7" s="1"/>
  <c r="C160" i="7" s="1"/>
  <c r="E160" i="7" l="1"/>
  <c r="F160" i="7" s="1"/>
  <c r="G160" i="7"/>
  <c r="C161" i="7" s="1"/>
  <c r="E161" i="7" l="1"/>
  <c r="F161" i="7" s="1"/>
  <c r="G161" i="7" s="1"/>
  <c r="C162" i="7" s="1"/>
  <c r="E162" i="7" l="1"/>
  <c r="F162" i="7" s="1"/>
  <c r="G162" i="7" s="1"/>
  <c r="C163" i="7" s="1"/>
  <c r="E163" i="7" l="1"/>
  <c r="F163" i="7" s="1"/>
  <c r="G163" i="7" s="1"/>
  <c r="C164" i="7" s="1"/>
  <c r="E164" i="7" l="1"/>
  <c r="F164" i="7" s="1"/>
  <c r="G164" i="7"/>
  <c r="C165" i="7" s="1"/>
  <c r="E165" i="7" l="1"/>
  <c r="F165" i="7" s="1"/>
  <c r="G165" i="7" s="1"/>
  <c r="C166" i="7" s="1"/>
  <c r="E166" i="7" l="1"/>
  <c r="F166" i="7" s="1"/>
  <c r="G166" i="7" s="1"/>
  <c r="C167" i="7" s="1"/>
  <c r="E167" i="7" l="1"/>
  <c r="F167" i="7" s="1"/>
  <c r="G167" i="7"/>
  <c r="C168" i="7" s="1"/>
  <c r="E168" i="7" l="1"/>
  <c r="F168" i="7" s="1"/>
  <c r="G168" i="7" s="1"/>
  <c r="C169" i="7" s="1"/>
  <c r="E169" i="7" l="1"/>
  <c r="F169" i="7" s="1"/>
  <c r="G169" i="7" s="1"/>
  <c r="C170" i="7" s="1"/>
  <c r="E170" i="7" l="1"/>
  <c r="F170" i="7" s="1"/>
  <c r="G170" i="7"/>
  <c r="C171" i="7" s="1"/>
  <c r="E171" i="7" l="1"/>
  <c r="F171" i="7" s="1"/>
  <c r="G171" i="7" s="1"/>
  <c r="C172" i="7" s="1"/>
  <c r="E172" i="7" l="1"/>
  <c r="F172" i="7" s="1"/>
  <c r="G172" i="7" s="1"/>
  <c r="C173" i="7" s="1"/>
  <c r="E173" i="7" l="1"/>
  <c r="F173" i="7" s="1"/>
  <c r="G173" i="7" s="1"/>
  <c r="C174" i="7" s="1"/>
  <c r="E174" i="7" l="1"/>
  <c r="F174" i="7" s="1"/>
  <c r="G174" i="7" s="1"/>
  <c r="C175" i="7" s="1"/>
  <c r="E175" i="7" l="1"/>
  <c r="F175" i="7" s="1"/>
  <c r="G175" i="7" s="1"/>
  <c r="C176" i="7" s="1"/>
  <c r="E176" i="7" l="1"/>
  <c r="F176" i="7" s="1"/>
  <c r="G176" i="7" s="1"/>
  <c r="C177" i="7" s="1"/>
  <c r="E177" i="7" l="1"/>
  <c r="F177" i="7" s="1"/>
  <c r="G177" i="7" s="1"/>
  <c r="C178" i="7" s="1"/>
  <c r="E178" i="7" l="1"/>
  <c r="F178" i="7" s="1"/>
  <c r="G178" i="7" s="1"/>
  <c r="C179" i="7" s="1"/>
  <c r="E179" i="7" l="1"/>
  <c r="F179" i="7" s="1"/>
  <c r="G179" i="7"/>
  <c r="C180" i="7" s="1"/>
  <c r="E180" i="7" l="1"/>
  <c r="F180" i="7" s="1"/>
  <c r="G180" i="7" s="1"/>
  <c r="C181" i="7" s="1"/>
  <c r="E181" i="7" l="1"/>
  <c r="F181" i="7" s="1"/>
  <c r="G181" i="7" s="1"/>
  <c r="C182" i="7" s="1"/>
  <c r="E182" i="7" l="1"/>
  <c r="F182" i="7" s="1"/>
  <c r="G182" i="7"/>
  <c r="C183" i="7" s="1"/>
  <c r="E183" i="7" l="1"/>
  <c r="F183" i="7" s="1"/>
  <c r="G183" i="7" s="1"/>
  <c r="C184" i="7" s="1"/>
  <c r="E184" i="7" l="1"/>
  <c r="F184" i="7" s="1"/>
  <c r="G184" i="7"/>
  <c r="C185" i="7" s="1"/>
  <c r="E185" i="7" l="1"/>
  <c r="F185" i="7" s="1"/>
  <c r="G185" i="7" s="1"/>
  <c r="C186" i="7" s="1"/>
  <c r="E186" i="7" l="1"/>
  <c r="F186" i="7" s="1"/>
  <c r="G186" i="7" s="1"/>
  <c r="C187" i="7" s="1"/>
  <c r="E187" i="7" l="1"/>
  <c r="F187" i="7" s="1"/>
  <c r="G187" i="7" s="1"/>
  <c r="C188" i="7" s="1"/>
  <c r="E188" i="7" l="1"/>
  <c r="F188" i="7" s="1"/>
  <c r="G188" i="7"/>
  <c r="C189" i="7" s="1"/>
  <c r="E189" i="7" l="1"/>
  <c r="F189" i="7" s="1"/>
  <c r="G189" i="7" s="1"/>
  <c r="C190" i="7" s="1"/>
  <c r="E190" i="7" l="1"/>
  <c r="F190" i="7" s="1"/>
  <c r="G190" i="7"/>
  <c r="C191" i="7" s="1"/>
  <c r="E191" i="7" l="1"/>
  <c r="F191" i="7" s="1"/>
  <c r="G191" i="7"/>
  <c r="C192" i="7" s="1"/>
  <c r="E192" i="7" l="1"/>
  <c r="F192" i="7" s="1"/>
  <c r="G192" i="7" s="1"/>
  <c r="C193" i="7" s="1"/>
  <c r="E193" i="7" l="1"/>
  <c r="F193" i="7" s="1"/>
  <c r="G193" i="7"/>
  <c r="C194" i="7" s="1"/>
  <c r="E194" i="7" l="1"/>
  <c r="F194" i="7" s="1"/>
  <c r="G194" i="7"/>
  <c r="C195" i="7" s="1"/>
  <c r="E195" i="7" l="1"/>
  <c r="F195" i="7" s="1"/>
  <c r="G195" i="7" s="1"/>
  <c r="C196" i="7" s="1"/>
  <c r="E196" i="7" l="1"/>
  <c r="F196" i="7" s="1"/>
  <c r="G196" i="7" s="1"/>
  <c r="C197" i="7" s="1"/>
  <c r="E197" i="7" l="1"/>
  <c r="F197" i="7" s="1"/>
  <c r="G197" i="7" s="1"/>
  <c r="C198" i="7" s="1"/>
  <c r="E198" i="7" l="1"/>
  <c r="F198" i="7" s="1"/>
  <c r="G198" i="7" s="1"/>
  <c r="C199" i="7" s="1"/>
  <c r="E199" i="7" l="1"/>
  <c r="F199" i="7" s="1"/>
  <c r="G199" i="7" s="1"/>
  <c r="C200" i="7" s="1"/>
  <c r="E200" i="7" l="1"/>
  <c r="F200" i="7" s="1"/>
  <c r="G200" i="7" s="1"/>
  <c r="C201" i="7" s="1"/>
  <c r="E201" i="7" l="1"/>
  <c r="F201" i="7" s="1"/>
  <c r="G201" i="7"/>
  <c r="C202" i="7" s="1"/>
  <c r="E202" i="7" l="1"/>
  <c r="F202" i="7" s="1"/>
  <c r="G202" i="7"/>
  <c r="C203" i="7" s="1"/>
  <c r="E203" i="7" l="1"/>
  <c r="F203" i="7" s="1"/>
  <c r="G203" i="7" s="1"/>
  <c r="C204" i="7" s="1"/>
  <c r="E204" i="7" l="1"/>
  <c r="F204" i="7" s="1"/>
  <c r="G204" i="7" s="1"/>
  <c r="C205" i="7" s="1"/>
  <c r="E205" i="7" l="1"/>
  <c r="F205" i="7" s="1"/>
  <c r="G205" i="7" s="1"/>
  <c r="C206" i="7" s="1"/>
  <c r="E206" i="7" l="1"/>
  <c r="F206" i="7" s="1"/>
  <c r="G206" i="7" s="1"/>
  <c r="C207" i="7" s="1"/>
  <c r="E207" i="7" l="1"/>
  <c r="F207" i="7" s="1"/>
  <c r="G207" i="7" s="1"/>
  <c r="C208" i="7" s="1"/>
  <c r="E208" i="7" l="1"/>
  <c r="F208" i="7" s="1"/>
  <c r="G208" i="7"/>
  <c r="C209" i="7" s="1"/>
  <c r="E209" i="7" l="1"/>
  <c r="F209" i="7" s="1"/>
  <c r="G209" i="7" s="1"/>
  <c r="C210" i="7" s="1"/>
  <c r="E210" i="7" l="1"/>
  <c r="F210" i="7" s="1"/>
  <c r="G210" i="7"/>
  <c r="C211" i="7" s="1"/>
  <c r="E211" i="7" l="1"/>
  <c r="F211" i="7" s="1"/>
  <c r="G211" i="7" s="1"/>
  <c r="C212" i="7" s="1"/>
  <c r="E212" i="7" l="1"/>
  <c r="F212" i="7" s="1"/>
  <c r="G212" i="7" s="1"/>
  <c r="C213" i="7" s="1"/>
  <c r="E213" i="7" l="1"/>
  <c r="F213" i="7" s="1"/>
  <c r="G213" i="7"/>
  <c r="C214" i="7" s="1"/>
  <c r="E214" i="7" l="1"/>
  <c r="F214" i="7" s="1"/>
  <c r="G214" i="7"/>
  <c r="C215" i="7" s="1"/>
  <c r="E215" i="7" l="1"/>
  <c r="F215" i="7" s="1"/>
  <c r="G215" i="7"/>
  <c r="C216" i="7" s="1"/>
  <c r="E216" i="7" l="1"/>
  <c r="F216" i="7" s="1"/>
  <c r="G216" i="7" s="1"/>
  <c r="C217" i="7" s="1"/>
  <c r="E217" i="7" l="1"/>
  <c r="F217" i="7" s="1"/>
  <c r="G217" i="7"/>
  <c r="C218" i="7" s="1"/>
  <c r="E218" i="7" l="1"/>
  <c r="F218" i="7" s="1"/>
  <c r="G218" i="7"/>
  <c r="C219" i="7" s="1"/>
  <c r="E219" i="7" l="1"/>
  <c r="F219" i="7" s="1"/>
  <c r="G219" i="7"/>
  <c r="C220" i="7" s="1"/>
  <c r="E220" i="7" l="1"/>
  <c r="F220" i="7" s="1"/>
  <c r="G220" i="7"/>
  <c r="C221" i="7" s="1"/>
  <c r="E221" i="7" l="1"/>
  <c r="F221" i="7" s="1"/>
  <c r="G221" i="7" s="1"/>
  <c r="C222" i="7" s="1"/>
  <c r="E222" i="7" l="1"/>
  <c r="F222" i="7" s="1"/>
  <c r="G222" i="7" s="1"/>
  <c r="C223" i="7" s="1"/>
  <c r="E223" i="7" l="1"/>
  <c r="F223" i="7" s="1"/>
  <c r="G223" i="7" s="1"/>
  <c r="C224" i="7" s="1"/>
  <c r="E224" i="7" l="1"/>
  <c r="F224" i="7" s="1"/>
  <c r="G224" i="7"/>
  <c r="C225" i="7" s="1"/>
  <c r="E225" i="7" l="1"/>
  <c r="F225" i="7" s="1"/>
  <c r="G225" i="7"/>
  <c r="C226" i="7" s="1"/>
  <c r="E226" i="7" l="1"/>
  <c r="F226" i="7" s="1"/>
  <c r="G226" i="7"/>
  <c r="C227" i="7" s="1"/>
  <c r="E227" i="7" l="1"/>
  <c r="F227" i="7" s="1"/>
  <c r="G227" i="7" s="1"/>
  <c r="C228" i="7" s="1"/>
  <c r="E228" i="7" l="1"/>
  <c r="F228" i="7" s="1"/>
  <c r="G228" i="7" s="1"/>
  <c r="C229" i="7" s="1"/>
  <c r="E229" i="7" l="1"/>
  <c r="F229" i="7" s="1"/>
  <c r="G229" i="7"/>
  <c r="C230" i="7" s="1"/>
  <c r="E230" i="7" l="1"/>
  <c r="F230" i="7" s="1"/>
  <c r="G230" i="7"/>
  <c r="C231" i="7" s="1"/>
  <c r="E231" i="7" l="1"/>
  <c r="F231" i="7" s="1"/>
  <c r="G231" i="7"/>
  <c r="C232" i="7" s="1"/>
  <c r="E232" i="7" l="1"/>
  <c r="F232" i="7" s="1"/>
  <c r="G232" i="7"/>
  <c r="C233" i="7" s="1"/>
  <c r="E233" i="7" l="1"/>
  <c r="F233" i="7" s="1"/>
  <c r="G233" i="7" s="1"/>
  <c r="C234" i="7" s="1"/>
  <c r="E234" i="7" l="1"/>
  <c r="F234" i="7" s="1"/>
  <c r="G234" i="7"/>
  <c r="C235" i="7" s="1"/>
  <c r="E235" i="7" l="1"/>
  <c r="F235" i="7" s="1"/>
  <c r="G235" i="7" s="1"/>
  <c r="C236" i="7" s="1"/>
  <c r="E236" i="7" l="1"/>
  <c r="F236" i="7" s="1"/>
  <c r="G236" i="7"/>
  <c r="C237" i="7" s="1"/>
  <c r="E237" i="7" l="1"/>
  <c r="F237" i="7" s="1"/>
  <c r="G237" i="7"/>
  <c r="C238" i="7" s="1"/>
  <c r="E238" i="7" l="1"/>
  <c r="F238" i="7" s="1"/>
  <c r="G238" i="7"/>
  <c r="C239" i="7" s="1"/>
  <c r="E239" i="7" l="1"/>
  <c r="F239" i="7" s="1"/>
  <c r="G239" i="7"/>
  <c r="C240" i="7" s="1"/>
  <c r="E240" i="7" l="1"/>
  <c r="F240" i="7" s="1"/>
  <c r="G240" i="7" s="1"/>
  <c r="C241" i="7" s="1"/>
  <c r="E241" i="7" l="1"/>
  <c r="F241" i="7" s="1"/>
  <c r="G241" i="7"/>
  <c r="C242" i="7" s="1"/>
  <c r="E242" i="7" l="1"/>
  <c r="F242" i="7" s="1"/>
  <c r="G242" i="7"/>
  <c r="C243" i="7" s="1"/>
  <c r="E243" i="7" l="1"/>
  <c r="F243" i="7" s="1"/>
  <c r="G243" i="7"/>
  <c r="C244" i="7" s="1"/>
  <c r="E244" i="7" l="1"/>
  <c r="F244" i="7" s="1"/>
  <c r="G244" i="7"/>
  <c r="C245" i="7" s="1"/>
  <c r="E245" i="7" l="1"/>
  <c r="F245" i="7" s="1"/>
  <c r="G245" i="7" s="1"/>
  <c r="C246" i="7" s="1"/>
  <c r="E246" i="7" l="1"/>
  <c r="F246" i="7" s="1"/>
  <c r="G246" i="7"/>
  <c r="C247" i="7" s="1"/>
  <c r="E247" i="7" l="1"/>
  <c r="F247" i="7" s="1"/>
  <c r="G247" i="7" s="1"/>
  <c r="C248" i="7" s="1"/>
  <c r="E248" i="7" l="1"/>
  <c r="F248" i="7" s="1"/>
  <c r="G248" i="7"/>
  <c r="C249" i="7" s="1"/>
  <c r="E249" i="7" l="1"/>
  <c r="F249" i="7" s="1"/>
  <c r="G249" i="7"/>
  <c r="C250" i="7" s="1"/>
  <c r="E250" i="7" l="1"/>
  <c r="F250" i="7" s="1"/>
  <c r="G250" i="7"/>
  <c r="C251" i="7" s="1"/>
  <c r="E251" i="7" l="1"/>
  <c r="F251" i="7" s="1"/>
  <c r="G251" i="7"/>
  <c r="C252" i="7" s="1"/>
  <c r="E252" i="7" l="1"/>
  <c r="F252" i="7" s="1"/>
  <c r="G252" i="7" s="1"/>
  <c r="C253" i="7" s="1"/>
  <c r="E253" i="7" l="1"/>
  <c r="F253" i="7" s="1"/>
  <c r="G253" i="7"/>
  <c r="C254" i="7" s="1"/>
  <c r="E254" i="7" l="1"/>
  <c r="F254" i="7" s="1"/>
  <c r="G254" i="7"/>
  <c r="C255" i="7" s="1"/>
  <c r="E255" i="7" l="1"/>
  <c r="F255" i="7" s="1"/>
  <c r="G255" i="7"/>
  <c r="C256" i="7" s="1"/>
  <c r="E256" i="7" l="1"/>
  <c r="F256" i="7" s="1"/>
  <c r="G256" i="7"/>
  <c r="C257" i="7" s="1"/>
  <c r="E257" i="7" l="1"/>
  <c r="F257" i="7" s="1"/>
  <c r="G257" i="7" s="1"/>
  <c r="C258" i="7" s="1"/>
  <c r="E258" i="7" l="1"/>
  <c r="F258" i="7" s="1"/>
  <c r="G258" i="7"/>
  <c r="C259" i="7" s="1"/>
  <c r="E259" i="7" l="1"/>
  <c r="F259" i="7" s="1"/>
  <c r="G259" i="7" s="1"/>
  <c r="C260" i="7" s="1"/>
  <c r="E260" i="7" l="1"/>
  <c r="F260" i="7" s="1"/>
  <c r="G260" i="7"/>
  <c r="C261" i="7" s="1"/>
  <c r="E261" i="7" l="1"/>
  <c r="F261" i="7" s="1"/>
  <c r="G261" i="7"/>
  <c r="C262" i="7" s="1"/>
  <c r="E262" i="7" l="1"/>
  <c r="F262" i="7" s="1"/>
  <c r="G262" i="7"/>
  <c r="C263" i="7" s="1"/>
  <c r="E263" i="7" l="1"/>
  <c r="F263" i="7" s="1"/>
  <c r="G263" i="7"/>
  <c r="C264" i="7" s="1"/>
  <c r="E264" i="7" l="1"/>
  <c r="F264" i="7" s="1"/>
  <c r="G264" i="7" s="1"/>
  <c r="C265" i="7" s="1"/>
  <c r="E265" i="7" l="1"/>
  <c r="F265" i="7" s="1"/>
  <c r="G265" i="7"/>
  <c r="C266" i="7" s="1"/>
  <c r="E266" i="7" l="1"/>
  <c r="F266" i="7" s="1"/>
  <c r="G266" i="7" s="1"/>
  <c r="C267" i="7" s="1"/>
  <c r="E267" i="7" l="1"/>
  <c r="F267" i="7" s="1"/>
  <c r="G267" i="7" s="1"/>
  <c r="C268" i="7" s="1"/>
  <c r="E268" i="7" l="1"/>
  <c r="F268" i="7" s="1"/>
  <c r="G268" i="7" s="1"/>
  <c r="C269" i="7" s="1"/>
  <c r="E269" i="7" l="1"/>
  <c r="F269" i="7" s="1"/>
  <c r="G269" i="7" s="1"/>
  <c r="C270" i="7" s="1"/>
  <c r="E270" i="7" l="1"/>
  <c r="F270" i="7" s="1"/>
  <c r="G270" i="7" s="1"/>
  <c r="C271" i="7" s="1"/>
  <c r="E271" i="7" l="1"/>
  <c r="F271" i="7" s="1"/>
  <c r="G271" i="7" s="1"/>
  <c r="C272" i="7" s="1"/>
  <c r="E272" i="7" l="1"/>
  <c r="F272" i="7" s="1"/>
  <c r="G272" i="7" s="1"/>
  <c r="C273" i="7" s="1"/>
  <c r="E273" i="7" l="1"/>
  <c r="F273" i="7" s="1"/>
  <c r="G273" i="7" s="1"/>
  <c r="C274" i="7" s="1"/>
  <c r="E274" i="7" l="1"/>
  <c r="F274" i="7" s="1"/>
  <c r="G274" i="7" s="1"/>
  <c r="C275" i="7" s="1"/>
  <c r="E275" i="7" l="1"/>
  <c r="F275" i="7" s="1"/>
  <c r="G275" i="7" s="1"/>
  <c r="C276" i="7" s="1"/>
  <c r="E276" i="7" l="1"/>
  <c r="F276" i="7" s="1"/>
  <c r="G276" i="7" s="1"/>
  <c r="C277" i="7" s="1"/>
  <c r="E277" i="7" l="1"/>
  <c r="F277" i="7" s="1"/>
  <c r="G277" i="7"/>
  <c r="C278" i="7" s="1"/>
  <c r="E278" i="7" l="1"/>
  <c r="F278" i="7" s="1"/>
  <c r="G278" i="7"/>
  <c r="C279" i="7" s="1"/>
  <c r="E279" i="7" l="1"/>
  <c r="F279" i="7" s="1"/>
  <c r="G279" i="7"/>
  <c r="C280" i="7" s="1"/>
  <c r="E280" i="7" l="1"/>
  <c r="F280" i="7" s="1"/>
  <c r="G280" i="7"/>
  <c r="C281" i="7" s="1"/>
  <c r="E281" i="7" l="1"/>
  <c r="F281" i="7" s="1"/>
  <c r="G281" i="7" s="1"/>
  <c r="C282" i="7" s="1"/>
  <c r="E282" i="7" l="1"/>
  <c r="F282" i="7" s="1"/>
  <c r="G282" i="7"/>
  <c r="C283" i="7" s="1"/>
  <c r="E283" i="7" l="1"/>
  <c r="F283" i="7" s="1"/>
  <c r="G283" i="7" s="1"/>
  <c r="C284" i="7" s="1"/>
  <c r="E284" i="7" l="1"/>
  <c r="F284" i="7" s="1"/>
  <c r="G284" i="7"/>
  <c r="C285" i="7" s="1"/>
  <c r="E285" i="7" l="1"/>
  <c r="F285" i="7" s="1"/>
  <c r="G285" i="7"/>
  <c r="C286" i="7" s="1"/>
  <c r="E286" i="7" l="1"/>
  <c r="F286" i="7" s="1"/>
  <c r="G286" i="7"/>
  <c r="C287" i="7" s="1"/>
  <c r="E287" i="7" l="1"/>
  <c r="F287" i="7" s="1"/>
  <c r="G287" i="7" s="1"/>
  <c r="C288" i="7" s="1"/>
  <c r="E288" i="7" l="1"/>
  <c r="F288" i="7" s="1"/>
  <c r="G288" i="7" s="1"/>
  <c r="C289" i="7" s="1"/>
  <c r="E289" i="7" l="1"/>
  <c r="F289" i="7" s="1"/>
  <c r="G289" i="7"/>
  <c r="C290" i="7" s="1"/>
  <c r="E290" i="7" l="1"/>
  <c r="F290" i="7" s="1"/>
  <c r="G290" i="7"/>
  <c r="C291" i="7" s="1"/>
  <c r="E291" i="7" l="1"/>
  <c r="F291" i="7" s="1"/>
  <c r="G291" i="7"/>
  <c r="C292" i="7" s="1"/>
  <c r="E292" i="7" l="1"/>
  <c r="F292" i="7" s="1"/>
  <c r="G292" i="7" s="1"/>
  <c r="C293" i="7" s="1"/>
  <c r="E293" i="7" l="1"/>
  <c r="F293" i="7" s="1"/>
  <c r="G293" i="7"/>
  <c r="C294" i="7" s="1"/>
  <c r="E294" i="7" l="1"/>
  <c r="F294" i="7" s="1"/>
  <c r="G294" i="7"/>
  <c r="C295" i="7" s="1"/>
  <c r="E295" i="7" l="1"/>
  <c r="F295" i="7" s="1"/>
  <c r="G295" i="7" s="1"/>
  <c r="C296" i="7" s="1"/>
  <c r="E296" i="7" l="1"/>
  <c r="F296" i="7" s="1"/>
  <c r="G296" i="7" s="1"/>
  <c r="C297" i="7" s="1"/>
  <c r="E297" i="7" l="1"/>
  <c r="F297" i="7" s="1"/>
  <c r="G297" i="7" s="1"/>
  <c r="C298" i="7" s="1"/>
  <c r="E298" i="7" l="1"/>
  <c r="F298" i="7" s="1"/>
  <c r="G298" i="7" s="1"/>
  <c r="C299" i="7" s="1"/>
  <c r="E299" i="7" l="1"/>
  <c r="F299" i="7" s="1"/>
  <c r="G299" i="7" s="1"/>
  <c r="C300" i="7" s="1"/>
  <c r="E300" i="7" l="1"/>
  <c r="F300" i="7" s="1"/>
  <c r="G300" i="7"/>
  <c r="C301" i="7" s="1"/>
  <c r="E301" i="7" l="1"/>
  <c r="F301" i="7" s="1"/>
  <c r="G301" i="7" s="1"/>
  <c r="C302" i="7" s="1"/>
  <c r="E302" i="7" l="1"/>
  <c r="F302" i="7" s="1"/>
  <c r="G302" i="7"/>
  <c r="C303" i="7" s="1"/>
  <c r="E303" i="7" l="1"/>
  <c r="F303" i="7" s="1"/>
  <c r="G303" i="7"/>
  <c r="C304" i="7" s="1"/>
  <c r="E304" i="7" l="1"/>
  <c r="F304" i="7" s="1"/>
  <c r="G304" i="7" s="1"/>
  <c r="C305" i="7" s="1"/>
  <c r="E305" i="7" l="1"/>
  <c r="F305" i="7" s="1"/>
  <c r="G305" i="7"/>
  <c r="C306" i="7" s="1"/>
  <c r="E306" i="7" l="1"/>
  <c r="F306" i="7" s="1"/>
  <c r="G306" i="7" s="1"/>
  <c r="C307" i="7" s="1"/>
  <c r="E307" i="7" l="1"/>
  <c r="F307" i="7" s="1"/>
  <c r="G307" i="7"/>
  <c r="C308" i="7" s="1"/>
  <c r="E308" i="7" l="1"/>
  <c r="F308" i="7" s="1"/>
  <c r="G308" i="7" s="1"/>
  <c r="C309" i="7" s="1"/>
  <c r="E309" i="7" l="1"/>
  <c r="F309" i="7" s="1"/>
  <c r="G309" i="7" s="1"/>
  <c r="C310" i="7" s="1"/>
  <c r="E310" i="7" l="1"/>
  <c r="F310" i="7" s="1"/>
  <c r="G310" i="7"/>
  <c r="C311" i="7" s="1"/>
  <c r="E311" i="7" l="1"/>
  <c r="F311" i="7" s="1"/>
  <c r="G311" i="7" s="1"/>
  <c r="C312" i="7" s="1"/>
  <c r="E312" i="7" l="1"/>
  <c r="F312" i="7" s="1"/>
  <c r="G312" i="7"/>
  <c r="C313" i="7" s="1"/>
  <c r="E313" i="7" l="1"/>
  <c r="F313" i="7" s="1"/>
  <c r="G313" i="7"/>
  <c r="C314" i="7" s="1"/>
  <c r="E314" i="7" l="1"/>
  <c r="F314" i="7" s="1"/>
  <c r="G314" i="7"/>
  <c r="C315" i="7" s="1"/>
  <c r="E315" i="7" l="1"/>
  <c r="F315" i="7" s="1"/>
  <c r="G315" i="7"/>
  <c r="C316" i="7" s="1"/>
  <c r="E316" i="7" l="1"/>
  <c r="F316" i="7" s="1"/>
  <c r="G316" i="7" s="1"/>
  <c r="C317" i="7" s="1"/>
  <c r="E317" i="7" l="1"/>
  <c r="F317" i="7" s="1"/>
  <c r="G317" i="7"/>
  <c r="C318" i="7" s="1"/>
  <c r="E318" i="7" l="1"/>
  <c r="F318" i="7" s="1"/>
  <c r="G318" i="7"/>
  <c r="C319" i="7" s="1"/>
  <c r="E319" i="7" l="1"/>
  <c r="F319" i="7" s="1"/>
  <c r="G319" i="7" s="1"/>
  <c r="C320" i="7" s="1"/>
  <c r="E320" i="7" l="1"/>
  <c r="F320" i="7" s="1"/>
  <c r="G320" i="7"/>
  <c r="C321" i="7" s="1"/>
  <c r="E321" i="7" l="1"/>
  <c r="F321" i="7" s="1"/>
  <c r="G321" i="7"/>
  <c r="C322" i="7" s="1"/>
  <c r="E322" i="7" l="1"/>
  <c r="F322" i="7" s="1"/>
  <c r="G322" i="7" s="1"/>
  <c r="C323" i="7" s="1"/>
  <c r="E323" i="7" l="1"/>
  <c r="F323" i="7" s="1"/>
  <c r="G323" i="7"/>
  <c r="C324" i="7" s="1"/>
  <c r="E324" i="7" l="1"/>
  <c r="F324" i="7" s="1"/>
  <c r="G324" i="7"/>
  <c r="C325" i="7" s="1"/>
  <c r="E325" i="7" l="1"/>
  <c r="F325" i="7" s="1"/>
  <c r="G325" i="7"/>
  <c r="C326" i="7" s="1"/>
  <c r="E326" i="7" l="1"/>
  <c r="F326" i="7" s="1"/>
  <c r="G326" i="7" s="1"/>
  <c r="C327" i="7" s="1"/>
  <c r="E327" i="7" l="1"/>
  <c r="F327" i="7" s="1"/>
  <c r="G327" i="7"/>
  <c r="C328" i="7" s="1"/>
  <c r="E328" i="7" l="1"/>
  <c r="F328" i="7" s="1"/>
  <c r="G328" i="7"/>
  <c r="C329" i="7" s="1"/>
  <c r="E329" i="7" l="1"/>
  <c r="F329" i="7" s="1"/>
  <c r="G329" i="7" s="1"/>
  <c r="C330" i="7" s="1"/>
  <c r="E330" i="7" l="1"/>
  <c r="F330" i="7" s="1"/>
  <c r="G330" i="7"/>
  <c r="C331" i="7" s="1"/>
  <c r="E331" i="7" l="1"/>
  <c r="F331" i="7" s="1"/>
  <c r="G331" i="7"/>
  <c r="C332" i="7" s="1"/>
  <c r="E332" i="7" l="1"/>
  <c r="F332" i="7" s="1"/>
  <c r="G332" i="7"/>
  <c r="C333" i="7" s="1"/>
  <c r="E333" i="7" l="1"/>
  <c r="F333" i="7" s="1"/>
  <c r="G333" i="7" s="1"/>
  <c r="C334" i="7" s="1"/>
  <c r="E334" i="7" l="1"/>
  <c r="F334" i="7" s="1"/>
  <c r="G334" i="7" s="1"/>
  <c r="C335" i="7" s="1"/>
  <c r="E335" i="7" l="1"/>
  <c r="F335" i="7" s="1"/>
  <c r="G335" i="7" s="1"/>
  <c r="C336" i="7" s="1"/>
  <c r="E336" i="7" l="1"/>
  <c r="F336" i="7" s="1"/>
  <c r="G336" i="7"/>
  <c r="C337" i="7" s="1"/>
  <c r="E337" i="7" l="1"/>
  <c r="F337" i="7" s="1"/>
  <c r="G337" i="7" s="1"/>
  <c r="C338" i="7" s="1"/>
  <c r="E338" i="7" l="1"/>
  <c r="F338" i="7" s="1"/>
  <c r="G338" i="7" s="1"/>
  <c r="C339" i="7" s="1"/>
  <c r="E339" i="7" l="1"/>
  <c r="F339" i="7" s="1"/>
  <c r="G339" i="7"/>
  <c r="C340" i="7" s="1"/>
  <c r="E340" i="7" l="1"/>
  <c r="F340" i="7" s="1"/>
  <c r="G340" i="7"/>
  <c r="C341" i="7" s="1"/>
  <c r="E341" i="7" l="1"/>
  <c r="F341" i="7" s="1"/>
  <c r="G341" i="7"/>
  <c r="C342" i="7" s="1"/>
  <c r="E342" i="7" l="1"/>
  <c r="F342" i="7" s="1"/>
  <c r="G342" i="7"/>
  <c r="C343" i="7" s="1"/>
  <c r="E343" i="7" l="1"/>
  <c r="F343" i="7" s="1"/>
  <c r="G343" i="7"/>
  <c r="C344" i="7" s="1"/>
  <c r="E344" i="7" l="1"/>
  <c r="F344" i="7" s="1"/>
  <c r="G344" i="7"/>
  <c r="C345" i="7" s="1"/>
  <c r="E345" i="7" l="1"/>
  <c r="F345" i="7" s="1"/>
  <c r="G345" i="7"/>
  <c r="C346" i="7" s="1"/>
  <c r="E346" i="7" l="1"/>
  <c r="F346" i="7" s="1"/>
  <c r="G346" i="7" s="1"/>
  <c r="C347" i="7" s="1"/>
  <c r="E347" i="7" l="1"/>
  <c r="F347" i="7" s="1"/>
  <c r="G347" i="7"/>
  <c r="C348" i="7" s="1"/>
  <c r="E348" i="7" l="1"/>
  <c r="F348" i="7" s="1"/>
  <c r="G348" i="7"/>
  <c r="C349" i="7" s="1"/>
  <c r="E349" i="7" l="1"/>
  <c r="F349" i="7" s="1"/>
  <c r="G349" i="7" s="1"/>
  <c r="C350" i="7" s="1"/>
  <c r="E350" i="7" l="1"/>
  <c r="F350" i="7" s="1"/>
  <c r="G350" i="7" s="1"/>
  <c r="C351" i="7" s="1"/>
  <c r="E351" i="7" l="1"/>
  <c r="F351" i="7" s="1"/>
  <c r="G351" i="7"/>
  <c r="C352" i="7" s="1"/>
  <c r="E352" i="7" l="1"/>
  <c r="F352" i="7" s="1"/>
  <c r="G352" i="7"/>
  <c r="C353" i="7" s="1"/>
  <c r="E353" i="7" l="1"/>
  <c r="F353" i="7" s="1"/>
  <c r="G353" i="7"/>
  <c r="C354" i="7" s="1"/>
  <c r="E354" i="7" l="1"/>
  <c r="F354" i="7" s="1"/>
  <c r="G354" i="7"/>
  <c r="C355" i="7" s="1"/>
  <c r="E355" i="7" l="1"/>
  <c r="F355" i="7" s="1"/>
  <c r="G355" i="7"/>
  <c r="C356" i="7" s="1"/>
  <c r="E356" i="7" l="1"/>
  <c r="F356" i="7" s="1"/>
  <c r="G356" i="7"/>
  <c r="C357" i="7" s="1"/>
  <c r="E357" i="7" l="1"/>
  <c r="F357" i="7" s="1"/>
  <c r="G357" i="7"/>
  <c r="C358" i="7" s="1"/>
  <c r="E358" i="7" l="1"/>
  <c r="F358" i="7" s="1"/>
  <c r="G358" i="7" s="1"/>
  <c r="C359" i="7" s="1"/>
  <c r="E359" i="7" l="1"/>
  <c r="F359" i="7" s="1"/>
  <c r="G359" i="7"/>
  <c r="C360" i="7" s="1"/>
  <c r="E360" i="7" l="1"/>
  <c r="F360" i="7" s="1"/>
  <c r="G360" i="7"/>
  <c r="C361" i="7" s="1"/>
  <c r="E361" i="7" l="1"/>
  <c r="F361" i="7" s="1"/>
  <c r="G361" i="7"/>
  <c r="C362" i="7" s="1"/>
  <c r="E362" i="7" l="1"/>
  <c r="F362" i="7" s="1"/>
  <c r="G362" i="7" s="1"/>
  <c r="C363" i="7" s="1"/>
  <c r="E363" i="7" l="1"/>
  <c r="F363" i="7" s="1"/>
  <c r="G363" i="7"/>
  <c r="C364" i="7" s="1"/>
  <c r="E364" i="7" l="1"/>
  <c r="F364" i="7" s="1"/>
  <c r="G364" i="7"/>
  <c r="C365" i="7" s="1"/>
  <c r="E365" i="7" l="1"/>
  <c r="F365" i="7" s="1"/>
  <c r="G365" i="7"/>
  <c r="C366" i="7" s="1"/>
  <c r="E366" i="7" l="1"/>
  <c r="F366" i="7" s="1"/>
  <c r="G366" i="7"/>
  <c r="C367" i="7" s="1"/>
  <c r="E367" i="7" l="1"/>
  <c r="F367" i="7" s="1"/>
  <c r="G367" i="7"/>
  <c r="C368" i="7" s="1"/>
  <c r="E368" i="7" l="1"/>
  <c r="F368" i="7" s="1"/>
  <c r="G368" i="7"/>
  <c r="C369" i="7" s="1"/>
  <c r="E369" i="7" l="1"/>
  <c r="F369" i="7" s="1"/>
  <c r="G369" i="7" s="1"/>
  <c r="C370" i="7" s="1"/>
  <c r="E370" i="7" l="1"/>
  <c r="F370" i="7" s="1"/>
  <c r="G370" i="7" s="1"/>
  <c r="C371" i="7" s="1"/>
  <c r="E371" i="7" l="1"/>
  <c r="F371" i="7" s="1"/>
  <c r="G371" i="7"/>
  <c r="C372" i="7" s="1"/>
  <c r="E372" i="7" l="1"/>
  <c r="F372" i="7" s="1"/>
  <c r="G372" i="7"/>
  <c r="C373" i="7" s="1"/>
  <c r="E373" i="7" l="1"/>
  <c r="F373" i="7" s="1"/>
  <c r="G373" i="7" s="1"/>
  <c r="C374" i="7" s="1"/>
  <c r="E374" i="7" l="1"/>
  <c r="F374" i="7" s="1"/>
  <c r="G374" i="7" s="1"/>
  <c r="C375" i="7" s="1"/>
  <c r="E375" i="7" l="1"/>
  <c r="F375" i="7" s="1"/>
  <c r="G375" i="7"/>
  <c r="C376" i="7" s="1"/>
  <c r="E376" i="7" l="1"/>
  <c r="F376" i="7" s="1"/>
  <c r="G376" i="7"/>
  <c r="C377" i="7" s="1"/>
  <c r="E377" i="7" l="1"/>
  <c r="F377" i="7" s="1"/>
  <c r="G377" i="7"/>
  <c r="C378" i="7" s="1"/>
  <c r="E378" i="7" l="1"/>
  <c r="F378" i="7" s="1"/>
  <c r="G378" i="7"/>
  <c r="C379" i="7" s="1"/>
  <c r="E379" i="7" l="1"/>
  <c r="F379" i="7" s="1"/>
  <c r="G379" i="7"/>
  <c r="C380" i="7" s="1"/>
  <c r="E380" i="7" l="1"/>
  <c r="F380" i="7" s="1"/>
  <c r="G380" i="7"/>
  <c r="C381" i="7" s="1"/>
  <c r="E381" i="7" l="1"/>
  <c r="F381" i="7" s="1"/>
  <c r="G381" i="7"/>
  <c r="C382" i="7" s="1"/>
  <c r="E382" i="7" l="1"/>
  <c r="F382" i="7" s="1"/>
  <c r="G382" i="7" s="1"/>
  <c r="C383" i="7" s="1"/>
  <c r="E383" i="7" l="1"/>
  <c r="F383" i="7" s="1"/>
  <c r="G383" i="7"/>
  <c r="C384" i="7" s="1"/>
  <c r="E384" i="7" l="1"/>
  <c r="F384" i="7" s="1"/>
  <c r="G384" i="7"/>
  <c r="C385" i="7" s="1"/>
  <c r="E385" i="7" l="1"/>
  <c r="F385" i="7" s="1"/>
  <c r="G385" i="7" s="1"/>
  <c r="C386" i="7" s="1"/>
  <c r="E386" i="7" l="1"/>
  <c r="F386" i="7" s="1"/>
  <c r="G386" i="7" s="1"/>
  <c r="C387" i="7" s="1"/>
  <c r="E387" i="7" l="1"/>
  <c r="F387" i="7" s="1"/>
  <c r="G387" i="7"/>
  <c r="C388" i="7" s="1"/>
  <c r="E388" i="7" l="1"/>
  <c r="F388" i="7" s="1"/>
  <c r="G388" i="7"/>
  <c r="C389" i="7" s="1"/>
  <c r="E389" i="7" l="1"/>
  <c r="F389" i="7" s="1"/>
  <c r="G389" i="7" s="1"/>
  <c r="C390" i="7" s="1"/>
  <c r="E390" i="7" l="1"/>
  <c r="F390" i="7" s="1"/>
  <c r="G390" i="7"/>
</calcChain>
</file>

<file path=xl/sharedStrings.xml><?xml version="1.0" encoding="utf-8"?>
<sst xmlns="http://schemas.openxmlformats.org/spreadsheetml/2006/main" count="1181" uniqueCount="230">
  <si>
    <t>2021 Fall Midterm test</t>
    <phoneticPr fontId="1" type="noConversion"/>
  </si>
  <si>
    <t>There are SIX questions in this test.</t>
    <phoneticPr fontId="1" type="noConversion"/>
  </si>
  <si>
    <t>Be honest.</t>
    <phoneticPr fontId="1" type="noConversion"/>
  </si>
  <si>
    <t>This is a closed-book test.</t>
    <phoneticPr fontId="1" type="noConversion"/>
  </si>
  <si>
    <t>Make sure you use your name as the file name.</t>
    <phoneticPr fontId="1" type="noConversion"/>
  </si>
  <si>
    <t>Please also fill in your student ID and name on the right.</t>
    <phoneticPr fontId="1" type="noConversion"/>
  </si>
  <si>
    <t>Student ID</t>
    <phoneticPr fontId="1" type="noConversion"/>
  </si>
  <si>
    <t>Name</t>
    <phoneticPr fontId="1" type="noConversion"/>
  </si>
  <si>
    <t>Please upload your file before 12:02.</t>
    <phoneticPr fontId="1" type="noConversion"/>
  </si>
  <si>
    <t>Utility Function Illustration</t>
    <phoneticPr fontId="1" type="noConversion"/>
  </si>
  <si>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新細明體"/>
        <family val="1"/>
        <charset val="136"/>
      </rPr>
      <t>=2</t>
    </r>
    <phoneticPr fontId="1" type="noConversion"/>
  </si>
  <si>
    <t>(also use scroll to change A 0~0.1@0.001)</t>
    <phoneticPr fontId="1" type="noConversion"/>
  </si>
  <si>
    <r>
      <rPr>
        <sz val="12"/>
        <color theme="1"/>
        <rFont val="Symbol"/>
        <family val="1"/>
        <charset val="2"/>
      </rPr>
      <t>l</t>
    </r>
    <r>
      <rPr>
        <sz val="12"/>
        <color theme="1"/>
        <rFont val="新細明體"/>
        <family val="1"/>
        <charset val="136"/>
      </rPr>
      <t>=0.3</t>
    </r>
    <phoneticPr fontId="1" type="noConversion"/>
  </si>
  <si>
    <t>You are asked to draw figures for each utility function.</t>
    <phoneticPr fontId="1" type="noConversion"/>
  </si>
  <si>
    <t>There are four utility functions with their formula and parameters.</t>
    <phoneticPr fontId="1" type="noConversion"/>
  </si>
  <si>
    <t>Let's assume z has values</t>
    <phoneticPr fontId="1" type="noConversion"/>
  </si>
  <si>
    <t>z</t>
    <phoneticPr fontId="1" type="noConversion"/>
  </si>
  <si>
    <t>證券代碼</t>
  </si>
  <si>
    <t>簡稱</t>
  </si>
  <si>
    <t>年月</t>
  </si>
  <si>
    <t xml:space="preserve">1101   </t>
  </si>
  <si>
    <t xml:space="preserve">1201   </t>
  </si>
  <si>
    <t xml:space="preserve">1312   </t>
  </si>
  <si>
    <t xml:space="preserve">2908   </t>
  </si>
  <si>
    <t xml:space="preserve">Y9999  </t>
  </si>
  <si>
    <t xml:space="preserve">台泥         </t>
  </si>
  <si>
    <t xml:space="preserve">味全         </t>
  </si>
  <si>
    <t xml:space="preserve">國喬         </t>
  </si>
  <si>
    <t xml:space="preserve">特力         </t>
  </si>
  <si>
    <t xml:space="preserve">加權指數     </t>
  </si>
  <si>
    <t>問題</t>
    <phoneticPr fontId="1" type="noConversion"/>
  </si>
  <si>
    <t>1.請將A-D欄的資料重新整理到G-L欄</t>
    <phoneticPr fontId="1" type="noConversion"/>
  </si>
  <si>
    <t>2.請計算每一家公司月報酬的</t>
    <phoneticPr fontId="1" type="noConversion"/>
  </si>
  <si>
    <t>a.arithmetic average monthly return</t>
    <phoneticPr fontId="1" type="noConversion"/>
  </si>
  <si>
    <t>c. return variance</t>
    <phoneticPr fontId="1" type="noConversion"/>
  </si>
  <si>
    <t>3.Calculate buy and hold return, abnormal buy and hold return for each firm</t>
    <phoneticPr fontId="1" type="noConversion"/>
  </si>
  <si>
    <r>
      <rPr>
        <sz val="12"/>
        <color theme="1"/>
        <rFont val="Symbol"/>
        <family val="1"/>
        <charset val="2"/>
      </rPr>
      <t>p</t>
    </r>
    <r>
      <rPr>
        <sz val="12"/>
        <color theme="1"/>
        <rFont val="新細明體"/>
        <family val="1"/>
        <charset val="136"/>
      </rPr>
      <t>是連乘的意思。</t>
    </r>
    <phoneticPr fontId="1" type="noConversion"/>
  </si>
  <si>
    <t>算術平均月報酬</t>
    <phoneticPr fontId="1" type="noConversion"/>
  </si>
  <si>
    <t>幾何平均月報酬</t>
    <phoneticPr fontId="1" type="noConversion"/>
  </si>
  <si>
    <t>報酬變異數</t>
    <phoneticPr fontId="1" type="noConversion"/>
  </si>
  <si>
    <t>加權指數</t>
    <phoneticPr fontId="1" type="noConversion"/>
  </si>
  <si>
    <t>每一個月都會有數字</t>
    <phoneticPr fontId="1" type="noConversion"/>
  </si>
  <si>
    <t>承Q2</t>
    <phoneticPr fontId="1" type="noConversion"/>
  </si>
  <si>
    <t>a.各家公司的月報酬率有優於大盤嗎？</t>
    <phoneticPr fontId="1" type="noConversion"/>
  </si>
  <si>
    <t>做t檢定</t>
    <phoneticPr fontId="1" type="noConversion"/>
  </si>
  <si>
    <t>b.推薦各家買還是賣</t>
    <phoneticPr fontId="1" type="noConversion"/>
  </si>
  <si>
    <t>假設無風險利率rf=0.006.</t>
    <phoneticPr fontId="1" type="noConversion"/>
  </si>
  <si>
    <r>
      <t>報酬率</t>
    </r>
    <r>
      <rPr>
        <b/>
        <sz val="16"/>
        <color rgb="FFFF0000"/>
        <rFont val="新細明體"/>
        <family val="1"/>
        <charset val="136"/>
        <scheme val="minor"/>
      </rPr>
      <t>％</t>
    </r>
    <r>
      <rPr>
        <sz val="12"/>
        <color theme="1"/>
        <rFont val="新細明體"/>
        <family val="2"/>
        <charset val="136"/>
        <scheme val="minor"/>
      </rPr>
      <t>_月</t>
    </r>
    <phoneticPr fontId="1" type="noConversion"/>
  </si>
  <si>
    <t>(You must change number in percentage to decimal)</t>
    <phoneticPr fontId="1" type="noConversion"/>
  </si>
  <si>
    <t>c. Which company is more risky? Compare their beta risk.</t>
    <phoneticPr fontId="1" type="noConversion"/>
  </si>
  <si>
    <t>NPV simulation</t>
    <phoneticPr fontId="1" type="noConversion"/>
  </si>
  <si>
    <t>1. Find out the net present value of the project.</t>
    <phoneticPr fontId="1" type="noConversion"/>
  </si>
  <si>
    <t>You would like to know the probability distribution of the NPV under this assumption.</t>
  </si>
  <si>
    <t>Please draw random number of g for 100 times to get 100 estimates of NPV.</t>
    <phoneticPr fontId="1" type="noConversion"/>
  </si>
  <si>
    <t>Calculate: mean, median, stddev, min, max, 5 percentile, 95 percentile of those simulated NPVs.</t>
    <phoneticPr fontId="1" type="noConversion"/>
  </si>
  <si>
    <t>no</t>
    <phoneticPr fontId="1" type="noConversion"/>
  </si>
  <si>
    <t>simulated NPV</t>
    <phoneticPr fontId="1" type="noConversion"/>
  </si>
  <si>
    <t>Consider a 10-year project with an initial cost of $1,200.</t>
    <phoneticPr fontId="1" type="noConversion"/>
  </si>
  <si>
    <t>Cash flow grows at rate of 3%.</t>
    <phoneticPr fontId="1" type="noConversion"/>
  </si>
  <si>
    <t>The cash inflow in year 1 is $120.</t>
    <phoneticPr fontId="1" type="noConversion"/>
  </si>
  <si>
    <t>2. You want to do some sensitivity analysis to understand how sensitive the NPV is when the growth rate changes.</t>
    <phoneticPr fontId="1" type="noConversion"/>
  </si>
  <si>
    <t>3. Let us suppose that g is a normally distributed random variable with a 3% mean and a 10% standard deviation g~N(3%, 10%).</t>
    <phoneticPr fontId="1" type="noConversion"/>
  </si>
  <si>
    <t>random g</t>
    <phoneticPr fontId="1" type="noConversion"/>
  </si>
  <si>
    <t>Optimization</t>
    <phoneticPr fontId="8" type="noConversion"/>
  </si>
  <si>
    <t>3. Solve the optimization problem.</t>
    <phoneticPr fontId="8" type="noConversion"/>
  </si>
  <si>
    <t>4.Draw a figure for the optimization program.</t>
    <phoneticPr fontId="1" type="noConversion"/>
  </si>
  <si>
    <t>Mortgage amortization</t>
    <phoneticPr fontId="8" type="noConversion"/>
  </si>
  <si>
    <t>A=0.1</t>
    <phoneticPr fontId="1" type="noConversion"/>
  </si>
  <si>
    <r>
      <t>r</t>
    </r>
    <r>
      <rPr>
        <vertAlign val="subscript"/>
        <sz val="12"/>
        <color theme="1"/>
        <rFont val="新細明體"/>
        <family val="1"/>
        <charset val="136"/>
        <scheme val="minor"/>
      </rPr>
      <t>m</t>
    </r>
    <r>
      <rPr>
        <sz val="12"/>
        <color theme="1"/>
        <rFont val="新細明體"/>
        <family val="2"/>
        <charset val="136"/>
        <scheme val="minor"/>
      </rPr>
      <t>指的是大盤報酬</t>
    </r>
    <phoneticPr fontId="1" type="noConversion"/>
  </si>
  <si>
    <t>The discount rate is 8%.</t>
    <phoneticPr fontId="1" type="noConversion"/>
  </si>
  <si>
    <t>(set up the problem in EXCEL)</t>
    <phoneticPr fontId="1" type="noConversion"/>
  </si>
  <si>
    <t>1. Write down the linear programing scheme.</t>
    <phoneticPr fontId="8" type="noConversion"/>
  </si>
  <si>
    <t>2. Complete a table to expresss all the information available.</t>
    <phoneticPr fontId="8" type="noConversion"/>
  </si>
  <si>
    <t>B07302230</t>
    <phoneticPr fontId="1" type="noConversion"/>
  </si>
  <si>
    <t>王博奕</t>
    <phoneticPr fontId="1" type="noConversion"/>
  </si>
  <si>
    <t>NPV by formula</t>
    <phoneticPr fontId="1" type="noConversion"/>
  </si>
  <si>
    <t>discount</t>
    <phoneticPr fontId="1" type="noConversion"/>
  </si>
  <si>
    <t>sum</t>
    <phoneticPr fontId="1" type="noConversion"/>
  </si>
  <si>
    <t>NPV by def</t>
    <phoneticPr fontId="1" type="noConversion"/>
  </si>
  <si>
    <t>NPV</t>
    <phoneticPr fontId="1" type="noConversion"/>
  </si>
  <si>
    <t>Rate</t>
    <phoneticPr fontId="1" type="noConversion"/>
  </si>
  <si>
    <t># remark</t>
    <phoneticPr fontId="1" type="noConversion"/>
  </si>
  <si>
    <t>當discount rate上升時，NPV會越小</t>
    <phoneticPr fontId="1" type="noConversion"/>
  </si>
  <si>
    <t>sensitivity analysis</t>
    <phoneticPr fontId="1" type="noConversion"/>
  </si>
  <si>
    <t>g~N(3%, 10%)</t>
    <phoneticPr fontId="1" type="noConversion"/>
  </si>
  <si>
    <t>mean</t>
    <phoneticPr fontId="1" type="noConversion"/>
  </si>
  <si>
    <t>median</t>
    <phoneticPr fontId="1" type="noConversion"/>
  </si>
  <si>
    <t>stddev</t>
    <phoneticPr fontId="1" type="noConversion"/>
  </si>
  <si>
    <t>min</t>
    <phoneticPr fontId="1" type="noConversion"/>
  </si>
  <si>
    <t>max</t>
    <phoneticPr fontId="1" type="noConversion"/>
  </si>
  <si>
    <t>95 percentile</t>
    <phoneticPr fontId="1" type="noConversion"/>
  </si>
  <si>
    <t>5 percentile</t>
    <phoneticPr fontId="1" type="noConversion"/>
  </si>
  <si>
    <t>每日至少攝取 38mg A 56mg B 37mg C</t>
    <phoneticPr fontId="1" type="noConversion"/>
  </si>
  <si>
    <t>1 unit的vegetable提供 12mg A 7 mg B 4.5mg C ($0.35)</t>
    <phoneticPr fontId="1" type="noConversion"/>
  </si>
  <si>
    <t>1 unit的grain提供 4mg A 6.9mg B 9.2mg C ($0.45)</t>
    <phoneticPr fontId="1" type="noConversion"/>
  </si>
  <si>
    <t>minimize the cost</t>
    <phoneticPr fontId="1" type="noConversion"/>
  </si>
  <si>
    <t>假設購買x單位vegetable，y單位grain</t>
    <phoneticPr fontId="1" type="noConversion"/>
  </si>
  <si>
    <t>12x+4y&gt;=38</t>
    <phoneticPr fontId="1" type="noConversion"/>
  </si>
  <si>
    <t>7x+6.9y&gt;=56</t>
    <phoneticPr fontId="1" type="noConversion"/>
  </si>
  <si>
    <t>4.5x+9.2y&gt;=37</t>
    <phoneticPr fontId="1" type="noConversion"/>
  </si>
  <si>
    <t>x,y &gt;=0</t>
    <phoneticPr fontId="1" type="noConversion"/>
  </si>
  <si>
    <t>obj. func.</t>
    <phoneticPr fontId="1" type="noConversion"/>
  </si>
  <si>
    <t>s.t.1</t>
    <phoneticPr fontId="1" type="noConversion"/>
  </si>
  <si>
    <t>s.t.2</t>
    <phoneticPr fontId="1" type="noConversion"/>
  </si>
  <si>
    <t>s.t.3</t>
    <phoneticPr fontId="1" type="noConversion"/>
  </si>
  <si>
    <t>s.t.4</t>
    <phoneticPr fontId="1" type="noConversion"/>
  </si>
  <si>
    <t>min(0.35x+0.45y)</t>
    <phoneticPr fontId="1" type="noConversion"/>
  </si>
  <si>
    <t>x</t>
    <phoneticPr fontId="1" type="noConversion"/>
  </si>
  <si>
    <t>y</t>
    <phoneticPr fontId="1" type="noConversion"/>
  </si>
  <si>
    <t>&gt;=</t>
    <phoneticPr fontId="1" type="noConversion"/>
  </si>
  <si>
    <t>cost</t>
    <phoneticPr fontId="1" type="noConversion"/>
  </si>
  <si>
    <t>=</t>
    <phoneticPr fontId="1" type="noConversion"/>
  </si>
  <si>
    <t>initial</t>
    <phoneticPr fontId="1" type="noConversion"/>
  </si>
  <si>
    <t>obj</t>
    <phoneticPr fontId="1" type="noConversion"/>
  </si>
  <si>
    <t>st1</t>
    <phoneticPr fontId="1" type="noConversion"/>
  </si>
  <si>
    <t>st2</t>
    <phoneticPr fontId="1" type="noConversion"/>
  </si>
  <si>
    <t>st3</t>
    <phoneticPr fontId="1" type="noConversion"/>
  </si>
  <si>
    <t>st4</t>
    <phoneticPr fontId="1" type="noConversion"/>
  </si>
  <si>
    <t>st5</t>
    <phoneticPr fontId="1" type="noConversion"/>
  </si>
  <si>
    <t>x</t>
    <phoneticPr fontId="1" type="noConversion"/>
  </si>
  <si>
    <t>y</t>
    <phoneticPr fontId="1" type="noConversion"/>
  </si>
  <si>
    <t>x</t>
    <phoneticPr fontId="1" type="noConversion"/>
  </si>
  <si>
    <t>y</t>
    <phoneticPr fontId="1" type="noConversion"/>
  </si>
  <si>
    <t>a.</t>
    <phoneticPr fontId="1" type="noConversion"/>
  </si>
  <si>
    <t>by function</t>
    <phoneticPr fontId="1" type="noConversion"/>
  </si>
  <si>
    <t>set up the problem</t>
    <phoneticPr fontId="1" type="noConversion"/>
  </si>
  <si>
    <t>principal</t>
    <phoneticPr fontId="1" type="noConversion"/>
  </si>
  <si>
    <t>rate</t>
    <phoneticPr fontId="1" type="noConversion"/>
  </si>
  <si>
    <t>nper</t>
    <phoneticPr fontId="1" type="noConversion"/>
  </si>
  <si>
    <t>by monthly</t>
    <phoneticPr fontId="1" type="noConversion"/>
  </si>
  <si>
    <t>b.</t>
    <phoneticPr fontId="1" type="noConversion"/>
  </si>
  <si>
    <t>c.</t>
    <phoneticPr fontId="1" type="noConversion"/>
  </si>
  <si>
    <t>interest payment = beginning principal*rate</t>
    <phoneticPr fontId="1" type="noConversion"/>
  </si>
  <si>
    <t>d.</t>
    <phoneticPr fontId="1" type="noConversion"/>
  </si>
  <si>
    <t>Period</t>
    <phoneticPr fontId="1" type="noConversion"/>
  </si>
  <si>
    <t>Beginning principal</t>
  </si>
  <si>
    <t>Payment</t>
  </si>
  <si>
    <t>Interest payment</t>
  </si>
  <si>
    <t>Principal payment</t>
  </si>
  <si>
    <t>Ending principal</t>
  </si>
  <si>
    <t>year1</t>
    <phoneticPr fontId="1" type="noConversion"/>
  </si>
  <si>
    <t>year2</t>
    <phoneticPr fontId="1" type="noConversion"/>
  </si>
  <si>
    <t>year3</t>
    <phoneticPr fontId="1" type="noConversion"/>
  </si>
  <si>
    <t>year4</t>
    <phoneticPr fontId="1" type="noConversion"/>
  </si>
  <si>
    <t>year5</t>
    <phoneticPr fontId="1" type="noConversion"/>
  </si>
  <si>
    <t>year6</t>
    <phoneticPr fontId="1" type="noConversion"/>
  </si>
  <si>
    <t>year7</t>
    <phoneticPr fontId="1" type="noConversion"/>
  </si>
  <si>
    <t>year8</t>
    <phoneticPr fontId="1" type="noConversion"/>
  </si>
  <si>
    <t>(by amortization table)</t>
    <phoneticPr fontId="1" type="noConversion"/>
  </si>
  <si>
    <t>e.</t>
    <phoneticPr fontId="1" type="noConversion"/>
  </si>
  <si>
    <t>how much has Shaw-Ann paid?</t>
    <phoneticPr fontId="1" type="noConversion"/>
  </si>
  <si>
    <t>how much interest has Shaw-Ann paid?</t>
    <phoneticPr fontId="1" type="noConversion"/>
  </si>
  <si>
    <t>obj</t>
    <phoneticPr fontId="1" type="noConversion"/>
  </si>
  <si>
    <t>b. geometric average monthly return</t>
    <phoneticPr fontId="1" type="noConversion"/>
  </si>
  <si>
    <t>var</t>
    <phoneticPr fontId="1" type="noConversion"/>
  </si>
  <si>
    <t>avg(geo)</t>
    <phoneticPr fontId="1" type="noConversion"/>
  </si>
  <si>
    <t>avg(ari)</t>
    <phoneticPr fontId="1" type="noConversion"/>
  </si>
  <si>
    <t>答案我寫在G-L欄的下面</t>
    <phoneticPr fontId="1" type="noConversion"/>
  </si>
  <si>
    <t># 我把負的報酬刪掉再用geomean來做</t>
    <phoneticPr fontId="1" type="noConversion"/>
  </si>
  <si>
    <t>Q3</t>
    <phoneticPr fontId="1" type="noConversion"/>
  </si>
  <si>
    <t>decimal</t>
    <phoneticPr fontId="1" type="noConversion"/>
  </si>
  <si>
    <t>(1+r)</t>
    <phoneticPr fontId="1" type="noConversion"/>
  </si>
  <si>
    <t>BHR</t>
  </si>
  <si>
    <t>BHR</t>
    <phoneticPr fontId="1" type="noConversion"/>
  </si>
  <si>
    <t>BHAR</t>
    <phoneticPr fontId="1" type="noConversion"/>
  </si>
  <si>
    <t>1+r連乘</t>
    <phoneticPr fontId="1" type="noConversion"/>
  </si>
  <si>
    <t>Please draw figures for each utility function.</t>
    <phoneticPr fontId="1" type="noConversion"/>
  </si>
  <si>
    <r>
      <t>冪次效用函數</t>
    </r>
    <r>
      <rPr>
        <sz val="12"/>
        <color theme="1"/>
        <rFont val="新細明體"/>
        <family val="1"/>
        <charset val="136"/>
      </rPr>
      <t> </t>
    </r>
    <r>
      <rPr>
        <sz val="12"/>
        <color theme="1"/>
        <rFont val="Times New Roman"/>
        <family val="1"/>
      </rPr>
      <t>(power</t>
    </r>
    <r>
      <rPr>
        <sz val="12"/>
        <color theme="1"/>
        <rFont val="新細明體"/>
        <family val="1"/>
        <charset val="136"/>
      </rPr>
      <t> </t>
    </r>
    <r>
      <rPr>
        <sz val="12"/>
        <color theme="1"/>
        <rFont val="Times New Roman"/>
        <family val="1"/>
      </rPr>
      <t>utility</t>
    </r>
    <r>
      <rPr>
        <sz val="12"/>
        <color theme="1"/>
        <rFont val="新細明體"/>
        <family val="1"/>
        <charset val="136"/>
      </rPr>
      <t> </t>
    </r>
    <r>
      <rPr>
        <sz val="12"/>
        <color theme="1"/>
        <rFont val="Times New Roman"/>
        <family val="1"/>
      </rPr>
      <t xml:space="preserve">function) </t>
    </r>
    <phoneticPr fontId="1" type="noConversion"/>
  </si>
  <si>
    <t>冪次</t>
  </si>
  <si>
    <t>負指數效用函數(Negative exponential utility function)</t>
    <phoneticPr fontId="1" type="noConversion"/>
  </si>
  <si>
    <t>負指數</t>
  </si>
  <si>
    <t>對數效用函數(Logarithmic utility function)</t>
    <phoneticPr fontId="1" type="noConversion"/>
  </si>
  <si>
    <t>對數</t>
  </si>
  <si>
    <t>平方根效用函數(Square root utility function)</t>
    <phoneticPr fontId="1" type="noConversion"/>
  </si>
  <si>
    <t>平方根</t>
  </si>
  <si>
    <t>這裡假設B=1</t>
    <phoneticPr fontId="1" type="noConversion"/>
  </si>
  <si>
    <t>ri-rf(Y)</t>
    <phoneticPr fontId="1" type="noConversion"/>
  </si>
  <si>
    <t>rm-rf(X)</t>
    <phoneticPr fontId="1" type="noConversion"/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</si>
  <si>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</si>
  <si>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</si>
  <si>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</si>
  <si>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</si>
  <si>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</si>
  <si>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</si>
  <si>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</si>
  <si>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</si>
  <si>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</si>
  <si>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</si>
  <si>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</si>
  <si>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</si>
  <si>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</si>
  <si>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</si>
  <si>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</si>
  <si>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</si>
  <si>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</si>
  <si>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</si>
  <si>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</si>
  <si>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</si>
  <si>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</si>
  <si>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</si>
  <si>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</si>
  <si>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</si>
  <si>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</si>
  <si>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台泥</t>
    <phoneticPr fontId="1" type="noConversion"/>
  </si>
  <si>
    <t>味全</t>
    <phoneticPr fontId="1" type="noConversion"/>
  </si>
  <si>
    <t>國喬</t>
    <phoneticPr fontId="1" type="noConversion"/>
  </si>
  <si>
    <t>beta</t>
    <phoneticPr fontId="1" type="noConversion"/>
  </si>
  <si>
    <t>alpha</t>
    <phoneticPr fontId="1" type="noConversion"/>
  </si>
  <si>
    <t xml:space="preserve">特力  </t>
    <phoneticPr fontId="1" type="noConversion"/>
  </si>
  <si>
    <t>beta大小</t>
    <phoneticPr fontId="1" type="noConversion"/>
  </si>
  <si>
    <t>國喬&gt;味全&gt;台泥&gt;特力</t>
    <phoneticPr fontId="1" type="noConversion"/>
  </si>
  <si>
    <t>以beta來看國喬較risky</t>
    <phoneticPr fontId="1" type="noConversion"/>
  </si>
  <si>
    <t xml:space="preserve">台泥         </t>
    <phoneticPr fontId="1" type="noConversion"/>
  </si>
  <si>
    <t>推薦買，因為alpha&gt;0</t>
    <phoneticPr fontId="1" type="noConversion"/>
  </si>
  <si>
    <t>沒那麼好，因為alpha&lt;0，但從BHR來看報酬率也是蠻高的，且beta也&lt;1</t>
    <phoneticPr fontId="1" type="noConversion"/>
  </si>
  <si>
    <t>Variable 1</t>
  </si>
  <si>
    <t>Variable 2</t>
  </si>
  <si>
    <t>Mean</t>
  </si>
  <si>
    <t>Variance</t>
  </si>
  <si>
    <t>Hypothesized Mean Difference</t>
  </si>
  <si>
    <t>P(T&lt;=t) one-tail</t>
  </si>
  <si>
    <t>t Critical one-tail</t>
  </si>
  <si>
    <t>P(T&lt;=t) two-tail</t>
  </si>
  <si>
    <t>t Critical two-tail</t>
  </si>
  <si>
    <t>t-Test: Paired Two Sample for Means</t>
  </si>
  <si>
    <t>Pearson Correlation</t>
  </si>
  <si>
    <t># T檢定我放在下面</t>
    <phoneticPr fontId="1" type="noConversion"/>
  </si>
  <si>
    <t># 結論: 都有顯著性，但只有台泥與國喬顯著優於大盤</t>
    <phoneticPr fontId="1" type="noConversion"/>
  </si>
  <si>
    <t>optimization(brown point)</t>
    <phoneticPr fontId="1" type="noConversion"/>
  </si>
  <si>
    <t>從卷軸也可以看出目標函數綠線也差不多切在那一點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</si>
</sst>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0.0%"/>
    <numFmt numFmtId="177" formatCode="0.000"/>
    <numFmt numFmtId="178" formatCode="0.000000"/>
    <numFmt numFmtId="179" formatCode="0.000000_ "/>
  </numFmts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2"/>
    </font>
    <font>
      <sz val="12"/>
      <color theme="1"/>
      <name val="新細明體"/>
      <family val="2"/>
      <charset val="136"/>
    </font>
    <font>
      <b/>
      <sz val="16"/>
      <color rgb="FFFF0000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rgb="FFFF0000"/>
      <name val="新細明體"/>
      <family val="2"/>
      <charset val="136"/>
      <scheme val="minor"/>
    </font>
    <font>
      <vertAlign val="subscript"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5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10" fontId="0" fillId="0" borderId="0" xfId="0" applyNumberFormat="1">
      <alignment vertical="center"/>
    </xf>
    <xf numFmtId="0" fontId="9" fillId="0" borderId="0" xfId="0" applyFon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0" fontId="0" fillId="2" borderId="0" xfId="0" applyFill="1">
      <alignment vertical="center"/>
    </xf>
    <xf numFmtId="8" fontId="0" fillId="2" borderId="0" xfId="0" applyNumberFormat="1" applyFill="1">
      <alignment vertical="center"/>
    </xf>
    <xf numFmtId="9" fontId="0" fillId="0" borderId="0" xfId="1" applyFont="1">
      <alignment vertical="center"/>
    </xf>
    <xf numFmtId="176" fontId="0" fillId="2" borderId="0" xfId="1" applyNumberFormat="1" applyFont="1" applyFill="1">
      <alignment vertical="center"/>
    </xf>
    <xf numFmtId="177" fontId="0" fillId="0" borderId="0" xfId="0" applyNumberFormat="1">
      <alignment vertical="center"/>
    </xf>
    <xf numFmtId="0" fontId="0" fillId="0" borderId="2" xfId="0" applyBorder="1">
      <alignment vertical="center"/>
    </xf>
    <xf numFmtId="43" fontId="0" fillId="0" borderId="0" xfId="2" applyFont="1">
      <alignment vertical="center"/>
    </xf>
    <xf numFmtId="43" fontId="0" fillId="0" borderId="0" xfId="0" applyNumberFormat="1">
      <alignment vertical="center"/>
    </xf>
    <xf numFmtId="43" fontId="0" fillId="2" borderId="0" xfId="0" applyNumberFormat="1" applyFill="1">
      <alignment vertical="center"/>
    </xf>
    <xf numFmtId="44" fontId="0" fillId="0" borderId="0" xfId="3" applyFont="1">
      <alignment vertical="center"/>
    </xf>
    <xf numFmtId="0" fontId="0" fillId="0" borderId="0" xfId="0" applyNumberFormat="1">
      <alignment vertical="center"/>
    </xf>
    <xf numFmtId="0" fontId="0" fillId="0" borderId="0" xfId="3" applyNumberFormat="1" applyFont="1">
      <alignment vertical="center"/>
    </xf>
    <xf numFmtId="0" fontId="0" fillId="0" borderId="0" xfId="0" applyFill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Continuous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0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12" fillId="0" borderId="0" xfId="0" applyFont="1">
      <alignment vertical="center"/>
    </xf>
    <xf numFmtId="0" fontId="0" fillId="2" borderId="0" xfId="0" applyFill="1" applyAlignment="1">
      <alignment horizontal="center" vertical="center"/>
    </xf>
  </cellXfs>
  <cellStyles count="4">
    <cellStyle name="Comma" xfId="2" builtinId="3"/>
    <cellStyle name="Currency" xfId="3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1400" b="0" i="0" u="none" strike="noStrike" baseline="0">
                <a:effectLst/>
              </a:rPr>
              <a:t>冪次效用函數 </a:t>
            </a:r>
            <a:r>
              <a:rPr lang="en-US" altLang="zh-TW" sz="1400" b="0" i="0" u="none" strike="noStrike" baseline="0">
                <a:effectLst/>
              </a:rPr>
              <a:t>(power utility function) </a:t>
            </a:r>
            <a:r>
              <a:rPr lang="en-US" altLang="zh-TW" sz="1400" b="0" i="0" u="none" strike="noStrike" baseline="0"/>
              <a:t> 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'Q1'!$J$8:$J$27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'Q1'!$K$8:$K$27</c:f>
              <c:numCache>
                <c:formatCode>General</c:formatCode>
                <c:ptCount val="20"/>
                <c:pt idx="0">
                  <c:v>-0.2</c:v>
                </c:pt>
                <c:pt idx="1">
                  <c:v>-0.1</c:v>
                </c:pt>
                <c:pt idx="2">
                  <c:v>-6.6666666666666666E-2</c:v>
                </c:pt>
                <c:pt idx="3">
                  <c:v>-0.05</c:v>
                </c:pt>
                <c:pt idx="4">
                  <c:v>-0.04</c:v>
                </c:pt>
                <c:pt idx="5">
                  <c:v>-3.3333333333333333E-2</c:v>
                </c:pt>
                <c:pt idx="6">
                  <c:v>-2.8571428571428571E-2</c:v>
                </c:pt>
                <c:pt idx="7">
                  <c:v>-2.5000000000000001E-2</c:v>
                </c:pt>
                <c:pt idx="8">
                  <c:v>-2.2222222222222223E-2</c:v>
                </c:pt>
                <c:pt idx="9">
                  <c:v>-0.02</c:v>
                </c:pt>
                <c:pt idx="10">
                  <c:v>-1.8181818181818181E-2</c:v>
                </c:pt>
                <c:pt idx="11">
                  <c:v>-1.6666666666666666E-2</c:v>
                </c:pt>
                <c:pt idx="12">
                  <c:v>-1.5384615384615385E-2</c:v>
                </c:pt>
                <c:pt idx="13">
                  <c:v>-1.4285714285714285E-2</c:v>
                </c:pt>
                <c:pt idx="14">
                  <c:v>-1.3333333333333334E-2</c:v>
                </c:pt>
                <c:pt idx="15">
                  <c:v>-1.2500000000000001E-2</c:v>
                </c:pt>
                <c:pt idx="16">
                  <c:v>-1.1764705882352941E-2</c:v>
                </c:pt>
                <c:pt idx="17">
                  <c:v>-1.1111111111111112E-2</c:v>
                </c:pt>
                <c:pt idx="18">
                  <c:v>-1.0526315789473684E-2</c:v>
                </c:pt>
                <c:pt idx="19">
                  <c:v>-0.01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A9-450C-A45A-0E573D930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991455"/>
        <c:axId val="262382879"/>
      </c:scatterChart>
      <c:valAx>
        <c:axId val="2017991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2382879"/>
        <c:crosses val="autoZero"/>
        <c:crossBetween val="midCat"/>
      </c:valAx>
      <c:valAx>
        <c:axId val="26238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17991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1400" b="0" i="0" u="none" strike="noStrike" baseline="0">
                <a:effectLst/>
              </a:rPr>
              <a:t>負指數效用函數</a:t>
            </a:r>
            <a:r>
              <a:rPr lang="en-US" altLang="zh-TW" sz="1400" b="0" i="0" u="none" strike="noStrike" baseline="0">
                <a:effectLst/>
              </a:rPr>
              <a:t>(Negative exponential utility function)</a:t>
            </a:r>
            <a:r>
              <a:rPr lang="en-US" altLang="zh-TW" sz="1400" b="0" i="0" u="none" strike="noStrike" baseline="0"/>
              <a:t> 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'Q1'!$J$8:$J$27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'Q1'!$L$8:$L$27</c:f>
              <c:numCache>
                <c:formatCode>General</c:formatCode>
                <c:ptCount val="20"/>
                <c:pt idx="0">
                  <c:v>0.23662050566314685</c:v>
                </c:pt>
                <c:pt idx="1">
                  <c:v>0.41725174762601036</c:v>
                </c:pt>
                <c:pt idx="2">
                  <c:v>0.55514193377705889</c:v>
                </c:pt>
                <c:pt idx="3">
                  <c:v>0.66040447435506089</c:v>
                </c:pt>
                <c:pt idx="4">
                  <c:v>0.74075973935410855</c:v>
                </c:pt>
                <c:pt idx="5">
                  <c:v>0.80210130091638532</c:v>
                </c:pt>
                <c:pt idx="6">
                  <c:v>0.84892819116362916</c:v>
                </c:pt>
                <c:pt idx="7">
                  <c:v>0.88467487896193753</c:v>
                </c:pt>
                <c:pt idx="8">
                  <c:v>0.9119631674176274</c:v>
                </c:pt>
                <c:pt idx="9">
                  <c:v>0.93279448726025027</c:v>
                </c:pt>
                <c:pt idx="10">
                  <c:v>0.94869668966808085</c:v>
                </c:pt>
                <c:pt idx="11">
                  <c:v>0.9608361049010129</c:v>
                </c:pt>
                <c:pt idx="12">
                  <c:v>0.97010308556307367</c:v>
                </c:pt>
                <c:pt idx="13">
                  <c:v>0.97717730857490703</c:v>
                </c:pt>
                <c:pt idx="14">
                  <c:v>0.98257762536050652</c:v>
                </c:pt>
                <c:pt idx="15">
                  <c:v>0.98670011645755629</c:v>
                </c:pt>
                <c:pt idx="16">
                  <c:v>0.98984714162663023</c:v>
                </c:pt>
                <c:pt idx="17">
                  <c:v>0.99224951610886336</c:v>
                </c:pt>
                <c:pt idx="18">
                  <c:v>0.99408343952631817</c:v>
                </c:pt>
                <c:pt idx="19">
                  <c:v>0.99548341905738735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C1-4074-9D6B-1618F6C17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846463"/>
        <c:axId val="2006815615"/>
      </c:scatterChart>
      <c:valAx>
        <c:axId val="654846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06815615"/>
        <c:crosses val="autoZero"/>
        <c:crossBetween val="midCat"/>
      </c:valAx>
      <c:valAx>
        <c:axId val="200681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54846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1400" b="0" i="0" u="none" strike="noStrike" baseline="0">
                <a:effectLst/>
              </a:rPr>
              <a:t>對數效用函數</a:t>
            </a:r>
            <a:r>
              <a:rPr lang="en-US" altLang="zh-TW" sz="1400" b="0" i="0" u="none" strike="noStrike" baseline="0">
                <a:effectLst/>
              </a:rPr>
              <a:t>(Logarithmic utility function)</a:t>
            </a:r>
            <a:r>
              <a:rPr lang="en-US" altLang="zh-TW" sz="1400" b="0" i="0" u="none" strike="noStrike" baseline="0"/>
              <a:t> 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'Q1'!$J$8:$J$27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'Q1'!$M$8:$M$27</c:f>
              <c:numCache>
                <c:formatCode>General</c:formatCode>
                <c:ptCount val="20"/>
                <c:pt idx="0">
                  <c:v>2.0688553223092083</c:v>
                </c:pt>
                <c:pt idx="1">
                  <c:v>3.3175410498962661</c:v>
                </c:pt>
                <c:pt idx="2">
                  <c:v>4.1778112694755176</c:v>
                </c:pt>
                <c:pt idx="3">
                  <c:v>4.8548535074386026</c:v>
                </c:pt>
                <c:pt idx="4">
                  <c:v>5.4217593480125572</c:v>
                </c:pt>
                <c:pt idx="5">
                  <c:v>5.9139703822406045</c:v>
                </c:pt>
                <c:pt idx="6">
                  <c:v>6.3516562641474135</c:v>
                </c:pt>
                <c:pt idx="7">
                  <c:v>6.7475071511073939</c:v>
                </c:pt>
                <c:pt idx="8">
                  <c:v>7.1100807790888849</c:v>
                </c:pt>
                <c:pt idx="9">
                  <c:v>7.445450109622624</c:v>
                </c:pt>
                <c:pt idx="10">
                  <c:v>7.7580969090210878</c:v>
                </c:pt>
                <c:pt idx="11">
                  <c:v>8.051432974599205</c:v>
                </c:pt>
                <c:pt idx="12">
                  <c:v>8.328121976460082</c:v>
                </c:pt>
                <c:pt idx="13">
                  <c:v>8.5902875029087209</c:v>
                </c:pt>
                <c:pt idx="14">
                  <c:v>8.8396527159220675</c:v>
                </c:pt>
                <c:pt idx="15">
                  <c:v>9.0776371109071281</c:v>
                </c:pt>
                <c:pt idx="16">
                  <c:v>9.3054253855057905</c:v>
                </c:pt>
                <c:pt idx="17">
                  <c:v>9.5240176074227403</c:v>
                </c:pt>
                <c:pt idx="18">
                  <c:v>9.7342665053766968</c:v>
                </c:pt>
                <c:pt idx="19">
                  <c:v>9.9369056851165762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C9-45BB-8B5A-A57FC1898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531663"/>
        <c:axId val="460038127"/>
      </c:scatterChart>
      <c:valAx>
        <c:axId val="452531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0038127"/>
        <c:crosses val="autoZero"/>
        <c:crossBetween val="midCat"/>
      </c:valAx>
      <c:valAx>
        <c:axId val="46003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2531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平方根效用函數</a:t>
            </a:r>
            <a:r>
              <a:rPr lang="en-US" altLang="zh-TW"/>
              <a:t>(Square root utility function)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'Q1'!$J$8:$J$27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'Q1'!$N$8:$N$27</c:f>
              <c:numCache>
                <c:formatCode>General</c:formatCode>
                <c:ptCount val="20"/>
                <c:pt idx="0">
                  <c:v>2.2360679774997898</c:v>
                </c:pt>
                <c:pt idx="1">
                  <c:v>3.1622776601683795</c:v>
                </c:pt>
                <c:pt idx="2">
                  <c:v>3.872983346207417</c:v>
                </c:pt>
                <c:pt idx="3">
                  <c:v>4.4721359549995796</c:v>
                </c:pt>
                <c:pt idx="4">
                  <c:v>5</c:v>
                </c:pt>
                <c:pt idx="5">
                  <c:v>5.4772255750516612</c:v>
                </c:pt>
                <c:pt idx="6">
                  <c:v>5.9160797830996161</c:v>
                </c:pt>
                <c:pt idx="7">
                  <c:v>6.324555320336759</c:v>
                </c:pt>
                <c:pt idx="8">
                  <c:v>6.7082039324993694</c:v>
                </c:pt>
                <c:pt idx="9">
                  <c:v>7.0710678118654755</c:v>
                </c:pt>
                <c:pt idx="10">
                  <c:v>7.416198487095663</c:v>
                </c:pt>
                <c:pt idx="11">
                  <c:v>7.745966692414834</c:v>
                </c:pt>
                <c:pt idx="12">
                  <c:v>8.0622577482985491</c:v>
                </c:pt>
                <c:pt idx="13">
                  <c:v>8.3666002653407556</c:v>
                </c:pt>
                <c:pt idx="14">
                  <c:v>8.6602540378443873</c:v>
                </c:pt>
                <c:pt idx="15">
                  <c:v>8.9442719099991592</c:v>
                </c:pt>
                <c:pt idx="16">
                  <c:v>9.2195444572928871</c:v>
                </c:pt>
                <c:pt idx="17">
                  <c:v>9.4868329805051381</c:v>
                </c:pt>
                <c:pt idx="18">
                  <c:v>9.7467943448089631</c:v>
                </c:pt>
                <c:pt idx="19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41-47E1-84E7-E7B401886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885647"/>
        <c:axId val="460032719"/>
      </c:scatterChart>
      <c:valAx>
        <c:axId val="64988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0032719"/>
        <c:crosses val="autoZero"/>
        <c:crossBetween val="midCat"/>
      </c:valAx>
      <c:valAx>
        <c:axId val="46003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988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'Q5'!$A$45:$A$46</c:f>
              <c:numCache>
                <c:formatCode>General</c:formatCode>
                <c:ptCount val="2"/>
                <c:pt idx="0">
                  <c:v>0</c:v>
                </c:pt>
                <c:pt idx="1">
                  <c:v>3.1666666666666665</c:v>
                </c:pt>
              </c:numCache>
            </c:numRef>
          </c:xVal>
          <c:yVal>
            <c:numRef>
              <c:f>'Q5'!$B$45:$B$46</c:f>
              <c:numCache>
                <c:formatCode>General</c:formatCode>
                <c:ptCount val="2"/>
                <c:pt idx="0">
                  <c:v>9.5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82-47C8-BFC7-97718C7BDB6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'Q5'!$C$45:$C$46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xVal>
          <c:yVal>
            <c:numRef>
              <c:f>'Q5'!$D$45:$D$46</c:f>
              <c:numCache>
                <c:formatCode>General</c:formatCode>
                <c:ptCount val="2"/>
                <c:pt idx="0">
                  <c:v>8.115942028985506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82-47C8-BFC7-97718C7BDB6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'Q5'!$E$45:$E$46</c:f>
              <c:numCache>
                <c:formatCode>General</c:formatCode>
                <c:ptCount val="2"/>
                <c:pt idx="0">
                  <c:v>0</c:v>
                </c:pt>
                <c:pt idx="1">
                  <c:v>8.2222222222222214</c:v>
                </c:pt>
              </c:numCache>
            </c:numRef>
          </c:xVal>
          <c:yVal>
            <c:numRef>
              <c:f>'Q5'!$F$45:$F$46</c:f>
              <c:numCache>
                <c:formatCode>General</c:formatCode>
                <c:ptCount val="2"/>
                <c:pt idx="0">
                  <c:v>4.0217391304347831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82-47C8-BFC7-97718C7BDB65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'Q5'!$G$45:$G$46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'Q5'!$H$45:$H$46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82-47C8-BFC7-97718C7BDB65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'Q5'!$I$45:$I$46</c:f>
              <c:numCache>
                <c:formatCode>General</c:formatCode>
                <c:ptCount val="2"/>
                <c:pt idx="0">
                  <c:v>0</c:v>
                </c:pt>
                <c:pt idx="1">
                  <c:v>25</c:v>
                </c:pt>
              </c:numCache>
            </c:numRef>
          </c:xVal>
          <c:yVal>
            <c:numRef>
              <c:f>'Q5'!$J$45:$J$46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A82-47C8-BFC7-97718C7BDB65}"/>
            </c:ext>
          </c:extLst>
        </c:ser>
        <c:ser>
          <c:idx val="6"/>
          <c:order val="5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'Q5'!$K$45:$K$46</c:f>
              <c:numCache>
                <c:formatCode>General</c:formatCode>
                <c:ptCount val="2"/>
                <c:pt idx="0">
                  <c:v>0</c:v>
                </c:pt>
                <c:pt idx="1">
                  <c:v>8.2857142857142865</c:v>
                </c:pt>
              </c:numCache>
            </c:numRef>
          </c:xVal>
          <c:yVal>
            <c:numRef>
              <c:f>'Q5'!$L$45:$L$46</c:f>
              <c:numCache>
                <c:formatCode>General</c:formatCode>
                <c:ptCount val="2"/>
                <c:pt idx="0">
                  <c:v>6.4444444444444438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40-42BC-95FA-8E7057DA9AE8}"/>
            </c:ext>
          </c:extLst>
        </c:ser>
        <c:ser>
          <c:idx val="7"/>
          <c:order val="6"/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2">
                    <a:lumMod val="60000"/>
                  </a:schemeClr>
                </a:solidFill>
                <a:ln w="44450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34925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340-42BC-95FA-8E7057DA9AE8}"/>
              </c:ext>
            </c:extLst>
          </c:dPt>
          <c:xVal>
            <c:numRef>
              <c:f>'Q5'!$J$49</c:f>
              <c:numCache>
                <c:formatCode>General</c:formatCode>
                <c:ptCount val="1"/>
                <c:pt idx="0">
                  <c:v>7.7931033648337191</c:v>
                </c:pt>
              </c:numCache>
            </c:numRef>
          </c:xVal>
          <c:yVal>
            <c:numRef>
              <c:f>'Q5'!$K$49</c:f>
              <c:numCache>
                <c:formatCode>General</c:formatCode>
                <c:ptCount val="1"/>
                <c:pt idx="0">
                  <c:v>0.20989509328785472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340-42BC-95FA-8E7057DA9AE8}"/>
            </c:ext>
          </c:extLst>
        </c:ser>
        <c:ser>
          <c:idx val="5"/>
          <c:order val="7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'Q5'!$K$45:$K$46</c:f>
              <c:numCache>
                <c:formatCode>General</c:formatCode>
                <c:ptCount val="2"/>
                <c:pt idx="0">
                  <c:v>0</c:v>
                </c:pt>
                <c:pt idx="1">
                  <c:v>8.2857142857142865</c:v>
                </c:pt>
              </c:numCache>
            </c:numRef>
          </c:xVal>
          <c:yVal>
            <c:numRef>
              <c:f>'Q5'!$L$45:$L$46</c:f>
              <c:numCache>
                <c:formatCode>General</c:formatCode>
                <c:ptCount val="2"/>
                <c:pt idx="0">
                  <c:v>6.4444444444444438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340-42BC-95FA-8E7057DA9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347599"/>
        <c:axId val="2116274143"/>
      </c:scatterChart>
      <c:valAx>
        <c:axId val="382347599"/>
        <c:scaling>
          <c:orientation val="minMax"/>
          <c:max val="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16274143"/>
        <c:crosses val="autoZero"/>
        <c:crossBetween val="midCat"/>
      </c:valAx>
      <c:valAx>
        <c:axId val="2116274143"/>
        <c:scaling>
          <c:orientation val="minMax"/>
          <c:max val="1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2347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5" Type="http://schemas.openxmlformats.org/officeDocument/2006/relationships/image" Target="../media/image5.emf"/><Relationship Id="rId4" Type="http://schemas.openxmlformats.org/officeDocument/2006/relationships/image" Target="../media/image4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</xdr:row>
          <xdr:rowOff>0</xdr:rowOff>
        </xdr:from>
        <xdr:to>
          <xdr:col>1</xdr:col>
          <xdr:colOff>76200</xdr:colOff>
          <xdr:row>5</xdr:row>
          <xdr:rowOff>7620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11</xdr:row>
          <xdr:rowOff>0</xdr:rowOff>
        </xdr:from>
        <xdr:to>
          <xdr:col>2</xdr:col>
          <xdr:colOff>304800</xdr:colOff>
          <xdr:row>13</xdr:row>
          <xdr:rowOff>7620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16</xdr:row>
          <xdr:rowOff>0</xdr:rowOff>
        </xdr:from>
        <xdr:to>
          <xdr:col>1</xdr:col>
          <xdr:colOff>190500</xdr:colOff>
          <xdr:row>17</xdr:row>
          <xdr:rowOff>22860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8</xdr:row>
          <xdr:rowOff>0</xdr:rowOff>
        </xdr:from>
        <xdr:to>
          <xdr:col>2</xdr:col>
          <xdr:colOff>30480</xdr:colOff>
          <xdr:row>9</xdr:row>
          <xdr:rowOff>22860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137160</xdr:colOff>
          <xdr:row>9</xdr:row>
          <xdr:rowOff>7620</xdr:rowOff>
        </xdr:from>
        <xdr:to>
          <xdr:col>6</xdr:col>
          <xdr:colOff>38100</xdr:colOff>
          <xdr:row>10</xdr:row>
          <xdr:rowOff>0</xdr:rowOff>
        </xdr:to>
        <xdr:sp macro="" textlink="">
          <xdr:nvSpPr>
            <xdr:cNvPr id="1031" name="ScrollBar1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525778</xdr:colOff>
      <xdr:row>25</xdr:row>
      <xdr:rowOff>59267</xdr:rowOff>
    </xdr:from>
    <xdr:to>
      <xdr:col>7</xdr:col>
      <xdr:colOff>414865</xdr:colOff>
      <xdr:row>38</xdr:row>
      <xdr:rowOff>73660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426720</xdr:colOff>
      <xdr:row>27</xdr:row>
      <xdr:rowOff>46567</xdr:rowOff>
    </xdr:from>
    <xdr:to>
      <xdr:col>16</xdr:col>
      <xdr:colOff>119380</xdr:colOff>
      <xdr:row>40</xdr:row>
      <xdr:rowOff>115147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390313</xdr:colOff>
      <xdr:row>39</xdr:row>
      <xdr:rowOff>39793</xdr:rowOff>
    </xdr:from>
    <xdr:to>
      <xdr:col>8</xdr:col>
      <xdr:colOff>85513</xdr:colOff>
      <xdr:row>52</xdr:row>
      <xdr:rowOff>105833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533400</xdr:colOff>
      <xdr:row>41</xdr:row>
      <xdr:rowOff>72814</xdr:rowOff>
    </xdr:from>
    <xdr:to>
      <xdr:col>16</xdr:col>
      <xdr:colOff>228600</xdr:colOff>
      <xdr:row>54</xdr:row>
      <xdr:rowOff>141394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66675</xdr:colOff>
      <xdr:row>8</xdr:row>
      <xdr:rowOff>114300</xdr:rowOff>
    </xdr:from>
    <xdr:ext cx="1413336" cy="2157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9963150" y="1847850"/>
              <a:ext cx="1413336" cy="21576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zh-TW" sz="1200" b="0" i="1">
                      <a:latin typeface="Cambria Math" panose="02040503050406030204" pitchFamily="18" charset="0"/>
                    </a:rPr>
                    <m:t>𝐵𝐻𝑅</m:t>
                  </m:r>
                  <m:r>
                    <a:rPr lang="en-US" altLang="zh-TW" sz="1200" b="0" i="1">
                      <a:latin typeface="Cambria Math" panose="02040503050406030204" pitchFamily="18" charset="0"/>
                    </a:rPr>
                    <m:t>=</m:t>
                  </m:r>
                  <m:sSubSup>
                    <m:sSubSupPr>
                      <m:ctrlPr>
                        <a:rPr lang="en-US" altLang="zh-TW" sz="1200" b="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zh-TW" altLang="en-US" sz="1200" b="0" i="1">
                          <a:latin typeface="Cambria Math" panose="02040503050406030204" pitchFamily="18" charset="0"/>
                        </a:rPr>
                        <m:t>𝜋</m:t>
                      </m:r>
                    </m:e>
                    <m:sub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𝑗</m:t>
                      </m:r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𝑁</m:t>
                      </m:r>
                    </m:sup>
                  </m:sSubSup>
                  <m:r>
                    <a:rPr lang="en-US" altLang="zh-TW" sz="1200" b="0" i="1">
                      <a:latin typeface="Cambria Math" panose="02040503050406030204" pitchFamily="18" charset="0"/>
                    </a:rPr>
                    <m:t>(1+</m:t>
                  </m:r>
                  <m:sSub>
                    <m:sSubPr>
                      <m:ctrlPr>
                        <a:rPr lang="en-US" altLang="zh-TW" sz="12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𝑟</m:t>
                      </m:r>
                    </m:e>
                    <m:sub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r>
                <a:rPr lang="en-US" altLang="zh-TW" sz="1200"/>
                <a:t>)-1</a:t>
              </a:r>
              <a:endParaRPr lang="zh-TW" altLang="en-US" sz="1200"/>
            </a:p>
          </xdr:txBody>
        </xdr:sp>
      </mc:Choice>
      <mc:Fallback xmlns=""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741AD1DC-AA95-4E09-88A2-6FB234F1BFCD}"/>
                </a:ext>
              </a:extLst>
            </xdr:cNvPr>
            <xdr:cNvSpPr txBox="1"/>
          </xdr:nvSpPr>
          <xdr:spPr>
            <a:xfrm>
              <a:off x="9963150" y="1847850"/>
              <a:ext cx="1413336" cy="21576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200" b="0" i="0">
                  <a:latin typeface="Cambria Math" panose="02040503050406030204" pitchFamily="18" charset="0"/>
                </a:rPr>
                <a:t>𝐵𝐻𝑅=</a:t>
              </a:r>
              <a:r>
                <a:rPr lang="zh-TW" altLang="en-US" sz="1200" b="0" i="0">
                  <a:latin typeface="Cambria Math" panose="02040503050406030204" pitchFamily="18" charset="0"/>
                </a:rPr>
                <a:t>𝜋</a:t>
              </a:r>
              <a:r>
                <a:rPr lang="en-US" altLang="zh-TW" sz="1200" b="0" i="0">
                  <a:latin typeface="Cambria Math" panose="02040503050406030204" pitchFamily="18" charset="0"/>
                </a:rPr>
                <a:t>_(𝑗=1)^𝑁 (1+𝑟_𝑖</a:t>
              </a:r>
              <a:r>
                <a:rPr lang="en-US" altLang="zh-TW" sz="1200"/>
                <a:t>)-1</a:t>
              </a:r>
              <a:endParaRPr lang="zh-TW" altLang="en-US" sz="1200"/>
            </a:p>
          </xdr:txBody>
        </xdr:sp>
      </mc:Fallback>
    </mc:AlternateContent>
    <xdr:clientData/>
  </xdr:oneCellAnchor>
  <xdr:oneCellAnchor>
    <xdr:from>
      <xdr:col>14</xdr:col>
      <xdr:colOff>76200</xdr:colOff>
      <xdr:row>9</xdr:row>
      <xdr:rowOff>200025</xdr:rowOff>
    </xdr:from>
    <xdr:ext cx="2495550" cy="2157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SpPr txBox="1"/>
          </xdr:nvSpPr>
          <xdr:spPr>
            <a:xfrm>
              <a:off x="9972675" y="2143125"/>
              <a:ext cx="2495550" cy="21576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zh-TW" sz="1200" b="0" i="1">
                      <a:latin typeface="Cambria Math" panose="02040503050406030204" pitchFamily="18" charset="0"/>
                    </a:rPr>
                    <m:t>𝐵𝐻𝐴𝑅</m:t>
                  </m:r>
                  <m:r>
                    <a:rPr lang="en-US" altLang="zh-TW" sz="1200" b="0" i="1">
                      <a:latin typeface="Cambria Math" panose="02040503050406030204" pitchFamily="18" charset="0"/>
                    </a:rPr>
                    <m:t>=</m:t>
                  </m:r>
                  <m:sSubSup>
                    <m:sSubSupPr>
                      <m:ctrlPr>
                        <a:rPr lang="en-US" altLang="zh-TW" sz="1200" b="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zh-TW" altLang="en-US" sz="1200" b="0" i="1">
                          <a:latin typeface="Cambria Math" panose="02040503050406030204" pitchFamily="18" charset="0"/>
                        </a:rPr>
                        <m:t>𝜋</m:t>
                      </m:r>
                    </m:e>
                    <m:sub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𝑗</m:t>
                      </m:r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𝑁</m:t>
                      </m:r>
                    </m:sup>
                  </m:sSubSup>
                  <m:r>
                    <a:rPr lang="en-US" altLang="zh-TW" sz="1200" b="0" i="1">
                      <a:latin typeface="Cambria Math" panose="02040503050406030204" pitchFamily="18" charset="0"/>
                    </a:rPr>
                    <m:t>(1+</m:t>
                  </m:r>
                  <m:sSub>
                    <m:sSubPr>
                      <m:ctrlPr>
                        <a:rPr lang="en-US" altLang="zh-TW" sz="12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𝑟</m:t>
                      </m:r>
                    </m:e>
                    <m:sub>
                      <m:r>
                        <a:rPr lang="en-US" altLang="zh-TW" sz="12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r>
                <a:rPr lang="en-US" altLang="zh-TW" sz="1200"/>
                <a:t>)-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zh-TW" sz="12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zh-TW" altLang="zh-TW" sz="12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𝜋</m:t>
                      </m:r>
                    </m:e>
                    <m:sub>
                      <m:r>
                        <a:rPr lang="en-US" altLang="zh-TW" sz="12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𝑗</m:t>
                      </m:r>
                      <m:r>
                        <a:rPr lang="en-US" altLang="zh-TW" sz="12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=1</m:t>
                      </m:r>
                    </m:sub>
                    <m:sup>
                      <m:r>
                        <a:rPr lang="en-US" altLang="zh-TW" sz="12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</m:t>
                      </m:r>
                    </m:sup>
                  </m:sSubSup>
                  <m:r>
                    <a:rPr lang="en-US" altLang="zh-TW" sz="12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(1+</m:t>
                  </m:r>
                  <m:sSub>
                    <m:sSubPr>
                      <m:ctrlPr>
                        <a:rPr lang="en-US" altLang="zh-TW" sz="12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TW" sz="12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𝑟</m:t>
                      </m:r>
                    </m:e>
                    <m:sub>
                      <m:r>
                        <a:rPr lang="en-US" altLang="zh-TW" sz="12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  <m:r>
                        <a:rPr lang="en-US" altLang="zh-TW" sz="12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altLang="zh-TW" sz="12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en-US" altLang="zh-TW" sz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zh-TW" altLang="en-US" sz="1200"/>
            </a:p>
          </xdr:txBody>
        </xdr:sp>
      </mc:Choice>
      <mc:Fallback xmlns="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3F920046-57DB-42FA-A812-06D7BB0E800E}"/>
                </a:ext>
              </a:extLst>
            </xdr:cNvPr>
            <xdr:cNvSpPr txBox="1"/>
          </xdr:nvSpPr>
          <xdr:spPr>
            <a:xfrm>
              <a:off x="9972675" y="2143125"/>
              <a:ext cx="2495550" cy="21576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TW" sz="1200" b="0" i="0">
                  <a:latin typeface="Cambria Math" panose="02040503050406030204" pitchFamily="18" charset="0"/>
                </a:rPr>
                <a:t>𝐵𝐻𝐴𝑅=</a:t>
              </a:r>
              <a:r>
                <a:rPr lang="zh-TW" altLang="en-US" sz="1200" b="0" i="0">
                  <a:latin typeface="Cambria Math" panose="02040503050406030204" pitchFamily="18" charset="0"/>
                </a:rPr>
                <a:t>𝜋</a:t>
              </a:r>
              <a:r>
                <a:rPr lang="en-US" altLang="zh-TW" sz="1200" b="0" i="0">
                  <a:latin typeface="Cambria Math" panose="02040503050406030204" pitchFamily="18" charset="0"/>
                </a:rPr>
                <a:t>_(𝑗=1)^𝑁 (1+𝑟_𝑖</a:t>
              </a:r>
              <a:r>
                <a:rPr lang="en-US" altLang="zh-TW" sz="1200"/>
                <a:t>)-</a:t>
              </a:r>
              <a:r>
                <a:rPr lang="zh-TW" altLang="zh-TW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𝜋</a:t>
              </a:r>
              <a:r>
                <a:rPr lang="en-US" altLang="zh-TW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_(𝑗=1)^𝑁 (1+𝑟_(𝑚,𝑖)</a:t>
              </a:r>
              <a:r>
                <a:rPr lang="en-US" altLang="zh-TW" sz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zh-TW" altLang="en-US" sz="12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</xdr:row>
      <xdr:rowOff>38100</xdr:rowOff>
    </xdr:from>
    <xdr:to>
      <xdr:col>8</xdr:col>
      <xdr:colOff>447675</xdr:colOff>
      <xdr:row>10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>
          <a:spLocks noChangeArrowheads="1"/>
        </xdr:cNvSpPr>
      </xdr:nvSpPr>
      <xdr:spPr bwMode="auto">
        <a:xfrm>
          <a:off x="28575" y="447675"/>
          <a:ext cx="5600700" cy="1628775"/>
        </a:xfrm>
        <a:prstGeom prst="rect">
          <a:avLst/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0" bIns="0" anchor="t" upright="1"/>
        <a:lstStyle/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A special diet utilizes </a:t>
          </a:r>
          <a:r>
            <a:rPr lang="en-US" altLang="zh-TW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vegetables</a:t>
          </a:r>
          <a:r>
            <a:rPr lang="zh-TW" altLang="en-US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 and </a:t>
          </a:r>
          <a:r>
            <a:rPr lang="en-US" altLang="zh-TW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whole grains </a:t>
          </a:r>
          <a:r>
            <a:rPr lang="zh-TW" altLang="en-US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to supply a ca</a:t>
          </a:r>
          <a:r>
            <a:rPr lang="en-US" altLang="zh-TW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ncer patient</a:t>
          </a:r>
          <a:r>
            <a:rPr lang="zh-TW" altLang="en-US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's minimum daily requirements: 38 milligrams of vitamin A, 56 milligrams of vitamin B, and 37 milligrams of vitamin C. Each unit of </a:t>
          </a:r>
          <a:r>
            <a:rPr lang="en-US" altLang="zh-TW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vegetable</a:t>
          </a:r>
          <a:r>
            <a:rPr lang="zh-TW" altLang="en-US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 costs $0.35 and supplies 12 milligram of vitamin A, 7 milligrams of vitamin B, and 4.5 milligrams of vitamin C. Each </a:t>
          </a:r>
          <a:r>
            <a:rPr lang="en-US" altLang="zh-TW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whole grain</a:t>
          </a:r>
          <a:r>
            <a:rPr lang="zh-TW" altLang="en-US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 costs $0.45 and supplies 4 milligrams of vitamin A, 6.9 milligrams of vitamin B, and 9.2 milligrams of vitamin C. The goal is to determine the mixture of </a:t>
          </a:r>
          <a:r>
            <a:rPr lang="en-US" altLang="zh-TW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vegetable and whole grain</a:t>
          </a:r>
          <a:r>
            <a:rPr lang="zh-TW" altLang="en-US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 that minimizes the total cost and to calculate that minimum cost.</a:t>
          </a:r>
        </a:p>
      </xdr:txBody>
    </xdr:sp>
    <xdr:clientData/>
  </xdr:twoCellAnchor>
  <xdr:twoCellAnchor>
    <xdr:from>
      <xdr:col>0</xdr:col>
      <xdr:colOff>480060</xdr:colOff>
      <xdr:row>48</xdr:row>
      <xdr:rowOff>53340</xdr:rowOff>
    </xdr:from>
    <xdr:to>
      <xdr:col>8</xdr:col>
      <xdr:colOff>175260</xdr:colOff>
      <xdr:row>61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42</xdr:row>
          <xdr:rowOff>15240</xdr:rowOff>
        </xdr:from>
        <xdr:to>
          <xdr:col>13</xdr:col>
          <xdr:colOff>586740</xdr:colOff>
          <xdr:row>42</xdr:row>
          <xdr:rowOff>182880</xdr:rowOff>
        </xdr:to>
        <xdr:sp macro="" textlink="">
          <xdr:nvSpPr>
            <xdr:cNvPr id="3073" name="ScrollBar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5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395287</xdr:colOff>
      <xdr:row>1</xdr:row>
      <xdr:rowOff>166686</xdr:rowOff>
    </xdr:from>
    <xdr:to>
      <xdr:col>10</xdr:col>
      <xdr:colOff>523875</xdr:colOff>
      <xdr:row>15</xdr:row>
      <xdr:rowOff>19049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395287" y="376236"/>
          <a:ext cx="6986588" cy="2786063"/>
        </a:xfrm>
        <a:prstGeom prst="rect">
          <a:avLst/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0" bIns="0" anchor="t" upright="1"/>
        <a:lstStyle/>
        <a:p>
          <a:pPr algn="l" rtl="0">
            <a:defRPr sz="1000"/>
          </a:pPr>
          <a:r>
            <a:rPr lang="en-US" altLang="zh-TW" sz="14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Shaw-Ann </a:t>
          </a:r>
          <a:r>
            <a:rPr lang="zh-TW" altLang="en-US" sz="14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borrows NT$ 12,000,000 on a mortgage at </a:t>
          </a:r>
          <a:r>
            <a:rPr lang="en-US" altLang="zh-TW" sz="14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a fixed rate of 5</a:t>
          </a:r>
          <a:r>
            <a:rPr lang="zh-TW" altLang="en-US" sz="14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% for </a:t>
          </a:r>
          <a:r>
            <a:rPr lang="en-US" altLang="zh-TW" sz="14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3</a:t>
          </a:r>
          <a:r>
            <a:rPr lang="zh-TW" altLang="en-US" sz="14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0 years with monthly payments.</a:t>
          </a:r>
        </a:p>
        <a:p>
          <a:pPr algn="l" rtl="0">
            <a:defRPr sz="1000"/>
          </a:pPr>
          <a:r>
            <a:rPr lang="zh-TW" altLang="en-US" sz="14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a. What is the monthly payment?</a:t>
          </a:r>
        </a:p>
        <a:p>
          <a:pPr algn="l" rtl="0">
            <a:defRPr sz="1000"/>
          </a:pPr>
          <a:r>
            <a:rPr lang="zh-TW" altLang="en-US" sz="14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b. What is the interest </a:t>
          </a:r>
          <a:r>
            <a:rPr lang="en-US" altLang="zh-TW" sz="14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payment </a:t>
          </a:r>
          <a:r>
            <a:rPr lang="zh-TW" altLang="en-US" sz="14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for the first month?</a:t>
          </a:r>
        </a:p>
        <a:p>
          <a:pPr algn="l" rtl="0">
            <a:defRPr sz="1000"/>
          </a:pPr>
          <a:r>
            <a:rPr lang="zh-TW" altLang="en-US" sz="14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c. How much interest does he pay in the first year?</a:t>
          </a:r>
        </a:p>
        <a:p>
          <a:pPr algn="l" rtl="0">
            <a:defRPr sz="1000"/>
          </a:pPr>
          <a:r>
            <a:rPr lang="zh-TW" altLang="en-US" sz="14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d. At the end of year </a:t>
          </a:r>
          <a:r>
            <a:rPr lang="en-US" altLang="zh-TW" sz="14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8</a:t>
          </a:r>
          <a:r>
            <a:rPr lang="zh-TW" altLang="en-US" sz="14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, </a:t>
          </a:r>
          <a:r>
            <a:rPr lang="en-US" altLang="zh-TW" sz="14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Shaw-Ann</a:t>
          </a:r>
          <a:r>
            <a:rPr lang="zh-TW" altLang="en-US" sz="14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 decides to prepay the loan.  What is the outstanding at that time?</a:t>
          </a:r>
        </a:p>
        <a:p>
          <a:pPr algn="l" rtl="0">
            <a:defRPr sz="1000"/>
          </a:pPr>
          <a:r>
            <a:rPr lang="zh-TW" altLang="en-US" sz="14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e. How much has </a:t>
          </a:r>
          <a:r>
            <a:rPr lang="en-US" altLang="zh-TW" sz="14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Shaw-Ann</a:t>
          </a:r>
          <a:r>
            <a:rPr lang="zh-TW" altLang="en-US" sz="14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 paid for in the first three years?  How much interest has </a:t>
          </a:r>
          <a:r>
            <a:rPr lang="en-US" altLang="zh-TW" sz="14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Shaw-Ann</a:t>
          </a:r>
          <a:r>
            <a:rPr lang="zh-TW" altLang="en-US" sz="14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 paid in the first three years?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control" Target="../activeX/activeX1.xml"/><Relationship Id="rId5" Type="http://schemas.openxmlformats.org/officeDocument/2006/relationships/oleObject" Target="../embeddings/oleObject2.bin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openxmlformats.org/officeDocument/2006/relationships/image" Target="../media/image6.emf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EC21-F4E7-4991-9FAB-4BC940FE69DE}">
  <sheetPr codeName="Sheet2"/>
  <dimension ref="A1:H6"/>
  <sheetViews>
    <sheetView workbookViewId="0">
      <selection activeCell="A4" sqref="A4"/>
    </sheetView>
  </sheetViews>
  <sheetFormatPr defaultRowHeight="16.2" x14ac:dyDescent="0.3"/>
  <cols>
    <col min="8" max="8" width="15.109375" customWidth="1"/>
  </cols>
  <sheetData>
    <row r="1" spans="1:8" x14ac:dyDescent="0.3">
      <c r="A1" t="s">
        <v>0</v>
      </c>
    </row>
    <row r="2" spans="1:8" x14ac:dyDescent="0.3">
      <c r="A2" t="s">
        <v>1</v>
      </c>
      <c r="G2" s="1" t="s">
        <v>6</v>
      </c>
      <c r="H2" s="2" t="s">
        <v>73</v>
      </c>
    </row>
    <row r="3" spans="1:8" x14ac:dyDescent="0.3">
      <c r="A3" t="s">
        <v>2</v>
      </c>
      <c r="B3" t="s">
        <v>3</v>
      </c>
      <c r="G3" s="1" t="s">
        <v>7</v>
      </c>
      <c r="H3" s="2" t="s">
        <v>74</v>
      </c>
    </row>
    <row r="4" spans="1:8" x14ac:dyDescent="0.3">
      <c r="A4" t="s">
        <v>4</v>
      </c>
    </row>
    <row r="5" spans="1:8" x14ac:dyDescent="0.3">
      <c r="A5" t="s">
        <v>5</v>
      </c>
    </row>
    <row r="6" spans="1:8" x14ac:dyDescent="0.3">
      <c r="A6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49C4-2A64-4A15-8DB7-C0DA8575F833}">
  <sheetPr codeName="Sheet3"/>
  <dimension ref="A1:N27"/>
  <sheetViews>
    <sheetView tabSelected="1" zoomScale="90" zoomScaleNormal="90" workbookViewId="0">
      <selection activeCell="M14" sqref="M14"/>
    </sheetView>
  </sheetViews>
  <sheetFormatPr defaultRowHeight="16.2" x14ac:dyDescent="0.3"/>
  <cols>
    <col min="17" max="17" width="9.6640625" bestFit="1" customWidth="1"/>
  </cols>
  <sheetData>
    <row r="1" spans="1:14" x14ac:dyDescent="0.3">
      <c r="A1" t="s">
        <v>9</v>
      </c>
    </row>
    <row r="2" spans="1:14" x14ac:dyDescent="0.3">
      <c r="J2" t="s">
        <v>13</v>
      </c>
    </row>
    <row r="3" spans="1:14" x14ac:dyDescent="0.3">
      <c r="A3" t="s">
        <v>167</v>
      </c>
      <c r="J3" t="s">
        <v>14</v>
      </c>
    </row>
    <row r="4" spans="1:14" x14ac:dyDescent="0.3">
      <c r="J4" t="s">
        <v>166</v>
      </c>
    </row>
    <row r="5" spans="1:14" x14ac:dyDescent="0.3">
      <c r="C5" s="3" t="s">
        <v>10</v>
      </c>
    </row>
    <row r="6" spans="1:14" x14ac:dyDescent="0.3">
      <c r="C6">
        <v>2</v>
      </c>
      <c r="J6" t="s">
        <v>15</v>
      </c>
    </row>
    <row r="7" spans="1:14" x14ac:dyDescent="0.3">
      <c r="A7" t="s">
        <v>169</v>
      </c>
      <c r="J7" t="s">
        <v>16</v>
      </c>
      <c r="K7" t="s">
        <v>168</v>
      </c>
      <c r="L7" t="s">
        <v>170</v>
      </c>
      <c r="M7" t="s">
        <v>172</v>
      </c>
      <c r="N7" t="s">
        <v>174</v>
      </c>
    </row>
    <row r="8" spans="1:14" x14ac:dyDescent="0.3">
      <c r="B8" s="10" t="s">
        <v>175</v>
      </c>
      <c r="C8" s="10"/>
      <c r="J8">
        <v>5</v>
      </c>
      <c r="K8">
        <f>J8^(1-$C$6)/(1-$C$6)</f>
        <v>-0.2</v>
      </c>
      <c r="L8">
        <f>1-EXP(-$D$10*J8)</f>
        <v>0.23662050566314685</v>
      </c>
      <c r="M8">
        <f>(J8^$D$14-1)/$D$14</f>
        <v>2.0688553223092083</v>
      </c>
      <c r="N8">
        <f>J8^0.5</f>
        <v>2.2360679774997898</v>
      </c>
    </row>
    <row r="9" spans="1:14" x14ac:dyDescent="0.3">
      <c r="D9" t="s">
        <v>67</v>
      </c>
      <c r="E9" t="s">
        <v>11</v>
      </c>
      <c r="J9">
        <v>10</v>
      </c>
      <c r="K9">
        <f>J9^(1-$C$6)/(1-$C$6)</f>
        <v>-0.1</v>
      </c>
      <c r="L9">
        <f t="shared" ref="L9:L27" si="0">1-EXP(-$D$10*J9)</f>
        <v>0.41725174762601036</v>
      </c>
      <c r="M9">
        <f>(J9^$D$14-1)/$D$14</f>
        <v>3.3175410498962661</v>
      </c>
      <c r="N9">
        <f t="shared" ref="N9:N27" si="1">J9^0.5</f>
        <v>3.1622776601683795</v>
      </c>
    </row>
    <row r="10" spans="1:14" x14ac:dyDescent="0.3">
      <c r="D10">
        <f>G10/1000</f>
        <v>5.3999999999999999E-2</v>
      </c>
      <c r="G10">
        <v>54</v>
      </c>
      <c r="J10">
        <v>15</v>
      </c>
      <c r="K10">
        <f t="shared" ref="K10:K27" si="2">J10^(1-$C$6)/(1-$C$6)</f>
        <v>-6.6666666666666666E-2</v>
      </c>
      <c r="L10">
        <f t="shared" si="0"/>
        <v>0.55514193377705889</v>
      </c>
      <c r="M10">
        <f t="shared" ref="M10:M27" si="3">(J10^$D$14-1)/$D$14</f>
        <v>4.1778112694755176</v>
      </c>
      <c r="N10">
        <f t="shared" si="1"/>
        <v>3.872983346207417</v>
      </c>
    </row>
    <row r="11" spans="1:14" x14ac:dyDescent="0.3">
      <c r="A11" t="s">
        <v>171</v>
      </c>
      <c r="J11">
        <v>20</v>
      </c>
      <c r="K11">
        <f t="shared" si="2"/>
        <v>-0.05</v>
      </c>
      <c r="L11">
        <f>1-EXP(-$D$10*J11)</f>
        <v>0.66040447435506089</v>
      </c>
      <c r="M11">
        <f t="shared" si="3"/>
        <v>4.8548535074386026</v>
      </c>
      <c r="N11">
        <f t="shared" si="1"/>
        <v>4.4721359549995796</v>
      </c>
    </row>
    <row r="12" spans="1:14" x14ac:dyDescent="0.3">
      <c r="J12">
        <v>25</v>
      </c>
      <c r="K12">
        <f t="shared" si="2"/>
        <v>-0.04</v>
      </c>
      <c r="L12">
        <f t="shared" si="0"/>
        <v>0.74075973935410855</v>
      </c>
      <c r="M12">
        <f t="shared" si="3"/>
        <v>5.4217593480125572</v>
      </c>
      <c r="N12">
        <f t="shared" si="1"/>
        <v>5</v>
      </c>
    </row>
    <row r="13" spans="1:14" x14ac:dyDescent="0.3">
      <c r="D13" s="3" t="s">
        <v>12</v>
      </c>
      <c r="J13">
        <v>30</v>
      </c>
      <c r="K13">
        <f t="shared" si="2"/>
        <v>-3.3333333333333333E-2</v>
      </c>
      <c r="L13">
        <f t="shared" si="0"/>
        <v>0.80210130091638532</v>
      </c>
      <c r="M13">
        <f>(J13^$D$14-1)/$D$14</f>
        <v>5.9139703822406045</v>
      </c>
      <c r="N13">
        <f t="shared" si="1"/>
        <v>5.4772255750516612</v>
      </c>
    </row>
    <row r="14" spans="1:14" x14ac:dyDescent="0.3">
      <c r="D14">
        <v>0.3</v>
      </c>
      <c r="J14">
        <v>35</v>
      </c>
      <c r="K14">
        <f t="shared" si="2"/>
        <v>-2.8571428571428571E-2</v>
      </c>
      <c r="L14">
        <f t="shared" si="0"/>
        <v>0.84892819116362916</v>
      </c>
      <c r="M14">
        <f t="shared" si="3"/>
        <v>6.3516562641474135</v>
      </c>
      <c r="N14">
        <f t="shared" si="1"/>
        <v>5.9160797830996161</v>
      </c>
    </row>
    <row r="15" spans="1:14" x14ac:dyDescent="0.3">
      <c r="A15" t="s">
        <v>173</v>
      </c>
      <c r="J15">
        <v>40</v>
      </c>
      <c r="K15">
        <f t="shared" si="2"/>
        <v>-2.5000000000000001E-2</v>
      </c>
      <c r="L15">
        <f t="shared" si="0"/>
        <v>0.88467487896193753</v>
      </c>
      <c r="M15">
        <f t="shared" si="3"/>
        <v>6.7475071511073939</v>
      </c>
      <c r="N15">
        <f t="shared" si="1"/>
        <v>6.324555320336759</v>
      </c>
    </row>
    <row r="16" spans="1:14" x14ac:dyDescent="0.3">
      <c r="J16">
        <v>45</v>
      </c>
      <c r="K16">
        <f t="shared" si="2"/>
        <v>-2.2222222222222223E-2</v>
      </c>
      <c r="L16">
        <f t="shared" si="0"/>
        <v>0.9119631674176274</v>
      </c>
      <c r="M16">
        <f t="shared" si="3"/>
        <v>7.1100807790888849</v>
      </c>
      <c r="N16">
        <f t="shared" si="1"/>
        <v>6.7082039324993694</v>
      </c>
    </row>
    <row r="17" spans="10:14" x14ac:dyDescent="0.3">
      <c r="J17">
        <v>50</v>
      </c>
      <c r="K17">
        <f t="shared" si="2"/>
        <v>-0.02</v>
      </c>
      <c r="L17">
        <f t="shared" si="0"/>
        <v>0.93279448726025027</v>
      </c>
      <c r="M17">
        <f t="shared" si="3"/>
        <v>7.445450109622624</v>
      </c>
      <c r="N17">
        <f t="shared" si="1"/>
        <v>7.0710678118654755</v>
      </c>
    </row>
    <row r="18" spans="10:14" x14ac:dyDescent="0.3">
      <c r="J18">
        <v>55</v>
      </c>
      <c r="K18">
        <f>J18^(1-$C$6)/(1-$C$6)</f>
        <v>-1.8181818181818181E-2</v>
      </c>
      <c r="L18">
        <f t="shared" si="0"/>
        <v>0.94869668966808085</v>
      </c>
      <c r="M18">
        <f t="shared" si="3"/>
        <v>7.7580969090210878</v>
      </c>
      <c r="N18">
        <f t="shared" si="1"/>
        <v>7.416198487095663</v>
      </c>
    </row>
    <row r="19" spans="10:14" x14ac:dyDescent="0.3">
      <c r="J19">
        <v>60</v>
      </c>
      <c r="K19">
        <f t="shared" si="2"/>
        <v>-1.6666666666666666E-2</v>
      </c>
      <c r="L19">
        <f t="shared" si="0"/>
        <v>0.9608361049010129</v>
      </c>
      <c r="M19">
        <f t="shared" si="3"/>
        <v>8.051432974599205</v>
      </c>
      <c r="N19">
        <f t="shared" si="1"/>
        <v>7.745966692414834</v>
      </c>
    </row>
    <row r="20" spans="10:14" x14ac:dyDescent="0.3">
      <c r="J20">
        <v>65</v>
      </c>
      <c r="K20">
        <f>J20^(1-$C$6)/(1-$C$6)</f>
        <v>-1.5384615384615385E-2</v>
      </c>
      <c r="L20">
        <f>1-EXP(-$D$10*J20)</f>
        <v>0.97010308556307367</v>
      </c>
      <c r="M20">
        <f t="shared" si="3"/>
        <v>8.328121976460082</v>
      </c>
      <c r="N20">
        <f t="shared" si="1"/>
        <v>8.0622577482985491</v>
      </c>
    </row>
    <row r="21" spans="10:14" x14ac:dyDescent="0.3">
      <c r="J21">
        <v>70</v>
      </c>
      <c r="K21">
        <f t="shared" si="2"/>
        <v>-1.4285714285714285E-2</v>
      </c>
      <c r="L21">
        <f t="shared" si="0"/>
        <v>0.97717730857490703</v>
      </c>
      <c r="M21">
        <f t="shared" si="3"/>
        <v>8.5902875029087209</v>
      </c>
      <c r="N21">
        <f t="shared" si="1"/>
        <v>8.3666002653407556</v>
      </c>
    </row>
    <row r="22" spans="10:14" x14ac:dyDescent="0.3">
      <c r="J22">
        <v>75</v>
      </c>
      <c r="K22">
        <f t="shared" si="2"/>
        <v>-1.3333333333333334E-2</v>
      </c>
      <c r="L22">
        <f t="shared" si="0"/>
        <v>0.98257762536050652</v>
      </c>
      <c r="M22">
        <f t="shared" si="3"/>
        <v>8.8396527159220675</v>
      </c>
      <c r="N22">
        <f t="shared" si="1"/>
        <v>8.6602540378443873</v>
      </c>
    </row>
    <row r="23" spans="10:14" x14ac:dyDescent="0.3">
      <c r="J23">
        <v>80</v>
      </c>
      <c r="K23">
        <f t="shared" si="2"/>
        <v>-1.2500000000000001E-2</v>
      </c>
      <c r="L23">
        <f t="shared" si="0"/>
        <v>0.98670011645755629</v>
      </c>
      <c r="M23">
        <f t="shared" si="3"/>
        <v>9.0776371109071281</v>
      </c>
      <c r="N23">
        <f t="shared" si="1"/>
        <v>8.9442719099991592</v>
      </c>
    </row>
    <row r="24" spans="10:14" x14ac:dyDescent="0.3">
      <c r="J24">
        <v>85</v>
      </c>
      <c r="K24">
        <f t="shared" si="2"/>
        <v>-1.1764705882352941E-2</v>
      </c>
      <c r="L24">
        <f t="shared" si="0"/>
        <v>0.98984714162663023</v>
      </c>
      <c r="M24">
        <f t="shared" si="3"/>
        <v>9.3054253855057905</v>
      </c>
      <c r="N24">
        <f>J24^0.5</f>
        <v>9.2195444572928871</v>
      </c>
    </row>
    <row r="25" spans="10:14" x14ac:dyDescent="0.3">
      <c r="J25">
        <v>90</v>
      </c>
      <c r="K25">
        <f t="shared" si="2"/>
        <v>-1.1111111111111112E-2</v>
      </c>
      <c r="L25">
        <f t="shared" si="0"/>
        <v>0.99224951610886336</v>
      </c>
      <c r="M25">
        <f>(J25^$D$14-1)/$D$14</f>
        <v>9.5240176074227403</v>
      </c>
      <c r="N25">
        <f t="shared" si="1"/>
        <v>9.4868329805051381</v>
      </c>
    </row>
    <row r="26" spans="10:14" x14ac:dyDescent="0.3">
      <c r="J26">
        <v>95</v>
      </c>
      <c r="K26">
        <f t="shared" si="2"/>
        <v>-1.0526315789473684E-2</v>
      </c>
      <c r="L26">
        <f t="shared" si="0"/>
        <v>0.99408343952631817</v>
      </c>
      <c r="M26">
        <f t="shared" si="3"/>
        <v>9.7342665053766968</v>
      </c>
      <c r="N26">
        <f t="shared" si="1"/>
        <v>9.7467943448089631</v>
      </c>
    </row>
    <row r="27" spans="10:14" x14ac:dyDescent="0.3">
      <c r="J27">
        <v>100</v>
      </c>
      <c r="K27">
        <f t="shared" si="2"/>
        <v>-0.01</v>
      </c>
      <c r="L27">
        <f t="shared" si="0"/>
        <v>0.99548341905738735</v>
      </c>
      <c r="M27">
        <f t="shared" si="3"/>
        <v>9.9369056851165762</v>
      </c>
      <c r="N27">
        <f t="shared" si="1"/>
        <v>10</v>
      </c>
    </row>
  </sheetData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7" r:id="rId3">
          <objectPr defaultSize="0" autoPict="0" r:id="rId4">
            <anchor moveWithCells="1" sizeWithCells="1">
              <from>
                <xdr:col>0</xdr:col>
                <xdr:colOff>0</xdr:colOff>
                <xdr:row>3</xdr:row>
                <xdr:rowOff>0</xdr:rowOff>
              </from>
              <to>
                <xdr:col>1</xdr:col>
                <xdr:colOff>76200</xdr:colOff>
                <xdr:row>5</xdr:row>
                <xdr:rowOff>7620</xdr:rowOff>
              </to>
            </anchor>
          </objectPr>
        </oleObject>
      </mc:Choice>
      <mc:Fallback>
        <oleObject progId="Equation.3" shapeId="1027" r:id="rId3"/>
      </mc:Fallback>
    </mc:AlternateContent>
    <mc:AlternateContent xmlns:mc="http://schemas.openxmlformats.org/markup-compatibility/2006">
      <mc:Choice Requires="x14">
        <oleObject progId="Equation.3" shapeId="1028" r:id="rId5">
          <objectPr defaultSize="0" autoPict="0" r:id="rId6">
            <anchor moveWithCells="1" sizeWithCells="1">
              <from>
                <xdr:col>0</xdr:col>
                <xdr:colOff>0</xdr:colOff>
                <xdr:row>11</xdr:row>
                <xdr:rowOff>0</xdr:rowOff>
              </from>
              <to>
                <xdr:col>2</xdr:col>
                <xdr:colOff>304800</xdr:colOff>
                <xdr:row>13</xdr:row>
                <xdr:rowOff>7620</xdr:rowOff>
              </to>
            </anchor>
          </objectPr>
        </oleObject>
      </mc:Choice>
      <mc:Fallback>
        <oleObject progId="Equation.3" shapeId="1028" r:id="rId5"/>
      </mc:Fallback>
    </mc:AlternateContent>
    <mc:AlternateContent xmlns:mc="http://schemas.openxmlformats.org/markup-compatibility/2006">
      <mc:Choice Requires="x14">
        <oleObject progId="Equation.3" shapeId="1029" r:id="rId7">
          <objectPr defaultSize="0" autoPict="0" r:id="rId8">
            <anchor moveWithCells="1" sizeWithCells="1">
              <from>
                <xdr:col>0</xdr:col>
                <xdr:colOff>0</xdr:colOff>
                <xdr:row>16</xdr:row>
                <xdr:rowOff>0</xdr:rowOff>
              </from>
              <to>
                <xdr:col>1</xdr:col>
                <xdr:colOff>190500</xdr:colOff>
                <xdr:row>17</xdr:row>
                <xdr:rowOff>22860</xdr:rowOff>
              </to>
            </anchor>
          </objectPr>
        </oleObject>
      </mc:Choice>
      <mc:Fallback>
        <oleObject progId="Equation.3" shapeId="1029" r:id="rId7"/>
      </mc:Fallback>
    </mc:AlternateContent>
    <mc:AlternateContent xmlns:mc="http://schemas.openxmlformats.org/markup-compatibility/2006">
      <mc:Choice Requires="x14">
        <oleObject progId="Equation.3" shapeId="1030" r:id="rId9">
          <objectPr defaultSize="0" autoPict="0" r:id="rId10">
            <anchor moveWithCells="1" sizeWithCells="1">
              <from>
                <xdr:col>0</xdr:col>
                <xdr:colOff>0</xdr:colOff>
                <xdr:row>8</xdr:row>
                <xdr:rowOff>0</xdr:rowOff>
              </from>
              <to>
                <xdr:col>2</xdr:col>
                <xdr:colOff>30480</xdr:colOff>
                <xdr:row>9</xdr:row>
                <xdr:rowOff>22860</xdr:rowOff>
              </to>
            </anchor>
          </objectPr>
        </oleObject>
      </mc:Choice>
      <mc:Fallback>
        <oleObject progId="Equation.3" shapeId="1030" r:id="rId9"/>
      </mc:Fallback>
    </mc:AlternateContent>
  </oleObjects>
  <controls>
    <mc:AlternateContent xmlns:mc="http://schemas.openxmlformats.org/markup-compatibility/2006">
      <mc:Choice Requires="x14">
        <control shapeId="1031" r:id="rId11" name="ScrollBar1">
          <controlPr defaultSize="0" autoLine="0" linkedCell="G10" r:id="rId12">
            <anchor moveWithCells="1">
              <from>
                <xdr:col>4</xdr:col>
                <xdr:colOff>137160</xdr:colOff>
                <xdr:row>9</xdr:row>
                <xdr:rowOff>7620</xdr:rowOff>
              </from>
              <to>
                <xdr:col>6</xdr:col>
                <xdr:colOff>38100</xdr:colOff>
                <xdr:row>10</xdr:row>
                <xdr:rowOff>0</xdr:rowOff>
              </to>
            </anchor>
          </controlPr>
        </control>
      </mc:Choice>
      <mc:Fallback>
        <control shapeId="1031" r:id="rId11" name="ScrollBa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107F-470B-4B89-9594-A19CCFD6EAE7}">
  <sheetPr codeName="Sheet4"/>
  <dimension ref="A1:BC356"/>
  <sheetViews>
    <sheetView zoomScale="80" zoomScaleNormal="80" workbookViewId="0">
      <selection activeCell="AP20" sqref="AP20"/>
    </sheetView>
  </sheetViews>
  <sheetFormatPr defaultRowHeight="16.2" x14ac:dyDescent="0.3"/>
  <cols>
    <col min="4" max="4" width="12.88671875" bestFit="1" customWidth="1"/>
    <col min="24" max="24" width="10.21875" bestFit="1" customWidth="1"/>
    <col min="31" max="31" width="11.21875" bestFit="1" customWidth="1"/>
    <col min="38" max="38" width="10" customWidth="1"/>
    <col min="45" max="45" width="10" bestFit="1" customWidth="1"/>
    <col min="46" max="48" width="14.109375" bestFit="1" customWidth="1"/>
    <col min="49" max="49" width="13.5546875" bestFit="1" customWidth="1"/>
    <col min="52" max="52" width="10.5546875" bestFit="1" customWidth="1"/>
    <col min="53" max="54" width="11.109375" bestFit="1" customWidth="1"/>
    <col min="55" max="55" width="11.21875" bestFit="1" customWidth="1"/>
  </cols>
  <sheetData>
    <row r="1" spans="1:55" ht="22.2" x14ac:dyDescent="0.3">
      <c r="A1" s="4" t="s">
        <v>17</v>
      </c>
      <c r="B1" t="s">
        <v>18</v>
      </c>
      <c r="C1" t="s">
        <v>19</v>
      </c>
      <c r="D1" t="s">
        <v>47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O1" t="s">
        <v>30</v>
      </c>
      <c r="V1" t="s">
        <v>159</v>
      </c>
      <c r="W1" s="22" t="s">
        <v>160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D1" t="s">
        <v>161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K1" s="10" t="s">
        <v>163</v>
      </c>
      <c r="AL1" t="s">
        <v>20</v>
      </c>
      <c r="AM1" t="s">
        <v>21</v>
      </c>
      <c r="AN1" t="s">
        <v>22</v>
      </c>
      <c r="AO1" t="s">
        <v>23</v>
      </c>
      <c r="AP1" t="s">
        <v>24</v>
      </c>
      <c r="AR1" s="22" t="s">
        <v>165</v>
      </c>
      <c r="AS1" t="s">
        <v>20</v>
      </c>
      <c r="AT1" t="s">
        <v>21</v>
      </c>
      <c r="AU1" t="s">
        <v>22</v>
      </c>
      <c r="AV1" t="s">
        <v>23</v>
      </c>
      <c r="AW1" t="s">
        <v>24</v>
      </c>
      <c r="AX1" s="22"/>
      <c r="AY1" s="10" t="s">
        <v>164</v>
      </c>
      <c r="AZ1" t="s">
        <v>20</v>
      </c>
      <c r="BA1" t="s">
        <v>21</v>
      </c>
      <c r="BB1" t="s">
        <v>22</v>
      </c>
      <c r="BC1" t="s">
        <v>23</v>
      </c>
    </row>
    <row r="2" spans="1:55" x14ac:dyDescent="0.3">
      <c r="A2" s="4" t="s">
        <v>20</v>
      </c>
      <c r="B2" t="s">
        <v>25</v>
      </c>
      <c r="C2">
        <v>201601</v>
      </c>
      <c r="D2">
        <v>-2.0000000000000001E-4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O2" t="s">
        <v>31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E2" t="s">
        <v>25</v>
      </c>
      <c r="AF2" t="s">
        <v>26</v>
      </c>
      <c r="AG2" t="s">
        <v>27</v>
      </c>
      <c r="AH2" t="s">
        <v>28</v>
      </c>
      <c r="AI2" t="s">
        <v>29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Z2" t="s">
        <v>25</v>
      </c>
      <c r="BA2" t="s">
        <v>26</v>
      </c>
      <c r="BB2" t="s">
        <v>27</v>
      </c>
      <c r="BC2" t="s">
        <v>28</v>
      </c>
    </row>
    <row r="3" spans="1:55" x14ac:dyDescent="0.3">
      <c r="A3" s="4" t="s">
        <v>21</v>
      </c>
      <c r="B3" t="s">
        <v>26</v>
      </c>
      <c r="C3">
        <v>201601</v>
      </c>
      <c r="D3">
        <v>3.4285000000000001</v>
      </c>
      <c r="G3">
        <v>201601</v>
      </c>
      <c r="H3">
        <f>SUMIFS($D$2:$D$356,$C$2:$C$356,$G3,$A$2:$A$356,H$1)</f>
        <v>-2.0000000000000001E-4</v>
      </c>
      <c r="I3">
        <f t="shared" ref="I3:L18" si="0">SUMIFS($D$2:$D$356,$C$2:$C$356,$G3,$A$2:$A$356,I$1)</f>
        <v>3.4285000000000001</v>
      </c>
      <c r="J3">
        <f t="shared" si="0"/>
        <v>2.5808</v>
      </c>
      <c r="K3">
        <f t="shared" si="0"/>
        <v>-4.0671999999999997</v>
      </c>
      <c r="L3">
        <f t="shared" si="0"/>
        <v>-2.3129</v>
      </c>
      <c r="W3">
        <v>201601</v>
      </c>
      <c r="X3">
        <f>H3/100</f>
        <v>-1.9999999999999999E-6</v>
      </c>
      <c r="Y3">
        <f t="shared" ref="Y3:AB3" si="1">I3/100</f>
        <v>3.4285000000000003E-2</v>
      </c>
      <c r="Z3">
        <f t="shared" si="1"/>
        <v>2.5808000000000001E-2</v>
      </c>
      <c r="AA3">
        <f t="shared" si="1"/>
        <v>-4.0672E-2</v>
      </c>
      <c r="AB3">
        <f t="shared" si="1"/>
        <v>-2.3129E-2</v>
      </c>
      <c r="AD3">
        <v>201601</v>
      </c>
      <c r="AE3">
        <f>1+X3</f>
        <v>0.99999800000000005</v>
      </c>
      <c r="AF3">
        <f t="shared" ref="AF3:AI3" si="2">1+Y3</f>
        <v>1.0342849999999999</v>
      </c>
      <c r="AG3">
        <f t="shared" si="2"/>
        <v>1.0258080000000001</v>
      </c>
      <c r="AH3">
        <f t="shared" si="2"/>
        <v>0.95932799999999996</v>
      </c>
      <c r="AI3">
        <f t="shared" si="2"/>
        <v>0.97687100000000004</v>
      </c>
      <c r="AK3">
        <v>201601</v>
      </c>
      <c r="AL3" s="21">
        <f>AE3-1</f>
        <v>-1.999999999946489E-6</v>
      </c>
      <c r="AM3" s="21">
        <f t="shared" ref="AM3:AP3" si="3">AF3-1</f>
        <v>3.4284999999999899E-2</v>
      </c>
      <c r="AN3" s="21">
        <f t="shared" si="3"/>
        <v>2.5808000000000053E-2</v>
      </c>
      <c r="AO3" s="21">
        <f t="shared" si="3"/>
        <v>-4.0672000000000041E-2</v>
      </c>
      <c r="AP3" s="21">
        <f t="shared" si="3"/>
        <v>-2.3128999999999955E-2</v>
      </c>
      <c r="AQ3" s="20"/>
      <c r="AR3">
        <v>201601</v>
      </c>
      <c r="AS3" s="23">
        <f>AE3</f>
        <v>0.99999800000000005</v>
      </c>
      <c r="AT3" s="23">
        <f t="shared" ref="AT3:AW18" si="4">AF3</f>
        <v>1.0342849999999999</v>
      </c>
      <c r="AU3" s="23">
        <f t="shared" si="4"/>
        <v>1.0258080000000001</v>
      </c>
      <c r="AV3" s="23">
        <f t="shared" si="4"/>
        <v>0.95932799999999996</v>
      </c>
      <c r="AW3" s="23">
        <f t="shared" si="4"/>
        <v>0.97687100000000004</v>
      </c>
      <c r="AY3">
        <v>201601</v>
      </c>
      <c r="AZ3" s="24">
        <f>AS3-$AW$3</f>
        <v>2.3127000000000009E-2</v>
      </c>
      <c r="BA3" s="24">
        <f t="shared" ref="BA3:BC3" si="5">AT3-$AW$3</f>
        <v>5.7413999999999854E-2</v>
      </c>
      <c r="BB3" s="24">
        <f t="shared" si="5"/>
        <v>4.8937000000000008E-2</v>
      </c>
      <c r="BC3" s="24">
        <f t="shared" si="5"/>
        <v>-1.7543000000000086E-2</v>
      </c>
    </row>
    <row r="4" spans="1:55" x14ac:dyDescent="0.3">
      <c r="A4" s="4" t="s">
        <v>22</v>
      </c>
      <c r="B4" t="s">
        <v>27</v>
      </c>
      <c r="C4">
        <v>201601</v>
      </c>
      <c r="D4">
        <v>2.5808</v>
      </c>
      <c r="G4">
        <v>201602</v>
      </c>
      <c r="H4">
        <f t="shared" ref="H4:L35" si="6">SUMIFS($D$2:$D$356,$C$2:$C$356,$G4,$A$2:$A$356,H$1)</f>
        <v>9.89</v>
      </c>
      <c r="I4">
        <f t="shared" si="0"/>
        <v>1.105</v>
      </c>
      <c r="J4">
        <f t="shared" si="0"/>
        <v>5.6604999999999999</v>
      </c>
      <c r="K4">
        <f t="shared" si="0"/>
        <v>0.499</v>
      </c>
      <c r="L4">
        <f t="shared" si="0"/>
        <v>3.2650999999999999</v>
      </c>
      <c r="O4" t="s">
        <v>32</v>
      </c>
      <c r="S4" s="10" t="s">
        <v>157</v>
      </c>
      <c r="T4" s="10"/>
      <c r="U4" s="10"/>
      <c r="W4">
        <v>201602</v>
      </c>
      <c r="X4">
        <f t="shared" ref="X4:X67" si="7">H4/100</f>
        <v>9.8900000000000002E-2</v>
      </c>
      <c r="Y4">
        <f t="shared" ref="Y4:Y67" si="8">I4/100</f>
        <v>1.1049999999999999E-2</v>
      </c>
      <c r="Z4">
        <f t="shared" ref="Z4:Z67" si="9">J4/100</f>
        <v>5.6604999999999996E-2</v>
      </c>
      <c r="AA4">
        <f t="shared" ref="AA4:AA67" si="10">K4/100</f>
        <v>4.9899999999999996E-3</v>
      </c>
      <c r="AB4">
        <f t="shared" ref="AB4:AB67" si="11">L4/100</f>
        <v>3.2650999999999999E-2</v>
      </c>
      <c r="AD4">
        <v>201602</v>
      </c>
      <c r="AE4">
        <f t="shared" ref="AE4:AE67" si="12">1+X4</f>
        <v>1.0989</v>
      </c>
      <c r="AF4">
        <f t="shared" ref="AF4:AF67" si="13">1+Y4</f>
        <v>1.01105</v>
      </c>
      <c r="AG4">
        <f t="shared" ref="AG4:AG67" si="14">1+Z4</f>
        <v>1.056605</v>
      </c>
      <c r="AH4">
        <f t="shared" ref="AH4:AH67" si="15">1+AA4</f>
        <v>1.00499</v>
      </c>
      <c r="AI4">
        <f t="shared" ref="AI4:AI67" si="16">1+AB4</f>
        <v>1.032651</v>
      </c>
      <c r="AK4">
        <v>201602</v>
      </c>
      <c r="AL4">
        <f>AE3*AE4-1</f>
        <v>9.8897802199999996E-2</v>
      </c>
      <c r="AM4">
        <f t="shared" ref="AM4:AP4" si="17">AF3*AF4-1</f>
        <v>4.5713849249999994E-2</v>
      </c>
      <c r="AN4">
        <f t="shared" si="17"/>
        <v>8.3873861840000119E-2</v>
      </c>
      <c r="AO4">
        <f t="shared" si="17"/>
        <v>-3.5884953279999965E-2</v>
      </c>
      <c r="AP4">
        <f t="shared" si="17"/>
        <v>8.7668150210000739E-3</v>
      </c>
      <c r="AR4">
        <v>201602</v>
      </c>
      <c r="AS4">
        <f>AS3*AE4</f>
        <v>1.0988978022</v>
      </c>
      <c r="AT4">
        <f>AT3*AF4</f>
        <v>1.04571384925</v>
      </c>
      <c r="AU4">
        <f>AU3*AG4</f>
        <v>1.0838738618400001</v>
      </c>
      <c r="AV4">
        <f>AV3*AH4</f>
        <v>0.96411504672000004</v>
      </c>
      <c r="AW4" s="23">
        <f t="shared" si="4"/>
        <v>1.032651</v>
      </c>
      <c r="AY4">
        <v>201602</v>
      </c>
      <c r="AZ4" s="24">
        <f t="shared" ref="AZ4:AZ67" si="18">AS4-$AW$3</f>
        <v>0.12202680219999995</v>
      </c>
      <c r="BA4" s="24">
        <f t="shared" ref="BA4:BA67" si="19">AT4-$AW$3</f>
        <v>6.8842849249999949E-2</v>
      </c>
      <c r="BB4" s="24">
        <f t="shared" ref="BB4:BB67" si="20">AU4-$AW$3</f>
        <v>0.10700286184000007</v>
      </c>
      <c r="BC4" s="24">
        <f t="shared" ref="BC4:BC67" si="21">AV4-$AW$3</f>
        <v>-1.275595328000001E-2</v>
      </c>
    </row>
    <row r="5" spans="1:55" x14ac:dyDescent="0.3">
      <c r="A5" s="4" t="s">
        <v>23</v>
      </c>
      <c r="B5" t="s">
        <v>28</v>
      </c>
      <c r="C5">
        <v>201601</v>
      </c>
      <c r="D5">
        <v>-4.0671999999999997</v>
      </c>
      <c r="G5">
        <v>201603</v>
      </c>
      <c r="H5">
        <f t="shared" si="6"/>
        <v>4.9997999999999996</v>
      </c>
      <c r="I5">
        <f t="shared" si="0"/>
        <v>8.1966000000000001</v>
      </c>
      <c r="J5">
        <f t="shared" si="0"/>
        <v>2.9761000000000002</v>
      </c>
      <c r="K5">
        <f t="shared" si="0"/>
        <v>-1.7371000000000001</v>
      </c>
      <c r="L5">
        <f t="shared" si="0"/>
        <v>3.9670000000000001</v>
      </c>
      <c r="O5" t="s">
        <v>33</v>
      </c>
      <c r="S5" t="s">
        <v>37</v>
      </c>
      <c r="W5">
        <v>201603</v>
      </c>
      <c r="X5">
        <f t="shared" si="7"/>
        <v>4.9997999999999994E-2</v>
      </c>
      <c r="Y5">
        <f t="shared" si="8"/>
        <v>8.1965999999999997E-2</v>
      </c>
      <c r="Z5">
        <f t="shared" si="9"/>
        <v>2.9761000000000003E-2</v>
      </c>
      <c r="AA5">
        <f t="shared" si="10"/>
        <v>-1.7371000000000001E-2</v>
      </c>
      <c r="AB5">
        <f t="shared" si="11"/>
        <v>3.9670000000000004E-2</v>
      </c>
      <c r="AD5">
        <v>201603</v>
      </c>
      <c r="AE5">
        <f t="shared" si="12"/>
        <v>1.049998</v>
      </c>
      <c r="AF5">
        <f t="shared" si="13"/>
        <v>1.081966</v>
      </c>
      <c r="AG5">
        <f t="shared" si="14"/>
        <v>1.0297609999999999</v>
      </c>
      <c r="AH5">
        <f t="shared" si="15"/>
        <v>0.98262899999999997</v>
      </c>
      <c r="AI5">
        <f t="shared" si="16"/>
        <v>1.0396700000000001</v>
      </c>
      <c r="AK5">
        <v>201603</v>
      </c>
      <c r="AL5">
        <f>(AL4+1)*AE5-1</f>
        <v>0.15384049451439563</v>
      </c>
      <c r="AM5">
        <f t="shared" ref="AM5:AP20" si="22">(AM4+1)*AF5-1</f>
        <v>0.13142683061762539</v>
      </c>
      <c r="AN5">
        <f t="shared" si="22"/>
        <v>0.11613103184222018</v>
      </c>
      <c r="AO5">
        <f t="shared" si="22"/>
        <v>-5.2632595756573086E-2</v>
      </c>
      <c r="AP5">
        <f t="shared" si="22"/>
        <v>4.8784594572883311E-2</v>
      </c>
      <c r="AR5">
        <v>201603</v>
      </c>
      <c r="AS5">
        <f t="shared" ref="AS5:AS68" si="23">AS4*AE5</f>
        <v>1.1538404945143956</v>
      </c>
      <c r="AT5">
        <f t="shared" ref="AT5:AT68" si="24">AT4*AF5</f>
        <v>1.1314268306176254</v>
      </c>
      <c r="AU5">
        <f t="shared" ref="AU5:AU68" si="25">AU4*AG5</f>
        <v>1.1161310318422202</v>
      </c>
      <c r="AV5">
        <f t="shared" ref="AV5:AV68" si="26">AV4*AH5</f>
        <v>0.94736740424342691</v>
      </c>
      <c r="AW5" s="23">
        <f t="shared" si="4"/>
        <v>1.0396700000000001</v>
      </c>
      <c r="AY5">
        <v>201603</v>
      </c>
      <c r="AZ5" s="24">
        <f t="shared" si="18"/>
        <v>0.17696949451439559</v>
      </c>
      <c r="BA5" s="24">
        <f t="shared" si="19"/>
        <v>0.15455583061762534</v>
      </c>
      <c r="BB5" s="24">
        <f t="shared" si="20"/>
        <v>0.13926003184222013</v>
      </c>
      <c r="BC5" s="24">
        <f t="shared" si="21"/>
        <v>-2.9503595756573131E-2</v>
      </c>
    </row>
    <row r="6" spans="1:55" x14ac:dyDescent="0.3">
      <c r="A6" s="4" t="s">
        <v>24</v>
      </c>
      <c r="B6" t="s">
        <v>29</v>
      </c>
      <c r="C6">
        <v>201601</v>
      </c>
      <c r="D6">
        <v>-2.3129</v>
      </c>
      <c r="G6">
        <v>201604</v>
      </c>
      <c r="H6">
        <f t="shared" si="6"/>
        <v>4.4446000000000003</v>
      </c>
      <c r="I6">
        <f t="shared" si="0"/>
        <v>0.75770000000000004</v>
      </c>
      <c r="J6">
        <f t="shared" si="0"/>
        <v>-2.8904000000000001</v>
      </c>
      <c r="K6">
        <f t="shared" si="0"/>
        <v>-1.2625999999999999</v>
      </c>
      <c r="L6">
        <f t="shared" si="0"/>
        <v>-4.1959999999999997</v>
      </c>
      <c r="O6" t="s">
        <v>153</v>
      </c>
      <c r="S6" t="s">
        <v>38</v>
      </c>
      <c r="W6">
        <v>201604</v>
      </c>
      <c r="X6">
        <f t="shared" si="7"/>
        <v>4.4446000000000006E-2</v>
      </c>
      <c r="Y6">
        <f t="shared" si="8"/>
        <v>7.5770000000000004E-3</v>
      </c>
      <c r="Z6">
        <f t="shared" si="9"/>
        <v>-2.8903999999999999E-2</v>
      </c>
      <c r="AA6">
        <f t="shared" si="10"/>
        <v>-1.2626E-2</v>
      </c>
      <c r="AB6">
        <f t="shared" si="11"/>
        <v>-4.1959999999999997E-2</v>
      </c>
      <c r="AD6">
        <v>201604</v>
      </c>
      <c r="AE6">
        <f t="shared" si="12"/>
        <v>1.044446</v>
      </c>
      <c r="AF6">
        <f t="shared" si="13"/>
        <v>1.0075769999999999</v>
      </c>
      <c r="AG6">
        <f t="shared" si="14"/>
        <v>0.97109599999999996</v>
      </c>
      <c r="AH6">
        <f t="shared" si="15"/>
        <v>0.98737399999999997</v>
      </c>
      <c r="AI6">
        <f t="shared" si="16"/>
        <v>0.95804</v>
      </c>
      <c r="AK6" s="22">
        <v>201604</v>
      </c>
      <c r="AL6">
        <f>(AL5+1)*AE6-1</f>
        <v>0.20512408913358238</v>
      </c>
      <c r="AM6">
        <f t="shared" ref="AM6:AM69" si="27">(AM5+1)*AF6-1</f>
        <v>0.13999965171321516</v>
      </c>
      <c r="AN6">
        <f t="shared" ref="AN6:AN69" si="28">(AN5+1)*AG6-1</f>
        <v>8.387038049785267E-2</v>
      </c>
      <c r="AO6">
        <f t="shared" ref="AO6:AP69" si="29">(AO5+1)*AH6-1</f>
        <v>-6.4594056602550576E-2</v>
      </c>
      <c r="AP6">
        <f t="shared" si="22"/>
        <v>4.7775929846052279E-3</v>
      </c>
      <c r="AR6" s="22">
        <v>201604</v>
      </c>
      <c r="AS6">
        <f t="shared" si="23"/>
        <v>1.2051240891335824</v>
      </c>
      <c r="AT6">
        <f t="shared" si="24"/>
        <v>1.1399996517132152</v>
      </c>
      <c r="AU6">
        <f t="shared" si="25"/>
        <v>1.0838703804978527</v>
      </c>
      <c r="AV6">
        <f t="shared" si="26"/>
        <v>0.93540594339744942</v>
      </c>
      <c r="AW6" s="23">
        <f t="shared" si="4"/>
        <v>0.95804</v>
      </c>
      <c r="AY6" s="22">
        <v>201604</v>
      </c>
      <c r="AZ6" s="24">
        <f t="shared" si="18"/>
        <v>0.22825308913358233</v>
      </c>
      <c r="BA6" s="24">
        <f t="shared" si="19"/>
        <v>0.16312865171321511</v>
      </c>
      <c r="BB6" s="24">
        <f t="shared" si="20"/>
        <v>0.10699938049785263</v>
      </c>
      <c r="BC6" s="24">
        <f t="shared" si="21"/>
        <v>-4.1465056602550621E-2</v>
      </c>
    </row>
    <row r="7" spans="1:55" x14ac:dyDescent="0.3">
      <c r="A7" s="4" t="s">
        <v>20</v>
      </c>
      <c r="B7" t="s">
        <v>25</v>
      </c>
      <c r="C7">
        <v>201602</v>
      </c>
      <c r="D7">
        <v>9.89</v>
      </c>
      <c r="G7">
        <v>201605</v>
      </c>
      <c r="H7">
        <f t="shared" si="6"/>
        <v>-8.6625999999999994</v>
      </c>
      <c r="I7">
        <f t="shared" si="0"/>
        <v>1.7543</v>
      </c>
      <c r="J7">
        <f t="shared" si="0"/>
        <v>-5.9522000000000004</v>
      </c>
      <c r="K7">
        <f t="shared" si="0"/>
        <v>-0.7671</v>
      </c>
      <c r="L7">
        <f t="shared" si="0"/>
        <v>1.8822000000000001</v>
      </c>
      <c r="O7" t="s">
        <v>34</v>
      </c>
      <c r="S7" t="s">
        <v>39</v>
      </c>
      <c r="W7">
        <v>201605</v>
      </c>
      <c r="X7">
        <f t="shared" si="7"/>
        <v>-8.6625999999999995E-2</v>
      </c>
      <c r="Y7">
        <f t="shared" si="8"/>
        <v>1.7543E-2</v>
      </c>
      <c r="Z7">
        <f t="shared" si="9"/>
        <v>-5.9522000000000005E-2</v>
      </c>
      <c r="AA7">
        <f t="shared" si="10"/>
        <v>-7.6709999999999999E-3</v>
      </c>
      <c r="AB7">
        <f t="shared" si="11"/>
        <v>1.8822000000000002E-2</v>
      </c>
      <c r="AD7">
        <v>201605</v>
      </c>
      <c r="AE7">
        <f t="shared" si="12"/>
        <v>0.91337400000000002</v>
      </c>
      <c r="AF7">
        <f t="shared" si="13"/>
        <v>1.0175430000000001</v>
      </c>
      <c r="AG7">
        <f t="shared" si="14"/>
        <v>0.94047800000000004</v>
      </c>
      <c r="AH7">
        <f t="shared" si="15"/>
        <v>0.99232900000000002</v>
      </c>
      <c r="AI7">
        <f t="shared" si="16"/>
        <v>1.0188219999999999</v>
      </c>
      <c r="AK7">
        <v>201605</v>
      </c>
      <c r="AL7">
        <f t="shared" ref="AL7:AL69" si="30">(AL6+1)*AE7-1</f>
        <v>0.10072900978829669</v>
      </c>
      <c r="AM7">
        <f t="shared" si="27"/>
        <v>0.15999866560322018</v>
      </c>
      <c r="AN7">
        <f t="shared" si="28"/>
        <v>1.9356247709859442E-2</v>
      </c>
      <c r="AO7">
        <f t="shared" si="29"/>
        <v>-7.1769555594352386E-2</v>
      </c>
      <c r="AP7">
        <f t="shared" si="22"/>
        <v>2.3689516839761282E-2</v>
      </c>
      <c r="AR7">
        <v>201605</v>
      </c>
      <c r="AS7">
        <f t="shared" si="23"/>
        <v>1.1007290097882967</v>
      </c>
      <c r="AT7">
        <f t="shared" si="24"/>
        <v>1.1599986656032202</v>
      </c>
      <c r="AU7">
        <f t="shared" si="25"/>
        <v>1.0193562477098594</v>
      </c>
      <c r="AV7">
        <f t="shared" si="26"/>
        <v>0.92823044440564761</v>
      </c>
      <c r="AW7" s="23">
        <f t="shared" si="4"/>
        <v>1.0188219999999999</v>
      </c>
      <c r="AY7">
        <v>201605</v>
      </c>
      <c r="AZ7" s="24">
        <f t="shared" si="18"/>
        <v>0.12385800978829664</v>
      </c>
      <c r="BA7" s="24">
        <f t="shared" si="19"/>
        <v>0.18312766560322014</v>
      </c>
      <c r="BB7" s="24">
        <f t="shared" si="20"/>
        <v>4.2485247709859397E-2</v>
      </c>
      <c r="BC7" s="24">
        <f t="shared" si="21"/>
        <v>-4.864055559435243E-2</v>
      </c>
    </row>
    <row r="8" spans="1:55" x14ac:dyDescent="0.3">
      <c r="A8" s="4" t="s">
        <v>21</v>
      </c>
      <c r="B8" t="s">
        <v>26</v>
      </c>
      <c r="C8">
        <v>201602</v>
      </c>
      <c r="D8">
        <v>1.105</v>
      </c>
      <c r="G8">
        <v>201606</v>
      </c>
      <c r="H8">
        <f t="shared" si="6"/>
        <v>6.6553000000000004</v>
      </c>
      <c r="I8">
        <f t="shared" si="0"/>
        <v>3.9407999999999999</v>
      </c>
      <c r="J8">
        <f t="shared" si="0"/>
        <v>-1.5823</v>
      </c>
      <c r="K8">
        <f t="shared" si="0"/>
        <v>3.0929000000000002</v>
      </c>
      <c r="L8">
        <f t="shared" si="0"/>
        <v>1.5346</v>
      </c>
      <c r="O8" t="s">
        <v>35</v>
      </c>
      <c r="V8" t="s">
        <v>41</v>
      </c>
      <c r="W8">
        <v>201606</v>
      </c>
      <c r="X8">
        <f t="shared" si="7"/>
        <v>6.6553000000000001E-2</v>
      </c>
      <c r="Y8">
        <f t="shared" si="8"/>
        <v>3.9407999999999999E-2</v>
      </c>
      <c r="Z8">
        <f t="shared" si="9"/>
        <v>-1.5823E-2</v>
      </c>
      <c r="AA8">
        <f t="shared" si="10"/>
        <v>3.0929000000000002E-2</v>
      </c>
      <c r="AB8">
        <f t="shared" si="11"/>
        <v>1.5346E-2</v>
      </c>
      <c r="AD8">
        <v>201606</v>
      </c>
      <c r="AE8">
        <f t="shared" si="12"/>
        <v>1.0665530000000001</v>
      </c>
      <c r="AF8">
        <f t="shared" si="13"/>
        <v>1.0394079999999999</v>
      </c>
      <c r="AG8">
        <f t="shared" si="14"/>
        <v>0.98417699999999997</v>
      </c>
      <c r="AH8">
        <f t="shared" si="15"/>
        <v>1.030929</v>
      </c>
      <c r="AI8">
        <f t="shared" si="16"/>
        <v>1.0153460000000001</v>
      </c>
      <c r="AK8">
        <v>201606</v>
      </c>
      <c r="AL8">
        <f t="shared" si="30"/>
        <v>0.1739858275767372</v>
      </c>
      <c r="AM8">
        <f t="shared" si="27"/>
        <v>0.20571189301731185</v>
      </c>
      <c r="AN8">
        <f t="shared" si="28"/>
        <v>3.2269738023462669E-3</v>
      </c>
      <c r="AO8">
        <f t="shared" si="29"/>
        <v>-4.3060316179330149E-2</v>
      </c>
      <c r="AP8">
        <f t="shared" si="22"/>
        <v>3.9399056165184243E-2</v>
      </c>
      <c r="AR8">
        <v>201606</v>
      </c>
      <c r="AS8">
        <f t="shared" si="23"/>
        <v>1.1739858275767372</v>
      </c>
      <c r="AT8">
        <f t="shared" si="24"/>
        <v>1.2057118930173119</v>
      </c>
      <c r="AU8">
        <f t="shared" si="25"/>
        <v>1.0032269738023463</v>
      </c>
      <c r="AV8">
        <f t="shared" si="26"/>
        <v>0.95693968382066985</v>
      </c>
      <c r="AW8" s="23">
        <f t="shared" si="4"/>
        <v>1.0153460000000001</v>
      </c>
      <c r="AY8">
        <v>201606</v>
      </c>
      <c r="AZ8" s="24">
        <f t="shared" si="18"/>
        <v>0.19711482757673715</v>
      </c>
      <c r="BA8" s="24">
        <f t="shared" si="19"/>
        <v>0.22884089301731181</v>
      </c>
      <c r="BB8" s="24">
        <f t="shared" si="20"/>
        <v>2.6355973802346222E-2</v>
      </c>
      <c r="BC8" s="24">
        <f t="shared" si="21"/>
        <v>-1.9931316179330194E-2</v>
      </c>
    </row>
    <row r="9" spans="1:55" x14ac:dyDescent="0.3">
      <c r="A9" s="4" t="s">
        <v>22</v>
      </c>
      <c r="B9" t="s">
        <v>27</v>
      </c>
      <c r="C9">
        <v>201602</v>
      </c>
      <c r="D9">
        <v>5.6604999999999999</v>
      </c>
      <c r="G9">
        <v>201607</v>
      </c>
      <c r="H9">
        <f t="shared" si="6"/>
        <v>9.8977000000000004</v>
      </c>
      <c r="I9">
        <f t="shared" si="0"/>
        <v>-4.9763999999999999</v>
      </c>
      <c r="J9">
        <f t="shared" si="0"/>
        <v>13.6694</v>
      </c>
      <c r="K9">
        <f t="shared" si="0"/>
        <v>2.9878999999999998</v>
      </c>
      <c r="L9">
        <f t="shared" si="0"/>
        <v>3.6673</v>
      </c>
      <c r="W9">
        <v>201607</v>
      </c>
      <c r="X9">
        <f t="shared" si="7"/>
        <v>9.8977000000000009E-2</v>
      </c>
      <c r="Y9">
        <f t="shared" si="8"/>
        <v>-4.9764000000000003E-2</v>
      </c>
      <c r="Z9">
        <f t="shared" si="9"/>
        <v>0.13669399999999998</v>
      </c>
      <c r="AA9">
        <f t="shared" si="10"/>
        <v>2.9878999999999999E-2</v>
      </c>
      <c r="AB9">
        <f t="shared" si="11"/>
        <v>3.6672999999999997E-2</v>
      </c>
      <c r="AD9">
        <v>201607</v>
      </c>
      <c r="AE9">
        <f t="shared" si="12"/>
        <v>1.0989770000000001</v>
      </c>
      <c r="AF9">
        <f t="shared" si="13"/>
        <v>0.95023599999999997</v>
      </c>
      <c r="AG9">
        <f t="shared" si="14"/>
        <v>1.1366939999999999</v>
      </c>
      <c r="AH9">
        <f t="shared" si="15"/>
        <v>1.029879</v>
      </c>
      <c r="AI9">
        <f t="shared" si="16"/>
        <v>1.036673</v>
      </c>
      <c r="AK9">
        <v>201607</v>
      </c>
      <c r="AL9">
        <f t="shared" si="30"/>
        <v>0.29018342283279996</v>
      </c>
      <c r="AM9">
        <f t="shared" si="27"/>
        <v>0.1457108463731982</v>
      </c>
      <c r="AN9">
        <f t="shared" si="28"/>
        <v>0.14036208175928411</v>
      </c>
      <c r="AO9">
        <f t="shared" si="29"/>
        <v>-1.4467915366452311E-2</v>
      </c>
      <c r="AP9">
        <f t="shared" si="22"/>
        <v>7.7516937751930026E-2</v>
      </c>
      <c r="AR9">
        <v>201607</v>
      </c>
      <c r="AS9">
        <f t="shared" si="23"/>
        <v>1.2901834228328</v>
      </c>
      <c r="AT9">
        <f t="shared" si="24"/>
        <v>1.1457108463731982</v>
      </c>
      <c r="AU9">
        <f t="shared" si="25"/>
        <v>1.1403620817592841</v>
      </c>
      <c r="AV9">
        <f t="shared" si="26"/>
        <v>0.98553208463354769</v>
      </c>
      <c r="AW9" s="23">
        <f t="shared" si="4"/>
        <v>1.036673</v>
      </c>
      <c r="AY9">
        <v>201607</v>
      </c>
      <c r="AZ9" s="24">
        <f t="shared" si="18"/>
        <v>0.31331242283279992</v>
      </c>
      <c r="BA9" s="24">
        <f t="shared" si="19"/>
        <v>0.16883984637319815</v>
      </c>
      <c r="BB9" s="24">
        <f t="shared" si="20"/>
        <v>0.16349108175928406</v>
      </c>
      <c r="BC9" s="24">
        <f t="shared" si="21"/>
        <v>8.6610846335476444E-3</v>
      </c>
    </row>
    <row r="10" spans="1:55" x14ac:dyDescent="0.3">
      <c r="A10" s="4" t="s">
        <v>23</v>
      </c>
      <c r="B10" t="s">
        <v>28</v>
      </c>
      <c r="C10">
        <v>201602</v>
      </c>
      <c r="D10">
        <v>0.499</v>
      </c>
      <c r="G10">
        <v>201608</v>
      </c>
      <c r="H10">
        <f t="shared" si="6"/>
        <v>6.9321000000000002</v>
      </c>
      <c r="I10">
        <f t="shared" si="0"/>
        <v>-3.99</v>
      </c>
      <c r="J10">
        <f t="shared" si="0"/>
        <v>-4.4642999999999997</v>
      </c>
      <c r="K10">
        <f t="shared" si="0"/>
        <v>-2.2898999999999998</v>
      </c>
      <c r="L10">
        <f t="shared" si="0"/>
        <v>0.93989999999999996</v>
      </c>
      <c r="S10" s="7" t="s">
        <v>48</v>
      </c>
      <c r="W10">
        <v>201608</v>
      </c>
      <c r="X10">
        <f t="shared" si="7"/>
        <v>6.9321000000000008E-2</v>
      </c>
      <c r="Y10">
        <f t="shared" si="8"/>
        <v>-3.9900000000000005E-2</v>
      </c>
      <c r="Z10">
        <f t="shared" si="9"/>
        <v>-4.4642999999999995E-2</v>
      </c>
      <c r="AA10">
        <f t="shared" si="10"/>
        <v>-2.2898999999999999E-2</v>
      </c>
      <c r="AB10">
        <f t="shared" si="11"/>
        <v>9.3989999999999994E-3</v>
      </c>
      <c r="AD10">
        <v>201608</v>
      </c>
      <c r="AE10">
        <f t="shared" si="12"/>
        <v>1.069321</v>
      </c>
      <c r="AF10">
        <f t="shared" si="13"/>
        <v>0.96009999999999995</v>
      </c>
      <c r="AG10">
        <f t="shared" si="14"/>
        <v>0.95535700000000001</v>
      </c>
      <c r="AH10">
        <f t="shared" si="15"/>
        <v>0.977101</v>
      </c>
      <c r="AI10">
        <f t="shared" si="16"/>
        <v>1.0093989999999999</v>
      </c>
      <c r="AK10">
        <v>201608</v>
      </c>
      <c r="AL10">
        <f t="shared" si="30"/>
        <v>0.37962022788699246</v>
      </c>
      <c r="AM10">
        <f t="shared" si="27"/>
        <v>9.9996983602907541E-2</v>
      </c>
      <c r="AN10">
        <f t="shared" si="28"/>
        <v>8.9452897343304416E-2</v>
      </c>
      <c r="AO10">
        <f t="shared" si="29"/>
        <v>-3.703561457247595E-2</v>
      </c>
      <c r="AP10">
        <f t="shared" si="22"/>
        <v>8.7644519449860292E-2</v>
      </c>
      <c r="AR10">
        <v>201608</v>
      </c>
      <c r="AS10">
        <f t="shared" si="23"/>
        <v>1.3796202278869925</v>
      </c>
      <c r="AT10">
        <f t="shared" si="24"/>
        <v>1.0999969836029075</v>
      </c>
      <c r="AU10">
        <f t="shared" si="25"/>
        <v>1.0894528973433044</v>
      </c>
      <c r="AV10">
        <f t="shared" si="26"/>
        <v>0.96296438542752405</v>
      </c>
      <c r="AW10" s="23">
        <f t="shared" si="4"/>
        <v>1.0093989999999999</v>
      </c>
      <c r="AY10">
        <v>201608</v>
      </c>
      <c r="AZ10" s="24">
        <f t="shared" si="18"/>
        <v>0.40274922788699241</v>
      </c>
      <c r="BA10" s="24">
        <f t="shared" si="19"/>
        <v>0.1231259836029075</v>
      </c>
      <c r="BB10" s="24">
        <f t="shared" si="20"/>
        <v>0.11258189734330437</v>
      </c>
      <c r="BC10" s="24">
        <f t="shared" si="21"/>
        <v>-1.3906614572475995E-2</v>
      </c>
    </row>
    <row r="11" spans="1:55" x14ac:dyDescent="0.3">
      <c r="A11" s="4" t="s">
        <v>24</v>
      </c>
      <c r="B11" t="s">
        <v>29</v>
      </c>
      <c r="C11">
        <v>201602</v>
      </c>
      <c r="D11">
        <v>3.2650999999999999</v>
      </c>
      <c r="G11">
        <v>201609</v>
      </c>
      <c r="H11">
        <f t="shared" si="6"/>
        <v>-1.6551</v>
      </c>
      <c r="I11">
        <f t="shared" si="0"/>
        <v>-7.5324</v>
      </c>
      <c r="J11">
        <f t="shared" si="0"/>
        <v>-1.5577000000000001</v>
      </c>
      <c r="K11">
        <f t="shared" si="0"/>
        <v>0.26069999999999999</v>
      </c>
      <c r="L11">
        <f t="shared" si="0"/>
        <v>1.0806</v>
      </c>
      <c r="W11">
        <v>201609</v>
      </c>
      <c r="X11">
        <f t="shared" si="7"/>
        <v>-1.6551E-2</v>
      </c>
      <c r="Y11">
        <f t="shared" si="8"/>
        <v>-7.5324000000000002E-2</v>
      </c>
      <c r="Z11">
        <f t="shared" si="9"/>
        <v>-1.5577000000000001E-2</v>
      </c>
      <c r="AA11">
        <f t="shared" si="10"/>
        <v>2.6069999999999999E-3</v>
      </c>
      <c r="AB11">
        <f t="shared" si="11"/>
        <v>1.0806E-2</v>
      </c>
      <c r="AD11">
        <v>201609</v>
      </c>
      <c r="AE11">
        <f t="shared" si="12"/>
        <v>0.98344900000000002</v>
      </c>
      <c r="AF11">
        <f t="shared" si="13"/>
        <v>0.92467600000000005</v>
      </c>
      <c r="AG11">
        <f t="shared" si="14"/>
        <v>0.98442300000000005</v>
      </c>
      <c r="AH11">
        <f t="shared" si="15"/>
        <v>1.002607</v>
      </c>
      <c r="AI11">
        <f t="shared" si="16"/>
        <v>1.0108060000000001</v>
      </c>
      <c r="AK11">
        <v>201609</v>
      </c>
      <c r="AL11">
        <f t="shared" si="30"/>
        <v>0.35678613349523491</v>
      </c>
      <c r="AM11">
        <f t="shared" si="27"/>
        <v>1.7140810810002183E-2</v>
      </c>
      <c r="AN11">
        <f t="shared" si="28"/>
        <v>7.2482489561387808E-2</v>
      </c>
      <c r="AO11">
        <f t="shared" si="29"/>
        <v>-3.4525166419666409E-2</v>
      </c>
      <c r="AP11">
        <f t="shared" si="22"/>
        <v>9.9397606127035631E-2</v>
      </c>
      <c r="AR11">
        <v>201609</v>
      </c>
      <c r="AS11">
        <f t="shared" si="23"/>
        <v>1.3567861334952349</v>
      </c>
      <c r="AT11">
        <f t="shared" si="24"/>
        <v>1.0171408108100022</v>
      </c>
      <c r="AU11">
        <f t="shared" si="25"/>
        <v>1.0724824895613878</v>
      </c>
      <c r="AV11">
        <f t="shared" si="26"/>
        <v>0.96547483358033359</v>
      </c>
      <c r="AW11" s="23">
        <f t="shared" si="4"/>
        <v>1.0108060000000001</v>
      </c>
      <c r="AY11">
        <v>201609</v>
      </c>
      <c r="AZ11" s="24">
        <f t="shared" si="18"/>
        <v>0.37991513349523487</v>
      </c>
      <c r="BA11" s="24">
        <f t="shared" si="19"/>
        <v>4.0269810810002138E-2</v>
      </c>
      <c r="BB11" s="24">
        <f t="shared" si="20"/>
        <v>9.5611489561387764E-2</v>
      </c>
      <c r="BC11" s="24">
        <f t="shared" si="21"/>
        <v>-1.1396166419666454E-2</v>
      </c>
    </row>
    <row r="12" spans="1:55" x14ac:dyDescent="0.3">
      <c r="A12" s="4" t="s">
        <v>20</v>
      </c>
      <c r="B12" t="s">
        <v>25</v>
      </c>
      <c r="C12">
        <v>201603</v>
      </c>
      <c r="D12">
        <v>4.9997999999999996</v>
      </c>
      <c r="G12">
        <v>201610</v>
      </c>
      <c r="H12">
        <f t="shared" si="6"/>
        <v>6.1711999999999998</v>
      </c>
      <c r="I12">
        <f t="shared" si="0"/>
        <v>0.56169999999999998</v>
      </c>
      <c r="J12">
        <f t="shared" si="0"/>
        <v>11.7089</v>
      </c>
      <c r="K12">
        <f t="shared" si="0"/>
        <v>1.0389999999999999</v>
      </c>
      <c r="L12">
        <f t="shared" si="0"/>
        <v>1.3447</v>
      </c>
      <c r="W12">
        <v>201610</v>
      </c>
      <c r="X12">
        <f t="shared" si="7"/>
        <v>6.1711999999999996E-2</v>
      </c>
      <c r="Y12">
        <f t="shared" si="8"/>
        <v>5.6169999999999996E-3</v>
      </c>
      <c r="Z12">
        <f t="shared" si="9"/>
        <v>0.117089</v>
      </c>
      <c r="AA12">
        <f t="shared" si="10"/>
        <v>1.039E-2</v>
      </c>
      <c r="AB12">
        <f t="shared" si="11"/>
        <v>1.3447000000000001E-2</v>
      </c>
      <c r="AD12">
        <v>201610</v>
      </c>
      <c r="AE12">
        <f t="shared" si="12"/>
        <v>1.061712</v>
      </c>
      <c r="AF12">
        <f t="shared" si="13"/>
        <v>1.005617</v>
      </c>
      <c r="AG12">
        <f t="shared" si="14"/>
        <v>1.117089</v>
      </c>
      <c r="AH12">
        <f t="shared" si="15"/>
        <v>1.0103899999999999</v>
      </c>
      <c r="AI12">
        <f t="shared" si="16"/>
        <v>1.013447</v>
      </c>
      <c r="AK12">
        <v>201610</v>
      </c>
      <c r="AL12">
        <f t="shared" si="30"/>
        <v>0.44051611936549273</v>
      </c>
      <c r="AM12">
        <f t="shared" si="27"/>
        <v>2.2854090744321987E-2</v>
      </c>
      <c r="AN12">
        <f t="shared" si="28"/>
        <v>0.1980583917816412</v>
      </c>
      <c r="AO12">
        <f t="shared" si="29"/>
        <v>-2.4493882898766861E-2</v>
      </c>
      <c r="AP12">
        <f t="shared" si="22"/>
        <v>0.11418120573662582</v>
      </c>
      <c r="AR12">
        <v>201610</v>
      </c>
      <c r="AS12">
        <f t="shared" si="23"/>
        <v>1.4405161193654927</v>
      </c>
      <c r="AT12">
        <f t="shared" si="24"/>
        <v>1.022854090744322</v>
      </c>
      <c r="AU12">
        <f t="shared" si="25"/>
        <v>1.1980583917816412</v>
      </c>
      <c r="AV12">
        <f t="shared" si="26"/>
        <v>0.97550611710123314</v>
      </c>
      <c r="AW12" s="23">
        <f t="shared" si="4"/>
        <v>1.013447</v>
      </c>
      <c r="AY12">
        <v>201610</v>
      </c>
      <c r="AZ12" s="24">
        <f t="shared" si="18"/>
        <v>0.46364511936549269</v>
      </c>
      <c r="BA12" s="24">
        <f t="shared" si="19"/>
        <v>4.5983090744321942E-2</v>
      </c>
      <c r="BB12" s="24">
        <f t="shared" si="20"/>
        <v>0.22118739178164115</v>
      </c>
      <c r="BC12" s="24">
        <f t="shared" si="21"/>
        <v>-1.3648828987669059E-3</v>
      </c>
    </row>
    <row r="13" spans="1:55" x14ac:dyDescent="0.3">
      <c r="A13" s="4" t="s">
        <v>21</v>
      </c>
      <c r="B13" t="s">
        <v>26</v>
      </c>
      <c r="C13">
        <v>201603</v>
      </c>
      <c r="D13">
        <v>8.1966000000000001</v>
      </c>
      <c r="G13">
        <v>201611</v>
      </c>
      <c r="H13">
        <f t="shared" si="6"/>
        <v>-2.6419999999999999</v>
      </c>
      <c r="I13">
        <f t="shared" si="0"/>
        <v>0.83779999999999999</v>
      </c>
      <c r="J13">
        <f t="shared" si="0"/>
        <v>20.113399999999999</v>
      </c>
      <c r="K13">
        <f t="shared" si="0"/>
        <v>-1.5422</v>
      </c>
      <c r="L13">
        <f t="shared" si="0"/>
        <v>-0.53190000000000004</v>
      </c>
      <c r="O13" s="5" t="s">
        <v>36</v>
      </c>
      <c r="W13">
        <v>201611</v>
      </c>
      <c r="X13">
        <f t="shared" si="7"/>
        <v>-2.6419999999999999E-2</v>
      </c>
      <c r="Y13">
        <f t="shared" si="8"/>
        <v>8.378E-3</v>
      </c>
      <c r="Z13">
        <f t="shared" si="9"/>
        <v>0.20113399999999998</v>
      </c>
      <c r="AA13">
        <f t="shared" si="10"/>
        <v>-1.5422E-2</v>
      </c>
      <c r="AB13">
        <f t="shared" si="11"/>
        <v>-5.3190000000000008E-3</v>
      </c>
      <c r="AD13">
        <v>201611</v>
      </c>
      <c r="AE13">
        <f t="shared" si="12"/>
        <v>0.97358</v>
      </c>
      <c r="AF13">
        <f t="shared" si="13"/>
        <v>1.008378</v>
      </c>
      <c r="AG13">
        <f t="shared" si="14"/>
        <v>1.2011339999999999</v>
      </c>
      <c r="AH13">
        <f t="shared" si="15"/>
        <v>0.98457799999999995</v>
      </c>
      <c r="AI13">
        <f t="shared" si="16"/>
        <v>0.99468100000000004</v>
      </c>
      <c r="AK13">
        <v>201611</v>
      </c>
      <c r="AL13">
        <f t="shared" si="30"/>
        <v>0.40245768349185651</v>
      </c>
      <c r="AM13">
        <f t="shared" si="27"/>
        <v>3.1423562316577947E-2</v>
      </c>
      <c r="AN13">
        <f t="shared" si="28"/>
        <v>0.4390286683542497</v>
      </c>
      <c r="AO13">
        <f t="shared" si="29"/>
        <v>-3.9538138236702158E-2</v>
      </c>
      <c r="AP13">
        <f t="shared" si="22"/>
        <v>0.10825487590331284</v>
      </c>
      <c r="AR13">
        <v>201611</v>
      </c>
      <c r="AS13">
        <f t="shared" si="23"/>
        <v>1.4024576834918565</v>
      </c>
      <c r="AT13">
        <f t="shared" si="24"/>
        <v>1.0314235623165779</v>
      </c>
      <c r="AU13">
        <f t="shared" si="25"/>
        <v>1.4390286683542497</v>
      </c>
      <c r="AV13">
        <f t="shared" si="26"/>
        <v>0.96046186176329784</v>
      </c>
      <c r="AW13" s="23">
        <f t="shared" si="4"/>
        <v>0.99468100000000004</v>
      </c>
      <c r="AY13">
        <v>201611</v>
      </c>
      <c r="AZ13" s="24">
        <f t="shared" si="18"/>
        <v>0.42558668349185647</v>
      </c>
      <c r="BA13" s="24">
        <f t="shared" si="19"/>
        <v>5.4552562316577902E-2</v>
      </c>
      <c r="BB13" s="24">
        <f t="shared" si="20"/>
        <v>0.46215766835424965</v>
      </c>
      <c r="BC13" s="24">
        <f t="shared" si="21"/>
        <v>-1.6409138236702203E-2</v>
      </c>
    </row>
    <row r="14" spans="1:55" ht="19.8" x14ac:dyDescent="0.3">
      <c r="A14" s="4" t="s">
        <v>22</v>
      </c>
      <c r="B14" t="s">
        <v>27</v>
      </c>
      <c r="C14">
        <v>201603</v>
      </c>
      <c r="D14">
        <v>2.9761000000000002</v>
      </c>
      <c r="G14">
        <v>201612</v>
      </c>
      <c r="H14">
        <f t="shared" si="6"/>
        <v>-4.6134000000000004</v>
      </c>
      <c r="I14">
        <f t="shared" si="0"/>
        <v>-3.0470000000000002</v>
      </c>
      <c r="J14">
        <f t="shared" si="0"/>
        <v>-0.94340000000000002</v>
      </c>
      <c r="K14">
        <f t="shared" si="0"/>
        <v>4.9607999999999999</v>
      </c>
      <c r="L14">
        <f t="shared" si="0"/>
        <v>0.1384</v>
      </c>
      <c r="O14" t="s">
        <v>68</v>
      </c>
      <c r="Q14" t="s">
        <v>40</v>
      </c>
      <c r="W14">
        <v>201612</v>
      </c>
      <c r="X14">
        <f t="shared" si="7"/>
        <v>-4.6134000000000001E-2</v>
      </c>
      <c r="Y14">
        <f t="shared" si="8"/>
        <v>-3.0470000000000001E-2</v>
      </c>
      <c r="Z14">
        <f t="shared" si="9"/>
        <v>-9.4339999999999997E-3</v>
      </c>
      <c r="AA14">
        <f t="shared" si="10"/>
        <v>4.9607999999999999E-2</v>
      </c>
      <c r="AB14">
        <f t="shared" si="11"/>
        <v>1.384E-3</v>
      </c>
      <c r="AD14">
        <v>201612</v>
      </c>
      <c r="AE14">
        <f t="shared" si="12"/>
        <v>0.95386599999999999</v>
      </c>
      <c r="AF14">
        <f t="shared" si="13"/>
        <v>0.96953</v>
      </c>
      <c r="AG14">
        <f t="shared" si="14"/>
        <v>0.99056599999999995</v>
      </c>
      <c r="AH14">
        <f t="shared" si="15"/>
        <v>1.0496080000000001</v>
      </c>
      <c r="AI14">
        <f t="shared" si="16"/>
        <v>1.0013840000000001</v>
      </c>
      <c r="AK14">
        <v>201612</v>
      </c>
      <c r="AL14">
        <f t="shared" si="30"/>
        <v>0.3377567007216431</v>
      </c>
      <c r="AM14">
        <f t="shared" si="27"/>
        <v>-3.9136272081963241E-6</v>
      </c>
      <c r="AN14">
        <f t="shared" si="28"/>
        <v>0.42545287189699565</v>
      </c>
      <c r="AO14">
        <f t="shared" si="29"/>
        <v>8.1084538016515939E-3</v>
      </c>
      <c r="AP14">
        <f t="shared" si="22"/>
        <v>0.10978870065156299</v>
      </c>
      <c r="AR14">
        <v>201612</v>
      </c>
      <c r="AS14">
        <f>AS13*AE14</f>
        <v>1.3377567007216431</v>
      </c>
      <c r="AT14">
        <f>AT13*AF14</f>
        <v>0.9999960863727918</v>
      </c>
      <c r="AU14">
        <f t="shared" si="25"/>
        <v>1.4254528718969957</v>
      </c>
      <c r="AV14">
        <f t="shared" si="26"/>
        <v>1.0081084538016516</v>
      </c>
      <c r="AW14" s="23">
        <f t="shared" si="4"/>
        <v>1.0013840000000001</v>
      </c>
      <c r="AY14">
        <v>201612</v>
      </c>
      <c r="AZ14" s="24">
        <f t="shared" si="18"/>
        <v>0.36088570072164305</v>
      </c>
      <c r="BA14" s="24">
        <f t="shared" si="19"/>
        <v>2.3125086372791759E-2</v>
      </c>
      <c r="BB14" s="24">
        <f t="shared" si="20"/>
        <v>0.44858187189699561</v>
      </c>
      <c r="BC14" s="24">
        <f t="shared" si="21"/>
        <v>3.1237453801651549E-2</v>
      </c>
    </row>
    <row r="15" spans="1:55" x14ac:dyDescent="0.3">
      <c r="A15" s="4" t="s">
        <v>23</v>
      </c>
      <c r="B15" t="s">
        <v>28</v>
      </c>
      <c r="C15">
        <v>201603</v>
      </c>
      <c r="D15">
        <v>-1.7371000000000001</v>
      </c>
      <c r="G15">
        <v>201701</v>
      </c>
      <c r="H15">
        <f t="shared" si="6"/>
        <v>0.71120000000000005</v>
      </c>
      <c r="I15">
        <f t="shared" si="0"/>
        <v>4.8571</v>
      </c>
      <c r="J15">
        <f t="shared" si="0"/>
        <v>-3.0954000000000002</v>
      </c>
      <c r="K15">
        <f t="shared" si="0"/>
        <v>-0.4975</v>
      </c>
      <c r="L15">
        <f t="shared" si="0"/>
        <v>2.1013999999999999</v>
      </c>
      <c r="W15">
        <v>201701</v>
      </c>
      <c r="X15">
        <f t="shared" si="7"/>
        <v>7.1120000000000003E-3</v>
      </c>
      <c r="Y15">
        <f t="shared" si="8"/>
        <v>4.8571000000000003E-2</v>
      </c>
      <c r="Z15">
        <f t="shared" si="9"/>
        <v>-3.0954000000000002E-2</v>
      </c>
      <c r="AA15">
        <f t="shared" si="10"/>
        <v>-4.9750000000000003E-3</v>
      </c>
      <c r="AB15">
        <f t="shared" si="11"/>
        <v>2.1013999999999998E-2</v>
      </c>
      <c r="AD15">
        <v>201701</v>
      </c>
      <c r="AE15">
        <f t="shared" si="12"/>
        <v>1.007112</v>
      </c>
      <c r="AF15">
        <f t="shared" si="13"/>
        <v>1.0485709999999999</v>
      </c>
      <c r="AG15">
        <f t="shared" si="14"/>
        <v>0.96904599999999996</v>
      </c>
      <c r="AH15">
        <f t="shared" si="15"/>
        <v>0.99502500000000005</v>
      </c>
      <c r="AI15">
        <f t="shared" si="16"/>
        <v>1.0210140000000001</v>
      </c>
      <c r="AK15">
        <v>201701</v>
      </c>
      <c r="AL15">
        <f t="shared" si="30"/>
        <v>0.34727082637717555</v>
      </c>
      <c r="AM15">
        <f t="shared" si="27"/>
        <v>4.8566896284004679E-2</v>
      </c>
      <c r="AN15">
        <f t="shared" si="28"/>
        <v>0.38132940370029589</v>
      </c>
      <c r="AO15">
        <f t="shared" si="29"/>
        <v>3.093114243988504E-3</v>
      </c>
      <c r="AP15">
        <f t="shared" si="22"/>
        <v>0.133109800407055</v>
      </c>
      <c r="AR15">
        <v>201701</v>
      </c>
      <c r="AS15">
        <f t="shared" si="23"/>
        <v>1.3472708263771755</v>
      </c>
      <c r="AT15">
        <f t="shared" si="24"/>
        <v>1.0485668962840047</v>
      </c>
      <c r="AU15">
        <f t="shared" si="25"/>
        <v>1.3813294037002959</v>
      </c>
      <c r="AV15">
        <f t="shared" si="26"/>
        <v>1.0030931142439885</v>
      </c>
      <c r="AW15" s="23">
        <f t="shared" si="4"/>
        <v>1.0210140000000001</v>
      </c>
      <c r="AY15">
        <v>201701</v>
      </c>
      <c r="AZ15" s="24">
        <f t="shared" si="18"/>
        <v>0.3703998263771755</v>
      </c>
      <c r="BA15" s="24">
        <f t="shared" si="19"/>
        <v>7.1695896284004634E-2</v>
      </c>
      <c r="BB15" s="24">
        <f t="shared" si="20"/>
        <v>0.40445840370029584</v>
      </c>
      <c r="BC15" s="24">
        <f t="shared" si="21"/>
        <v>2.6222114243988459E-2</v>
      </c>
    </row>
    <row r="16" spans="1:55" x14ac:dyDescent="0.3">
      <c r="A16" s="4" t="s">
        <v>24</v>
      </c>
      <c r="B16" t="s">
        <v>29</v>
      </c>
      <c r="C16">
        <v>201603</v>
      </c>
      <c r="D16">
        <v>3.9670000000000001</v>
      </c>
      <c r="G16">
        <v>201702</v>
      </c>
      <c r="H16">
        <f t="shared" si="6"/>
        <v>6.3559999999999999</v>
      </c>
      <c r="I16">
        <f t="shared" si="0"/>
        <v>3.5421999999999998</v>
      </c>
      <c r="J16">
        <f t="shared" si="0"/>
        <v>9.0907999999999998</v>
      </c>
      <c r="K16">
        <f t="shared" si="0"/>
        <v>0.25009999999999999</v>
      </c>
      <c r="L16">
        <f t="shared" si="0"/>
        <v>3.202</v>
      </c>
      <c r="W16">
        <v>201702</v>
      </c>
      <c r="X16">
        <f t="shared" si="7"/>
        <v>6.3560000000000005E-2</v>
      </c>
      <c r="Y16">
        <f t="shared" si="8"/>
        <v>3.5421999999999995E-2</v>
      </c>
      <c r="Z16">
        <f t="shared" si="9"/>
        <v>9.0908000000000003E-2</v>
      </c>
      <c r="AA16">
        <f t="shared" si="10"/>
        <v>2.5009999999999998E-3</v>
      </c>
      <c r="AB16">
        <f t="shared" si="11"/>
        <v>3.202E-2</v>
      </c>
      <c r="AD16">
        <v>201702</v>
      </c>
      <c r="AE16">
        <f t="shared" si="12"/>
        <v>1.0635600000000001</v>
      </c>
      <c r="AF16">
        <f t="shared" si="13"/>
        <v>1.0354220000000001</v>
      </c>
      <c r="AG16">
        <f t="shared" si="14"/>
        <v>1.090908</v>
      </c>
      <c r="AH16">
        <f t="shared" si="15"/>
        <v>1.0025010000000001</v>
      </c>
      <c r="AI16">
        <f t="shared" si="16"/>
        <v>1.0320199999999999</v>
      </c>
      <c r="AK16">
        <v>201702</v>
      </c>
      <c r="AL16">
        <f t="shared" si="30"/>
        <v>0.43290336010170893</v>
      </c>
      <c r="AM16">
        <f t="shared" si="27"/>
        <v>8.5709232884176867E-2</v>
      </c>
      <c r="AN16">
        <f t="shared" si="28"/>
        <v>0.50690329713188231</v>
      </c>
      <c r="AO16">
        <f t="shared" si="29"/>
        <v>5.6018501227128592E-3</v>
      </c>
      <c r="AP16">
        <f t="shared" si="22"/>
        <v>0.16939197621608892</v>
      </c>
      <c r="AR16">
        <v>201702</v>
      </c>
      <c r="AS16">
        <f t="shared" si="23"/>
        <v>1.4329033601017089</v>
      </c>
      <c r="AT16">
        <f t="shared" si="24"/>
        <v>1.0857092328841769</v>
      </c>
      <c r="AU16">
        <f t="shared" si="25"/>
        <v>1.5069032971318823</v>
      </c>
      <c r="AV16">
        <f t="shared" si="26"/>
        <v>1.0056018501227129</v>
      </c>
      <c r="AW16" s="23">
        <f t="shared" si="4"/>
        <v>1.0320199999999999</v>
      </c>
      <c r="AY16">
        <v>201702</v>
      </c>
      <c r="AZ16" s="24">
        <f t="shared" si="18"/>
        <v>0.45603236010170889</v>
      </c>
      <c r="BA16" s="24">
        <f t="shared" si="19"/>
        <v>0.10883823288417682</v>
      </c>
      <c r="BB16" s="24">
        <f t="shared" si="20"/>
        <v>0.53003229713188227</v>
      </c>
      <c r="BC16" s="24">
        <f t="shared" si="21"/>
        <v>2.8730850122712814E-2</v>
      </c>
    </row>
    <row r="17" spans="1:55" x14ac:dyDescent="0.3">
      <c r="A17" s="4" t="s">
        <v>20</v>
      </c>
      <c r="B17" t="s">
        <v>25</v>
      </c>
      <c r="C17">
        <v>201604</v>
      </c>
      <c r="D17">
        <v>4.4446000000000003</v>
      </c>
      <c r="G17">
        <v>201703</v>
      </c>
      <c r="H17">
        <f t="shared" si="6"/>
        <v>-3.5857000000000001</v>
      </c>
      <c r="I17">
        <f t="shared" si="0"/>
        <v>-4.2106000000000003</v>
      </c>
      <c r="J17">
        <f t="shared" si="0"/>
        <v>-4.9549000000000003</v>
      </c>
      <c r="K17">
        <f t="shared" si="0"/>
        <v>-0.74809999999999999</v>
      </c>
      <c r="L17">
        <f t="shared" si="0"/>
        <v>0.62609999999999999</v>
      </c>
      <c r="W17">
        <v>201703</v>
      </c>
      <c r="X17">
        <f t="shared" si="7"/>
        <v>-3.5857E-2</v>
      </c>
      <c r="Y17">
        <f t="shared" si="8"/>
        <v>-4.2106000000000005E-2</v>
      </c>
      <c r="Z17">
        <f t="shared" si="9"/>
        <v>-4.9549000000000003E-2</v>
      </c>
      <c r="AA17">
        <f t="shared" si="10"/>
        <v>-7.4809999999999998E-3</v>
      </c>
      <c r="AB17">
        <f t="shared" si="11"/>
        <v>6.2610000000000001E-3</v>
      </c>
      <c r="AD17">
        <v>201703</v>
      </c>
      <c r="AE17">
        <f t="shared" si="12"/>
        <v>0.96414299999999997</v>
      </c>
      <c r="AF17">
        <f t="shared" si="13"/>
        <v>0.95789400000000002</v>
      </c>
      <c r="AG17">
        <f t="shared" si="14"/>
        <v>0.95045100000000005</v>
      </c>
      <c r="AH17">
        <f t="shared" si="15"/>
        <v>0.99251900000000004</v>
      </c>
      <c r="AI17">
        <f t="shared" si="16"/>
        <v>1.0062610000000001</v>
      </c>
      <c r="AK17">
        <v>201703</v>
      </c>
      <c r="AL17">
        <f t="shared" si="30"/>
        <v>0.38152374431854197</v>
      </c>
      <c r="AM17">
        <f t="shared" si="27"/>
        <v>3.9994359924355738E-2</v>
      </c>
      <c r="AN17">
        <f t="shared" si="28"/>
        <v>0.43223774566229478</v>
      </c>
      <c r="AO17">
        <f t="shared" si="29"/>
        <v>-1.9210573180551416E-3</v>
      </c>
      <c r="AP17">
        <f t="shared" si="22"/>
        <v>0.17671353937917789</v>
      </c>
      <c r="AR17">
        <v>201703</v>
      </c>
      <c r="AS17">
        <f t="shared" si="23"/>
        <v>1.381523744318542</v>
      </c>
      <c r="AT17">
        <f t="shared" si="24"/>
        <v>1.0399943599243557</v>
      </c>
      <c r="AU17">
        <f t="shared" si="25"/>
        <v>1.4322377456622948</v>
      </c>
      <c r="AV17">
        <f t="shared" si="26"/>
        <v>0.99807894268194486</v>
      </c>
      <c r="AW17" s="23">
        <f t="shared" si="4"/>
        <v>1.0062610000000001</v>
      </c>
      <c r="AY17">
        <v>201703</v>
      </c>
      <c r="AZ17" s="24">
        <f t="shared" si="18"/>
        <v>0.40465274431854192</v>
      </c>
      <c r="BA17" s="24">
        <f t="shared" si="19"/>
        <v>6.3123359924355693E-2</v>
      </c>
      <c r="BB17" s="24">
        <f t="shared" si="20"/>
        <v>0.45536674566229474</v>
      </c>
      <c r="BC17" s="24">
        <f t="shared" si="21"/>
        <v>2.1207942681944814E-2</v>
      </c>
    </row>
    <row r="18" spans="1:55" x14ac:dyDescent="0.3">
      <c r="A18" s="4" t="s">
        <v>21</v>
      </c>
      <c r="B18" t="s">
        <v>26</v>
      </c>
      <c r="C18">
        <v>201604</v>
      </c>
      <c r="D18">
        <v>0.75770000000000004</v>
      </c>
      <c r="G18">
        <v>201704</v>
      </c>
      <c r="H18">
        <f t="shared" si="6"/>
        <v>-3.3058999999999998</v>
      </c>
      <c r="I18">
        <f t="shared" si="0"/>
        <v>1.6485000000000001</v>
      </c>
      <c r="J18">
        <f t="shared" si="0"/>
        <v>-6.3982000000000001</v>
      </c>
      <c r="K18">
        <f t="shared" si="0"/>
        <v>-1E-4</v>
      </c>
      <c r="L18">
        <f t="shared" si="0"/>
        <v>0.61639999999999995</v>
      </c>
      <c r="W18">
        <v>201704</v>
      </c>
      <c r="X18">
        <f t="shared" si="7"/>
        <v>-3.3058999999999998E-2</v>
      </c>
      <c r="Y18">
        <f t="shared" si="8"/>
        <v>1.6485E-2</v>
      </c>
      <c r="Z18">
        <f t="shared" si="9"/>
        <v>-6.3981999999999997E-2</v>
      </c>
      <c r="AA18">
        <f t="shared" si="10"/>
        <v>-9.9999999999999995E-7</v>
      </c>
      <c r="AB18">
        <f t="shared" si="11"/>
        <v>6.1639999999999993E-3</v>
      </c>
      <c r="AD18">
        <v>201704</v>
      </c>
      <c r="AE18">
        <f t="shared" si="12"/>
        <v>0.96694100000000005</v>
      </c>
      <c r="AF18">
        <f t="shared" si="13"/>
        <v>1.0164850000000001</v>
      </c>
      <c r="AG18">
        <f t="shared" si="14"/>
        <v>0.93601800000000002</v>
      </c>
      <c r="AH18">
        <f t="shared" si="15"/>
        <v>0.99999899999999997</v>
      </c>
      <c r="AI18">
        <f t="shared" si="16"/>
        <v>1.0061640000000001</v>
      </c>
      <c r="AK18">
        <v>201704</v>
      </c>
      <c r="AL18">
        <f t="shared" si="30"/>
        <v>0.33585195085511543</v>
      </c>
      <c r="AM18">
        <f t="shared" si="27"/>
        <v>5.7138666947708749E-2</v>
      </c>
      <c r="AN18">
        <f t="shared" si="28"/>
        <v>0.34060031021932979</v>
      </c>
      <c r="AO18">
        <f t="shared" si="29"/>
        <v>-1.9220553969978571E-3</v>
      </c>
      <c r="AP18">
        <f t="shared" si="22"/>
        <v>0.18396680163591128</v>
      </c>
      <c r="AR18">
        <v>201704</v>
      </c>
      <c r="AS18">
        <f t="shared" si="23"/>
        <v>1.3358519508551154</v>
      </c>
      <c r="AT18">
        <f t="shared" si="24"/>
        <v>1.0571386669477087</v>
      </c>
      <c r="AU18">
        <f t="shared" si="25"/>
        <v>1.3406003102193298</v>
      </c>
      <c r="AV18">
        <f t="shared" si="26"/>
        <v>0.99807794460300214</v>
      </c>
      <c r="AW18" s="23">
        <f t="shared" si="4"/>
        <v>1.0061640000000001</v>
      </c>
      <c r="AY18">
        <v>201704</v>
      </c>
      <c r="AZ18" s="24">
        <f t="shared" si="18"/>
        <v>0.35898095085511539</v>
      </c>
      <c r="BA18" s="24">
        <f t="shared" si="19"/>
        <v>8.0267666947708705E-2</v>
      </c>
      <c r="BB18" s="24">
        <f t="shared" si="20"/>
        <v>0.36372931021932975</v>
      </c>
      <c r="BC18" s="24">
        <f t="shared" si="21"/>
        <v>2.1206944603002098E-2</v>
      </c>
    </row>
    <row r="19" spans="1:55" x14ac:dyDescent="0.3">
      <c r="A19" s="4" t="s">
        <v>22</v>
      </c>
      <c r="B19" t="s">
        <v>27</v>
      </c>
      <c r="C19">
        <v>201604</v>
      </c>
      <c r="D19">
        <v>-2.8904000000000001</v>
      </c>
      <c r="G19">
        <v>201705</v>
      </c>
      <c r="H19">
        <f t="shared" si="6"/>
        <v>-1.9943</v>
      </c>
      <c r="I19">
        <f t="shared" si="6"/>
        <v>4.5945</v>
      </c>
      <c r="J19">
        <f t="shared" si="6"/>
        <v>4.5570000000000004</v>
      </c>
      <c r="K19">
        <f t="shared" si="6"/>
        <v>1.5077</v>
      </c>
      <c r="L19">
        <f t="shared" si="6"/>
        <v>1.7091000000000001</v>
      </c>
      <c r="W19">
        <v>201705</v>
      </c>
      <c r="X19">
        <f t="shared" si="7"/>
        <v>-1.9942999999999999E-2</v>
      </c>
      <c r="Y19">
        <f t="shared" si="8"/>
        <v>4.5945E-2</v>
      </c>
      <c r="Z19">
        <f t="shared" si="9"/>
        <v>4.5570000000000006E-2</v>
      </c>
      <c r="AA19">
        <f t="shared" si="10"/>
        <v>1.5077E-2</v>
      </c>
      <c r="AB19">
        <f t="shared" si="11"/>
        <v>1.7091000000000002E-2</v>
      </c>
      <c r="AD19">
        <v>201705</v>
      </c>
      <c r="AE19">
        <f t="shared" si="12"/>
        <v>0.98005699999999996</v>
      </c>
      <c r="AF19">
        <f t="shared" si="13"/>
        <v>1.0459449999999999</v>
      </c>
      <c r="AG19">
        <f t="shared" si="14"/>
        <v>1.0455700000000001</v>
      </c>
      <c r="AH19">
        <f t="shared" si="15"/>
        <v>1.015077</v>
      </c>
      <c r="AI19">
        <f t="shared" si="16"/>
        <v>1.017091</v>
      </c>
      <c r="AK19">
        <v>201705</v>
      </c>
      <c r="AL19">
        <f t="shared" si="30"/>
        <v>0.30921105539921179</v>
      </c>
      <c r="AM19">
        <f t="shared" si="27"/>
        <v>0.10570890300062108</v>
      </c>
      <c r="AN19">
        <f t="shared" si="28"/>
        <v>0.40169146635602471</v>
      </c>
      <c r="AO19">
        <f t="shared" si="29"/>
        <v>1.3125965773781667E-2</v>
      </c>
      <c r="AP19">
        <f t="shared" si="22"/>
        <v>0.2042019782426705</v>
      </c>
      <c r="AR19">
        <v>201705</v>
      </c>
      <c r="AS19">
        <f t="shared" si="23"/>
        <v>1.3092110553992118</v>
      </c>
      <c r="AT19">
        <f t="shared" si="24"/>
        <v>1.1057089030006211</v>
      </c>
      <c r="AU19">
        <f t="shared" si="25"/>
        <v>1.4016914663560247</v>
      </c>
      <c r="AV19">
        <f t="shared" si="26"/>
        <v>1.0131259657737817</v>
      </c>
      <c r="AW19" s="23">
        <f t="shared" ref="AW19:AW73" si="31">AI19</f>
        <v>1.017091</v>
      </c>
      <c r="AY19">
        <v>201705</v>
      </c>
      <c r="AZ19" s="24">
        <f t="shared" si="18"/>
        <v>0.33234005539921174</v>
      </c>
      <c r="BA19" s="24">
        <f t="shared" si="19"/>
        <v>0.12883790300062103</v>
      </c>
      <c r="BB19" s="24">
        <f t="shared" si="20"/>
        <v>0.42482046635602466</v>
      </c>
      <c r="BC19" s="24">
        <f t="shared" si="21"/>
        <v>3.6254965773781622E-2</v>
      </c>
    </row>
    <row r="20" spans="1:55" x14ac:dyDescent="0.3">
      <c r="A20" s="4" t="s">
        <v>23</v>
      </c>
      <c r="B20" t="s">
        <v>28</v>
      </c>
      <c r="C20">
        <v>201604</v>
      </c>
      <c r="D20">
        <v>-1.2625999999999999</v>
      </c>
      <c r="G20">
        <v>201706</v>
      </c>
      <c r="H20">
        <f t="shared" si="6"/>
        <v>2.3256000000000001</v>
      </c>
      <c r="I20">
        <f t="shared" si="6"/>
        <v>-2.5840999999999998</v>
      </c>
      <c r="J20">
        <f t="shared" si="6"/>
        <v>2.6635</v>
      </c>
      <c r="K20">
        <f t="shared" si="6"/>
        <v>17.326699999999999</v>
      </c>
      <c r="L20">
        <f t="shared" si="6"/>
        <v>3.5291000000000001</v>
      </c>
      <c r="W20">
        <v>201706</v>
      </c>
      <c r="X20">
        <f t="shared" si="7"/>
        <v>2.3256000000000002E-2</v>
      </c>
      <c r="Y20">
        <f t="shared" si="8"/>
        <v>-2.5840999999999999E-2</v>
      </c>
      <c r="Z20">
        <f t="shared" si="9"/>
        <v>2.6634999999999999E-2</v>
      </c>
      <c r="AA20">
        <f t="shared" si="10"/>
        <v>0.17326699999999998</v>
      </c>
      <c r="AB20">
        <f t="shared" si="11"/>
        <v>3.5291000000000003E-2</v>
      </c>
      <c r="AD20">
        <v>201706</v>
      </c>
      <c r="AE20">
        <f t="shared" si="12"/>
        <v>1.0232559999999999</v>
      </c>
      <c r="AF20">
        <f t="shared" si="13"/>
        <v>0.974159</v>
      </c>
      <c r="AG20">
        <f t="shared" si="14"/>
        <v>1.026635</v>
      </c>
      <c r="AH20">
        <f t="shared" si="15"/>
        <v>1.1732670000000001</v>
      </c>
      <c r="AI20">
        <f t="shared" si="16"/>
        <v>1.035291</v>
      </c>
      <c r="AK20">
        <v>201706</v>
      </c>
      <c r="AL20">
        <f t="shared" si="30"/>
        <v>0.33965806770357587</v>
      </c>
      <c r="AM20">
        <f t="shared" si="27"/>
        <v>7.7136279238182004E-2</v>
      </c>
      <c r="AN20">
        <f t="shared" si="28"/>
        <v>0.43902551856241745</v>
      </c>
      <c r="AO20">
        <f t="shared" si="29"/>
        <v>0.18866726248550747</v>
      </c>
      <c r="AP20">
        <f t="shared" si="22"/>
        <v>0.24669947025683259</v>
      </c>
      <c r="AR20">
        <v>201706</v>
      </c>
      <c r="AS20">
        <f t="shared" si="23"/>
        <v>1.3396580677035759</v>
      </c>
      <c r="AT20">
        <f t="shared" si="24"/>
        <v>1.077136279238182</v>
      </c>
      <c r="AU20">
        <f t="shared" si="25"/>
        <v>1.4390255185624174</v>
      </c>
      <c r="AV20">
        <f t="shared" si="26"/>
        <v>1.1886672624855075</v>
      </c>
      <c r="AW20" s="23">
        <f t="shared" si="31"/>
        <v>1.035291</v>
      </c>
      <c r="AY20">
        <v>201706</v>
      </c>
      <c r="AZ20" s="24">
        <f t="shared" si="18"/>
        <v>0.36278706770357583</v>
      </c>
      <c r="BA20" s="24">
        <f t="shared" si="19"/>
        <v>0.10026527923818196</v>
      </c>
      <c r="BB20" s="24">
        <f t="shared" si="20"/>
        <v>0.4621545185624174</v>
      </c>
      <c r="BC20" s="24">
        <f t="shared" si="21"/>
        <v>0.21179626248550742</v>
      </c>
    </row>
    <row r="21" spans="1:55" x14ac:dyDescent="0.3">
      <c r="A21" s="4" t="s">
        <v>24</v>
      </c>
      <c r="B21" t="s">
        <v>29</v>
      </c>
      <c r="C21">
        <v>201604</v>
      </c>
      <c r="D21">
        <v>-4.1959999999999997</v>
      </c>
      <c r="G21">
        <v>201707</v>
      </c>
      <c r="H21">
        <f t="shared" si="6"/>
        <v>3.6049000000000002</v>
      </c>
      <c r="I21">
        <f t="shared" si="6"/>
        <v>-1.3263</v>
      </c>
      <c r="J21">
        <f t="shared" si="6"/>
        <v>7.9276</v>
      </c>
      <c r="K21">
        <f t="shared" si="6"/>
        <v>-1.2564</v>
      </c>
      <c r="L21">
        <f t="shared" si="6"/>
        <v>0.31030000000000002</v>
      </c>
      <c r="W21">
        <v>201707</v>
      </c>
      <c r="X21">
        <f t="shared" si="7"/>
        <v>3.6049000000000005E-2</v>
      </c>
      <c r="Y21">
        <f t="shared" si="8"/>
        <v>-1.3263E-2</v>
      </c>
      <c r="Z21">
        <f t="shared" si="9"/>
        <v>7.9275999999999999E-2</v>
      </c>
      <c r="AA21">
        <f t="shared" si="10"/>
        <v>-1.2563999999999999E-2</v>
      </c>
      <c r="AB21">
        <f t="shared" si="11"/>
        <v>3.1030000000000003E-3</v>
      </c>
      <c r="AD21">
        <v>201707</v>
      </c>
      <c r="AE21">
        <f t="shared" si="12"/>
        <v>1.036049</v>
      </c>
      <c r="AF21">
        <f t="shared" si="13"/>
        <v>0.98673699999999998</v>
      </c>
      <c r="AG21">
        <f t="shared" si="14"/>
        <v>1.0792759999999999</v>
      </c>
      <c r="AH21">
        <f t="shared" si="15"/>
        <v>0.98743599999999998</v>
      </c>
      <c r="AI21">
        <f t="shared" si="16"/>
        <v>1.0031030000000001</v>
      </c>
      <c r="AK21">
        <v>201707</v>
      </c>
      <c r="AL21">
        <f t="shared" si="30"/>
        <v>0.38795140138622197</v>
      </c>
      <c r="AM21">
        <f t="shared" si="27"/>
        <v>6.2850220766645926E-2</v>
      </c>
      <c r="AN21">
        <f t="shared" si="28"/>
        <v>0.55310570557197147</v>
      </c>
      <c r="AO21">
        <f t="shared" si="29"/>
        <v>0.17373284699963953</v>
      </c>
      <c r="AP21">
        <f t="shared" si="29"/>
        <v>0.25056797871303971</v>
      </c>
      <c r="AR21">
        <v>201707</v>
      </c>
      <c r="AS21">
        <f t="shared" si="23"/>
        <v>1.387951401386222</v>
      </c>
      <c r="AT21">
        <f t="shared" si="24"/>
        <v>1.0628502207666459</v>
      </c>
      <c r="AU21">
        <f t="shared" si="25"/>
        <v>1.5531057055719715</v>
      </c>
      <c r="AV21">
        <f t="shared" si="26"/>
        <v>1.1737328469996395</v>
      </c>
      <c r="AW21" s="23">
        <f t="shared" si="31"/>
        <v>1.0031030000000001</v>
      </c>
      <c r="AY21">
        <v>201707</v>
      </c>
      <c r="AZ21" s="24">
        <f t="shared" si="18"/>
        <v>0.41108040138622193</v>
      </c>
      <c r="BA21" s="24">
        <f t="shared" si="19"/>
        <v>8.5979220766645881E-2</v>
      </c>
      <c r="BB21" s="24">
        <f t="shared" si="20"/>
        <v>0.57623470557197143</v>
      </c>
      <c r="BC21" s="24">
        <f t="shared" si="21"/>
        <v>0.19686184699963949</v>
      </c>
    </row>
    <row r="22" spans="1:55" x14ac:dyDescent="0.3">
      <c r="A22" s="4" t="s">
        <v>20</v>
      </c>
      <c r="B22" t="s">
        <v>25</v>
      </c>
      <c r="C22">
        <v>201605</v>
      </c>
      <c r="D22">
        <v>-8.6625999999999994</v>
      </c>
      <c r="G22">
        <v>201708</v>
      </c>
      <c r="H22">
        <f t="shared" si="6"/>
        <v>-0.42870000000000003</v>
      </c>
      <c r="I22">
        <f t="shared" si="6"/>
        <v>4.0324</v>
      </c>
      <c r="J22">
        <f t="shared" si="6"/>
        <v>16.933700000000002</v>
      </c>
      <c r="K22">
        <f t="shared" si="6"/>
        <v>1.3453999999999999</v>
      </c>
      <c r="L22">
        <f t="shared" si="6"/>
        <v>1.5196000000000001</v>
      </c>
      <c r="W22">
        <v>201708</v>
      </c>
      <c r="X22">
        <f t="shared" si="7"/>
        <v>-4.287E-3</v>
      </c>
      <c r="Y22">
        <f t="shared" si="8"/>
        <v>4.0323999999999999E-2</v>
      </c>
      <c r="Z22">
        <f t="shared" si="9"/>
        <v>0.16933700000000002</v>
      </c>
      <c r="AA22">
        <f t="shared" si="10"/>
        <v>1.3453999999999999E-2</v>
      </c>
      <c r="AB22">
        <f t="shared" si="11"/>
        <v>1.5196000000000001E-2</v>
      </c>
      <c r="AD22">
        <v>201708</v>
      </c>
      <c r="AE22">
        <f t="shared" si="12"/>
        <v>0.99571299999999996</v>
      </c>
      <c r="AF22">
        <f t="shared" si="13"/>
        <v>1.040324</v>
      </c>
      <c r="AG22">
        <f t="shared" si="14"/>
        <v>1.1693370000000001</v>
      </c>
      <c r="AH22">
        <f t="shared" si="15"/>
        <v>1.0134540000000001</v>
      </c>
      <c r="AI22">
        <f t="shared" si="16"/>
        <v>1.015196</v>
      </c>
      <c r="AK22">
        <v>201708</v>
      </c>
      <c r="AL22">
        <f t="shared" si="30"/>
        <v>0.38200125372847915</v>
      </c>
      <c r="AM22">
        <f t="shared" si="27"/>
        <v>0.10570859306884017</v>
      </c>
      <c r="AN22">
        <f t="shared" si="28"/>
        <v>0.81610396643641248</v>
      </c>
      <c r="AO22">
        <f t="shared" si="29"/>
        <v>0.18952424872317275</v>
      </c>
      <c r="AP22">
        <f t="shared" si="29"/>
        <v>0.26957160971756311</v>
      </c>
      <c r="AR22">
        <v>201708</v>
      </c>
      <c r="AS22">
        <f t="shared" si="23"/>
        <v>1.3820012537284792</v>
      </c>
      <c r="AT22">
        <f t="shared" si="24"/>
        <v>1.1057085930688402</v>
      </c>
      <c r="AU22">
        <f t="shared" si="25"/>
        <v>1.8161039664364125</v>
      </c>
      <c r="AV22">
        <f t="shared" si="26"/>
        <v>1.1895242487231728</v>
      </c>
      <c r="AW22" s="23">
        <f t="shared" si="31"/>
        <v>1.015196</v>
      </c>
      <c r="AY22">
        <v>201708</v>
      </c>
      <c r="AZ22" s="24">
        <f t="shared" si="18"/>
        <v>0.40513025372847911</v>
      </c>
      <c r="BA22" s="24">
        <f t="shared" si="19"/>
        <v>0.12883759306884013</v>
      </c>
      <c r="BB22" s="24">
        <f t="shared" si="20"/>
        <v>0.83923296643641243</v>
      </c>
      <c r="BC22" s="24">
        <f t="shared" si="21"/>
        <v>0.21265324872317271</v>
      </c>
    </row>
    <row r="23" spans="1:55" x14ac:dyDescent="0.3">
      <c r="A23" s="4" t="s">
        <v>21</v>
      </c>
      <c r="B23" t="s">
        <v>26</v>
      </c>
      <c r="C23">
        <v>201605</v>
      </c>
      <c r="D23">
        <v>1.7543</v>
      </c>
      <c r="G23">
        <v>201709</v>
      </c>
      <c r="H23">
        <f t="shared" si="6"/>
        <v>-3.0131000000000001</v>
      </c>
      <c r="I23">
        <f t="shared" si="6"/>
        <v>-2.0672000000000001</v>
      </c>
      <c r="J23">
        <f t="shared" si="6"/>
        <v>-8.6105999999999998</v>
      </c>
      <c r="K23">
        <f t="shared" si="6"/>
        <v>-0.22140000000000001</v>
      </c>
      <c r="L23">
        <f t="shared" si="6"/>
        <v>-1.9067000000000001</v>
      </c>
      <c r="W23">
        <v>201709</v>
      </c>
      <c r="X23">
        <f t="shared" si="7"/>
        <v>-3.0131000000000002E-2</v>
      </c>
      <c r="Y23">
        <f t="shared" si="8"/>
        <v>-2.0672000000000003E-2</v>
      </c>
      <c r="Z23">
        <f t="shared" si="9"/>
        <v>-8.6106000000000002E-2</v>
      </c>
      <c r="AA23">
        <f t="shared" si="10"/>
        <v>-2.2140000000000003E-3</v>
      </c>
      <c r="AB23">
        <f t="shared" si="11"/>
        <v>-1.9067000000000001E-2</v>
      </c>
      <c r="AD23">
        <v>201709</v>
      </c>
      <c r="AE23">
        <f t="shared" si="12"/>
        <v>0.96986899999999998</v>
      </c>
      <c r="AF23">
        <f t="shared" si="13"/>
        <v>0.97932799999999998</v>
      </c>
      <c r="AG23">
        <f t="shared" si="14"/>
        <v>0.91389399999999998</v>
      </c>
      <c r="AH23">
        <f t="shared" si="15"/>
        <v>0.99778599999999995</v>
      </c>
      <c r="AI23">
        <f t="shared" si="16"/>
        <v>0.98093300000000005</v>
      </c>
      <c r="AK23">
        <v>201709</v>
      </c>
      <c r="AL23">
        <f t="shared" si="30"/>
        <v>0.34036017395238627</v>
      </c>
      <c r="AM23">
        <f t="shared" si="27"/>
        <v>8.285138503292111E-2</v>
      </c>
      <c r="AN23">
        <f t="shared" si="28"/>
        <v>0.65972651830243878</v>
      </c>
      <c r="AO23">
        <f t="shared" si="29"/>
        <v>0.18689064203649952</v>
      </c>
      <c r="AP23">
        <f t="shared" si="29"/>
        <v>0.24536468783507837</v>
      </c>
      <c r="AR23">
        <v>201709</v>
      </c>
      <c r="AS23">
        <f t="shared" si="23"/>
        <v>1.3403601739523863</v>
      </c>
      <c r="AT23">
        <f t="shared" si="24"/>
        <v>1.0828513850329211</v>
      </c>
      <c r="AU23">
        <f t="shared" si="25"/>
        <v>1.6597265183024388</v>
      </c>
      <c r="AV23">
        <f t="shared" si="26"/>
        <v>1.1868906420364995</v>
      </c>
      <c r="AW23" s="23">
        <f t="shared" si="31"/>
        <v>0.98093300000000005</v>
      </c>
      <c r="AY23">
        <v>201709</v>
      </c>
      <c r="AZ23" s="24">
        <f t="shared" si="18"/>
        <v>0.36348917395238622</v>
      </c>
      <c r="BA23" s="24">
        <f t="shared" si="19"/>
        <v>0.10598038503292107</v>
      </c>
      <c r="BB23" s="24">
        <f t="shared" si="20"/>
        <v>0.68285551830243874</v>
      </c>
      <c r="BC23" s="24">
        <f t="shared" si="21"/>
        <v>0.21001964203649948</v>
      </c>
    </row>
    <row r="24" spans="1:55" x14ac:dyDescent="0.3">
      <c r="A24" s="4" t="s">
        <v>22</v>
      </c>
      <c r="B24" t="s">
        <v>27</v>
      </c>
      <c r="C24">
        <v>201605</v>
      </c>
      <c r="D24">
        <v>-5.9522000000000004</v>
      </c>
      <c r="G24">
        <v>201710</v>
      </c>
      <c r="H24">
        <f t="shared" si="6"/>
        <v>-0.88759999999999994</v>
      </c>
      <c r="I24">
        <f t="shared" si="6"/>
        <v>6.5964</v>
      </c>
      <c r="J24">
        <f t="shared" si="6"/>
        <v>-2.1415000000000002</v>
      </c>
      <c r="K24">
        <f t="shared" si="6"/>
        <v>1.5519000000000001</v>
      </c>
      <c r="L24">
        <f t="shared" si="6"/>
        <v>3.9470999999999998</v>
      </c>
      <c r="W24">
        <v>201710</v>
      </c>
      <c r="X24">
        <f t="shared" si="7"/>
        <v>-8.8760000000000002E-3</v>
      </c>
      <c r="Y24">
        <f t="shared" si="8"/>
        <v>6.5963999999999995E-2</v>
      </c>
      <c r="Z24">
        <f t="shared" si="9"/>
        <v>-2.1415000000000003E-2</v>
      </c>
      <c r="AA24">
        <f t="shared" si="10"/>
        <v>1.5519E-2</v>
      </c>
      <c r="AB24">
        <f t="shared" si="11"/>
        <v>3.9470999999999999E-2</v>
      </c>
      <c r="AD24">
        <v>201710</v>
      </c>
      <c r="AE24">
        <f t="shared" si="12"/>
        <v>0.991124</v>
      </c>
      <c r="AF24">
        <f t="shared" si="13"/>
        <v>1.0659639999999999</v>
      </c>
      <c r="AG24">
        <f t="shared" si="14"/>
        <v>0.97858500000000004</v>
      </c>
      <c r="AH24">
        <f t="shared" si="15"/>
        <v>1.0155190000000001</v>
      </c>
      <c r="AI24">
        <f t="shared" si="16"/>
        <v>1.039471</v>
      </c>
      <c r="AK24">
        <v>201710</v>
      </c>
      <c r="AL24">
        <f t="shared" si="30"/>
        <v>0.32846313704838481</v>
      </c>
      <c r="AM24">
        <f t="shared" si="27"/>
        <v>0.15428059379523251</v>
      </c>
      <c r="AN24">
        <f t="shared" si="28"/>
        <v>0.6241834749129922</v>
      </c>
      <c r="AO24">
        <f t="shared" si="29"/>
        <v>0.20530999791026394</v>
      </c>
      <c r="AP24">
        <f t="shared" si="29"/>
        <v>0.29452047742861676</v>
      </c>
      <c r="AR24">
        <v>201710</v>
      </c>
      <c r="AS24">
        <f t="shared" si="23"/>
        <v>1.3284631370483848</v>
      </c>
      <c r="AT24">
        <f t="shared" si="24"/>
        <v>1.1542805937952325</v>
      </c>
      <c r="AU24">
        <f t="shared" si="25"/>
        <v>1.6241834749129922</v>
      </c>
      <c r="AV24">
        <f t="shared" si="26"/>
        <v>1.2053099979102639</v>
      </c>
      <c r="AW24" s="23">
        <f t="shared" si="31"/>
        <v>1.039471</v>
      </c>
      <c r="AY24">
        <v>201710</v>
      </c>
      <c r="AZ24" s="24">
        <f t="shared" si="18"/>
        <v>0.35159213704838477</v>
      </c>
      <c r="BA24" s="24">
        <f t="shared" si="19"/>
        <v>0.17740959379523247</v>
      </c>
      <c r="BB24" s="24">
        <f t="shared" si="20"/>
        <v>0.64731247491299215</v>
      </c>
      <c r="BC24" s="24">
        <f t="shared" si="21"/>
        <v>0.2284389979102639</v>
      </c>
    </row>
    <row r="25" spans="1:55" x14ac:dyDescent="0.3">
      <c r="A25" s="4" t="s">
        <v>23</v>
      </c>
      <c r="B25" t="s">
        <v>28</v>
      </c>
      <c r="C25">
        <v>201605</v>
      </c>
      <c r="D25">
        <v>-0.7671</v>
      </c>
      <c r="G25">
        <v>201711</v>
      </c>
      <c r="H25">
        <f t="shared" si="6"/>
        <v>0.14929999999999999</v>
      </c>
      <c r="I25">
        <f t="shared" si="6"/>
        <v>-3.9603000000000002</v>
      </c>
      <c r="J25">
        <f t="shared" si="6"/>
        <v>18.161899999999999</v>
      </c>
      <c r="K25">
        <f t="shared" si="6"/>
        <v>-2.4018000000000002</v>
      </c>
      <c r="L25">
        <f t="shared" si="6"/>
        <v>-2.1619999999999999</v>
      </c>
      <c r="W25">
        <v>201711</v>
      </c>
      <c r="X25">
        <f t="shared" si="7"/>
        <v>1.493E-3</v>
      </c>
      <c r="Y25">
        <f t="shared" si="8"/>
        <v>-3.9602999999999999E-2</v>
      </c>
      <c r="Z25">
        <f t="shared" si="9"/>
        <v>0.181619</v>
      </c>
      <c r="AA25">
        <f t="shared" si="10"/>
        <v>-2.4018000000000001E-2</v>
      </c>
      <c r="AB25">
        <f t="shared" si="11"/>
        <v>-2.162E-2</v>
      </c>
      <c r="AD25">
        <v>201711</v>
      </c>
      <c r="AE25">
        <f t="shared" si="12"/>
        <v>1.001493</v>
      </c>
      <c r="AF25">
        <f t="shared" si="13"/>
        <v>0.96039699999999995</v>
      </c>
      <c r="AG25">
        <f t="shared" si="14"/>
        <v>1.181619</v>
      </c>
      <c r="AH25">
        <f t="shared" si="15"/>
        <v>0.97598200000000002</v>
      </c>
      <c r="AI25">
        <f t="shared" si="16"/>
        <v>0.97838000000000003</v>
      </c>
      <c r="AK25">
        <v>201711</v>
      </c>
      <c r="AL25">
        <f t="shared" si="30"/>
        <v>0.33044653251199807</v>
      </c>
      <c r="AM25">
        <f t="shared" si="27"/>
        <v>0.10856761943915982</v>
      </c>
      <c r="AN25">
        <f t="shared" si="28"/>
        <v>0.91916605344321489</v>
      </c>
      <c r="AO25">
        <f t="shared" si="29"/>
        <v>0.17636086238045534</v>
      </c>
      <c r="AP25">
        <f t="shared" si="29"/>
        <v>0.26653294470661004</v>
      </c>
      <c r="AR25">
        <v>201711</v>
      </c>
      <c r="AS25">
        <f t="shared" si="23"/>
        <v>1.3304465325119981</v>
      </c>
      <c r="AT25">
        <f t="shared" si="24"/>
        <v>1.1085676194391598</v>
      </c>
      <c r="AU25">
        <f t="shared" si="25"/>
        <v>1.9191660534432149</v>
      </c>
      <c r="AV25">
        <f t="shared" si="26"/>
        <v>1.1763608623804553</v>
      </c>
      <c r="AW25" s="23">
        <f t="shared" si="31"/>
        <v>0.97838000000000003</v>
      </c>
      <c r="AY25">
        <v>201711</v>
      </c>
      <c r="AZ25" s="24">
        <f t="shared" si="18"/>
        <v>0.35357553251199803</v>
      </c>
      <c r="BA25" s="24">
        <f t="shared" si="19"/>
        <v>0.13169661943915978</v>
      </c>
      <c r="BB25" s="24">
        <f t="shared" si="20"/>
        <v>0.94229505344321485</v>
      </c>
      <c r="BC25" s="24">
        <f t="shared" si="21"/>
        <v>0.1994898623804553</v>
      </c>
    </row>
    <row r="26" spans="1:55" x14ac:dyDescent="0.3">
      <c r="A26" s="4" t="s">
        <v>24</v>
      </c>
      <c r="B26" t="s">
        <v>29</v>
      </c>
      <c r="C26">
        <v>201605</v>
      </c>
      <c r="D26">
        <v>1.8822000000000001</v>
      </c>
      <c r="G26">
        <v>201712</v>
      </c>
      <c r="H26">
        <f t="shared" si="6"/>
        <v>8.6439000000000004</v>
      </c>
      <c r="I26">
        <f t="shared" si="6"/>
        <v>9.0205000000000002</v>
      </c>
      <c r="J26">
        <f t="shared" si="6"/>
        <v>16.4819</v>
      </c>
      <c r="K26">
        <f t="shared" si="6"/>
        <v>2.4607999999999999</v>
      </c>
      <c r="L26">
        <f t="shared" si="6"/>
        <v>0.78049999999999997</v>
      </c>
      <c r="W26">
        <v>201712</v>
      </c>
      <c r="X26">
        <f t="shared" si="7"/>
        <v>8.6439000000000002E-2</v>
      </c>
      <c r="Y26">
        <f t="shared" si="8"/>
        <v>9.0205000000000007E-2</v>
      </c>
      <c r="Z26">
        <f t="shared" si="9"/>
        <v>0.16481899999999999</v>
      </c>
      <c r="AA26">
        <f t="shared" si="10"/>
        <v>2.4607999999999998E-2</v>
      </c>
      <c r="AB26">
        <f t="shared" si="11"/>
        <v>7.8049999999999994E-3</v>
      </c>
      <c r="AD26">
        <v>201712</v>
      </c>
      <c r="AE26">
        <f t="shared" si="12"/>
        <v>1.0864389999999999</v>
      </c>
      <c r="AF26">
        <f t="shared" si="13"/>
        <v>1.0902050000000001</v>
      </c>
      <c r="AG26">
        <f t="shared" si="14"/>
        <v>1.164819</v>
      </c>
      <c r="AH26">
        <f t="shared" si="15"/>
        <v>1.024608</v>
      </c>
      <c r="AI26">
        <f t="shared" si="16"/>
        <v>1.0078050000000001</v>
      </c>
      <c r="AK26">
        <v>201712</v>
      </c>
      <c r="AL26">
        <f t="shared" si="30"/>
        <v>0.44544900033580248</v>
      </c>
      <c r="AM26">
        <f t="shared" si="27"/>
        <v>0.20856596155066942</v>
      </c>
      <c r="AN26">
        <f t="shared" si="28"/>
        <v>1.2354810832056722</v>
      </c>
      <c r="AO26">
        <f t="shared" si="29"/>
        <v>0.20530875048191355</v>
      </c>
      <c r="AP26">
        <f t="shared" si="29"/>
        <v>0.2764182343400452</v>
      </c>
      <c r="AR26">
        <v>201712</v>
      </c>
      <c r="AS26">
        <f t="shared" si="23"/>
        <v>1.4454490003358025</v>
      </c>
      <c r="AT26">
        <f t="shared" si="24"/>
        <v>1.2085659615506694</v>
      </c>
      <c r="AU26">
        <f t="shared" si="25"/>
        <v>2.2354810832056722</v>
      </c>
      <c r="AV26">
        <f t="shared" si="26"/>
        <v>1.2053087504819135</v>
      </c>
      <c r="AW26" s="23">
        <f t="shared" si="31"/>
        <v>1.0078050000000001</v>
      </c>
      <c r="AY26">
        <v>201712</v>
      </c>
      <c r="AZ26" s="24">
        <f t="shared" si="18"/>
        <v>0.46857800033580244</v>
      </c>
      <c r="BA26" s="24">
        <f t="shared" si="19"/>
        <v>0.23169496155066938</v>
      </c>
      <c r="BB26" s="24">
        <f t="shared" si="20"/>
        <v>1.2586100832056721</v>
      </c>
      <c r="BC26" s="24">
        <f t="shared" si="21"/>
        <v>0.2284377504819135</v>
      </c>
    </row>
    <row r="27" spans="1:55" x14ac:dyDescent="0.3">
      <c r="A27" s="4" t="s">
        <v>20</v>
      </c>
      <c r="B27" t="s">
        <v>25</v>
      </c>
      <c r="C27">
        <v>201606</v>
      </c>
      <c r="D27">
        <v>6.6553000000000004</v>
      </c>
      <c r="G27">
        <v>201801</v>
      </c>
      <c r="H27">
        <f t="shared" si="6"/>
        <v>3.2921999999999998</v>
      </c>
      <c r="I27">
        <f t="shared" si="6"/>
        <v>11.111000000000001</v>
      </c>
      <c r="J27">
        <f t="shared" si="6"/>
        <v>-8.5851000000000006</v>
      </c>
      <c r="K27">
        <f t="shared" si="6"/>
        <v>-0.21820000000000001</v>
      </c>
      <c r="L27">
        <f t="shared" si="6"/>
        <v>4.3308999999999997</v>
      </c>
      <c r="W27">
        <v>201801</v>
      </c>
      <c r="X27">
        <f t="shared" si="7"/>
        <v>3.2922E-2</v>
      </c>
      <c r="Y27">
        <f t="shared" si="8"/>
        <v>0.11111</v>
      </c>
      <c r="Z27">
        <f t="shared" si="9"/>
        <v>-8.5851000000000011E-2</v>
      </c>
      <c r="AA27">
        <f t="shared" si="10"/>
        <v>-2.1819999999999999E-3</v>
      </c>
      <c r="AB27">
        <f t="shared" si="11"/>
        <v>4.3309E-2</v>
      </c>
      <c r="AD27">
        <v>201801</v>
      </c>
      <c r="AE27">
        <f t="shared" si="12"/>
        <v>1.0329219999999999</v>
      </c>
      <c r="AF27">
        <f t="shared" si="13"/>
        <v>1.11111</v>
      </c>
      <c r="AG27">
        <f t="shared" si="14"/>
        <v>0.91414899999999999</v>
      </c>
      <c r="AH27">
        <f t="shared" si="15"/>
        <v>0.99781799999999998</v>
      </c>
      <c r="AI27">
        <f t="shared" si="16"/>
        <v>1.043309</v>
      </c>
      <c r="AK27">
        <v>201801</v>
      </c>
      <c r="AL27">
        <f t="shared" si="30"/>
        <v>0.49303607232485769</v>
      </c>
      <c r="AM27">
        <f t="shared" si="27"/>
        <v>0.3428497255385643</v>
      </c>
      <c r="AN27">
        <f t="shared" si="28"/>
        <v>1.0435627967313819</v>
      </c>
      <c r="AO27">
        <f t="shared" si="29"/>
        <v>0.20267876678836205</v>
      </c>
      <c r="AP27">
        <f t="shared" si="29"/>
        <v>0.33169863165107838</v>
      </c>
      <c r="AR27">
        <v>201801</v>
      </c>
      <c r="AS27">
        <f t="shared" si="23"/>
        <v>1.4930360723248577</v>
      </c>
      <c r="AT27">
        <f t="shared" si="24"/>
        <v>1.3428497255385643</v>
      </c>
      <c r="AU27">
        <f t="shared" si="25"/>
        <v>2.0435627967313819</v>
      </c>
      <c r="AV27">
        <f t="shared" si="26"/>
        <v>1.2026787667883621</v>
      </c>
      <c r="AW27" s="23">
        <f t="shared" si="31"/>
        <v>1.043309</v>
      </c>
      <c r="AY27">
        <v>201801</v>
      </c>
      <c r="AZ27" s="24">
        <f t="shared" si="18"/>
        <v>0.51616507232485764</v>
      </c>
      <c r="BA27" s="24">
        <f t="shared" si="19"/>
        <v>0.36597872553856425</v>
      </c>
      <c r="BB27" s="24">
        <f t="shared" si="20"/>
        <v>1.0666917967313818</v>
      </c>
      <c r="BC27" s="24">
        <f t="shared" si="21"/>
        <v>0.22580776678836201</v>
      </c>
    </row>
    <row r="28" spans="1:55" x14ac:dyDescent="0.3">
      <c r="A28" s="4" t="s">
        <v>21</v>
      </c>
      <c r="B28" t="s">
        <v>26</v>
      </c>
      <c r="C28">
        <v>201606</v>
      </c>
      <c r="D28">
        <v>3.9407999999999999</v>
      </c>
      <c r="G28">
        <v>201802</v>
      </c>
      <c r="H28">
        <f t="shared" si="6"/>
        <v>-1.7265999999999999</v>
      </c>
      <c r="I28">
        <f t="shared" si="6"/>
        <v>-4.4680999999999997</v>
      </c>
      <c r="J28">
        <f t="shared" si="6"/>
        <v>1.5651999999999999</v>
      </c>
      <c r="K28">
        <f t="shared" si="6"/>
        <v>0</v>
      </c>
      <c r="L28">
        <f t="shared" si="6"/>
        <v>-2.5966</v>
      </c>
      <c r="W28">
        <v>201802</v>
      </c>
      <c r="X28">
        <f t="shared" si="7"/>
        <v>-1.7266E-2</v>
      </c>
      <c r="Y28">
        <f t="shared" si="8"/>
        <v>-4.4680999999999998E-2</v>
      </c>
      <c r="Z28">
        <f t="shared" si="9"/>
        <v>1.5651999999999999E-2</v>
      </c>
      <c r="AA28">
        <f t="shared" si="10"/>
        <v>0</v>
      </c>
      <c r="AB28">
        <f t="shared" si="11"/>
        <v>-2.5965999999999999E-2</v>
      </c>
      <c r="AD28">
        <v>201802</v>
      </c>
      <c r="AE28">
        <f t="shared" si="12"/>
        <v>0.982734</v>
      </c>
      <c r="AF28">
        <f t="shared" si="13"/>
        <v>0.95531900000000003</v>
      </c>
      <c r="AG28">
        <f t="shared" si="14"/>
        <v>1.015652</v>
      </c>
      <c r="AH28">
        <f t="shared" si="15"/>
        <v>1</v>
      </c>
      <c r="AI28">
        <f t="shared" si="16"/>
        <v>0.97403399999999996</v>
      </c>
      <c r="AK28">
        <v>201802</v>
      </c>
      <c r="AL28">
        <f t="shared" si="30"/>
        <v>0.46725731150009664</v>
      </c>
      <c r="AM28">
        <f t="shared" si="27"/>
        <v>0.28284985695177567</v>
      </c>
      <c r="AN28">
        <f t="shared" si="28"/>
        <v>1.0755486416258213</v>
      </c>
      <c r="AO28">
        <f t="shared" si="29"/>
        <v>0.20267876678836205</v>
      </c>
      <c r="AP28">
        <f t="shared" si="29"/>
        <v>0.29711974498162652</v>
      </c>
      <c r="AR28">
        <v>201802</v>
      </c>
      <c r="AS28">
        <f t="shared" si="23"/>
        <v>1.4672573115000966</v>
      </c>
      <c r="AT28">
        <f t="shared" si="24"/>
        <v>1.2828498569517757</v>
      </c>
      <c r="AU28">
        <f t="shared" si="25"/>
        <v>2.0755486416258213</v>
      </c>
      <c r="AV28">
        <f t="shared" si="26"/>
        <v>1.2026787667883621</v>
      </c>
      <c r="AW28" s="23">
        <f t="shared" si="31"/>
        <v>0.97403399999999996</v>
      </c>
      <c r="AY28">
        <v>201802</v>
      </c>
      <c r="AZ28" s="24">
        <f t="shared" si="18"/>
        <v>0.49038631150009659</v>
      </c>
      <c r="BA28" s="24">
        <f t="shared" si="19"/>
        <v>0.30597885695177562</v>
      </c>
      <c r="BB28" s="24">
        <f t="shared" si="20"/>
        <v>1.0986776416258213</v>
      </c>
      <c r="BC28" s="24">
        <f t="shared" si="21"/>
        <v>0.22580776678836201</v>
      </c>
    </row>
    <row r="29" spans="1:55" x14ac:dyDescent="0.3">
      <c r="A29" s="4" t="s">
        <v>22</v>
      </c>
      <c r="B29" t="s">
        <v>27</v>
      </c>
      <c r="C29">
        <v>201606</v>
      </c>
      <c r="D29">
        <v>-1.5823</v>
      </c>
      <c r="G29">
        <v>201803</v>
      </c>
      <c r="H29">
        <f t="shared" si="6"/>
        <v>-1.2161</v>
      </c>
      <c r="I29">
        <f t="shared" si="6"/>
        <v>8.9088999999999992</v>
      </c>
      <c r="J29">
        <f t="shared" si="6"/>
        <v>4.7946</v>
      </c>
      <c r="K29">
        <f t="shared" si="6"/>
        <v>2.8445</v>
      </c>
      <c r="L29">
        <f t="shared" si="6"/>
        <v>0.96179999999999999</v>
      </c>
      <c r="W29">
        <v>201803</v>
      </c>
      <c r="X29">
        <f t="shared" si="7"/>
        <v>-1.2161E-2</v>
      </c>
      <c r="Y29">
        <f t="shared" si="8"/>
        <v>8.9088999999999988E-2</v>
      </c>
      <c r="Z29">
        <f t="shared" si="9"/>
        <v>4.7946000000000003E-2</v>
      </c>
      <c r="AA29">
        <f t="shared" si="10"/>
        <v>2.8445000000000002E-2</v>
      </c>
      <c r="AB29">
        <f t="shared" si="11"/>
        <v>9.6179999999999998E-3</v>
      </c>
      <c r="AD29">
        <v>201803</v>
      </c>
      <c r="AE29">
        <f t="shared" si="12"/>
        <v>0.98783900000000002</v>
      </c>
      <c r="AF29">
        <f t="shared" si="13"/>
        <v>1.089089</v>
      </c>
      <c r="AG29">
        <f t="shared" si="14"/>
        <v>1.047946</v>
      </c>
      <c r="AH29">
        <f t="shared" si="15"/>
        <v>1.0284450000000001</v>
      </c>
      <c r="AI29">
        <f t="shared" si="16"/>
        <v>1.0096179999999999</v>
      </c>
      <c r="AK29">
        <v>201803</v>
      </c>
      <c r="AL29">
        <f t="shared" si="30"/>
        <v>0.44941399533494408</v>
      </c>
      <c r="AM29">
        <f t="shared" si="27"/>
        <v>0.39713766785775229</v>
      </c>
      <c r="AN29">
        <f t="shared" si="28"/>
        <v>1.175062896797213</v>
      </c>
      <c r="AO29">
        <f t="shared" si="29"/>
        <v>0.236888964309657</v>
      </c>
      <c r="AP29">
        <f t="shared" si="29"/>
        <v>0.30959544268885963</v>
      </c>
      <c r="AR29">
        <v>201803</v>
      </c>
      <c r="AS29">
        <f t="shared" si="23"/>
        <v>1.4494139953349441</v>
      </c>
      <c r="AT29">
        <f t="shared" si="24"/>
        <v>1.3971376678577523</v>
      </c>
      <c r="AU29">
        <f t="shared" si="25"/>
        <v>2.175062896797213</v>
      </c>
      <c r="AV29">
        <f t="shared" si="26"/>
        <v>1.236888964309657</v>
      </c>
      <c r="AW29" s="23">
        <f t="shared" si="31"/>
        <v>1.0096179999999999</v>
      </c>
      <c r="AY29">
        <v>201803</v>
      </c>
      <c r="AZ29" s="24">
        <f t="shared" si="18"/>
        <v>0.47254299533494404</v>
      </c>
      <c r="BA29" s="24">
        <f t="shared" si="19"/>
        <v>0.42026666785775224</v>
      </c>
      <c r="BB29" s="24">
        <f t="shared" si="20"/>
        <v>1.1981918967972129</v>
      </c>
      <c r="BC29" s="24">
        <f t="shared" si="21"/>
        <v>0.26001796430965696</v>
      </c>
    </row>
    <row r="30" spans="1:55" x14ac:dyDescent="0.3">
      <c r="A30" s="4" t="s">
        <v>23</v>
      </c>
      <c r="B30" t="s">
        <v>28</v>
      </c>
      <c r="C30">
        <v>201606</v>
      </c>
      <c r="D30">
        <v>3.0929000000000002</v>
      </c>
      <c r="G30">
        <v>201804</v>
      </c>
      <c r="H30">
        <f t="shared" si="6"/>
        <v>11.764900000000001</v>
      </c>
      <c r="I30">
        <f t="shared" si="6"/>
        <v>-3.6808000000000001</v>
      </c>
      <c r="J30">
        <f t="shared" si="6"/>
        <v>7.8430999999999997</v>
      </c>
      <c r="K30">
        <f t="shared" si="6"/>
        <v>-1.915</v>
      </c>
      <c r="L30">
        <f t="shared" si="6"/>
        <v>-2.3957999999999999</v>
      </c>
      <c r="W30">
        <v>201804</v>
      </c>
      <c r="X30">
        <f t="shared" si="7"/>
        <v>0.117649</v>
      </c>
      <c r="Y30">
        <f t="shared" si="8"/>
        <v>-3.6808E-2</v>
      </c>
      <c r="Z30">
        <f t="shared" si="9"/>
        <v>7.8431000000000001E-2</v>
      </c>
      <c r="AA30">
        <f t="shared" si="10"/>
        <v>-1.915E-2</v>
      </c>
      <c r="AB30">
        <f t="shared" si="11"/>
        <v>-2.3958E-2</v>
      </c>
      <c r="AD30">
        <v>201804</v>
      </c>
      <c r="AE30">
        <f t="shared" si="12"/>
        <v>1.1176490000000001</v>
      </c>
      <c r="AF30">
        <f t="shared" si="13"/>
        <v>0.96319200000000005</v>
      </c>
      <c r="AG30">
        <f t="shared" si="14"/>
        <v>1.0784309999999999</v>
      </c>
      <c r="AH30">
        <f t="shared" si="15"/>
        <v>0.98085</v>
      </c>
      <c r="AI30">
        <f t="shared" si="16"/>
        <v>0.97604199999999997</v>
      </c>
      <c r="AK30">
        <v>201804</v>
      </c>
      <c r="AL30">
        <f t="shared" si="30"/>
        <v>0.61993610247210507</v>
      </c>
      <c r="AM30">
        <f t="shared" si="27"/>
        <v>0.3457118245792441</v>
      </c>
      <c r="AN30">
        <f t="shared" si="28"/>
        <v>1.3456552548559149</v>
      </c>
      <c r="AO30">
        <f t="shared" si="29"/>
        <v>0.21320254064312705</v>
      </c>
      <c r="AP30">
        <f t="shared" si="29"/>
        <v>0.27822015507291997</v>
      </c>
      <c r="AR30">
        <v>201804</v>
      </c>
      <c r="AS30">
        <f t="shared" si="23"/>
        <v>1.6199361024721051</v>
      </c>
      <c r="AT30">
        <f t="shared" si="24"/>
        <v>1.3457118245792441</v>
      </c>
      <c r="AU30">
        <f t="shared" si="25"/>
        <v>2.3456552548559149</v>
      </c>
      <c r="AV30">
        <f t="shared" si="26"/>
        <v>1.213202540643127</v>
      </c>
      <c r="AW30" s="23">
        <f t="shared" si="31"/>
        <v>0.97604199999999997</v>
      </c>
      <c r="AY30">
        <v>201804</v>
      </c>
      <c r="AZ30" s="24">
        <f t="shared" si="18"/>
        <v>0.64306510247210502</v>
      </c>
      <c r="BA30" s="24">
        <f t="shared" si="19"/>
        <v>0.36884082457924405</v>
      </c>
      <c r="BB30" s="24">
        <f t="shared" si="20"/>
        <v>1.3687842548559148</v>
      </c>
      <c r="BC30" s="24">
        <f t="shared" si="21"/>
        <v>0.236331540643127</v>
      </c>
    </row>
    <row r="31" spans="1:55" x14ac:dyDescent="0.3">
      <c r="A31" s="4" t="s">
        <v>24</v>
      </c>
      <c r="B31" t="s">
        <v>29</v>
      </c>
      <c r="C31">
        <v>201606</v>
      </c>
      <c r="D31">
        <v>1.5346</v>
      </c>
      <c r="G31">
        <v>201805</v>
      </c>
      <c r="H31">
        <f t="shared" si="6"/>
        <v>6.7317999999999998</v>
      </c>
      <c r="I31">
        <f t="shared" si="6"/>
        <v>1.4863</v>
      </c>
      <c r="J31">
        <f t="shared" si="6"/>
        <v>-2.7275</v>
      </c>
      <c r="K31">
        <f t="shared" si="6"/>
        <v>1.9523999999999999</v>
      </c>
      <c r="L31">
        <f t="shared" si="6"/>
        <v>2.0367999999999999</v>
      </c>
      <c r="W31">
        <v>201805</v>
      </c>
      <c r="X31">
        <f t="shared" si="7"/>
        <v>6.7318000000000003E-2</v>
      </c>
      <c r="Y31">
        <f t="shared" si="8"/>
        <v>1.4862999999999999E-2</v>
      </c>
      <c r="Z31">
        <f t="shared" si="9"/>
        <v>-2.7275000000000001E-2</v>
      </c>
      <c r="AA31">
        <f t="shared" si="10"/>
        <v>1.9524E-2</v>
      </c>
      <c r="AB31">
        <f t="shared" si="11"/>
        <v>2.0368000000000001E-2</v>
      </c>
      <c r="AD31">
        <v>201805</v>
      </c>
      <c r="AE31">
        <f t="shared" si="12"/>
        <v>1.067318</v>
      </c>
      <c r="AF31">
        <f t="shared" si="13"/>
        <v>1.0148630000000001</v>
      </c>
      <c r="AG31">
        <f t="shared" si="14"/>
        <v>0.97272499999999995</v>
      </c>
      <c r="AH31">
        <f t="shared" si="15"/>
        <v>1.0195240000000001</v>
      </c>
      <c r="AI31">
        <f t="shared" si="16"/>
        <v>1.0203679999999999</v>
      </c>
      <c r="AK31">
        <v>201805</v>
      </c>
      <c r="AL31">
        <f t="shared" si="30"/>
        <v>0.72898696101832217</v>
      </c>
      <c r="AM31">
        <f t="shared" si="27"/>
        <v>0.36571313942796557</v>
      </c>
      <c r="AN31">
        <f t="shared" si="28"/>
        <v>1.2816775077797198</v>
      </c>
      <c r="AO31">
        <f t="shared" si="29"/>
        <v>0.23688910704664368</v>
      </c>
      <c r="AP31">
        <f t="shared" si="29"/>
        <v>0.30425494319144519</v>
      </c>
      <c r="AR31">
        <v>201805</v>
      </c>
      <c r="AS31">
        <f t="shared" si="23"/>
        <v>1.7289869610183222</v>
      </c>
      <c r="AT31">
        <f t="shared" si="24"/>
        <v>1.3657131394279656</v>
      </c>
      <c r="AU31">
        <f t="shared" si="25"/>
        <v>2.2816775077797198</v>
      </c>
      <c r="AV31">
        <f t="shared" si="26"/>
        <v>1.2368891070466437</v>
      </c>
      <c r="AW31" s="23">
        <f t="shared" si="31"/>
        <v>1.0203679999999999</v>
      </c>
      <c r="AY31">
        <v>201805</v>
      </c>
      <c r="AZ31" s="24">
        <f t="shared" si="18"/>
        <v>0.75211596101832212</v>
      </c>
      <c r="BA31" s="24">
        <f t="shared" si="19"/>
        <v>0.38884213942796553</v>
      </c>
      <c r="BB31" s="24">
        <f t="shared" si="20"/>
        <v>1.3048065077797197</v>
      </c>
      <c r="BC31" s="24">
        <f t="shared" si="21"/>
        <v>0.26001810704664363</v>
      </c>
    </row>
    <row r="32" spans="1:55" x14ac:dyDescent="0.3">
      <c r="A32" s="4" t="s">
        <v>20</v>
      </c>
      <c r="B32" t="s">
        <v>25</v>
      </c>
      <c r="C32">
        <v>201607</v>
      </c>
      <c r="D32">
        <v>9.8977000000000004</v>
      </c>
      <c r="G32">
        <v>201806</v>
      </c>
      <c r="H32">
        <f t="shared" si="6"/>
        <v>-2.8668</v>
      </c>
      <c r="I32">
        <f t="shared" si="6"/>
        <v>0.83699999999999997</v>
      </c>
      <c r="J32">
        <f t="shared" si="6"/>
        <v>-8.7228999999999992</v>
      </c>
      <c r="K32">
        <f t="shared" si="6"/>
        <v>-2.3405</v>
      </c>
      <c r="L32">
        <f t="shared" si="6"/>
        <v>-0.34989999999999999</v>
      </c>
      <c r="W32">
        <v>201806</v>
      </c>
      <c r="X32">
        <f t="shared" si="7"/>
        <v>-2.8667999999999999E-2</v>
      </c>
      <c r="Y32">
        <f t="shared" si="8"/>
        <v>8.369999999999999E-3</v>
      </c>
      <c r="Z32">
        <f t="shared" si="9"/>
        <v>-8.7228999999999987E-2</v>
      </c>
      <c r="AA32">
        <f t="shared" si="10"/>
        <v>-2.3404999999999999E-2</v>
      </c>
      <c r="AB32">
        <f t="shared" si="11"/>
        <v>-3.4989999999999999E-3</v>
      </c>
      <c r="AD32">
        <v>201806</v>
      </c>
      <c r="AE32">
        <f t="shared" si="12"/>
        <v>0.97133199999999997</v>
      </c>
      <c r="AF32">
        <f t="shared" si="13"/>
        <v>1.00837</v>
      </c>
      <c r="AG32">
        <f t="shared" si="14"/>
        <v>0.912771</v>
      </c>
      <c r="AH32">
        <f t="shared" si="15"/>
        <v>0.97659499999999999</v>
      </c>
      <c r="AI32">
        <f t="shared" si="16"/>
        <v>0.99650099999999997</v>
      </c>
      <c r="AK32">
        <v>201806</v>
      </c>
      <c r="AL32">
        <f t="shared" si="30"/>
        <v>0.67942036281984897</v>
      </c>
      <c r="AM32">
        <f t="shared" si="27"/>
        <v>0.37714415840497773</v>
      </c>
      <c r="AN32">
        <f t="shared" si="28"/>
        <v>1.0826490604536025</v>
      </c>
      <c r="AO32">
        <f t="shared" si="29"/>
        <v>0.20793971749621698</v>
      </c>
      <c r="AP32">
        <f t="shared" si="29"/>
        <v>0.29969135514521827</v>
      </c>
      <c r="AR32">
        <v>201806</v>
      </c>
      <c r="AS32">
        <f t="shared" si="23"/>
        <v>1.679420362819849</v>
      </c>
      <c r="AT32">
        <f t="shared" si="24"/>
        <v>1.3771441584049777</v>
      </c>
      <c r="AU32">
        <f t="shared" si="25"/>
        <v>2.0826490604536025</v>
      </c>
      <c r="AV32">
        <f t="shared" si="26"/>
        <v>1.207939717496217</v>
      </c>
      <c r="AW32" s="23">
        <f t="shared" si="31"/>
        <v>0.99650099999999997</v>
      </c>
      <c r="AY32">
        <v>201806</v>
      </c>
      <c r="AZ32" s="24">
        <f t="shared" si="18"/>
        <v>0.70254936281984892</v>
      </c>
      <c r="BA32" s="24">
        <f t="shared" si="19"/>
        <v>0.40027315840497768</v>
      </c>
      <c r="BB32" s="24">
        <f t="shared" si="20"/>
        <v>1.1057780604536025</v>
      </c>
      <c r="BC32" s="24">
        <f t="shared" si="21"/>
        <v>0.23106871749621694</v>
      </c>
    </row>
    <row r="33" spans="1:55" x14ac:dyDescent="0.3">
      <c r="A33" s="4" t="s">
        <v>21</v>
      </c>
      <c r="B33" t="s">
        <v>26</v>
      </c>
      <c r="C33">
        <v>201607</v>
      </c>
      <c r="D33">
        <v>-4.9763999999999999</v>
      </c>
      <c r="G33">
        <v>201807</v>
      </c>
      <c r="H33">
        <f t="shared" si="6"/>
        <v>5.6489000000000003</v>
      </c>
      <c r="I33">
        <f t="shared" si="6"/>
        <v>-0.82969999999999999</v>
      </c>
      <c r="J33">
        <f t="shared" si="6"/>
        <v>1.0478000000000001</v>
      </c>
      <c r="K33">
        <f t="shared" si="6"/>
        <v>3.9679000000000002</v>
      </c>
      <c r="L33">
        <f t="shared" si="6"/>
        <v>2.0356000000000001</v>
      </c>
      <c r="W33">
        <v>201807</v>
      </c>
      <c r="X33">
        <f t="shared" si="7"/>
        <v>5.6489000000000004E-2</v>
      </c>
      <c r="Y33">
        <f t="shared" si="8"/>
        <v>-8.2970000000000006E-3</v>
      </c>
      <c r="Z33">
        <f t="shared" si="9"/>
        <v>1.0478000000000001E-2</v>
      </c>
      <c r="AA33">
        <f t="shared" si="10"/>
        <v>3.9678999999999999E-2</v>
      </c>
      <c r="AB33">
        <f t="shared" si="11"/>
        <v>2.0355999999999999E-2</v>
      </c>
      <c r="AD33">
        <v>201807</v>
      </c>
      <c r="AE33">
        <f t="shared" si="12"/>
        <v>1.056489</v>
      </c>
      <c r="AF33">
        <f t="shared" si="13"/>
        <v>0.991703</v>
      </c>
      <c r="AG33">
        <f t="shared" si="14"/>
        <v>1.010478</v>
      </c>
      <c r="AH33">
        <f t="shared" si="15"/>
        <v>1.039679</v>
      </c>
      <c r="AI33">
        <f t="shared" si="16"/>
        <v>1.020356</v>
      </c>
      <c r="AK33">
        <v>201807</v>
      </c>
      <c r="AL33">
        <f t="shared" si="30"/>
        <v>0.77428913969517943</v>
      </c>
      <c r="AM33">
        <f t="shared" si="27"/>
        <v>0.36571799332269173</v>
      </c>
      <c r="AN33">
        <f t="shared" si="28"/>
        <v>1.1044710573090355</v>
      </c>
      <c r="AO33">
        <f t="shared" si="29"/>
        <v>0.25586955754674934</v>
      </c>
      <c r="AP33">
        <f t="shared" si="29"/>
        <v>0.32614787237055443</v>
      </c>
      <c r="AR33">
        <v>201807</v>
      </c>
      <c r="AS33">
        <f t="shared" si="23"/>
        <v>1.7742891396951794</v>
      </c>
      <c r="AT33">
        <f t="shared" si="24"/>
        <v>1.3657179933226917</v>
      </c>
      <c r="AU33">
        <f t="shared" si="25"/>
        <v>2.1044710573090355</v>
      </c>
      <c r="AV33">
        <f t="shared" si="26"/>
        <v>1.2558695575467493</v>
      </c>
      <c r="AW33" s="23">
        <f t="shared" si="31"/>
        <v>1.020356</v>
      </c>
      <c r="AY33">
        <v>201807</v>
      </c>
      <c r="AZ33" s="24">
        <f t="shared" si="18"/>
        <v>0.79741813969517938</v>
      </c>
      <c r="BA33" s="24">
        <f t="shared" si="19"/>
        <v>0.38884699332269168</v>
      </c>
      <c r="BB33" s="24">
        <f t="shared" si="20"/>
        <v>1.1276000573090355</v>
      </c>
      <c r="BC33" s="24">
        <f t="shared" si="21"/>
        <v>0.27899855754674929</v>
      </c>
    </row>
    <row r="34" spans="1:55" x14ac:dyDescent="0.3">
      <c r="A34" s="4" t="s">
        <v>22</v>
      </c>
      <c r="B34" t="s">
        <v>27</v>
      </c>
      <c r="C34">
        <v>201607</v>
      </c>
      <c r="D34">
        <v>13.6694</v>
      </c>
      <c r="G34">
        <v>201808</v>
      </c>
      <c r="H34">
        <f t="shared" si="6"/>
        <v>7.6238000000000001</v>
      </c>
      <c r="I34">
        <f t="shared" si="6"/>
        <v>-5.8577000000000004</v>
      </c>
      <c r="J34">
        <f t="shared" si="6"/>
        <v>3.6714000000000002</v>
      </c>
      <c r="K34">
        <f t="shared" si="6"/>
        <v>0.22090000000000001</v>
      </c>
      <c r="L34">
        <f t="shared" si="6"/>
        <v>5.8200000000000002E-2</v>
      </c>
      <c r="W34">
        <v>201808</v>
      </c>
      <c r="X34">
        <f t="shared" si="7"/>
        <v>7.6238E-2</v>
      </c>
      <c r="Y34">
        <f t="shared" si="8"/>
        <v>-5.8577000000000004E-2</v>
      </c>
      <c r="Z34">
        <f t="shared" si="9"/>
        <v>3.6714000000000004E-2</v>
      </c>
      <c r="AA34">
        <f t="shared" si="10"/>
        <v>2.209E-3</v>
      </c>
      <c r="AB34">
        <f t="shared" si="11"/>
        <v>5.8200000000000005E-4</v>
      </c>
      <c r="AD34">
        <v>201808</v>
      </c>
      <c r="AE34">
        <f t="shared" si="12"/>
        <v>1.076238</v>
      </c>
      <c r="AF34">
        <f t="shared" si="13"/>
        <v>0.94142300000000001</v>
      </c>
      <c r="AG34">
        <f t="shared" si="14"/>
        <v>1.0367139999999999</v>
      </c>
      <c r="AH34">
        <f t="shared" si="15"/>
        <v>1.0022089999999999</v>
      </c>
      <c r="AI34">
        <f t="shared" si="16"/>
        <v>1.0005820000000001</v>
      </c>
      <c r="AK34">
        <v>201808</v>
      </c>
      <c r="AL34">
        <f t="shared" si="30"/>
        <v>0.90955739512726064</v>
      </c>
      <c r="AM34">
        <f t="shared" si="27"/>
        <v>0.28571833042782835</v>
      </c>
      <c r="AN34">
        <f t="shared" si="28"/>
        <v>1.1817346077070794</v>
      </c>
      <c r="AO34">
        <f t="shared" si="29"/>
        <v>0.25864377339937006</v>
      </c>
      <c r="AP34">
        <f t="shared" si="29"/>
        <v>0.3269196904322742</v>
      </c>
      <c r="AR34">
        <v>201808</v>
      </c>
      <c r="AS34">
        <f t="shared" si="23"/>
        <v>1.9095573951272606</v>
      </c>
      <c r="AT34">
        <f t="shared" si="24"/>
        <v>1.2857183304278283</v>
      </c>
      <c r="AU34">
        <f t="shared" si="25"/>
        <v>2.1817346077070794</v>
      </c>
      <c r="AV34">
        <f t="shared" si="26"/>
        <v>1.2586437733993701</v>
      </c>
      <c r="AW34" s="23">
        <f t="shared" si="31"/>
        <v>1.0005820000000001</v>
      </c>
      <c r="AY34">
        <v>201808</v>
      </c>
      <c r="AZ34" s="24">
        <f t="shared" si="18"/>
        <v>0.93268639512726059</v>
      </c>
      <c r="BA34" s="24">
        <f t="shared" si="19"/>
        <v>0.3088473304278283</v>
      </c>
      <c r="BB34" s="24">
        <f t="shared" si="20"/>
        <v>1.2048636077070793</v>
      </c>
      <c r="BC34" s="24">
        <f t="shared" si="21"/>
        <v>0.28177277339937001</v>
      </c>
    </row>
    <row r="35" spans="1:55" x14ac:dyDescent="0.3">
      <c r="A35" s="4" t="s">
        <v>23</v>
      </c>
      <c r="B35" t="s">
        <v>28</v>
      </c>
      <c r="C35">
        <v>201607</v>
      </c>
      <c r="D35">
        <v>2.9878999999999998</v>
      </c>
      <c r="G35">
        <v>201809</v>
      </c>
      <c r="H35">
        <f t="shared" si="6"/>
        <v>-2.9516</v>
      </c>
      <c r="I35">
        <f t="shared" si="6"/>
        <v>-0.66669999999999996</v>
      </c>
      <c r="J35">
        <f t="shared" si="6"/>
        <v>2.5295000000000001</v>
      </c>
      <c r="K35">
        <f t="shared" si="6"/>
        <v>3.0836000000000001</v>
      </c>
      <c r="L35">
        <f t="shared" si="6"/>
        <v>-0.52059999999999995</v>
      </c>
      <c r="W35">
        <v>201809</v>
      </c>
      <c r="X35">
        <f t="shared" si="7"/>
        <v>-2.9516000000000001E-2</v>
      </c>
      <c r="Y35">
        <f t="shared" si="8"/>
        <v>-6.6669999999999993E-3</v>
      </c>
      <c r="Z35">
        <f t="shared" si="9"/>
        <v>2.5295000000000002E-2</v>
      </c>
      <c r="AA35">
        <f t="shared" si="10"/>
        <v>3.0836000000000002E-2</v>
      </c>
      <c r="AB35">
        <f t="shared" si="11"/>
        <v>-5.2059999999999997E-3</v>
      </c>
      <c r="AD35">
        <v>201809</v>
      </c>
      <c r="AE35">
        <f t="shared" si="12"/>
        <v>0.97048400000000001</v>
      </c>
      <c r="AF35">
        <f t="shared" si="13"/>
        <v>0.99333300000000002</v>
      </c>
      <c r="AG35">
        <f t="shared" si="14"/>
        <v>1.0252950000000001</v>
      </c>
      <c r="AH35">
        <f t="shared" si="15"/>
        <v>1.0308360000000001</v>
      </c>
      <c r="AI35">
        <f t="shared" si="16"/>
        <v>0.99479399999999996</v>
      </c>
      <c r="AK35">
        <v>201809</v>
      </c>
      <c r="AL35">
        <f t="shared" si="30"/>
        <v>0.85319489905268453</v>
      </c>
      <c r="AM35">
        <f t="shared" si="27"/>
        <v>0.27714644631886598</v>
      </c>
      <c r="AN35">
        <f t="shared" si="28"/>
        <v>1.2369215846090302</v>
      </c>
      <c r="AO35">
        <f t="shared" si="29"/>
        <v>0.2974553127959132</v>
      </c>
      <c r="AP35">
        <f t="shared" si="29"/>
        <v>0.32001174652388364</v>
      </c>
      <c r="AR35">
        <v>201809</v>
      </c>
      <c r="AS35">
        <f t="shared" si="23"/>
        <v>1.8531948990526845</v>
      </c>
      <c r="AT35">
        <f t="shared" si="24"/>
        <v>1.277146446318866</v>
      </c>
      <c r="AU35">
        <f t="shared" si="25"/>
        <v>2.2369215846090302</v>
      </c>
      <c r="AV35">
        <f t="shared" si="26"/>
        <v>1.2974553127959132</v>
      </c>
      <c r="AW35" s="23">
        <f t="shared" si="31"/>
        <v>0.99479399999999996</v>
      </c>
      <c r="AY35">
        <v>201809</v>
      </c>
      <c r="AZ35" s="24">
        <f t="shared" si="18"/>
        <v>0.87632389905268449</v>
      </c>
      <c r="BA35" s="24">
        <f t="shared" si="19"/>
        <v>0.30027544631886594</v>
      </c>
      <c r="BB35" s="24">
        <f t="shared" si="20"/>
        <v>1.2600505846090302</v>
      </c>
      <c r="BC35" s="24">
        <f t="shared" si="21"/>
        <v>0.32058431279591315</v>
      </c>
    </row>
    <row r="36" spans="1:55" x14ac:dyDescent="0.3">
      <c r="A36" s="4" t="s">
        <v>24</v>
      </c>
      <c r="B36" t="s">
        <v>29</v>
      </c>
      <c r="C36">
        <v>201607</v>
      </c>
      <c r="D36">
        <v>3.6673</v>
      </c>
      <c r="G36">
        <v>201810</v>
      </c>
      <c r="H36">
        <f t="shared" ref="H36:L73" si="32">SUMIFS($D$2:$D$356,$C$2:$C$356,$G36,$A$2:$A$356,H$1)</f>
        <v>-15.571899999999999</v>
      </c>
      <c r="I36">
        <f t="shared" si="32"/>
        <v>-14.7651</v>
      </c>
      <c r="J36">
        <f t="shared" si="32"/>
        <v>-31.4145</v>
      </c>
      <c r="K36">
        <f t="shared" si="32"/>
        <v>-4.0594999999999999</v>
      </c>
      <c r="L36">
        <f t="shared" si="32"/>
        <v>-10.9411</v>
      </c>
      <c r="W36">
        <v>201810</v>
      </c>
      <c r="X36">
        <f t="shared" si="7"/>
        <v>-0.155719</v>
      </c>
      <c r="Y36">
        <f t="shared" si="8"/>
        <v>-0.147651</v>
      </c>
      <c r="Z36">
        <f t="shared" si="9"/>
        <v>-0.31414500000000001</v>
      </c>
      <c r="AA36">
        <f t="shared" si="10"/>
        <v>-4.0594999999999999E-2</v>
      </c>
      <c r="AB36">
        <f t="shared" si="11"/>
        <v>-0.10941100000000001</v>
      </c>
      <c r="AD36">
        <v>201810</v>
      </c>
      <c r="AE36">
        <f t="shared" si="12"/>
        <v>0.84428100000000006</v>
      </c>
      <c r="AF36">
        <f t="shared" si="13"/>
        <v>0.85234900000000002</v>
      </c>
      <c r="AG36">
        <f t="shared" si="14"/>
        <v>0.68585499999999999</v>
      </c>
      <c r="AH36">
        <f t="shared" si="15"/>
        <v>0.95940499999999995</v>
      </c>
      <c r="AI36">
        <f t="shared" si="16"/>
        <v>0.89058899999999996</v>
      </c>
      <c r="AK36">
        <v>201810</v>
      </c>
      <c r="AL36">
        <f t="shared" si="30"/>
        <v>0.56461724256709966</v>
      </c>
      <c r="AM36">
        <f t="shared" si="27"/>
        <v>8.8574496373439171E-2</v>
      </c>
      <c r="AN36">
        <f t="shared" si="28"/>
        <v>0.53420385341202636</v>
      </c>
      <c r="AO36">
        <f t="shared" si="29"/>
        <v>0.24478511437296313</v>
      </c>
      <c r="AP36">
        <f t="shared" si="29"/>
        <v>0.17558794132495903</v>
      </c>
      <c r="AR36">
        <v>201810</v>
      </c>
      <c r="AS36">
        <f t="shared" si="23"/>
        <v>1.5646172425670997</v>
      </c>
      <c r="AT36">
        <f t="shared" si="24"/>
        <v>1.0885744963734392</v>
      </c>
      <c r="AU36">
        <f t="shared" si="25"/>
        <v>1.5342038534120264</v>
      </c>
      <c r="AV36">
        <f t="shared" si="26"/>
        <v>1.2447851143729631</v>
      </c>
      <c r="AW36" s="23">
        <f t="shared" si="31"/>
        <v>0.89058899999999996</v>
      </c>
      <c r="AY36">
        <v>201810</v>
      </c>
      <c r="AZ36" s="24">
        <f t="shared" si="18"/>
        <v>0.58774624256709962</v>
      </c>
      <c r="BA36" s="24">
        <f t="shared" si="19"/>
        <v>0.11170349637343913</v>
      </c>
      <c r="BB36" s="24">
        <f t="shared" si="20"/>
        <v>0.55733285341202632</v>
      </c>
      <c r="BC36" s="24">
        <f t="shared" si="21"/>
        <v>0.26791411437296309</v>
      </c>
    </row>
    <row r="37" spans="1:55" x14ac:dyDescent="0.3">
      <c r="A37" s="4" t="s">
        <v>20</v>
      </c>
      <c r="B37" t="s">
        <v>25</v>
      </c>
      <c r="C37">
        <v>201608</v>
      </c>
      <c r="D37">
        <v>6.9321000000000002</v>
      </c>
      <c r="G37">
        <v>201811</v>
      </c>
      <c r="H37">
        <f t="shared" si="32"/>
        <v>-0.57630000000000003</v>
      </c>
      <c r="I37">
        <f t="shared" si="32"/>
        <v>14.4359</v>
      </c>
      <c r="J37">
        <f t="shared" si="32"/>
        <v>7.1942000000000004</v>
      </c>
      <c r="K37">
        <f t="shared" si="32"/>
        <v>-1.3364</v>
      </c>
      <c r="L37">
        <f t="shared" si="32"/>
        <v>0.87629999999999997</v>
      </c>
      <c r="W37">
        <v>201811</v>
      </c>
      <c r="X37">
        <f t="shared" si="7"/>
        <v>-5.7630000000000008E-3</v>
      </c>
      <c r="Y37">
        <f t="shared" si="8"/>
        <v>0.14435900000000002</v>
      </c>
      <c r="Z37">
        <f t="shared" si="9"/>
        <v>7.1942000000000006E-2</v>
      </c>
      <c r="AA37">
        <f t="shared" si="10"/>
        <v>-1.3364000000000001E-2</v>
      </c>
      <c r="AB37">
        <f t="shared" si="11"/>
        <v>8.763E-3</v>
      </c>
      <c r="AD37">
        <v>201811</v>
      </c>
      <c r="AE37">
        <f t="shared" si="12"/>
        <v>0.99423700000000004</v>
      </c>
      <c r="AF37">
        <f t="shared" si="13"/>
        <v>1.1443590000000001</v>
      </c>
      <c r="AG37">
        <f t="shared" si="14"/>
        <v>1.071942</v>
      </c>
      <c r="AH37">
        <f t="shared" si="15"/>
        <v>0.98663599999999996</v>
      </c>
      <c r="AI37">
        <f t="shared" si="16"/>
        <v>1.0087630000000001</v>
      </c>
      <c r="AK37">
        <v>201811</v>
      </c>
      <c r="AL37">
        <f t="shared" si="30"/>
        <v>0.55560035339818548</v>
      </c>
      <c r="AM37">
        <f t="shared" si="27"/>
        <v>0.24572002209541255</v>
      </c>
      <c r="AN37">
        <f t="shared" si="28"/>
        <v>0.64457754703419434</v>
      </c>
      <c r="AO37">
        <f t="shared" si="29"/>
        <v>0.22814980610448288</v>
      </c>
      <c r="AP37">
        <f t="shared" si="29"/>
        <v>0.1858896184547898</v>
      </c>
      <c r="AR37">
        <v>201811</v>
      </c>
      <c r="AS37">
        <f t="shared" si="23"/>
        <v>1.5556003533981855</v>
      </c>
      <c r="AT37">
        <f t="shared" si="24"/>
        <v>1.2457200220954125</v>
      </c>
      <c r="AU37">
        <f t="shared" si="25"/>
        <v>1.6445775470341943</v>
      </c>
      <c r="AV37">
        <f t="shared" si="26"/>
        <v>1.2281498061044829</v>
      </c>
      <c r="AW37" s="23">
        <f t="shared" si="31"/>
        <v>1.0087630000000001</v>
      </c>
      <c r="AY37">
        <v>201811</v>
      </c>
      <c r="AZ37" s="24">
        <f t="shared" si="18"/>
        <v>0.57872935339818543</v>
      </c>
      <c r="BA37" s="24">
        <f t="shared" si="19"/>
        <v>0.2688490220954125</v>
      </c>
      <c r="BB37" s="24">
        <f t="shared" si="20"/>
        <v>0.6677065470341943</v>
      </c>
      <c r="BC37" s="24">
        <f t="shared" si="21"/>
        <v>0.25127880610448283</v>
      </c>
    </row>
    <row r="38" spans="1:55" x14ac:dyDescent="0.3">
      <c r="A38" s="4" t="s">
        <v>21</v>
      </c>
      <c r="B38" t="s">
        <v>26</v>
      </c>
      <c r="C38">
        <v>201608</v>
      </c>
      <c r="D38">
        <v>-3.99</v>
      </c>
      <c r="G38">
        <v>201812</v>
      </c>
      <c r="H38">
        <f t="shared" si="32"/>
        <v>3.1884999999999999</v>
      </c>
      <c r="I38">
        <f t="shared" si="32"/>
        <v>2.0640999999999998</v>
      </c>
      <c r="J38">
        <f t="shared" si="32"/>
        <v>-2.2372000000000001</v>
      </c>
      <c r="K38">
        <f t="shared" si="32"/>
        <v>1.5799000000000001</v>
      </c>
      <c r="L38">
        <f t="shared" si="32"/>
        <v>-1.6244000000000001</v>
      </c>
      <c r="W38">
        <v>201812</v>
      </c>
      <c r="X38">
        <f t="shared" si="7"/>
        <v>3.1884999999999997E-2</v>
      </c>
      <c r="Y38">
        <f t="shared" si="8"/>
        <v>2.0641E-2</v>
      </c>
      <c r="Z38">
        <f t="shared" si="9"/>
        <v>-2.2372E-2</v>
      </c>
      <c r="AA38">
        <f t="shared" si="10"/>
        <v>1.5799000000000001E-2</v>
      </c>
      <c r="AB38">
        <f t="shared" si="11"/>
        <v>-1.6244000000000001E-2</v>
      </c>
      <c r="AD38">
        <v>201812</v>
      </c>
      <c r="AE38">
        <f t="shared" si="12"/>
        <v>1.0318849999999999</v>
      </c>
      <c r="AF38">
        <f t="shared" si="13"/>
        <v>1.0206409999999999</v>
      </c>
      <c r="AG38">
        <f t="shared" si="14"/>
        <v>0.97762800000000005</v>
      </c>
      <c r="AH38">
        <f t="shared" si="15"/>
        <v>1.0157989999999999</v>
      </c>
      <c r="AI38">
        <f t="shared" si="16"/>
        <v>0.98375599999999996</v>
      </c>
      <c r="AK38">
        <v>201812</v>
      </c>
      <c r="AL38">
        <f t="shared" si="30"/>
        <v>0.60520067066628647</v>
      </c>
      <c r="AM38">
        <f t="shared" si="27"/>
        <v>0.27143292907148386</v>
      </c>
      <c r="AN38">
        <f t="shared" si="28"/>
        <v>0.6077850581519455</v>
      </c>
      <c r="AO38">
        <f t="shared" si="29"/>
        <v>0.24755334489112757</v>
      </c>
      <c r="AP38">
        <f t="shared" si="29"/>
        <v>0.16662602749261013</v>
      </c>
      <c r="AR38">
        <v>201812</v>
      </c>
      <c r="AS38">
        <f t="shared" si="23"/>
        <v>1.6052006706662865</v>
      </c>
      <c r="AT38">
        <f t="shared" si="24"/>
        <v>1.2714329290714839</v>
      </c>
      <c r="AU38">
        <f t="shared" si="25"/>
        <v>1.6077850581519455</v>
      </c>
      <c r="AV38">
        <f t="shared" si="26"/>
        <v>1.2475533448911276</v>
      </c>
      <c r="AW38" s="23">
        <f t="shared" si="31"/>
        <v>0.98375599999999996</v>
      </c>
      <c r="AY38">
        <v>201812</v>
      </c>
      <c r="AZ38" s="24">
        <f t="shared" si="18"/>
        <v>0.62832967066628642</v>
      </c>
      <c r="BA38" s="24">
        <f t="shared" si="19"/>
        <v>0.29456192907148382</v>
      </c>
      <c r="BB38" s="24">
        <f t="shared" si="20"/>
        <v>0.63091405815194546</v>
      </c>
      <c r="BC38" s="24">
        <f t="shared" si="21"/>
        <v>0.27068234489112752</v>
      </c>
    </row>
    <row r="39" spans="1:55" x14ac:dyDescent="0.3">
      <c r="A39" s="4" t="s">
        <v>22</v>
      </c>
      <c r="B39" t="s">
        <v>27</v>
      </c>
      <c r="C39">
        <v>201608</v>
      </c>
      <c r="D39">
        <v>-4.4642999999999997</v>
      </c>
      <c r="G39">
        <v>201901</v>
      </c>
      <c r="H39">
        <f t="shared" si="32"/>
        <v>4.9158999999999997</v>
      </c>
      <c r="I39">
        <f t="shared" si="32"/>
        <v>-4.9436999999999998</v>
      </c>
      <c r="J39">
        <f t="shared" si="32"/>
        <v>14.645300000000001</v>
      </c>
      <c r="K39">
        <f t="shared" si="32"/>
        <v>-0.22209999999999999</v>
      </c>
      <c r="L39">
        <f t="shared" si="32"/>
        <v>2.1059000000000001</v>
      </c>
      <c r="W39">
        <v>201901</v>
      </c>
      <c r="X39">
        <f t="shared" si="7"/>
        <v>4.9158999999999994E-2</v>
      </c>
      <c r="Y39">
        <f t="shared" si="8"/>
        <v>-4.9436999999999995E-2</v>
      </c>
      <c r="Z39">
        <f t="shared" si="9"/>
        <v>0.146453</v>
      </c>
      <c r="AA39">
        <f t="shared" si="10"/>
        <v>-2.2209999999999999E-3</v>
      </c>
      <c r="AB39">
        <f t="shared" si="11"/>
        <v>2.1059000000000001E-2</v>
      </c>
      <c r="AD39">
        <v>201901</v>
      </c>
      <c r="AE39">
        <f t="shared" si="12"/>
        <v>1.049159</v>
      </c>
      <c r="AF39">
        <f t="shared" si="13"/>
        <v>0.95056300000000005</v>
      </c>
      <c r="AG39">
        <f t="shared" si="14"/>
        <v>1.1464529999999999</v>
      </c>
      <c r="AH39">
        <f t="shared" si="15"/>
        <v>0.99777899999999997</v>
      </c>
      <c r="AI39">
        <f t="shared" si="16"/>
        <v>1.0210589999999999</v>
      </c>
      <c r="AK39">
        <v>201901</v>
      </c>
      <c r="AL39">
        <f t="shared" si="30"/>
        <v>0.68411073043557047</v>
      </c>
      <c r="AM39">
        <f t="shared" si="27"/>
        <v>0.20857709935697688</v>
      </c>
      <c r="AN39">
        <f t="shared" si="28"/>
        <v>0.84325000327347222</v>
      </c>
      <c r="AO39">
        <f t="shared" si="29"/>
        <v>0.24478252891212438</v>
      </c>
      <c r="AP39">
        <f t="shared" si="29"/>
        <v>0.19119400500557693</v>
      </c>
      <c r="AR39">
        <v>201901</v>
      </c>
      <c r="AS39">
        <f t="shared" si="23"/>
        <v>1.6841107304355705</v>
      </c>
      <c r="AT39">
        <f t="shared" si="24"/>
        <v>1.2085770993569769</v>
      </c>
      <c r="AU39">
        <f t="shared" si="25"/>
        <v>1.8432500032734722</v>
      </c>
      <c r="AV39">
        <f t="shared" si="26"/>
        <v>1.2447825289121244</v>
      </c>
      <c r="AW39" s="23">
        <f t="shared" si="31"/>
        <v>1.0210589999999999</v>
      </c>
      <c r="AY39">
        <v>201901</v>
      </c>
      <c r="AZ39" s="24">
        <f t="shared" si="18"/>
        <v>0.70723973043557042</v>
      </c>
      <c r="BA39" s="24">
        <f t="shared" si="19"/>
        <v>0.23170609935697684</v>
      </c>
      <c r="BB39" s="24">
        <f t="shared" si="20"/>
        <v>0.86637900327347217</v>
      </c>
      <c r="BC39" s="24">
        <f t="shared" si="21"/>
        <v>0.26791152891212433</v>
      </c>
    </row>
    <row r="40" spans="1:55" x14ac:dyDescent="0.3">
      <c r="A40" s="4" t="s">
        <v>23</v>
      </c>
      <c r="B40" t="s">
        <v>28</v>
      </c>
      <c r="C40">
        <v>201608</v>
      </c>
      <c r="D40">
        <v>-2.2898999999999998</v>
      </c>
      <c r="G40">
        <v>201902</v>
      </c>
      <c r="H40">
        <f t="shared" si="32"/>
        <v>2.8113000000000001</v>
      </c>
      <c r="I40">
        <f t="shared" si="32"/>
        <v>3.7825000000000002</v>
      </c>
      <c r="J40">
        <f t="shared" si="32"/>
        <v>-3.9921000000000002</v>
      </c>
      <c r="K40">
        <f t="shared" si="32"/>
        <v>1.3364</v>
      </c>
      <c r="L40">
        <f t="shared" si="32"/>
        <v>4.6002999999999998</v>
      </c>
      <c r="W40">
        <v>201902</v>
      </c>
      <c r="X40">
        <f t="shared" si="7"/>
        <v>2.8113000000000003E-2</v>
      </c>
      <c r="Y40">
        <f t="shared" si="8"/>
        <v>3.7825000000000004E-2</v>
      </c>
      <c r="Z40">
        <f t="shared" si="9"/>
        <v>-3.9921000000000005E-2</v>
      </c>
      <c r="AA40">
        <f t="shared" si="10"/>
        <v>1.3364000000000001E-2</v>
      </c>
      <c r="AB40">
        <f t="shared" si="11"/>
        <v>4.6002999999999995E-2</v>
      </c>
      <c r="AD40">
        <v>201902</v>
      </c>
      <c r="AE40">
        <f t="shared" si="12"/>
        <v>1.0281130000000001</v>
      </c>
      <c r="AF40">
        <f t="shared" si="13"/>
        <v>1.037825</v>
      </c>
      <c r="AG40">
        <f t="shared" si="14"/>
        <v>0.96007900000000002</v>
      </c>
      <c r="AH40">
        <f t="shared" si="15"/>
        <v>1.0133639999999999</v>
      </c>
      <c r="AI40">
        <f t="shared" si="16"/>
        <v>1.046003</v>
      </c>
      <c r="AK40">
        <v>201902</v>
      </c>
      <c r="AL40">
        <f t="shared" si="30"/>
        <v>0.73145613540030574</v>
      </c>
      <c r="AM40">
        <f t="shared" si="27"/>
        <v>0.25429152814015454</v>
      </c>
      <c r="AN40">
        <f t="shared" si="28"/>
        <v>0.76966561989279203</v>
      </c>
      <c r="AO40">
        <f t="shared" si="29"/>
        <v>0.26141780262850589</v>
      </c>
      <c r="AP40">
        <f t="shared" si="29"/>
        <v>0.24599250281784846</v>
      </c>
      <c r="AR40">
        <v>201902</v>
      </c>
      <c r="AS40">
        <f t="shared" si="23"/>
        <v>1.7314561354003057</v>
      </c>
      <c r="AT40">
        <f t="shared" si="24"/>
        <v>1.2542915281401545</v>
      </c>
      <c r="AU40">
        <f t="shared" si="25"/>
        <v>1.769665619892792</v>
      </c>
      <c r="AV40">
        <f t="shared" si="26"/>
        <v>1.2614178026285059</v>
      </c>
      <c r="AW40" s="23">
        <f t="shared" si="31"/>
        <v>1.046003</v>
      </c>
      <c r="AY40">
        <v>201902</v>
      </c>
      <c r="AZ40" s="24">
        <f t="shared" si="18"/>
        <v>0.7545851354003057</v>
      </c>
      <c r="BA40" s="24">
        <f t="shared" si="19"/>
        <v>0.2774205281401545</v>
      </c>
      <c r="BB40" s="24">
        <f t="shared" si="20"/>
        <v>0.79279461989279199</v>
      </c>
      <c r="BC40" s="24">
        <f t="shared" si="21"/>
        <v>0.28454680262850585</v>
      </c>
    </row>
    <row r="41" spans="1:55" x14ac:dyDescent="0.3">
      <c r="A41" s="4" t="s">
        <v>24</v>
      </c>
      <c r="B41" t="s">
        <v>29</v>
      </c>
      <c r="C41">
        <v>201608</v>
      </c>
      <c r="D41">
        <v>0.93989999999999996</v>
      </c>
      <c r="G41">
        <v>201903</v>
      </c>
      <c r="H41">
        <f t="shared" si="32"/>
        <v>7.4218999999999999</v>
      </c>
      <c r="I41">
        <f t="shared" si="32"/>
        <v>10.478400000000001</v>
      </c>
      <c r="J41">
        <f t="shared" si="32"/>
        <v>-0.41560000000000002</v>
      </c>
      <c r="K41">
        <f t="shared" si="32"/>
        <v>-1.099</v>
      </c>
      <c r="L41">
        <f t="shared" si="32"/>
        <v>2.4243999999999999</v>
      </c>
      <c r="W41">
        <v>201903</v>
      </c>
      <c r="X41">
        <f t="shared" si="7"/>
        <v>7.4218999999999993E-2</v>
      </c>
      <c r="Y41">
        <f t="shared" si="8"/>
        <v>0.104784</v>
      </c>
      <c r="Z41">
        <f t="shared" si="9"/>
        <v>-4.156E-3</v>
      </c>
      <c r="AA41">
        <f t="shared" si="10"/>
        <v>-1.099E-2</v>
      </c>
      <c r="AB41">
        <f t="shared" si="11"/>
        <v>2.4243999999999998E-2</v>
      </c>
      <c r="AD41">
        <v>201903</v>
      </c>
      <c r="AE41">
        <f t="shared" si="12"/>
        <v>1.074219</v>
      </c>
      <c r="AF41">
        <f t="shared" si="13"/>
        <v>1.104784</v>
      </c>
      <c r="AG41">
        <f t="shared" si="14"/>
        <v>0.99584399999999995</v>
      </c>
      <c r="AH41">
        <f t="shared" si="15"/>
        <v>0.98900999999999994</v>
      </c>
      <c r="AI41">
        <f t="shared" si="16"/>
        <v>1.0242439999999999</v>
      </c>
      <c r="AK41">
        <v>201903</v>
      </c>
      <c r="AL41">
        <f t="shared" si="30"/>
        <v>0.85996307831358099</v>
      </c>
      <c r="AM41">
        <f t="shared" si="27"/>
        <v>0.38572121162479256</v>
      </c>
      <c r="AN41">
        <f t="shared" si="28"/>
        <v>0.7623108895765176</v>
      </c>
      <c r="AO41">
        <f t="shared" si="29"/>
        <v>0.24755482097761861</v>
      </c>
      <c r="AP41">
        <f t="shared" si="29"/>
        <v>0.27620034505616431</v>
      </c>
      <c r="AR41">
        <v>201903</v>
      </c>
      <c r="AS41">
        <f t="shared" si="23"/>
        <v>1.859963078313581</v>
      </c>
      <c r="AT41">
        <f t="shared" si="24"/>
        <v>1.3857212116247926</v>
      </c>
      <c r="AU41">
        <f t="shared" si="25"/>
        <v>1.7623108895765176</v>
      </c>
      <c r="AV41">
        <f t="shared" si="26"/>
        <v>1.2475548209776186</v>
      </c>
      <c r="AW41" s="23">
        <f t="shared" si="31"/>
        <v>1.0242439999999999</v>
      </c>
      <c r="AY41">
        <v>201903</v>
      </c>
      <c r="AZ41" s="24">
        <f t="shared" si="18"/>
        <v>0.88309207831358094</v>
      </c>
      <c r="BA41" s="24">
        <f t="shared" si="19"/>
        <v>0.40885021162479251</v>
      </c>
      <c r="BB41" s="24">
        <f t="shared" si="20"/>
        <v>0.78543988957651756</v>
      </c>
      <c r="BC41" s="24">
        <f t="shared" si="21"/>
        <v>0.27068382097761856</v>
      </c>
    </row>
    <row r="42" spans="1:55" x14ac:dyDescent="0.3">
      <c r="A42" s="4" t="s">
        <v>20</v>
      </c>
      <c r="B42" t="s">
        <v>25</v>
      </c>
      <c r="C42">
        <v>201609</v>
      </c>
      <c r="D42">
        <v>-1.6551</v>
      </c>
      <c r="G42">
        <v>201904</v>
      </c>
      <c r="H42">
        <f t="shared" si="32"/>
        <v>1.8180000000000001</v>
      </c>
      <c r="I42">
        <f t="shared" si="32"/>
        <v>11.5464</v>
      </c>
      <c r="J42">
        <f t="shared" si="32"/>
        <v>-11.2735</v>
      </c>
      <c r="K42">
        <f t="shared" si="32"/>
        <v>-5.7778999999999998</v>
      </c>
      <c r="L42">
        <f t="shared" si="32"/>
        <v>3.0701000000000001</v>
      </c>
      <c r="W42">
        <v>201904</v>
      </c>
      <c r="X42">
        <f t="shared" si="7"/>
        <v>1.8180000000000002E-2</v>
      </c>
      <c r="Y42">
        <f t="shared" si="8"/>
        <v>0.115464</v>
      </c>
      <c r="Z42">
        <f t="shared" si="9"/>
        <v>-0.112735</v>
      </c>
      <c r="AA42">
        <f t="shared" si="10"/>
        <v>-5.7778999999999997E-2</v>
      </c>
      <c r="AB42">
        <f t="shared" si="11"/>
        <v>3.0700999999999999E-2</v>
      </c>
      <c r="AD42">
        <v>201904</v>
      </c>
      <c r="AE42">
        <f t="shared" si="12"/>
        <v>1.0181800000000001</v>
      </c>
      <c r="AF42">
        <f t="shared" si="13"/>
        <v>1.115464</v>
      </c>
      <c r="AG42">
        <f t="shared" si="14"/>
        <v>0.88726499999999997</v>
      </c>
      <c r="AH42">
        <f t="shared" si="15"/>
        <v>0.94222099999999998</v>
      </c>
      <c r="AI42">
        <f t="shared" si="16"/>
        <v>1.0307010000000001</v>
      </c>
      <c r="AK42">
        <v>201904</v>
      </c>
      <c r="AL42">
        <f t="shared" si="30"/>
        <v>0.893777207077322</v>
      </c>
      <c r="AM42">
        <f t="shared" si="27"/>
        <v>0.54572212560383759</v>
      </c>
      <c r="AN42">
        <f t="shared" si="28"/>
        <v>0.56363677144010893</v>
      </c>
      <c r="AO42">
        <f t="shared" si="29"/>
        <v>0.17547235097635272</v>
      </c>
      <c r="AP42">
        <f t="shared" si="29"/>
        <v>0.31538097184973379</v>
      </c>
      <c r="AR42">
        <v>201904</v>
      </c>
      <c r="AS42">
        <f t="shared" si="23"/>
        <v>1.893777207077322</v>
      </c>
      <c r="AT42">
        <f t="shared" si="24"/>
        <v>1.5457221256038376</v>
      </c>
      <c r="AU42">
        <f t="shared" si="25"/>
        <v>1.5636367714401089</v>
      </c>
      <c r="AV42">
        <f t="shared" si="26"/>
        <v>1.1754723509763527</v>
      </c>
      <c r="AW42" s="23">
        <f t="shared" si="31"/>
        <v>1.0307010000000001</v>
      </c>
      <c r="AY42">
        <v>201904</v>
      </c>
      <c r="AZ42" s="24">
        <f t="shared" si="18"/>
        <v>0.91690620707732196</v>
      </c>
      <c r="BA42" s="24">
        <f t="shared" si="19"/>
        <v>0.56885112560383755</v>
      </c>
      <c r="BB42" s="24">
        <f t="shared" si="20"/>
        <v>0.58676577144010889</v>
      </c>
      <c r="BC42" s="24">
        <f t="shared" si="21"/>
        <v>0.19860135097635268</v>
      </c>
    </row>
    <row r="43" spans="1:55" x14ac:dyDescent="0.3">
      <c r="A43" s="4" t="s">
        <v>21</v>
      </c>
      <c r="B43" t="s">
        <v>26</v>
      </c>
      <c r="C43">
        <v>201609</v>
      </c>
      <c r="D43">
        <v>-7.5324</v>
      </c>
      <c r="G43">
        <v>201905</v>
      </c>
      <c r="H43">
        <f t="shared" si="32"/>
        <v>2.1427</v>
      </c>
      <c r="I43">
        <f t="shared" si="32"/>
        <v>7.5785999999999998</v>
      </c>
      <c r="J43">
        <f t="shared" si="32"/>
        <v>-0.94120000000000004</v>
      </c>
      <c r="K43">
        <f t="shared" si="32"/>
        <v>0.4718</v>
      </c>
      <c r="L43">
        <f t="shared" si="32"/>
        <v>-4.2784000000000004</v>
      </c>
      <c r="W43">
        <v>201905</v>
      </c>
      <c r="X43">
        <f t="shared" si="7"/>
        <v>2.1427000000000002E-2</v>
      </c>
      <c r="Y43">
        <f t="shared" si="8"/>
        <v>7.5785999999999992E-2</v>
      </c>
      <c r="Z43">
        <f t="shared" si="9"/>
        <v>-9.4120000000000002E-3</v>
      </c>
      <c r="AA43">
        <f t="shared" si="10"/>
        <v>4.718E-3</v>
      </c>
      <c r="AB43">
        <f t="shared" si="11"/>
        <v>-4.2784000000000003E-2</v>
      </c>
      <c r="AD43">
        <v>201905</v>
      </c>
      <c r="AE43">
        <f t="shared" si="12"/>
        <v>1.0214270000000001</v>
      </c>
      <c r="AF43">
        <f t="shared" si="13"/>
        <v>1.0757859999999999</v>
      </c>
      <c r="AG43">
        <f t="shared" si="14"/>
        <v>0.99058800000000002</v>
      </c>
      <c r="AH43">
        <f t="shared" si="15"/>
        <v>1.004718</v>
      </c>
      <c r="AI43">
        <f t="shared" si="16"/>
        <v>0.95721599999999996</v>
      </c>
      <c r="AK43">
        <v>201905</v>
      </c>
      <c r="AL43">
        <f t="shared" si="30"/>
        <v>0.93435517129336798</v>
      </c>
      <c r="AM43">
        <f t="shared" si="27"/>
        <v>0.66286622261484984</v>
      </c>
      <c r="AN43">
        <f t="shared" si="28"/>
        <v>0.54891982214731461</v>
      </c>
      <c r="AO43">
        <f t="shared" si="29"/>
        <v>0.18101822952825919</v>
      </c>
      <c r="AP43">
        <f t="shared" si="29"/>
        <v>0.25910371235011476</v>
      </c>
      <c r="AR43">
        <v>201905</v>
      </c>
      <c r="AS43">
        <f t="shared" si="23"/>
        <v>1.934355171293368</v>
      </c>
      <c r="AT43">
        <f t="shared" si="24"/>
        <v>1.6628662226148498</v>
      </c>
      <c r="AU43">
        <f t="shared" si="25"/>
        <v>1.5489198221473146</v>
      </c>
      <c r="AV43">
        <f t="shared" si="26"/>
        <v>1.1810182295282592</v>
      </c>
      <c r="AW43" s="23">
        <f t="shared" si="31"/>
        <v>0.95721599999999996</v>
      </c>
      <c r="AY43">
        <v>201905</v>
      </c>
      <c r="AZ43" s="24">
        <f t="shared" si="18"/>
        <v>0.95748417129336794</v>
      </c>
      <c r="BA43" s="24">
        <f t="shared" si="19"/>
        <v>0.6859952226148498</v>
      </c>
      <c r="BB43" s="24">
        <f t="shared" si="20"/>
        <v>0.57204882214731456</v>
      </c>
      <c r="BC43" s="24">
        <f t="shared" si="21"/>
        <v>0.20414722952825914</v>
      </c>
    </row>
    <row r="44" spans="1:55" x14ac:dyDescent="0.3">
      <c r="A44" s="4" t="s">
        <v>22</v>
      </c>
      <c r="B44" t="s">
        <v>27</v>
      </c>
      <c r="C44">
        <v>201609</v>
      </c>
      <c r="D44">
        <v>-1.5577000000000001</v>
      </c>
      <c r="G44">
        <v>201906</v>
      </c>
      <c r="H44">
        <f t="shared" si="32"/>
        <v>7.3428000000000004</v>
      </c>
      <c r="I44">
        <f t="shared" si="32"/>
        <v>12.7149</v>
      </c>
      <c r="J44">
        <f t="shared" si="32"/>
        <v>-2.6126999999999998</v>
      </c>
      <c r="K44">
        <f t="shared" si="32"/>
        <v>0.93889999999999996</v>
      </c>
      <c r="L44">
        <f t="shared" si="32"/>
        <v>2.2130999999999998</v>
      </c>
      <c r="W44">
        <v>201906</v>
      </c>
      <c r="X44">
        <f t="shared" si="7"/>
        <v>7.3428000000000007E-2</v>
      </c>
      <c r="Y44">
        <f t="shared" si="8"/>
        <v>0.12714900000000001</v>
      </c>
      <c r="Z44">
        <f t="shared" si="9"/>
        <v>-2.6126999999999997E-2</v>
      </c>
      <c r="AA44">
        <f t="shared" si="10"/>
        <v>9.3889999999999998E-3</v>
      </c>
      <c r="AB44">
        <f t="shared" si="11"/>
        <v>2.2130999999999998E-2</v>
      </c>
      <c r="AD44">
        <v>201906</v>
      </c>
      <c r="AE44">
        <f t="shared" si="12"/>
        <v>1.073428</v>
      </c>
      <c r="AF44">
        <f t="shared" si="13"/>
        <v>1.127149</v>
      </c>
      <c r="AG44">
        <f t="shared" si="14"/>
        <v>0.97387299999999999</v>
      </c>
      <c r="AH44">
        <f t="shared" si="15"/>
        <v>1.0093890000000001</v>
      </c>
      <c r="AI44">
        <f t="shared" si="16"/>
        <v>1.0221309999999999</v>
      </c>
      <c r="AK44">
        <v>201906</v>
      </c>
      <c r="AL44">
        <f t="shared" si="30"/>
        <v>1.0763910028110977</v>
      </c>
      <c r="AM44">
        <f t="shared" si="27"/>
        <v>0.8742979999541054</v>
      </c>
      <c r="AN44">
        <f t="shared" si="28"/>
        <v>0.50845119395407168</v>
      </c>
      <c r="AO44">
        <f t="shared" si="29"/>
        <v>0.19210680968530003</v>
      </c>
      <c r="AP44">
        <f t="shared" si="29"/>
        <v>0.28696893660813494</v>
      </c>
      <c r="AR44">
        <v>201906</v>
      </c>
      <c r="AS44">
        <f t="shared" si="23"/>
        <v>2.0763910028110977</v>
      </c>
      <c r="AT44">
        <f t="shared" si="24"/>
        <v>1.8742979999541054</v>
      </c>
      <c r="AU44">
        <f t="shared" si="25"/>
        <v>1.5084511939540717</v>
      </c>
      <c r="AV44">
        <f t="shared" si="26"/>
        <v>1.1921068096853</v>
      </c>
      <c r="AW44" s="23">
        <f t="shared" si="31"/>
        <v>1.0221309999999999</v>
      </c>
      <c r="AY44">
        <v>201906</v>
      </c>
      <c r="AZ44" s="24">
        <f t="shared" si="18"/>
        <v>1.0995200028110976</v>
      </c>
      <c r="BA44" s="24">
        <f t="shared" si="19"/>
        <v>0.89742699995410535</v>
      </c>
      <c r="BB44" s="24">
        <f t="shared" si="20"/>
        <v>0.53158019395407163</v>
      </c>
      <c r="BC44" s="24">
        <f t="shared" si="21"/>
        <v>0.21523580968529998</v>
      </c>
    </row>
    <row r="45" spans="1:55" x14ac:dyDescent="0.3">
      <c r="A45" s="4" t="s">
        <v>23</v>
      </c>
      <c r="B45" t="s">
        <v>28</v>
      </c>
      <c r="C45">
        <v>201609</v>
      </c>
      <c r="D45">
        <v>0.26069999999999999</v>
      </c>
      <c r="G45">
        <v>201907</v>
      </c>
      <c r="H45">
        <f t="shared" si="32"/>
        <v>-2.9315000000000002</v>
      </c>
      <c r="I45">
        <f t="shared" si="32"/>
        <v>-6.258</v>
      </c>
      <c r="J45">
        <f t="shared" si="32"/>
        <v>-0.24399999999999999</v>
      </c>
      <c r="K45">
        <f t="shared" si="32"/>
        <v>0.84540000000000004</v>
      </c>
      <c r="L45">
        <f t="shared" si="32"/>
        <v>0.86650000000000005</v>
      </c>
      <c r="W45">
        <v>201907</v>
      </c>
      <c r="X45">
        <f t="shared" si="7"/>
        <v>-2.9315000000000001E-2</v>
      </c>
      <c r="Y45">
        <f t="shared" si="8"/>
        <v>-6.2579999999999997E-2</v>
      </c>
      <c r="Z45">
        <f t="shared" si="9"/>
        <v>-2.4399999999999999E-3</v>
      </c>
      <c r="AA45">
        <f t="shared" si="10"/>
        <v>8.4539999999999997E-3</v>
      </c>
      <c r="AB45">
        <f t="shared" si="11"/>
        <v>8.6650000000000008E-3</v>
      </c>
      <c r="AD45">
        <v>201907</v>
      </c>
      <c r="AE45">
        <f t="shared" si="12"/>
        <v>0.97068500000000002</v>
      </c>
      <c r="AF45">
        <f t="shared" si="13"/>
        <v>0.93742000000000003</v>
      </c>
      <c r="AG45">
        <f t="shared" si="14"/>
        <v>0.99756</v>
      </c>
      <c r="AH45">
        <f t="shared" si="15"/>
        <v>1.008454</v>
      </c>
      <c r="AI45">
        <f t="shared" si="16"/>
        <v>1.0086649999999999</v>
      </c>
      <c r="AK45">
        <v>201907</v>
      </c>
      <c r="AL45">
        <f t="shared" si="30"/>
        <v>1.0155216005636905</v>
      </c>
      <c r="AM45">
        <f t="shared" si="27"/>
        <v>0.75700443111697746</v>
      </c>
      <c r="AN45">
        <f t="shared" si="28"/>
        <v>0.50477057304082384</v>
      </c>
      <c r="AO45">
        <f t="shared" si="29"/>
        <v>0.20218488065437956</v>
      </c>
      <c r="AP45">
        <f t="shared" si="29"/>
        <v>0.29812052244384435</v>
      </c>
      <c r="AR45">
        <v>201907</v>
      </c>
      <c r="AS45">
        <f t="shared" si="23"/>
        <v>2.0155216005636905</v>
      </c>
      <c r="AT45">
        <f t="shared" si="24"/>
        <v>1.7570044311169775</v>
      </c>
      <c r="AU45">
        <f t="shared" si="25"/>
        <v>1.5047705730408238</v>
      </c>
      <c r="AV45">
        <f t="shared" si="26"/>
        <v>1.2021848806543796</v>
      </c>
      <c r="AW45" s="23">
        <f t="shared" si="31"/>
        <v>1.0086649999999999</v>
      </c>
      <c r="AY45">
        <v>201907</v>
      </c>
      <c r="AZ45" s="24">
        <f t="shared" si="18"/>
        <v>1.0386506005636904</v>
      </c>
      <c r="BA45" s="24">
        <f t="shared" si="19"/>
        <v>0.78013343111697742</v>
      </c>
      <c r="BB45" s="24">
        <f t="shared" si="20"/>
        <v>0.5278995730408238</v>
      </c>
      <c r="BC45" s="24">
        <f t="shared" si="21"/>
        <v>0.22531388065437952</v>
      </c>
    </row>
    <row r="46" spans="1:55" x14ac:dyDescent="0.3">
      <c r="A46" s="4" t="s">
        <v>24</v>
      </c>
      <c r="B46" t="s">
        <v>29</v>
      </c>
      <c r="C46">
        <v>201609</v>
      </c>
      <c r="D46">
        <v>1.0806</v>
      </c>
      <c r="G46">
        <v>201908</v>
      </c>
      <c r="H46">
        <f t="shared" si="32"/>
        <v>-0.31990000000000002</v>
      </c>
      <c r="I46">
        <f t="shared" si="32"/>
        <v>-13.021800000000001</v>
      </c>
      <c r="J46">
        <f t="shared" si="32"/>
        <v>-9.2909000000000006</v>
      </c>
      <c r="K46">
        <f t="shared" si="32"/>
        <v>4.4116</v>
      </c>
      <c r="L46">
        <f t="shared" si="32"/>
        <v>-1.901</v>
      </c>
      <c r="W46">
        <v>201908</v>
      </c>
      <c r="X46">
        <f t="shared" si="7"/>
        <v>-3.199E-3</v>
      </c>
      <c r="Y46">
        <f t="shared" si="8"/>
        <v>-0.130218</v>
      </c>
      <c r="Z46">
        <f t="shared" si="9"/>
        <v>-9.2909000000000005E-2</v>
      </c>
      <c r="AA46">
        <f t="shared" si="10"/>
        <v>4.4116000000000002E-2</v>
      </c>
      <c r="AB46">
        <f t="shared" si="11"/>
        <v>-1.9009999999999999E-2</v>
      </c>
      <c r="AD46">
        <v>201908</v>
      </c>
      <c r="AE46">
        <f t="shared" si="12"/>
        <v>0.99680100000000005</v>
      </c>
      <c r="AF46">
        <f t="shared" si="13"/>
        <v>0.86978200000000006</v>
      </c>
      <c r="AG46">
        <f t="shared" si="14"/>
        <v>0.90709099999999998</v>
      </c>
      <c r="AH46">
        <f t="shared" si="15"/>
        <v>1.044116</v>
      </c>
      <c r="AI46">
        <f t="shared" si="16"/>
        <v>0.98099000000000003</v>
      </c>
      <c r="AK46">
        <v>201908</v>
      </c>
      <c r="AL46">
        <f t="shared" si="30"/>
        <v>1.0090739469634875</v>
      </c>
      <c r="AM46">
        <f t="shared" si="27"/>
        <v>0.5282108281057869</v>
      </c>
      <c r="AN46">
        <f t="shared" si="28"/>
        <v>0.36496384387017389</v>
      </c>
      <c r="AO46">
        <f t="shared" si="29"/>
        <v>0.25522046884932825</v>
      </c>
      <c r="AP46">
        <f t="shared" si="29"/>
        <v>0.27344325131218694</v>
      </c>
      <c r="AR46">
        <v>201908</v>
      </c>
      <c r="AS46">
        <f t="shared" si="23"/>
        <v>2.0090739469634875</v>
      </c>
      <c r="AT46">
        <f t="shared" si="24"/>
        <v>1.5282108281057869</v>
      </c>
      <c r="AU46">
        <f t="shared" si="25"/>
        <v>1.3649638438701739</v>
      </c>
      <c r="AV46">
        <f t="shared" si="26"/>
        <v>1.2552204688493283</v>
      </c>
      <c r="AW46" s="23">
        <f t="shared" si="31"/>
        <v>0.98099000000000003</v>
      </c>
      <c r="AY46">
        <v>201908</v>
      </c>
      <c r="AZ46" s="24">
        <f t="shared" si="18"/>
        <v>1.0322029469634875</v>
      </c>
      <c r="BA46" s="24">
        <f t="shared" si="19"/>
        <v>0.55133982810578686</v>
      </c>
      <c r="BB46" s="24">
        <f t="shared" si="20"/>
        <v>0.38809284387017384</v>
      </c>
      <c r="BC46" s="24">
        <f t="shared" si="21"/>
        <v>0.27834946884932821</v>
      </c>
    </row>
    <row r="47" spans="1:55" x14ac:dyDescent="0.3">
      <c r="A47" s="4" t="s">
        <v>20</v>
      </c>
      <c r="B47" t="s">
        <v>25</v>
      </c>
      <c r="C47">
        <v>201610</v>
      </c>
      <c r="D47">
        <v>6.1711999999999998</v>
      </c>
      <c r="G47">
        <v>201909</v>
      </c>
      <c r="H47">
        <f t="shared" si="32"/>
        <v>3.1208</v>
      </c>
      <c r="I47">
        <f t="shared" si="32"/>
        <v>-3.0710000000000002</v>
      </c>
      <c r="J47">
        <f t="shared" si="32"/>
        <v>-2.4258000000000002</v>
      </c>
      <c r="K47">
        <f t="shared" si="32"/>
        <v>0.93910000000000005</v>
      </c>
      <c r="L47">
        <f t="shared" si="32"/>
        <v>1.9931000000000001</v>
      </c>
      <c r="W47">
        <v>201909</v>
      </c>
      <c r="X47">
        <f t="shared" si="7"/>
        <v>3.1208E-2</v>
      </c>
      <c r="Y47">
        <f t="shared" si="8"/>
        <v>-3.0710000000000001E-2</v>
      </c>
      <c r="Z47">
        <f t="shared" si="9"/>
        <v>-2.4258000000000002E-2</v>
      </c>
      <c r="AA47">
        <f t="shared" si="10"/>
        <v>9.391E-3</v>
      </c>
      <c r="AB47">
        <f t="shared" si="11"/>
        <v>1.9931000000000001E-2</v>
      </c>
      <c r="AD47">
        <v>201909</v>
      </c>
      <c r="AE47">
        <f t="shared" si="12"/>
        <v>1.0312079999999999</v>
      </c>
      <c r="AF47">
        <f t="shared" si="13"/>
        <v>0.96928999999999998</v>
      </c>
      <c r="AG47">
        <f t="shared" si="14"/>
        <v>0.975742</v>
      </c>
      <c r="AH47">
        <f t="shared" si="15"/>
        <v>1.0093909999999999</v>
      </c>
      <c r="AI47">
        <f t="shared" si="16"/>
        <v>1.0199309999999999</v>
      </c>
      <c r="AK47">
        <v>201909</v>
      </c>
      <c r="AL47">
        <f t="shared" si="30"/>
        <v>1.0717731267003239</v>
      </c>
      <c r="AM47">
        <f t="shared" si="27"/>
        <v>0.48127947357465817</v>
      </c>
      <c r="AN47">
        <f t="shared" si="28"/>
        <v>0.3318525509455712</v>
      </c>
      <c r="AO47">
        <f t="shared" si="29"/>
        <v>0.26700824427229231</v>
      </c>
      <c r="AP47">
        <f t="shared" si="29"/>
        <v>0.29882424875408997</v>
      </c>
      <c r="AR47">
        <v>201909</v>
      </c>
      <c r="AS47">
        <f t="shared" si="23"/>
        <v>2.0717731267003239</v>
      </c>
      <c r="AT47">
        <f t="shared" si="24"/>
        <v>1.4812794735746582</v>
      </c>
      <c r="AU47">
        <f t="shared" si="25"/>
        <v>1.3318525509455712</v>
      </c>
      <c r="AV47">
        <f t="shared" si="26"/>
        <v>1.2670082442722923</v>
      </c>
      <c r="AW47" s="23">
        <f t="shared" si="31"/>
        <v>1.0199309999999999</v>
      </c>
      <c r="AY47">
        <v>201909</v>
      </c>
      <c r="AZ47" s="24">
        <f t="shared" si="18"/>
        <v>1.0949021267003238</v>
      </c>
      <c r="BA47" s="24">
        <f t="shared" si="19"/>
        <v>0.50440847357465812</v>
      </c>
      <c r="BB47" s="24">
        <f t="shared" si="20"/>
        <v>0.35498155094557116</v>
      </c>
      <c r="BC47" s="24">
        <f t="shared" si="21"/>
        <v>0.29013724427229226</v>
      </c>
    </row>
    <row r="48" spans="1:55" x14ac:dyDescent="0.3">
      <c r="A48" s="4" t="s">
        <v>21</v>
      </c>
      <c r="B48" t="s">
        <v>26</v>
      </c>
      <c r="C48">
        <v>201610</v>
      </c>
      <c r="D48">
        <v>0.56169999999999998</v>
      </c>
      <c r="G48">
        <v>201910</v>
      </c>
      <c r="H48">
        <f t="shared" si="32"/>
        <v>2.0175999999999998</v>
      </c>
      <c r="I48">
        <f t="shared" si="32"/>
        <v>4.5545</v>
      </c>
      <c r="J48">
        <f t="shared" si="32"/>
        <v>1.6574</v>
      </c>
      <c r="K48">
        <f t="shared" si="32"/>
        <v>1.1626000000000001</v>
      </c>
      <c r="L48">
        <f t="shared" si="32"/>
        <v>4.8849999999999998</v>
      </c>
      <c r="W48">
        <v>201910</v>
      </c>
      <c r="X48">
        <f t="shared" si="7"/>
        <v>2.0175999999999999E-2</v>
      </c>
      <c r="Y48">
        <f t="shared" si="8"/>
        <v>4.5545000000000002E-2</v>
      </c>
      <c r="Z48">
        <f t="shared" si="9"/>
        <v>1.6573999999999998E-2</v>
      </c>
      <c r="AA48">
        <f t="shared" si="10"/>
        <v>1.1626000000000001E-2</v>
      </c>
      <c r="AB48">
        <f t="shared" si="11"/>
        <v>4.8849999999999998E-2</v>
      </c>
      <c r="AD48">
        <v>201910</v>
      </c>
      <c r="AE48">
        <f t="shared" si="12"/>
        <v>1.020176</v>
      </c>
      <c r="AF48">
        <f t="shared" si="13"/>
        <v>1.0455449999999999</v>
      </c>
      <c r="AG48">
        <f t="shared" si="14"/>
        <v>1.0165740000000001</v>
      </c>
      <c r="AH48">
        <f t="shared" si="15"/>
        <v>1.0116259999999999</v>
      </c>
      <c r="AI48">
        <f t="shared" si="16"/>
        <v>1.0488500000000001</v>
      </c>
      <c r="AK48">
        <v>201910</v>
      </c>
      <c r="AL48">
        <f t="shared" si="30"/>
        <v>1.1135732213046294</v>
      </c>
      <c r="AM48">
        <f t="shared" si="27"/>
        <v>0.54874434719861598</v>
      </c>
      <c r="AN48">
        <f t="shared" si="28"/>
        <v>0.35392667512494325</v>
      </c>
      <c r="AO48">
        <f t="shared" si="29"/>
        <v>0.28173848212020181</v>
      </c>
      <c r="AP48">
        <f t="shared" si="29"/>
        <v>0.36227181330572744</v>
      </c>
      <c r="AR48">
        <v>201910</v>
      </c>
      <c r="AS48">
        <f t="shared" si="23"/>
        <v>2.1135732213046294</v>
      </c>
      <c r="AT48">
        <f t="shared" si="24"/>
        <v>1.548744347198616</v>
      </c>
      <c r="AU48">
        <f t="shared" si="25"/>
        <v>1.3539266751249432</v>
      </c>
      <c r="AV48">
        <f t="shared" si="26"/>
        <v>1.2817384821202018</v>
      </c>
      <c r="AW48" s="23">
        <f t="shared" si="31"/>
        <v>1.0488500000000001</v>
      </c>
      <c r="AY48">
        <v>201910</v>
      </c>
      <c r="AZ48" s="24">
        <f t="shared" si="18"/>
        <v>1.1367022213046294</v>
      </c>
      <c r="BA48" s="24">
        <f t="shared" si="19"/>
        <v>0.57187334719861593</v>
      </c>
      <c r="BB48" s="24">
        <f t="shared" si="20"/>
        <v>0.3770556751249432</v>
      </c>
      <c r="BC48" s="24">
        <f t="shared" si="21"/>
        <v>0.30486748212020176</v>
      </c>
    </row>
    <row r="49" spans="1:55" x14ac:dyDescent="0.3">
      <c r="A49" s="4" t="s">
        <v>22</v>
      </c>
      <c r="B49" t="s">
        <v>27</v>
      </c>
      <c r="C49">
        <v>201610</v>
      </c>
      <c r="D49">
        <v>11.7089</v>
      </c>
      <c r="G49">
        <v>201911</v>
      </c>
      <c r="H49">
        <f t="shared" si="32"/>
        <v>2.3485999999999998</v>
      </c>
      <c r="I49">
        <f t="shared" si="32"/>
        <v>-6.8183999999999996</v>
      </c>
      <c r="J49">
        <f t="shared" si="32"/>
        <v>-1.0868</v>
      </c>
      <c r="K49">
        <f t="shared" si="32"/>
        <v>-4.8276000000000003</v>
      </c>
      <c r="L49">
        <f t="shared" si="32"/>
        <v>1.1520999999999999</v>
      </c>
      <c r="W49">
        <v>201911</v>
      </c>
      <c r="X49">
        <f t="shared" si="7"/>
        <v>2.3485999999999996E-2</v>
      </c>
      <c r="Y49">
        <f t="shared" si="8"/>
        <v>-6.8183999999999995E-2</v>
      </c>
      <c r="Z49">
        <f t="shared" si="9"/>
        <v>-1.0867999999999999E-2</v>
      </c>
      <c r="AA49">
        <f t="shared" si="10"/>
        <v>-4.8276000000000006E-2</v>
      </c>
      <c r="AB49">
        <f t="shared" si="11"/>
        <v>1.1520999999999998E-2</v>
      </c>
      <c r="AD49">
        <v>201911</v>
      </c>
      <c r="AE49">
        <f t="shared" si="12"/>
        <v>1.0234859999999999</v>
      </c>
      <c r="AF49">
        <f t="shared" si="13"/>
        <v>0.93181599999999998</v>
      </c>
      <c r="AG49">
        <f t="shared" si="14"/>
        <v>0.98913200000000001</v>
      </c>
      <c r="AH49">
        <f t="shared" si="15"/>
        <v>0.95172400000000001</v>
      </c>
      <c r="AI49">
        <f t="shared" si="16"/>
        <v>1.0115209999999999</v>
      </c>
      <c r="AK49">
        <v>201911</v>
      </c>
      <c r="AL49">
        <f t="shared" si="30"/>
        <v>1.1632126019801898</v>
      </c>
      <c r="AM49">
        <f t="shared" si="27"/>
        <v>0.44314476262922553</v>
      </c>
      <c r="AN49">
        <f t="shared" si="28"/>
        <v>0.33921220001968533</v>
      </c>
      <c r="AO49">
        <f t="shared" si="29"/>
        <v>0.21986127515736698</v>
      </c>
      <c r="AP49">
        <f t="shared" si="29"/>
        <v>0.37796654686682252</v>
      </c>
      <c r="AR49">
        <v>201911</v>
      </c>
      <c r="AS49">
        <f t="shared" si="23"/>
        <v>2.1632126019801898</v>
      </c>
      <c r="AT49">
        <f t="shared" si="24"/>
        <v>1.4431447626292255</v>
      </c>
      <c r="AU49">
        <f t="shared" si="25"/>
        <v>1.3392122000196853</v>
      </c>
      <c r="AV49">
        <f t="shared" si="26"/>
        <v>1.219861275157367</v>
      </c>
      <c r="AW49" s="23">
        <f t="shared" si="31"/>
        <v>1.0115209999999999</v>
      </c>
      <c r="AY49">
        <v>201911</v>
      </c>
      <c r="AZ49" s="24">
        <f t="shared" si="18"/>
        <v>1.1863416019801898</v>
      </c>
      <c r="BA49" s="24">
        <f t="shared" si="19"/>
        <v>0.46627376262922549</v>
      </c>
      <c r="BB49" s="24">
        <f t="shared" si="20"/>
        <v>0.36234120001968528</v>
      </c>
      <c r="BC49" s="24">
        <f t="shared" si="21"/>
        <v>0.24299027515736693</v>
      </c>
    </row>
    <row r="50" spans="1:55" x14ac:dyDescent="0.3">
      <c r="A50" s="4" t="s">
        <v>23</v>
      </c>
      <c r="B50" t="s">
        <v>28</v>
      </c>
      <c r="C50">
        <v>201610</v>
      </c>
      <c r="D50">
        <v>1.0389999999999999</v>
      </c>
      <c r="G50">
        <v>201912</v>
      </c>
      <c r="H50">
        <f t="shared" si="32"/>
        <v>5.5556999999999999</v>
      </c>
      <c r="I50">
        <f t="shared" si="32"/>
        <v>1.8292999999999999</v>
      </c>
      <c r="J50">
        <f t="shared" si="32"/>
        <v>2.1976</v>
      </c>
      <c r="K50">
        <f t="shared" si="32"/>
        <v>2.4155000000000002</v>
      </c>
      <c r="L50">
        <f t="shared" si="32"/>
        <v>4.4177</v>
      </c>
      <c r="W50">
        <v>201912</v>
      </c>
      <c r="X50">
        <f t="shared" si="7"/>
        <v>5.5556999999999995E-2</v>
      </c>
      <c r="Y50">
        <f t="shared" si="8"/>
        <v>1.8293E-2</v>
      </c>
      <c r="Z50">
        <f t="shared" si="9"/>
        <v>2.1975999999999999E-2</v>
      </c>
      <c r="AA50">
        <f t="shared" si="10"/>
        <v>2.4155000000000003E-2</v>
      </c>
      <c r="AB50">
        <f t="shared" si="11"/>
        <v>4.4177000000000001E-2</v>
      </c>
      <c r="AD50">
        <v>201912</v>
      </c>
      <c r="AE50">
        <f t="shared" si="12"/>
        <v>1.0555570000000001</v>
      </c>
      <c r="AF50">
        <f t="shared" si="13"/>
        <v>1.0182929999999999</v>
      </c>
      <c r="AG50">
        <f t="shared" si="14"/>
        <v>1.021976</v>
      </c>
      <c r="AH50">
        <f t="shared" si="15"/>
        <v>1.0241549999999999</v>
      </c>
      <c r="AI50">
        <f t="shared" si="16"/>
        <v>1.0441769999999999</v>
      </c>
      <c r="AK50">
        <v>201912</v>
      </c>
      <c r="AL50">
        <f t="shared" si="30"/>
        <v>1.2833942045084035</v>
      </c>
      <c r="AM50">
        <f t="shared" si="27"/>
        <v>0.46954420977200173</v>
      </c>
      <c r="AN50">
        <f t="shared" si="28"/>
        <v>0.36864272732731784</v>
      </c>
      <c r="AO50">
        <f t="shared" si="29"/>
        <v>0.24932702425879305</v>
      </c>
      <c r="AP50">
        <f t="shared" si="29"/>
        <v>0.43884097500775798</v>
      </c>
      <c r="AR50">
        <v>201912</v>
      </c>
      <c r="AS50">
        <f t="shared" si="23"/>
        <v>2.2833942045084035</v>
      </c>
      <c r="AT50">
        <f t="shared" si="24"/>
        <v>1.4695442097720017</v>
      </c>
      <c r="AU50">
        <f t="shared" si="25"/>
        <v>1.3686427273273178</v>
      </c>
      <c r="AV50">
        <f t="shared" si="26"/>
        <v>1.2493270242587931</v>
      </c>
      <c r="AW50" s="23">
        <f t="shared" si="31"/>
        <v>1.0441769999999999</v>
      </c>
      <c r="AY50">
        <v>201912</v>
      </c>
      <c r="AZ50" s="24">
        <f t="shared" si="18"/>
        <v>1.3065232045084034</v>
      </c>
      <c r="BA50" s="24">
        <f t="shared" si="19"/>
        <v>0.49267320977200169</v>
      </c>
      <c r="BB50" s="24">
        <f t="shared" si="20"/>
        <v>0.3917717273273178</v>
      </c>
      <c r="BC50" s="24">
        <f t="shared" si="21"/>
        <v>0.27245602425879301</v>
      </c>
    </row>
    <row r="51" spans="1:55" x14ac:dyDescent="0.3">
      <c r="A51" s="4" t="s">
        <v>24</v>
      </c>
      <c r="B51" t="s">
        <v>29</v>
      </c>
      <c r="C51">
        <v>201610</v>
      </c>
      <c r="D51">
        <v>1.3447</v>
      </c>
      <c r="G51">
        <v>202001</v>
      </c>
      <c r="H51">
        <f t="shared" si="32"/>
        <v>-3.7757999999999998</v>
      </c>
      <c r="I51">
        <f t="shared" si="32"/>
        <v>-12.3752</v>
      </c>
      <c r="J51">
        <f t="shared" si="32"/>
        <v>-8.3333999999999993</v>
      </c>
      <c r="K51">
        <f t="shared" si="32"/>
        <v>-2.8302</v>
      </c>
      <c r="L51">
        <f t="shared" si="32"/>
        <v>-4.1847000000000003</v>
      </c>
      <c r="W51">
        <v>202001</v>
      </c>
      <c r="X51">
        <f t="shared" si="7"/>
        <v>-3.7758E-2</v>
      </c>
      <c r="Y51">
        <f t="shared" si="8"/>
        <v>-0.123752</v>
      </c>
      <c r="Z51">
        <f t="shared" si="9"/>
        <v>-8.3333999999999991E-2</v>
      </c>
      <c r="AA51">
        <f t="shared" si="10"/>
        <v>-2.8302000000000001E-2</v>
      </c>
      <c r="AB51">
        <f t="shared" si="11"/>
        <v>-4.1847000000000002E-2</v>
      </c>
      <c r="AD51">
        <v>202001</v>
      </c>
      <c r="AE51">
        <f t="shared" si="12"/>
        <v>0.96224200000000004</v>
      </c>
      <c r="AF51">
        <f t="shared" si="13"/>
        <v>0.87624800000000003</v>
      </c>
      <c r="AG51">
        <f t="shared" si="14"/>
        <v>0.91666599999999998</v>
      </c>
      <c r="AH51">
        <f t="shared" si="15"/>
        <v>0.97169799999999995</v>
      </c>
      <c r="AI51">
        <f t="shared" si="16"/>
        <v>0.95815300000000003</v>
      </c>
      <c r="AK51">
        <v>202001</v>
      </c>
      <c r="AL51">
        <f t="shared" si="30"/>
        <v>1.1971778061345755</v>
      </c>
      <c r="AM51">
        <f t="shared" si="27"/>
        <v>0.287685174724297</v>
      </c>
      <c r="AN51">
        <f t="shared" si="28"/>
        <v>0.25458825428822318</v>
      </c>
      <c r="AO51">
        <f t="shared" si="29"/>
        <v>0.21396857081822063</v>
      </c>
      <c r="AP51">
        <f t="shared" si="29"/>
        <v>0.37862979672660835</v>
      </c>
      <c r="AR51">
        <v>202001</v>
      </c>
      <c r="AS51">
        <f t="shared" si="23"/>
        <v>2.1971778061345755</v>
      </c>
      <c r="AT51">
        <f t="shared" si="24"/>
        <v>1.287685174724297</v>
      </c>
      <c r="AU51">
        <f t="shared" si="25"/>
        <v>1.2545882542882232</v>
      </c>
      <c r="AV51">
        <f t="shared" si="26"/>
        <v>1.2139685708182206</v>
      </c>
      <c r="AW51" s="23">
        <f t="shared" si="31"/>
        <v>0.95815300000000003</v>
      </c>
      <c r="AY51">
        <v>202001</v>
      </c>
      <c r="AZ51" s="24">
        <f t="shared" si="18"/>
        <v>1.2203068061345754</v>
      </c>
      <c r="BA51" s="24">
        <f t="shared" si="19"/>
        <v>0.31081417472429695</v>
      </c>
      <c r="BB51" s="24">
        <f t="shared" si="20"/>
        <v>0.27771725428822314</v>
      </c>
      <c r="BC51" s="24">
        <f t="shared" si="21"/>
        <v>0.23709757081822058</v>
      </c>
    </row>
    <row r="52" spans="1:55" x14ac:dyDescent="0.3">
      <c r="A52" s="4" t="s">
        <v>20</v>
      </c>
      <c r="B52" t="s">
        <v>25</v>
      </c>
      <c r="C52">
        <v>201611</v>
      </c>
      <c r="D52">
        <v>-2.6419999999999999</v>
      </c>
      <c r="G52">
        <v>202002</v>
      </c>
      <c r="H52">
        <f t="shared" si="32"/>
        <v>0.47560000000000002</v>
      </c>
      <c r="I52">
        <f t="shared" si="32"/>
        <v>-1.5944</v>
      </c>
      <c r="J52">
        <f t="shared" si="32"/>
        <v>-3.2256</v>
      </c>
      <c r="K52">
        <f t="shared" si="32"/>
        <v>-2.1844000000000001</v>
      </c>
      <c r="L52">
        <f t="shared" si="32"/>
        <v>-1.7654000000000001</v>
      </c>
      <c r="W52">
        <v>202002</v>
      </c>
      <c r="X52">
        <f t="shared" si="7"/>
        <v>4.7559999999999998E-3</v>
      </c>
      <c r="Y52">
        <f t="shared" si="8"/>
        <v>-1.5944E-2</v>
      </c>
      <c r="Z52">
        <f t="shared" si="9"/>
        <v>-3.2256E-2</v>
      </c>
      <c r="AA52">
        <f t="shared" si="10"/>
        <v>-2.1844000000000002E-2</v>
      </c>
      <c r="AB52">
        <f t="shared" si="11"/>
        <v>-1.7654E-2</v>
      </c>
      <c r="AD52">
        <v>202002</v>
      </c>
      <c r="AE52">
        <f t="shared" si="12"/>
        <v>1.004756</v>
      </c>
      <c r="AF52">
        <f t="shared" si="13"/>
        <v>0.98405600000000004</v>
      </c>
      <c r="AG52">
        <f t="shared" si="14"/>
        <v>0.96774400000000005</v>
      </c>
      <c r="AH52">
        <f t="shared" si="15"/>
        <v>0.97815600000000003</v>
      </c>
      <c r="AI52">
        <f t="shared" si="16"/>
        <v>0.98234600000000005</v>
      </c>
      <c r="AK52">
        <v>202002</v>
      </c>
      <c r="AL52">
        <f t="shared" si="30"/>
        <v>1.2076275837805515</v>
      </c>
      <c r="AM52">
        <f t="shared" si="27"/>
        <v>0.2671543222984929</v>
      </c>
      <c r="AN52">
        <f t="shared" si="28"/>
        <v>0.21412025555790226</v>
      </c>
      <c r="AO52">
        <f t="shared" si="29"/>
        <v>0.18745064135726741</v>
      </c>
      <c r="AP52">
        <f t="shared" si="29"/>
        <v>0.35429146629519681</v>
      </c>
      <c r="AR52">
        <v>202002</v>
      </c>
      <c r="AS52">
        <f t="shared" si="23"/>
        <v>2.2076275837805515</v>
      </c>
      <c r="AT52">
        <f t="shared" si="24"/>
        <v>1.2671543222984929</v>
      </c>
      <c r="AU52">
        <f t="shared" si="25"/>
        <v>1.2141202555579023</v>
      </c>
      <c r="AV52">
        <f t="shared" si="26"/>
        <v>1.1874506413572674</v>
      </c>
      <c r="AW52" s="23">
        <f t="shared" si="31"/>
        <v>0.98234600000000005</v>
      </c>
      <c r="AY52">
        <v>202002</v>
      </c>
      <c r="AZ52" s="24">
        <f t="shared" si="18"/>
        <v>1.2307565837805514</v>
      </c>
      <c r="BA52" s="24">
        <f t="shared" si="19"/>
        <v>0.29028332229849285</v>
      </c>
      <c r="BB52" s="24">
        <f t="shared" si="20"/>
        <v>0.23724925555790222</v>
      </c>
      <c r="BC52" s="24">
        <f t="shared" si="21"/>
        <v>0.21057964135726737</v>
      </c>
    </row>
    <row r="53" spans="1:55" x14ac:dyDescent="0.3">
      <c r="A53" s="4" t="s">
        <v>21</v>
      </c>
      <c r="B53" t="s">
        <v>26</v>
      </c>
      <c r="C53">
        <v>201611</v>
      </c>
      <c r="D53">
        <v>0.83779999999999999</v>
      </c>
      <c r="G53">
        <v>202003</v>
      </c>
      <c r="H53">
        <f t="shared" si="32"/>
        <v>-6.5091000000000001</v>
      </c>
      <c r="I53">
        <f t="shared" si="32"/>
        <v>-7.6388999999999996</v>
      </c>
      <c r="J53">
        <f t="shared" si="32"/>
        <v>-21.818200000000001</v>
      </c>
      <c r="K53">
        <f t="shared" si="32"/>
        <v>-5.7072000000000003</v>
      </c>
      <c r="L53">
        <f t="shared" si="32"/>
        <v>-14.0284</v>
      </c>
      <c r="W53">
        <v>202003</v>
      </c>
      <c r="X53">
        <f t="shared" si="7"/>
        <v>-6.5090999999999996E-2</v>
      </c>
      <c r="Y53">
        <f t="shared" si="8"/>
        <v>-7.6388999999999999E-2</v>
      </c>
      <c r="Z53">
        <f t="shared" si="9"/>
        <v>-0.21818200000000001</v>
      </c>
      <c r="AA53">
        <f t="shared" si="10"/>
        <v>-5.7072000000000005E-2</v>
      </c>
      <c r="AB53">
        <f t="shared" si="11"/>
        <v>-0.14028399999999999</v>
      </c>
      <c r="AD53">
        <v>202003</v>
      </c>
      <c r="AE53">
        <f t="shared" si="12"/>
        <v>0.93490899999999999</v>
      </c>
      <c r="AF53">
        <f t="shared" si="13"/>
        <v>0.92361099999999996</v>
      </c>
      <c r="AG53">
        <f t="shared" si="14"/>
        <v>0.78181800000000001</v>
      </c>
      <c r="AH53">
        <f t="shared" si="15"/>
        <v>0.94292799999999999</v>
      </c>
      <c r="AI53">
        <f t="shared" si="16"/>
        <v>0.85971600000000004</v>
      </c>
      <c r="AK53">
        <v>202003</v>
      </c>
      <c r="AL53">
        <f t="shared" si="30"/>
        <v>1.0639308967246914</v>
      </c>
      <c r="AM53">
        <f t="shared" si="27"/>
        <v>0.17035767077243325</v>
      </c>
      <c r="AN53">
        <f t="shared" si="28"/>
        <v>-5.0778930040231929E-2</v>
      </c>
      <c r="AO53">
        <f t="shared" si="29"/>
        <v>0.11968045835372543</v>
      </c>
      <c r="AP53">
        <f t="shared" si="29"/>
        <v>0.16430604223744139</v>
      </c>
      <c r="AR53">
        <v>202003</v>
      </c>
      <c r="AS53">
        <f t="shared" si="23"/>
        <v>2.0639308967246914</v>
      </c>
      <c r="AT53">
        <f t="shared" si="24"/>
        <v>1.1703576707724332</v>
      </c>
      <c r="AU53">
        <f t="shared" si="25"/>
        <v>0.94922106995976807</v>
      </c>
      <c r="AV53">
        <f t="shared" si="26"/>
        <v>1.1196804583537254</v>
      </c>
      <c r="AW53" s="23">
        <f t="shared" si="31"/>
        <v>0.85971600000000004</v>
      </c>
      <c r="AY53">
        <v>202003</v>
      </c>
      <c r="AZ53" s="24">
        <f t="shared" si="18"/>
        <v>1.0870598967246914</v>
      </c>
      <c r="BA53" s="24">
        <f t="shared" si="19"/>
        <v>0.1934866707724332</v>
      </c>
      <c r="BB53" s="24">
        <f t="shared" si="20"/>
        <v>-2.7649930040231974E-2</v>
      </c>
      <c r="BC53" s="24">
        <f t="shared" si="21"/>
        <v>0.14280945835372538</v>
      </c>
    </row>
    <row r="54" spans="1:55" x14ac:dyDescent="0.3">
      <c r="A54" s="4" t="s">
        <v>22</v>
      </c>
      <c r="B54" t="s">
        <v>27</v>
      </c>
      <c r="C54">
        <v>201611</v>
      </c>
      <c r="D54">
        <v>20.113399999999999</v>
      </c>
      <c r="G54">
        <v>202004</v>
      </c>
      <c r="H54">
        <f t="shared" si="32"/>
        <v>9.3666999999999998</v>
      </c>
      <c r="I54">
        <f t="shared" si="32"/>
        <v>9.5237999999999996</v>
      </c>
      <c r="J54">
        <f t="shared" si="32"/>
        <v>16.666599999999999</v>
      </c>
      <c r="K54">
        <f t="shared" si="32"/>
        <v>1.0526</v>
      </c>
      <c r="L54">
        <f t="shared" si="32"/>
        <v>13.226900000000001</v>
      </c>
      <c r="W54">
        <v>202004</v>
      </c>
      <c r="X54">
        <f t="shared" si="7"/>
        <v>9.3667E-2</v>
      </c>
      <c r="Y54">
        <f t="shared" si="8"/>
        <v>9.5237999999999989E-2</v>
      </c>
      <c r="Z54">
        <f t="shared" si="9"/>
        <v>0.16666599999999998</v>
      </c>
      <c r="AA54">
        <f t="shared" si="10"/>
        <v>1.0526000000000001E-2</v>
      </c>
      <c r="AB54">
        <f t="shared" si="11"/>
        <v>0.132269</v>
      </c>
      <c r="AD54">
        <v>202004</v>
      </c>
      <c r="AE54">
        <f t="shared" si="12"/>
        <v>1.0936669999999999</v>
      </c>
      <c r="AF54">
        <f t="shared" si="13"/>
        <v>1.0952379999999999</v>
      </c>
      <c r="AG54">
        <f t="shared" si="14"/>
        <v>1.166666</v>
      </c>
      <c r="AH54">
        <f t="shared" si="15"/>
        <v>1.010526</v>
      </c>
      <c r="AI54">
        <f t="shared" si="16"/>
        <v>1.132269</v>
      </c>
      <c r="AK54">
        <v>202004</v>
      </c>
      <c r="AL54">
        <f t="shared" si="30"/>
        <v>1.2572531120282031</v>
      </c>
      <c r="AM54">
        <f t="shared" si="27"/>
        <v>0.28182019462145824</v>
      </c>
      <c r="AN54">
        <f t="shared" si="28"/>
        <v>0.10742394880568273</v>
      </c>
      <c r="AO54">
        <f t="shared" si="29"/>
        <v>0.13146621485835674</v>
      </c>
      <c r="AP54">
        <f t="shared" si="29"/>
        <v>0.31830763813814555</v>
      </c>
      <c r="AR54">
        <v>202004</v>
      </c>
      <c r="AS54">
        <f t="shared" si="23"/>
        <v>2.2572531120282031</v>
      </c>
      <c r="AT54">
        <f t="shared" si="24"/>
        <v>1.2818201946214582</v>
      </c>
      <c r="AU54">
        <f t="shared" si="25"/>
        <v>1.1074239488056827</v>
      </c>
      <c r="AV54">
        <f t="shared" si="26"/>
        <v>1.1314662148583567</v>
      </c>
      <c r="AW54" s="23">
        <f t="shared" si="31"/>
        <v>1.132269</v>
      </c>
      <c r="AY54">
        <v>202004</v>
      </c>
      <c r="AZ54" s="24">
        <f t="shared" si="18"/>
        <v>1.2803821120282031</v>
      </c>
      <c r="BA54" s="24">
        <f t="shared" si="19"/>
        <v>0.3049491946214582</v>
      </c>
      <c r="BB54" s="24">
        <f t="shared" si="20"/>
        <v>0.13055294880568269</v>
      </c>
      <c r="BC54" s="24">
        <f t="shared" si="21"/>
        <v>0.1545952148583567</v>
      </c>
    </row>
    <row r="55" spans="1:55" x14ac:dyDescent="0.3">
      <c r="A55" s="4" t="s">
        <v>23</v>
      </c>
      <c r="B55" t="s">
        <v>28</v>
      </c>
      <c r="C55">
        <v>201611</v>
      </c>
      <c r="D55">
        <v>-1.5422</v>
      </c>
      <c r="G55">
        <v>202005</v>
      </c>
      <c r="H55">
        <f t="shared" si="32"/>
        <v>-1.5046999999999999</v>
      </c>
      <c r="I55">
        <f t="shared" si="32"/>
        <v>1.8305</v>
      </c>
      <c r="J55">
        <f t="shared" si="32"/>
        <v>-6.3124000000000002</v>
      </c>
      <c r="K55">
        <f t="shared" si="32"/>
        <v>-0.78090000000000004</v>
      </c>
      <c r="L55">
        <f t="shared" si="32"/>
        <v>-0.45469999999999999</v>
      </c>
      <c r="W55">
        <v>202005</v>
      </c>
      <c r="X55">
        <f t="shared" si="7"/>
        <v>-1.5047E-2</v>
      </c>
      <c r="Y55">
        <f t="shared" si="8"/>
        <v>1.8305000000000002E-2</v>
      </c>
      <c r="Z55">
        <f t="shared" si="9"/>
        <v>-6.3124E-2</v>
      </c>
      <c r="AA55">
        <f t="shared" si="10"/>
        <v>-7.809E-3</v>
      </c>
      <c r="AB55">
        <f t="shared" si="11"/>
        <v>-4.5469999999999998E-3</v>
      </c>
      <c r="AD55">
        <v>202005</v>
      </c>
      <c r="AE55">
        <f t="shared" si="12"/>
        <v>0.98495299999999997</v>
      </c>
      <c r="AF55">
        <f t="shared" si="13"/>
        <v>1.018305</v>
      </c>
      <c r="AG55">
        <f t="shared" si="14"/>
        <v>0.93687600000000004</v>
      </c>
      <c r="AH55">
        <f t="shared" si="15"/>
        <v>0.99219100000000005</v>
      </c>
      <c r="AI55">
        <f t="shared" si="16"/>
        <v>0.99545300000000003</v>
      </c>
      <c r="AK55">
        <v>202005</v>
      </c>
      <c r="AL55">
        <f t="shared" si="30"/>
        <v>1.2232882244515149</v>
      </c>
      <c r="AM55">
        <f t="shared" si="27"/>
        <v>0.30528391328400395</v>
      </c>
      <c r="AN55">
        <f t="shared" si="28"/>
        <v>3.7518919461272837E-2</v>
      </c>
      <c r="AO55">
        <f t="shared" si="29"/>
        <v>0.12263059518652786</v>
      </c>
      <c r="AP55">
        <f t="shared" si="29"/>
        <v>0.31231329330753144</v>
      </c>
      <c r="AR55">
        <v>202005</v>
      </c>
      <c r="AS55">
        <f t="shared" si="23"/>
        <v>2.2232882244515149</v>
      </c>
      <c r="AT55">
        <f t="shared" si="24"/>
        <v>1.3052839132840039</v>
      </c>
      <c r="AU55">
        <f t="shared" si="25"/>
        <v>1.0375189194612728</v>
      </c>
      <c r="AV55">
        <f t="shared" si="26"/>
        <v>1.1226305951865279</v>
      </c>
      <c r="AW55" s="23">
        <f t="shared" si="31"/>
        <v>0.99545300000000003</v>
      </c>
      <c r="AY55">
        <v>202005</v>
      </c>
      <c r="AZ55" s="24">
        <f t="shared" si="18"/>
        <v>1.2464172244515148</v>
      </c>
      <c r="BA55" s="24">
        <f t="shared" si="19"/>
        <v>0.3284129132840039</v>
      </c>
      <c r="BB55" s="24">
        <f t="shared" si="20"/>
        <v>6.0647919461272792E-2</v>
      </c>
      <c r="BC55" s="24">
        <f t="shared" si="21"/>
        <v>0.14575959518652781</v>
      </c>
    </row>
    <row r="56" spans="1:55" x14ac:dyDescent="0.3">
      <c r="A56" s="4" t="s">
        <v>24</v>
      </c>
      <c r="B56" t="s">
        <v>29</v>
      </c>
      <c r="C56">
        <v>201611</v>
      </c>
      <c r="D56">
        <v>-0.53190000000000004</v>
      </c>
      <c r="G56">
        <v>202006</v>
      </c>
      <c r="H56">
        <f t="shared" si="32"/>
        <v>0.47</v>
      </c>
      <c r="I56">
        <f t="shared" si="32"/>
        <v>3.3708999999999998</v>
      </c>
      <c r="J56">
        <f t="shared" si="32"/>
        <v>2.8371</v>
      </c>
      <c r="K56">
        <f t="shared" si="32"/>
        <v>8.9236000000000004</v>
      </c>
      <c r="L56">
        <f t="shared" si="32"/>
        <v>6.2061000000000002</v>
      </c>
      <c r="W56">
        <v>202006</v>
      </c>
      <c r="X56">
        <f t="shared" si="7"/>
        <v>4.6999999999999993E-3</v>
      </c>
      <c r="Y56">
        <f t="shared" si="8"/>
        <v>3.3708999999999996E-2</v>
      </c>
      <c r="Z56">
        <f t="shared" si="9"/>
        <v>2.8371E-2</v>
      </c>
      <c r="AA56">
        <f t="shared" si="10"/>
        <v>8.923600000000001E-2</v>
      </c>
      <c r="AB56">
        <f t="shared" si="11"/>
        <v>6.2061000000000005E-2</v>
      </c>
      <c r="AD56">
        <v>202006</v>
      </c>
      <c r="AE56">
        <f t="shared" si="12"/>
        <v>1.0046999999999999</v>
      </c>
      <c r="AF56">
        <f t="shared" si="13"/>
        <v>1.033709</v>
      </c>
      <c r="AG56">
        <f t="shared" si="14"/>
        <v>1.0283709999999999</v>
      </c>
      <c r="AH56">
        <f t="shared" si="15"/>
        <v>1.0892360000000001</v>
      </c>
      <c r="AI56">
        <f t="shared" si="16"/>
        <v>1.0620609999999999</v>
      </c>
      <c r="AK56">
        <v>202006</v>
      </c>
      <c r="AL56">
        <f t="shared" si="30"/>
        <v>1.2337376791064369</v>
      </c>
      <c r="AM56">
        <f t="shared" si="27"/>
        <v>0.34928372871689439</v>
      </c>
      <c r="AN56">
        <f t="shared" si="28"/>
        <v>6.6954368725308466E-2</v>
      </c>
      <c r="AO56">
        <f t="shared" si="29"/>
        <v>0.22280965897859306</v>
      </c>
      <c r="AP56">
        <f t="shared" si="29"/>
        <v>0.39375676860348996</v>
      </c>
      <c r="AR56">
        <v>202006</v>
      </c>
      <c r="AS56">
        <f t="shared" si="23"/>
        <v>2.2337376791064369</v>
      </c>
      <c r="AT56">
        <f t="shared" si="24"/>
        <v>1.3492837287168944</v>
      </c>
      <c r="AU56">
        <f t="shared" si="25"/>
        <v>1.0669543687253085</v>
      </c>
      <c r="AV56">
        <f t="shared" si="26"/>
        <v>1.2228096589785931</v>
      </c>
      <c r="AW56" s="23">
        <f t="shared" si="31"/>
        <v>1.0620609999999999</v>
      </c>
      <c r="AY56">
        <v>202006</v>
      </c>
      <c r="AZ56" s="24">
        <f t="shared" si="18"/>
        <v>1.2568666791064369</v>
      </c>
      <c r="BA56" s="24">
        <f t="shared" si="19"/>
        <v>0.37241272871689435</v>
      </c>
      <c r="BB56" s="24">
        <f t="shared" si="20"/>
        <v>9.0083368725308421E-2</v>
      </c>
      <c r="BC56" s="24">
        <f t="shared" si="21"/>
        <v>0.24593865897859302</v>
      </c>
    </row>
    <row r="57" spans="1:55" x14ac:dyDescent="0.3">
      <c r="A57" s="4" t="s">
        <v>20</v>
      </c>
      <c r="B57" t="s">
        <v>25</v>
      </c>
      <c r="C57">
        <v>201612</v>
      </c>
      <c r="D57">
        <v>-4.6134000000000004</v>
      </c>
      <c r="G57">
        <v>202007</v>
      </c>
      <c r="H57">
        <f t="shared" si="32"/>
        <v>5.2632000000000003</v>
      </c>
      <c r="I57">
        <f t="shared" si="32"/>
        <v>-7.0444000000000004</v>
      </c>
      <c r="J57">
        <f t="shared" si="32"/>
        <v>-4.4823000000000004</v>
      </c>
      <c r="K57">
        <f t="shared" si="32"/>
        <v>8.5378000000000007</v>
      </c>
      <c r="L57">
        <f t="shared" si="32"/>
        <v>8.9797999999999991</v>
      </c>
      <c r="W57">
        <v>202007</v>
      </c>
      <c r="X57">
        <f t="shared" si="7"/>
        <v>5.2632000000000005E-2</v>
      </c>
      <c r="Y57">
        <f t="shared" si="8"/>
        <v>-7.0444000000000007E-2</v>
      </c>
      <c r="Z57">
        <f t="shared" si="9"/>
        <v>-4.4823000000000002E-2</v>
      </c>
      <c r="AA57">
        <f t="shared" si="10"/>
        <v>8.5378000000000009E-2</v>
      </c>
      <c r="AB57">
        <f t="shared" si="11"/>
        <v>8.9797999999999989E-2</v>
      </c>
      <c r="AD57">
        <v>202007</v>
      </c>
      <c r="AE57">
        <f t="shared" si="12"/>
        <v>1.052632</v>
      </c>
      <c r="AF57">
        <f t="shared" si="13"/>
        <v>0.92955600000000005</v>
      </c>
      <c r="AG57">
        <f t="shared" si="14"/>
        <v>0.95517699999999994</v>
      </c>
      <c r="AH57">
        <f t="shared" si="15"/>
        <v>1.085378</v>
      </c>
      <c r="AI57">
        <f t="shared" si="16"/>
        <v>1.089798</v>
      </c>
      <c r="AK57">
        <v>202007</v>
      </c>
      <c r="AL57">
        <f t="shared" si="30"/>
        <v>1.3513037606331668</v>
      </c>
      <c r="AM57">
        <f t="shared" si="27"/>
        <v>0.25423478573116154</v>
      </c>
      <c r="AN57">
        <f t="shared" si="28"/>
        <v>1.9130273055933955E-2</v>
      </c>
      <c r="AO57">
        <f t="shared" si="29"/>
        <v>0.3272107020428674</v>
      </c>
      <c r="AP57">
        <f t="shared" si="29"/>
        <v>0.51891333891054625</v>
      </c>
      <c r="AR57">
        <v>202007</v>
      </c>
      <c r="AS57">
        <f t="shared" si="23"/>
        <v>2.3513037606331668</v>
      </c>
      <c r="AT57">
        <f t="shared" si="24"/>
        <v>1.2542347857311615</v>
      </c>
      <c r="AU57">
        <f t="shared" si="25"/>
        <v>1.019130273055934</v>
      </c>
      <c r="AV57">
        <f t="shared" si="26"/>
        <v>1.3272107020428674</v>
      </c>
      <c r="AW57" s="23">
        <f t="shared" si="31"/>
        <v>1.089798</v>
      </c>
      <c r="AY57">
        <v>202007</v>
      </c>
      <c r="AZ57" s="24">
        <f t="shared" si="18"/>
        <v>1.3744327606331668</v>
      </c>
      <c r="BA57" s="24">
        <f t="shared" si="19"/>
        <v>0.27736378573116149</v>
      </c>
      <c r="BB57" s="24">
        <f t="shared" si="20"/>
        <v>4.225927305593391E-2</v>
      </c>
      <c r="BC57" s="24">
        <f t="shared" si="21"/>
        <v>0.35033970204286735</v>
      </c>
    </row>
    <row r="58" spans="1:55" x14ac:dyDescent="0.3">
      <c r="A58" s="4" t="s">
        <v>21</v>
      </c>
      <c r="B58" t="s">
        <v>26</v>
      </c>
      <c r="C58">
        <v>201612</v>
      </c>
      <c r="D58">
        <v>-3.0470000000000002</v>
      </c>
      <c r="G58">
        <v>202008</v>
      </c>
      <c r="H58">
        <f t="shared" si="32"/>
        <v>5.9149000000000003</v>
      </c>
      <c r="I58">
        <f t="shared" si="32"/>
        <v>3.7313000000000001</v>
      </c>
      <c r="J58">
        <f t="shared" si="32"/>
        <v>38.627800000000001</v>
      </c>
      <c r="K58">
        <f t="shared" si="32"/>
        <v>3.6697000000000002</v>
      </c>
      <c r="L58">
        <f t="shared" si="32"/>
        <v>-0.57920000000000005</v>
      </c>
      <c r="W58">
        <v>202008</v>
      </c>
      <c r="X58">
        <f t="shared" si="7"/>
        <v>5.9149E-2</v>
      </c>
      <c r="Y58">
        <f t="shared" si="8"/>
        <v>3.7312999999999999E-2</v>
      </c>
      <c r="Z58">
        <f t="shared" si="9"/>
        <v>0.38627800000000001</v>
      </c>
      <c r="AA58">
        <f t="shared" si="10"/>
        <v>3.6697E-2</v>
      </c>
      <c r="AB58">
        <f t="shared" si="11"/>
        <v>-5.7920000000000003E-3</v>
      </c>
      <c r="AD58">
        <v>202008</v>
      </c>
      <c r="AE58">
        <f t="shared" si="12"/>
        <v>1.0591489999999999</v>
      </c>
      <c r="AF58">
        <f t="shared" si="13"/>
        <v>1.0373129999999999</v>
      </c>
      <c r="AG58">
        <f t="shared" si="14"/>
        <v>1.3862779999999999</v>
      </c>
      <c r="AH58">
        <f t="shared" si="15"/>
        <v>1.036697</v>
      </c>
      <c r="AI58">
        <f t="shared" si="16"/>
        <v>0.99420799999999998</v>
      </c>
      <c r="AK58">
        <v>202008</v>
      </c>
      <c r="AL58">
        <f t="shared" si="30"/>
        <v>1.4903810267708577</v>
      </c>
      <c r="AM58">
        <f t="shared" si="27"/>
        <v>0.30103404829114822</v>
      </c>
      <c r="AN58">
        <f t="shared" si="28"/>
        <v>0.41279787667143397</v>
      </c>
      <c r="AO58">
        <f t="shared" si="29"/>
        <v>0.37591535317573443</v>
      </c>
      <c r="AP58">
        <f t="shared" si="29"/>
        <v>0.51011579285157627</v>
      </c>
      <c r="AR58">
        <v>202008</v>
      </c>
      <c r="AS58">
        <f t="shared" si="23"/>
        <v>2.4903810267708577</v>
      </c>
      <c r="AT58">
        <f t="shared" si="24"/>
        <v>1.3010340482911482</v>
      </c>
      <c r="AU58">
        <f t="shared" si="25"/>
        <v>1.412797876671434</v>
      </c>
      <c r="AV58">
        <f t="shared" si="26"/>
        <v>1.3759153531757344</v>
      </c>
      <c r="AW58" s="23">
        <f t="shared" si="31"/>
        <v>0.99420799999999998</v>
      </c>
      <c r="AY58">
        <v>202008</v>
      </c>
      <c r="AZ58" s="24">
        <f t="shared" si="18"/>
        <v>1.5135100267708577</v>
      </c>
      <c r="BA58" s="24">
        <f t="shared" si="19"/>
        <v>0.32416304829114817</v>
      </c>
      <c r="BB58" s="24">
        <f t="shared" si="20"/>
        <v>0.43592687667143393</v>
      </c>
      <c r="BC58" s="24">
        <f t="shared" si="21"/>
        <v>0.39904435317573439</v>
      </c>
    </row>
    <row r="59" spans="1:55" x14ac:dyDescent="0.3">
      <c r="A59" s="4" t="s">
        <v>22</v>
      </c>
      <c r="B59" t="s">
        <v>27</v>
      </c>
      <c r="C59">
        <v>201612</v>
      </c>
      <c r="D59">
        <v>-0.94340000000000002</v>
      </c>
      <c r="G59">
        <v>202009</v>
      </c>
      <c r="H59">
        <f t="shared" si="32"/>
        <v>-3.4967999999999999</v>
      </c>
      <c r="I59">
        <f t="shared" si="32"/>
        <v>-5.7552000000000003</v>
      </c>
      <c r="J59">
        <f t="shared" si="32"/>
        <v>-3.1248</v>
      </c>
      <c r="K59">
        <f t="shared" si="32"/>
        <v>5.9737999999999998</v>
      </c>
      <c r="L59">
        <f t="shared" si="32"/>
        <v>-0.60229999999999995</v>
      </c>
      <c r="W59">
        <v>202009</v>
      </c>
      <c r="X59">
        <f t="shared" si="7"/>
        <v>-3.4967999999999999E-2</v>
      </c>
      <c r="Y59">
        <f t="shared" si="8"/>
        <v>-5.7552000000000006E-2</v>
      </c>
      <c r="Z59">
        <f t="shared" si="9"/>
        <v>-3.1248000000000001E-2</v>
      </c>
      <c r="AA59">
        <f t="shared" si="10"/>
        <v>5.9737999999999999E-2</v>
      </c>
      <c r="AB59">
        <f t="shared" si="11"/>
        <v>-6.0229999999999997E-3</v>
      </c>
      <c r="AD59">
        <v>202009</v>
      </c>
      <c r="AE59">
        <f t="shared" si="12"/>
        <v>0.965032</v>
      </c>
      <c r="AF59">
        <f t="shared" si="13"/>
        <v>0.94244799999999995</v>
      </c>
      <c r="AG59">
        <f t="shared" si="14"/>
        <v>0.96875199999999995</v>
      </c>
      <c r="AH59">
        <f t="shared" si="15"/>
        <v>1.0597380000000001</v>
      </c>
      <c r="AI59">
        <f t="shared" si="16"/>
        <v>0.993977</v>
      </c>
      <c r="AK59">
        <v>202009</v>
      </c>
      <c r="AL59">
        <f t="shared" si="30"/>
        <v>1.4032973830267346</v>
      </c>
      <c r="AM59">
        <f t="shared" si="27"/>
        <v>0.22615693674389603</v>
      </c>
      <c r="AN59">
        <f t="shared" si="28"/>
        <v>0.36865076862120483</v>
      </c>
      <c r="AO59">
        <f t="shared" si="29"/>
        <v>0.45810978454374651</v>
      </c>
      <c r="AP59">
        <f t="shared" si="29"/>
        <v>0.5010203654312313</v>
      </c>
      <c r="AR59">
        <v>202009</v>
      </c>
      <c r="AS59">
        <f t="shared" si="23"/>
        <v>2.4032973830267346</v>
      </c>
      <c r="AT59">
        <f t="shared" si="24"/>
        <v>1.226156936743896</v>
      </c>
      <c r="AU59">
        <f t="shared" si="25"/>
        <v>1.3686507686212048</v>
      </c>
      <c r="AV59">
        <f t="shared" si="26"/>
        <v>1.4581097845437465</v>
      </c>
      <c r="AW59" s="23">
        <f t="shared" si="31"/>
        <v>0.993977</v>
      </c>
      <c r="AY59">
        <v>202009</v>
      </c>
      <c r="AZ59" s="24">
        <f t="shared" si="18"/>
        <v>1.4264263830267345</v>
      </c>
      <c r="BA59" s="24">
        <f t="shared" si="19"/>
        <v>0.24928593674389599</v>
      </c>
      <c r="BB59" s="24">
        <f t="shared" si="20"/>
        <v>0.39177976862120478</v>
      </c>
      <c r="BC59" s="24">
        <f t="shared" si="21"/>
        <v>0.48123878454374647</v>
      </c>
    </row>
    <row r="60" spans="1:55" x14ac:dyDescent="0.3">
      <c r="A60" s="4" t="s">
        <v>23</v>
      </c>
      <c r="B60" t="s">
        <v>28</v>
      </c>
      <c r="C60">
        <v>201612</v>
      </c>
      <c r="D60">
        <v>4.9607999999999999</v>
      </c>
      <c r="G60">
        <v>202010</v>
      </c>
      <c r="H60">
        <f t="shared" si="32"/>
        <v>-2.0529999999999999</v>
      </c>
      <c r="I60">
        <f t="shared" si="32"/>
        <v>1.7811999999999999</v>
      </c>
      <c r="J60">
        <f t="shared" si="32"/>
        <v>22.311699999999998</v>
      </c>
      <c r="K60">
        <f t="shared" si="32"/>
        <v>5.0103999999999997</v>
      </c>
      <c r="L60">
        <f t="shared" si="32"/>
        <v>0.2455</v>
      </c>
      <c r="W60">
        <v>202010</v>
      </c>
      <c r="X60">
        <f t="shared" si="7"/>
        <v>-2.053E-2</v>
      </c>
      <c r="Y60">
        <f t="shared" si="8"/>
        <v>1.7811999999999998E-2</v>
      </c>
      <c r="Z60">
        <f t="shared" si="9"/>
        <v>0.22311699999999998</v>
      </c>
      <c r="AA60">
        <f t="shared" si="10"/>
        <v>5.0103999999999996E-2</v>
      </c>
      <c r="AB60">
        <f t="shared" si="11"/>
        <v>2.4550000000000002E-3</v>
      </c>
      <c r="AD60">
        <v>202010</v>
      </c>
      <c r="AE60">
        <f t="shared" si="12"/>
        <v>0.97946999999999995</v>
      </c>
      <c r="AF60">
        <f t="shared" si="13"/>
        <v>1.0178119999999999</v>
      </c>
      <c r="AG60">
        <f t="shared" si="14"/>
        <v>1.223117</v>
      </c>
      <c r="AH60">
        <f t="shared" si="15"/>
        <v>1.0501039999999999</v>
      </c>
      <c r="AI60">
        <f t="shared" si="16"/>
        <v>1.0024550000000001</v>
      </c>
      <c r="AK60">
        <v>202010</v>
      </c>
      <c r="AL60">
        <f t="shared" si="30"/>
        <v>1.3539576877531956</v>
      </c>
      <c r="AM60">
        <f t="shared" si="27"/>
        <v>0.24799724410117818</v>
      </c>
      <c r="AN60">
        <f t="shared" si="28"/>
        <v>0.6740200221636623</v>
      </c>
      <c r="AO60">
        <f t="shared" si="29"/>
        <v>0.53116691718852627</v>
      </c>
      <c r="AP60">
        <f t="shared" si="29"/>
        <v>0.50470537042836505</v>
      </c>
      <c r="AR60">
        <v>202010</v>
      </c>
      <c r="AS60">
        <f t="shared" si="23"/>
        <v>2.3539576877531956</v>
      </c>
      <c r="AT60">
        <f t="shared" si="24"/>
        <v>1.2479972441011782</v>
      </c>
      <c r="AU60">
        <f t="shared" si="25"/>
        <v>1.6740200221636623</v>
      </c>
      <c r="AV60">
        <f t="shared" si="26"/>
        <v>1.5311669171885263</v>
      </c>
      <c r="AW60" s="23">
        <f t="shared" si="31"/>
        <v>1.0024550000000001</v>
      </c>
      <c r="AY60">
        <v>202010</v>
      </c>
      <c r="AZ60" s="24">
        <f t="shared" si="18"/>
        <v>1.3770866877531955</v>
      </c>
      <c r="BA60" s="24">
        <f t="shared" si="19"/>
        <v>0.27112624410117814</v>
      </c>
      <c r="BB60" s="24">
        <f t="shared" si="20"/>
        <v>0.69714902216366226</v>
      </c>
      <c r="BC60" s="24">
        <f t="shared" si="21"/>
        <v>0.55429591718852622</v>
      </c>
    </row>
    <row r="61" spans="1:55" x14ac:dyDescent="0.3">
      <c r="A61" s="4" t="s">
        <v>24</v>
      </c>
      <c r="B61" t="s">
        <v>29</v>
      </c>
      <c r="C61">
        <v>201612</v>
      </c>
      <c r="D61">
        <v>0.1384</v>
      </c>
      <c r="G61">
        <v>202011</v>
      </c>
      <c r="H61">
        <f t="shared" si="32"/>
        <v>5.7952000000000004</v>
      </c>
      <c r="I61">
        <f t="shared" si="32"/>
        <v>7</v>
      </c>
      <c r="J61">
        <f t="shared" si="32"/>
        <v>2.8572000000000002</v>
      </c>
      <c r="K61">
        <f t="shared" si="32"/>
        <v>1.7889999999999999</v>
      </c>
      <c r="L61">
        <f t="shared" si="32"/>
        <v>9.3775999999999993</v>
      </c>
      <c r="W61">
        <v>202011</v>
      </c>
      <c r="X61">
        <f t="shared" si="7"/>
        <v>5.7952000000000004E-2</v>
      </c>
      <c r="Y61">
        <f t="shared" si="8"/>
        <v>7.0000000000000007E-2</v>
      </c>
      <c r="Z61">
        <f t="shared" si="9"/>
        <v>2.8572E-2</v>
      </c>
      <c r="AA61">
        <f t="shared" si="10"/>
        <v>1.789E-2</v>
      </c>
      <c r="AB61">
        <f t="shared" si="11"/>
        <v>9.3775999999999998E-2</v>
      </c>
      <c r="AD61">
        <v>202011</v>
      </c>
      <c r="AE61">
        <f t="shared" si="12"/>
        <v>1.057952</v>
      </c>
      <c r="AF61">
        <f t="shared" si="13"/>
        <v>1.07</v>
      </c>
      <c r="AG61">
        <f t="shared" si="14"/>
        <v>1.028572</v>
      </c>
      <c r="AH61">
        <f t="shared" si="15"/>
        <v>1.01789</v>
      </c>
      <c r="AI61">
        <f t="shared" si="16"/>
        <v>1.0937760000000001</v>
      </c>
      <c r="AK61">
        <v>202011</v>
      </c>
      <c r="AL61">
        <f t="shared" si="30"/>
        <v>1.4903742436738687</v>
      </c>
      <c r="AM61">
        <f t="shared" si="27"/>
        <v>0.33535705118826065</v>
      </c>
      <c r="AN61">
        <f t="shared" si="28"/>
        <v>0.72185012223692246</v>
      </c>
      <c r="AO61">
        <f t="shared" si="29"/>
        <v>0.55855949333702903</v>
      </c>
      <c r="AP61">
        <f t="shared" si="29"/>
        <v>0.64581062124565558</v>
      </c>
      <c r="AR61">
        <v>202011</v>
      </c>
      <c r="AS61">
        <f t="shared" si="23"/>
        <v>2.4903742436738687</v>
      </c>
      <c r="AT61">
        <f t="shared" si="24"/>
        <v>1.3353570511882606</v>
      </c>
      <c r="AU61">
        <f t="shared" si="25"/>
        <v>1.7218501222369225</v>
      </c>
      <c r="AV61">
        <f t="shared" si="26"/>
        <v>1.558559493337029</v>
      </c>
      <c r="AW61" s="23">
        <f t="shared" si="31"/>
        <v>1.0937760000000001</v>
      </c>
      <c r="AY61">
        <v>202011</v>
      </c>
      <c r="AZ61" s="24">
        <f t="shared" si="18"/>
        <v>1.5135032436738687</v>
      </c>
      <c r="BA61" s="24">
        <f t="shared" si="19"/>
        <v>0.3584860511882606</v>
      </c>
      <c r="BB61" s="24">
        <f t="shared" si="20"/>
        <v>0.74497912223692242</v>
      </c>
      <c r="BC61" s="24">
        <f t="shared" si="21"/>
        <v>0.58168849333702899</v>
      </c>
    </row>
    <row r="62" spans="1:55" x14ac:dyDescent="0.3">
      <c r="A62" s="4" t="s">
        <v>20</v>
      </c>
      <c r="B62" t="s">
        <v>25</v>
      </c>
      <c r="C62">
        <v>201701</v>
      </c>
      <c r="D62">
        <v>0.71120000000000005</v>
      </c>
      <c r="G62">
        <v>202012</v>
      </c>
      <c r="H62">
        <f t="shared" si="32"/>
        <v>0.69940000000000002</v>
      </c>
      <c r="I62">
        <f t="shared" si="32"/>
        <v>4.2054</v>
      </c>
      <c r="J62">
        <f t="shared" si="32"/>
        <v>1.4959</v>
      </c>
      <c r="K62">
        <f t="shared" si="32"/>
        <v>4.2965999999999998</v>
      </c>
      <c r="L62">
        <f t="shared" si="32"/>
        <v>7.3573000000000004</v>
      </c>
      <c r="W62">
        <v>202012</v>
      </c>
      <c r="X62">
        <f t="shared" si="7"/>
        <v>6.9940000000000002E-3</v>
      </c>
      <c r="Y62">
        <f t="shared" si="8"/>
        <v>4.2054000000000001E-2</v>
      </c>
      <c r="Z62">
        <f t="shared" si="9"/>
        <v>1.4959E-2</v>
      </c>
      <c r="AA62">
        <f t="shared" si="10"/>
        <v>4.2965999999999997E-2</v>
      </c>
      <c r="AB62">
        <f t="shared" si="11"/>
        <v>7.3573E-2</v>
      </c>
      <c r="AD62">
        <v>202012</v>
      </c>
      <c r="AE62">
        <f t="shared" si="12"/>
        <v>1.0069939999999999</v>
      </c>
      <c r="AF62">
        <f t="shared" si="13"/>
        <v>1.042054</v>
      </c>
      <c r="AG62">
        <f t="shared" si="14"/>
        <v>1.0149589999999999</v>
      </c>
      <c r="AH62">
        <f t="shared" si="15"/>
        <v>1.0429660000000001</v>
      </c>
      <c r="AI62">
        <f t="shared" si="16"/>
        <v>1.0735730000000001</v>
      </c>
      <c r="AK62">
        <v>202012</v>
      </c>
      <c r="AL62">
        <f t="shared" si="30"/>
        <v>1.5077919211341237</v>
      </c>
      <c r="AM62">
        <f t="shared" si="27"/>
        <v>0.39151415661893174</v>
      </c>
      <c r="AN62">
        <f t="shared" si="28"/>
        <v>0.74760727821546458</v>
      </c>
      <c r="AO62">
        <f t="shared" si="29"/>
        <v>0.62552456052774796</v>
      </c>
      <c r="AP62">
        <f t="shared" si="29"/>
        <v>0.7668978460825624</v>
      </c>
      <c r="AR62">
        <v>202012</v>
      </c>
      <c r="AS62">
        <f t="shared" si="23"/>
        <v>2.5077919211341237</v>
      </c>
      <c r="AT62">
        <f t="shared" si="24"/>
        <v>1.3915141566189317</v>
      </c>
      <c r="AU62">
        <f t="shared" si="25"/>
        <v>1.7476072782154646</v>
      </c>
      <c r="AV62">
        <f t="shared" si="26"/>
        <v>1.625524560527748</v>
      </c>
      <c r="AW62" s="23">
        <f t="shared" si="31"/>
        <v>1.0735730000000001</v>
      </c>
      <c r="AY62">
        <v>202012</v>
      </c>
      <c r="AZ62" s="24">
        <f t="shared" si="18"/>
        <v>1.5309209211341237</v>
      </c>
      <c r="BA62" s="24">
        <f t="shared" si="19"/>
        <v>0.4146431566189317</v>
      </c>
      <c r="BB62" s="24">
        <f t="shared" si="20"/>
        <v>0.77073627821546453</v>
      </c>
      <c r="BC62" s="24">
        <f t="shared" si="21"/>
        <v>0.64865356052774792</v>
      </c>
    </row>
    <row r="63" spans="1:55" x14ac:dyDescent="0.3">
      <c r="A63" s="4" t="s">
        <v>21</v>
      </c>
      <c r="B63" t="s">
        <v>26</v>
      </c>
      <c r="C63">
        <v>201701</v>
      </c>
      <c r="D63">
        <v>4.8571</v>
      </c>
      <c r="G63">
        <v>202101</v>
      </c>
      <c r="H63">
        <f t="shared" si="32"/>
        <v>-7.0601000000000003</v>
      </c>
      <c r="I63">
        <f t="shared" si="32"/>
        <v>-9.8655000000000008</v>
      </c>
      <c r="J63">
        <f t="shared" si="32"/>
        <v>-12.0002</v>
      </c>
      <c r="K63">
        <f t="shared" si="32"/>
        <v>-10.112500000000001</v>
      </c>
      <c r="L63">
        <f t="shared" si="32"/>
        <v>2.7543000000000002</v>
      </c>
      <c r="W63">
        <v>202101</v>
      </c>
      <c r="X63">
        <f t="shared" si="7"/>
        <v>-7.0600999999999997E-2</v>
      </c>
      <c r="Y63">
        <f t="shared" si="8"/>
        <v>-9.8655000000000007E-2</v>
      </c>
      <c r="Z63">
        <f t="shared" si="9"/>
        <v>-0.120002</v>
      </c>
      <c r="AA63">
        <f t="shared" si="10"/>
        <v>-0.10112500000000001</v>
      </c>
      <c r="AB63">
        <f t="shared" si="11"/>
        <v>2.7543000000000002E-2</v>
      </c>
      <c r="AD63">
        <v>202101</v>
      </c>
      <c r="AE63">
        <f t="shared" si="12"/>
        <v>0.92939899999999998</v>
      </c>
      <c r="AF63">
        <f t="shared" si="13"/>
        <v>0.90134499999999995</v>
      </c>
      <c r="AG63">
        <f t="shared" si="14"/>
        <v>0.87999800000000006</v>
      </c>
      <c r="AH63">
        <f t="shared" si="15"/>
        <v>0.89887499999999998</v>
      </c>
      <c r="AI63">
        <f t="shared" si="16"/>
        <v>1.0275430000000001</v>
      </c>
      <c r="AK63">
        <v>202101</v>
      </c>
      <c r="AL63">
        <f t="shared" si="30"/>
        <v>1.3307393037101334</v>
      </c>
      <c r="AM63">
        <f t="shared" si="27"/>
        <v>0.25423432749769104</v>
      </c>
      <c r="AN63">
        <f t="shared" si="28"/>
        <v>0.53789090961505259</v>
      </c>
      <c r="AO63">
        <f t="shared" si="29"/>
        <v>0.46114338934437948</v>
      </c>
      <c r="AP63">
        <f t="shared" si="29"/>
        <v>0.81556351345721456</v>
      </c>
      <c r="AR63">
        <v>202101</v>
      </c>
      <c r="AS63">
        <f t="shared" si="23"/>
        <v>2.3307393037101334</v>
      </c>
      <c r="AT63">
        <f t="shared" si="24"/>
        <v>1.254234327497691</v>
      </c>
      <c r="AU63">
        <f t="shared" si="25"/>
        <v>1.5378909096150526</v>
      </c>
      <c r="AV63">
        <f t="shared" si="26"/>
        <v>1.4611433893443795</v>
      </c>
      <c r="AW63" s="23">
        <f t="shared" si="31"/>
        <v>1.0275430000000001</v>
      </c>
      <c r="AY63">
        <v>202101</v>
      </c>
      <c r="AZ63" s="24">
        <f t="shared" si="18"/>
        <v>1.3538683037101333</v>
      </c>
      <c r="BA63" s="24">
        <f t="shared" si="19"/>
        <v>0.27736332749769099</v>
      </c>
      <c r="BB63" s="24">
        <f t="shared" si="20"/>
        <v>0.56101990961505255</v>
      </c>
      <c r="BC63" s="24">
        <f t="shared" si="21"/>
        <v>0.48427238934437944</v>
      </c>
    </row>
    <row r="64" spans="1:55" x14ac:dyDescent="0.3">
      <c r="A64" s="4" t="s">
        <v>22</v>
      </c>
      <c r="B64" t="s">
        <v>27</v>
      </c>
      <c r="C64">
        <v>201701</v>
      </c>
      <c r="D64">
        <v>-3.0954000000000002</v>
      </c>
      <c r="G64">
        <v>202102</v>
      </c>
      <c r="H64">
        <f t="shared" si="32"/>
        <v>4.6078999999999999</v>
      </c>
      <c r="I64">
        <f t="shared" si="32"/>
        <v>3.7313000000000001</v>
      </c>
      <c r="J64">
        <f t="shared" si="32"/>
        <v>14.1149</v>
      </c>
      <c r="K64">
        <f t="shared" si="32"/>
        <v>6.4583000000000004</v>
      </c>
      <c r="L64">
        <f t="shared" si="32"/>
        <v>5.3868999999999998</v>
      </c>
      <c r="W64">
        <v>202102</v>
      </c>
      <c r="X64">
        <f t="shared" si="7"/>
        <v>4.6079000000000002E-2</v>
      </c>
      <c r="Y64">
        <f t="shared" si="8"/>
        <v>3.7312999999999999E-2</v>
      </c>
      <c r="Z64">
        <f t="shared" si="9"/>
        <v>0.141149</v>
      </c>
      <c r="AA64">
        <f t="shared" si="10"/>
        <v>6.4583000000000002E-2</v>
      </c>
      <c r="AB64">
        <f t="shared" si="11"/>
        <v>5.3869E-2</v>
      </c>
      <c r="AD64">
        <v>202102</v>
      </c>
      <c r="AE64">
        <f t="shared" si="12"/>
        <v>1.046079</v>
      </c>
      <c r="AF64">
        <f t="shared" si="13"/>
        <v>1.0373129999999999</v>
      </c>
      <c r="AG64">
        <f t="shared" si="14"/>
        <v>1.141149</v>
      </c>
      <c r="AH64">
        <f t="shared" si="15"/>
        <v>1.0645830000000001</v>
      </c>
      <c r="AI64">
        <f t="shared" si="16"/>
        <v>1.0538689999999999</v>
      </c>
      <c r="AK64">
        <v>202102</v>
      </c>
      <c r="AL64">
        <f t="shared" si="30"/>
        <v>1.4381374400857925</v>
      </c>
      <c r="AM64">
        <f t="shared" si="27"/>
        <v>0.30103357295961231</v>
      </c>
      <c r="AN64">
        <f t="shared" si="28"/>
        <v>0.75496267361630753</v>
      </c>
      <c r="AO64">
        <f t="shared" si="29"/>
        <v>0.55550841285840757</v>
      </c>
      <c r="AP64">
        <f t="shared" si="29"/>
        <v>0.91336610436364118</v>
      </c>
      <c r="AR64">
        <v>202102</v>
      </c>
      <c r="AS64">
        <f t="shared" si="23"/>
        <v>2.4381374400857925</v>
      </c>
      <c r="AT64">
        <f t="shared" si="24"/>
        <v>1.3010335729596123</v>
      </c>
      <c r="AU64">
        <f t="shared" si="25"/>
        <v>1.7549626736163075</v>
      </c>
      <c r="AV64">
        <f t="shared" si="26"/>
        <v>1.5555084128584076</v>
      </c>
      <c r="AW64" s="23">
        <f t="shared" si="31"/>
        <v>1.0538689999999999</v>
      </c>
      <c r="AY64">
        <v>202102</v>
      </c>
      <c r="AZ64" s="24">
        <f t="shared" si="18"/>
        <v>1.4612664400857924</v>
      </c>
      <c r="BA64" s="24">
        <f t="shared" si="19"/>
        <v>0.32416257295961226</v>
      </c>
      <c r="BB64" s="24">
        <f t="shared" si="20"/>
        <v>0.77809167361630749</v>
      </c>
      <c r="BC64" s="24">
        <f t="shared" si="21"/>
        <v>0.57863741285840753</v>
      </c>
    </row>
    <row r="65" spans="1:55" x14ac:dyDescent="0.3">
      <c r="A65" s="4" t="s">
        <v>23</v>
      </c>
      <c r="B65" t="s">
        <v>28</v>
      </c>
      <c r="C65">
        <v>201701</v>
      </c>
      <c r="D65">
        <v>-0.4975</v>
      </c>
      <c r="G65">
        <v>202103</v>
      </c>
      <c r="H65">
        <f t="shared" si="32"/>
        <v>11.428599999999999</v>
      </c>
      <c r="I65">
        <f t="shared" si="32"/>
        <v>3.3573</v>
      </c>
      <c r="J65">
        <f t="shared" si="32"/>
        <v>15.303800000000001</v>
      </c>
      <c r="K65">
        <f t="shared" si="32"/>
        <v>2.1524999999999999</v>
      </c>
      <c r="L65">
        <f t="shared" si="32"/>
        <v>2.992</v>
      </c>
      <c r="W65">
        <v>202103</v>
      </c>
      <c r="X65">
        <f t="shared" si="7"/>
        <v>0.114286</v>
      </c>
      <c r="Y65">
        <f t="shared" si="8"/>
        <v>3.3572999999999999E-2</v>
      </c>
      <c r="Z65">
        <f t="shared" si="9"/>
        <v>0.15303800000000001</v>
      </c>
      <c r="AA65">
        <f t="shared" si="10"/>
        <v>2.1524999999999999E-2</v>
      </c>
      <c r="AB65">
        <f t="shared" si="11"/>
        <v>2.9919999999999999E-2</v>
      </c>
      <c r="AD65">
        <v>202103</v>
      </c>
      <c r="AE65">
        <f t="shared" si="12"/>
        <v>1.1142859999999999</v>
      </c>
      <c r="AF65">
        <f t="shared" si="13"/>
        <v>1.0335730000000001</v>
      </c>
      <c r="AG65">
        <f t="shared" si="14"/>
        <v>1.153038</v>
      </c>
      <c r="AH65">
        <f t="shared" si="15"/>
        <v>1.021525</v>
      </c>
      <c r="AI65">
        <f t="shared" si="16"/>
        <v>1.0299199999999999</v>
      </c>
      <c r="AK65">
        <v>202103</v>
      </c>
      <c r="AL65">
        <f t="shared" si="30"/>
        <v>1.7167824155634372</v>
      </c>
      <c r="AM65">
        <f t="shared" si="27"/>
        <v>0.34471317310458538</v>
      </c>
      <c r="AN65">
        <f t="shared" si="28"/>
        <v>1.0235386512611999</v>
      </c>
      <c r="AO65">
        <f t="shared" si="29"/>
        <v>0.58899073144518477</v>
      </c>
      <c r="AP65">
        <f t="shared" si="29"/>
        <v>0.9706140182062013</v>
      </c>
      <c r="AR65">
        <v>202103</v>
      </c>
      <c r="AS65">
        <f t="shared" si="23"/>
        <v>2.7167824155634372</v>
      </c>
      <c r="AT65">
        <f t="shared" si="24"/>
        <v>1.3447131731045854</v>
      </c>
      <c r="AU65">
        <f t="shared" si="25"/>
        <v>2.0235386512611999</v>
      </c>
      <c r="AV65">
        <f t="shared" si="26"/>
        <v>1.5889907314451848</v>
      </c>
      <c r="AW65" s="23">
        <f t="shared" si="31"/>
        <v>1.0299199999999999</v>
      </c>
      <c r="AY65">
        <v>202103</v>
      </c>
      <c r="AZ65" s="24">
        <f t="shared" si="18"/>
        <v>1.7399114155634372</v>
      </c>
      <c r="BA65" s="24">
        <f t="shared" si="19"/>
        <v>0.36784217310458533</v>
      </c>
      <c r="BB65" s="24">
        <f t="shared" si="20"/>
        <v>1.0466676512611999</v>
      </c>
      <c r="BC65" s="24">
        <f t="shared" si="21"/>
        <v>0.61211973144518472</v>
      </c>
    </row>
    <row r="66" spans="1:55" x14ac:dyDescent="0.3">
      <c r="A66" s="4" t="s">
        <v>24</v>
      </c>
      <c r="B66" t="s">
        <v>29</v>
      </c>
      <c r="C66">
        <v>201701</v>
      </c>
      <c r="D66">
        <v>2.1013999999999999</v>
      </c>
      <c r="G66">
        <v>202104</v>
      </c>
      <c r="H66">
        <f t="shared" si="32"/>
        <v>11.324999999999999</v>
      </c>
      <c r="I66">
        <f t="shared" si="32"/>
        <v>13.921099999999999</v>
      </c>
      <c r="J66">
        <f t="shared" si="32"/>
        <v>21.818200000000001</v>
      </c>
      <c r="K66">
        <f t="shared" si="32"/>
        <v>0.1915</v>
      </c>
      <c r="L66">
        <f t="shared" si="32"/>
        <v>6.9108999999999998</v>
      </c>
      <c r="W66">
        <v>202104</v>
      </c>
      <c r="X66">
        <f t="shared" si="7"/>
        <v>0.11324999999999999</v>
      </c>
      <c r="Y66">
        <f t="shared" si="8"/>
        <v>0.139211</v>
      </c>
      <c r="Z66">
        <f t="shared" si="9"/>
        <v>0.21818200000000001</v>
      </c>
      <c r="AA66">
        <f t="shared" si="10"/>
        <v>1.915E-3</v>
      </c>
      <c r="AB66">
        <f t="shared" si="11"/>
        <v>6.9109000000000004E-2</v>
      </c>
      <c r="AD66">
        <v>202104</v>
      </c>
      <c r="AE66">
        <f t="shared" si="12"/>
        <v>1.1132500000000001</v>
      </c>
      <c r="AF66">
        <f t="shared" si="13"/>
        <v>1.139211</v>
      </c>
      <c r="AG66">
        <f t="shared" si="14"/>
        <v>1.2181820000000001</v>
      </c>
      <c r="AH66">
        <f t="shared" si="15"/>
        <v>1.0019149999999999</v>
      </c>
      <c r="AI66">
        <f t="shared" si="16"/>
        <v>1.0691090000000001</v>
      </c>
      <c r="AK66">
        <v>202104</v>
      </c>
      <c r="AL66">
        <f t="shared" si="30"/>
        <v>2.0244580241259968</v>
      </c>
      <c r="AM66">
        <f t="shared" si="27"/>
        <v>0.53191203864564773</v>
      </c>
      <c r="AN66">
        <f t="shared" si="28"/>
        <v>1.4650383612706714</v>
      </c>
      <c r="AO66">
        <f t="shared" si="29"/>
        <v>0.59203364869590214</v>
      </c>
      <c r="AP66">
        <f t="shared" si="29"/>
        <v>1.1068011823904138</v>
      </c>
      <c r="AR66">
        <v>202104</v>
      </c>
      <c r="AS66">
        <f t="shared" si="23"/>
        <v>3.0244580241259968</v>
      </c>
      <c r="AT66">
        <f t="shared" si="24"/>
        <v>1.5319120386456477</v>
      </c>
      <c r="AU66">
        <f t="shared" si="25"/>
        <v>2.4650383612706714</v>
      </c>
      <c r="AV66">
        <f t="shared" si="26"/>
        <v>1.5920336486959021</v>
      </c>
      <c r="AW66" s="23">
        <f t="shared" si="31"/>
        <v>1.0691090000000001</v>
      </c>
      <c r="AY66">
        <v>202104</v>
      </c>
      <c r="AZ66" s="24">
        <f t="shared" si="18"/>
        <v>2.0475870241259968</v>
      </c>
      <c r="BA66" s="24">
        <f t="shared" si="19"/>
        <v>0.55504103864564769</v>
      </c>
      <c r="BB66" s="24">
        <f t="shared" si="20"/>
        <v>1.4881673612706714</v>
      </c>
      <c r="BC66" s="24">
        <f t="shared" si="21"/>
        <v>0.61516264869590209</v>
      </c>
    </row>
    <row r="67" spans="1:55" x14ac:dyDescent="0.3">
      <c r="A67" s="4" t="s">
        <v>20</v>
      </c>
      <c r="B67" t="s">
        <v>25</v>
      </c>
      <c r="C67">
        <v>201702</v>
      </c>
      <c r="D67">
        <v>6.3559999999999999</v>
      </c>
      <c r="G67">
        <v>202105</v>
      </c>
      <c r="H67">
        <f t="shared" si="32"/>
        <v>-0.95989999999999998</v>
      </c>
      <c r="I67">
        <f t="shared" si="32"/>
        <v>-11.8126</v>
      </c>
      <c r="J67">
        <f t="shared" si="32"/>
        <v>-20</v>
      </c>
      <c r="K67">
        <f t="shared" si="32"/>
        <v>4.9714</v>
      </c>
      <c r="L67">
        <f t="shared" si="32"/>
        <v>-2.8363</v>
      </c>
      <c r="W67">
        <v>202105</v>
      </c>
      <c r="X67">
        <f t="shared" si="7"/>
        <v>-9.5989999999999999E-3</v>
      </c>
      <c r="Y67">
        <f t="shared" si="8"/>
        <v>-0.11812599999999999</v>
      </c>
      <c r="Z67">
        <f t="shared" si="9"/>
        <v>-0.2</v>
      </c>
      <c r="AA67">
        <f t="shared" si="10"/>
        <v>4.9714000000000001E-2</v>
      </c>
      <c r="AB67">
        <f t="shared" si="11"/>
        <v>-2.8362999999999999E-2</v>
      </c>
      <c r="AD67">
        <v>202105</v>
      </c>
      <c r="AE67">
        <f t="shared" si="12"/>
        <v>0.99040099999999998</v>
      </c>
      <c r="AF67">
        <f t="shared" si="13"/>
        <v>0.88187400000000005</v>
      </c>
      <c r="AG67">
        <f t="shared" si="14"/>
        <v>0.8</v>
      </c>
      <c r="AH67">
        <f t="shared" si="15"/>
        <v>1.049714</v>
      </c>
      <c r="AI67">
        <f t="shared" si="16"/>
        <v>0.97163699999999997</v>
      </c>
      <c r="AK67">
        <v>202105</v>
      </c>
      <c r="AL67">
        <f t="shared" si="30"/>
        <v>1.9954262515524115</v>
      </c>
      <c r="AM67">
        <f t="shared" si="27"/>
        <v>0.35095339716859209</v>
      </c>
      <c r="AN67">
        <f t="shared" si="28"/>
        <v>0.97203068901653733</v>
      </c>
      <c r="AO67">
        <f t="shared" si="29"/>
        <v>0.67118000950717027</v>
      </c>
      <c r="AP67">
        <f t="shared" si="29"/>
        <v>1.0470459804542744</v>
      </c>
      <c r="AR67">
        <v>202105</v>
      </c>
      <c r="AS67">
        <f t="shared" si="23"/>
        <v>2.9954262515524115</v>
      </c>
      <c r="AT67">
        <f t="shared" si="24"/>
        <v>1.3509533971685921</v>
      </c>
      <c r="AU67">
        <f t="shared" si="25"/>
        <v>1.9720306890165373</v>
      </c>
      <c r="AV67">
        <f t="shared" si="26"/>
        <v>1.6711800095071703</v>
      </c>
      <c r="AW67" s="23">
        <f t="shared" si="31"/>
        <v>0.97163699999999997</v>
      </c>
      <c r="AY67">
        <v>202105</v>
      </c>
      <c r="AZ67" s="24">
        <f t="shared" si="18"/>
        <v>2.0185552515524114</v>
      </c>
      <c r="BA67" s="24">
        <f t="shared" si="19"/>
        <v>0.37408239716859204</v>
      </c>
      <c r="BB67" s="24">
        <f t="shared" si="20"/>
        <v>0.99515968901653729</v>
      </c>
      <c r="BC67" s="24">
        <f t="shared" si="21"/>
        <v>0.69430900950717023</v>
      </c>
    </row>
    <row r="68" spans="1:55" x14ac:dyDescent="0.3">
      <c r="A68" s="4" t="s">
        <v>21</v>
      </c>
      <c r="B68" t="s">
        <v>26</v>
      </c>
      <c r="C68">
        <v>201702</v>
      </c>
      <c r="D68">
        <v>3.5421999999999998</v>
      </c>
      <c r="G68">
        <v>202106</v>
      </c>
      <c r="H68">
        <f t="shared" si="32"/>
        <v>-1.1627000000000001</v>
      </c>
      <c r="I68">
        <f t="shared" si="32"/>
        <v>-1.1544000000000001</v>
      </c>
      <c r="J68">
        <f t="shared" si="32"/>
        <v>11.7537</v>
      </c>
      <c r="K68">
        <f t="shared" si="32"/>
        <v>-5.6464999999999996</v>
      </c>
      <c r="L68">
        <f t="shared" si="32"/>
        <v>4.0251999999999999</v>
      </c>
      <c r="W68">
        <v>202106</v>
      </c>
      <c r="X68">
        <f t="shared" ref="X68:X73" si="33">H68/100</f>
        <v>-1.1627E-2</v>
      </c>
      <c r="Y68">
        <f t="shared" ref="Y68:Y73" si="34">I68/100</f>
        <v>-1.1544E-2</v>
      </c>
      <c r="Z68">
        <f t="shared" ref="Z68:Z73" si="35">J68/100</f>
        <v>0.117537</v>
      </c>
      <c r="AA68">
        <f t="shared" ref="AA68:AA73" si="36">K68/100</f>
        <v>-5.6464999999999994E-2</v>
      </c>
      <c r="AB68">
        <f t="shared" ref="AB68:AB73" si="37">L68/100</f>
        <v>4.0251999999999996E-2</v>
      </c>
      <c r="AD68">
        <v>202106</v>
      </c>
      <c r="AE68">
        <f t="shared" ref="AE68:AE73" si="38">1+X68</f>
        <v>0.98837299999999995</v>
      </c>
      <c r="AF68">
        <f t="shared" ref="AF68:AF73" si="39">1+Y68</f>
        <v>0.988456</v>
      </c>
      <c r="AG68">
        <f t="shared" ref="AG68:AG73" si="40">1+Z68</f>
        <v>1.117537</v>
      </c>
      <c r="AH68">
        <f t="shared" ref="AH68:AH73" si="41">1+AA68</f>
        <v>0.94353500000000001</v>
      </c>
      <c r="AI68">
        <f t="shared" ref="AI68:AI73" si="42">1+AB68</f>
        <v>1.040252</v>
      </c>
      <c r="AK68">
        <v>202106</v>
      </c>
      <c r="AL68">
        <f t="shared" si="30"/>
        <v>1.9605984305256112</v>
      </c>
      <c r="AM68">
        <f t="shared" si="27"/>
        <v>0.33535799115167797</v>
      </c>
      <c r="AN68">
        <f t="shared" si="28"/>
        <v>1.2038172601114741</v>
      </c>
      <c r="AO68">
        <f t="shared" si="29"/>
        <v>0.57681683027034802</v>
      </c>
      <c r="AP68">
        <f t="shared" si="29"/>
        <v>1.1294436752595196</v>
      </c>
      <c r="AR68">
        <v>202106</v>
      </c>
      <c r="AS68">
        <f t="shared" si="23"/>
        <v>2.9605984305256112</v>
      </c>
      <c r="AT68">
        <f t="shared" si="24"/>
        <v>1.335357991151678</v>
      </c>
      <c r="AU68">
        <f t="shared" si="25"/>
        <v>2.2038172601114741</v>
      </c>
      <c r="AV68">
        <f t="shared" si="26"/>
        <v>1.576816830270348</v>
      </c>
      <c r="AW68" s="23">
        <f t="shared" si="31"/>
        <v>1.040252</v>
      </c>
      <c r="AY68">
        <v>202106</v>
      </c>
      <c r="AZ68" s="24">
        <f t="shared" ref="AZ68:AZ73" si="43">AS68-$AW$3</f>
        <v>1.9837274305256112</v>
      </c>
      <c r="BA68" s="24">
        <f t="shared" ref="BA68:BA73" si="44">AT68-$AW$3</f>
        <v>0.35848699115167793</v>
      </c>
      <c r="BB68" s="24">
        <f t="shared" ref="BB68:BB73" si="45">AU68-$AW$3</f>
        <v>1.226946260111474</v>
      </c>
      <c r="BC68" s="24">
        <f t="shared" ref="BC68:BC73" si="46">AV68-$AW$3</f>
        <v>0.59994583027034798</v>
      </c>
    </row>
    <row r="69" spans="1:55" x14ac:dyDescent="0.3">
      <c r="A69" s="4" t="s">
        <v>22</v>
      </c>
      <c r="B69" t="s">
        <v>27</v>
      </c>
      <c r="C69">
        <v>201702</v>
      </c>
      <c r="D69">
        <v>9.0907999999999998</v>
      </c>
      <c r="G69">
        <v>202107</v>
      </c>
      <c r="H69">
        <f t="shared" si="32"/>
        <v>3.1374</v>
      </c>
      <c r="I69">
        <f t="shared" si="32"/>
        <v>0.2336</v>
      </c>
      <c r="J69">
        <f t="shared" si="32"/>
        <v>-2.6711999999999998</v>
      </c>
      <c r="K69">
        <f t="shared" si="32"/>
        <v>1.1950000000000001</v>
      </c>
      <c r="L69">
        <f t="shared" si="32"/>
        <v>-2.8614000000000002</v>
      </c>
      <c r="W69">
        <v>202107</v>
      </c>
      <c r="X69">
        <f t="shared" si="33"/>
        <v>3.1373999999999999E-2</v>
      </c>
      <c r="Y69">
        <f t="shared" si="34"/>
        <v>2.336E-3</v>
      </c>
      <c r="Z69">
        <f t="shared" si="35"/>
        <v>-2.6712E-2</v>
      </c>
      <c r="AA69">
        <f t="shared" si="36"/>
        <v>1.1950000000000001E-2</v>
      </c>
      <c r="AB69">
        <f t="shared" si="37"/>
        <v>-2.8614000000000001E-2</v>
      </c>
      <c r="AD69">
        <v>202107</v>
      </c>
      <c r="AE69">
        <f t="shared" si="38"/>
        <v>1.031374</v>
      </c>
      <c r="AF69">
        <f t="shared" si="39"/>
        <v>1.0023359999999999</v>
      </c>
      <c r="AG69">
        <f t="shared" si="40"/>
        <v>0.97328800000000004</v>
      </c>
      <c r="AH69">
        <f t="shared" si="41"/>
        <v>1.0119499999999999</v>
      </c>
      <c r="AI69">
        <f t="shared" si="42"/>
        <v>0.97138599999999997</v>
      </c>
      <c r="AK69">
        <v>202107</v>
      </c>
      <c r="AL69">
        <f t="shared" si="30"/>
        <v>2.0534842456849218</v>
      </c>
      <c r="AM69">
        <f t="shared" si="27"/>
        <v>0.33847738741900812</v>
      </c>
      <c r="AN69">
        <f t="shared" si="28"/>
        <v>1.1449488934593766</v>
      </c>
      <c r="AO69">
        <f t="shared" si="29"/>
        <v>0.59565979139207847</v>
      </c>
      <c r="AP69">
        <f t="shared" si="29"/>
        <v>1.0685117739356436</v>
      </c>
      <c r="AR69">
        <v>202107</v>
      </c>
      <c r="AS69">
        <f t="shared" ref="AS69:AS73" si="47">AS68*AE69</f>
        <v>3.0534842456849218</v>
      </c>
      <c r="AT69">
        <f t="shared" ref="AT69:AT73" si="48">AT68*AF69</f>
        <v>1.3384773874190081</v>
      </c>
      <c r="AU69">
        <f t="shared" ref="AU69:AU73" si="49">AU68*AG69</f>
        <v>2.1449488934593766</v>
      </c>
      <c r="AV69">
        <f t="shared" ref="AV69:AV73" si="50">AV68*AH69</f>
        <v>1.5956597913920785</v>
      </c>
      <c r="AW69" s="23">
        <f t="shared" si="31"/>
        <v>0.97138599999999997</v>
      </c>
      <c r="AY69">
        <v>202107</v>
      </c>
      <c r="AZ69" s="24">
        <f t="shared" si="43"/>
        <v>2.0766132456849218</v>
      </c>
      <c r="BA69" s="24">
        <f t="shared" si="44"/>
        <v>0.36160638741900808</v>
      </c>
      <c r="BB69" s="24">
        <f t="shared" si="45"/>
        <v>1.1680778934593765</v>
      </c>
      <c r="BC69" s="24">
        <f t="shared" si="46"/>
        <v>0.61878879139207843</v>
      </c>
    </row>
    <row r="70" spans="1:55" x14ac:dyDescent="0.3">
      <c r="A70" s="4" t="s">
        <v>23</v>
      </c>
      <c r="B70" t="s">
        <v>28</v>
      </c>
      <c r="C70">
        <v>201702</v>
      </c>
      <c r="D70">
        <v>0.25009999999999999</v>
      </c>
      <c r="G70">
        <v>202108</v>
      </c>
      <c r="H70">
        <f t="shared" si="32"/>
        <v>-1.3721000000000001</v>
      </c>
      <c r="I70">
        <f t="shared" si="32"/>
        <v>-2.7972999999999999</v>
      </c>
      <c r="J70">
        <f t="shared" si="32"/>
        <v>4.8085000000000004</v>
      </c>
      <c r="K70">
        <f t="shared" si="32"/>
        <v>-2.5844</v>
      </c>
      <c r="L70">
        <f t="shared" si="32"/>
        <v>1.4081999999999999</v>
      </c>
      <c r="W70">
        <v>202108</v>
      </c>
      <c r="X70">
        <f t="shared" si="33"/>
        <v>-1.3721000000000001E-2</v>
      </c>
      <c r="Y70">
        <f t="shared" si="34"/>
        <v>-2.7972999999999998E-2</v>
      </c>
      <c r="Z70">
        <f t="shared" si="35"/>
        <v>4.8085000000000003E-2</v>
      </c>
      <c r="AA70">
        <f t="shared" si="36"/>
        <v>-2.5843999999999999E-2</v>
      </c>
      <c r="AB70">
        <f t="shared" si="37"/>
        <v>1.4081999999999999E-2</v>
      </c>
      <c r="AD70">
        <v>202108</v>
      </c>
      <c r="AE70">
        <f t="shared" si="38"/>
        <v>0.98627900000000002</v>
      </c>
      <c r="AF70">
        <f t="shared" si="39"/>
        <v>0.97202699999999997</v>
      </c>
      <c r="AG70">
        <f t="shared" si="40"/>
        <v>1.0480849999999999</v>
      </c>
      <c r="AH70">
        <f t="shared" si="41"/>
        <v>0.97415600000000002</v>
      </c>
      <c r="AI70">
        <f t="shared" si="42"/>
        <v>1.0140819999999999</v>
      </c>
      <c r="AK70">
        <v>202108</v>
      </c>
      <c r="AL70">
        <f t="shared" ref="AL70:AL73" si="51">(AL69+1)*AE70-1</f>
        <v>2.0115873883498789</v>
      </c>
      <c r="AM70">
        <f t="shared" ref="AM70:AM73" si="52">(AM69+1)*AF70-1</f>
        <v>0.30103615946073625</v>
      </c>
      <c r="AN70">
        <f t="shared" ref="AN70:AN73" si="53">(AN69+1)*AG70-1</f>
        <v>1.2480887610013705</v>
      </c>
      <c r="AO70">
        <f t="shared" ref="AO70:AP73" si="54">(AO69+1)*AH70-1</f>
        <v>0.55442155974334173</v>
      </c>
      <c r="AP70">
        <f t="shared" si="54"/>
        <v>1.0976405567362053</v>
      </c>
      <c r="AR70">
        <v>202108</v>
      </c>
      <c r="AS70">
        <f t="shared" si="47"/>
        <v>3.0115873883498789</v>
      </c>
      <c r="AT70">
        <f t="shared" si="48"/>
        <v>1.3010361594607363</v>
      </c>
      <c r="AU70">
        <f t="shared" si="49"/>
        <v>2.2480887610013705</v>
      </c>
      <c r="AV70">
        <f t="shared" si="50"/>
        <v>1.5544215597433417</v>
      </c>
      <c r="AW70" s="23">
        <f t="shared" si="31"/>
        <v>1.0140819999999999</v>
      </c>
      <c r="AY70">
        <v>202108</v>
      </c>
      <c r="AZ70" s="24">
        <f t="shared" si="43"/>
        <v>2.0347163883498789</v>
      </c>
      <c r="BA70" s="24">
        <f t="shared" si="44"/>
        <v>0.32416515946073621</v>
      </c>
      <c r="BB70" s="24">
        <f t="shared" si="45"/>
        <v>1.2712177610013704</v>
      </c>
      <c r="BC70" s="24">
        <f t="shared" si="46"/>
        <v>0.57755055974334168</v>
      </c>
    </row>
    <row r="71" spans="1:55" x14ac:dyDescent="0.3">
      <c r="A71" s="4" t="s">
        <v>24</v>
      </c>
      <c r="B71" t="s">
        <v>29</v>
      </c>
      <c r="C71">
        <v>201702</v>
      </c>
      <c r="D71">
        <v>3.202</v>
      </c>
      <c r="G71">
        <v>202109</v>
      </c>
      <c r="H71">
        <f t="shared" si="32"/>
        <v>5.2630999999999997</v>
      </c>
      <c r="I71">
        <f t="shared" si="32"/>
        <v>7.7187000000000001</v>
      </c>
      <c r="J71">
        <f t="shared" si="32"/>
        <v>-4.9260999999999999</v>
      </c>
      <c r="K71">
        <f t="shared" si="32"/>
        <v>-4.0815000000000001</v>
      </c>
      <c r="L71">
        <f t="shared" si="32"/>
        <v>-3.1762000000000001</v>
      </c>
      <c r="W71">
        <v>202109</v>
      </c>
      <c r="X71">
        <f t="shared" si="33"/>
        <v>5.2630999999999997E-2</v>
      </c>
      <c r="Y71">
        <f t="shared" si="34"/>
        <v>7.7187000000000006E-2</v>
      </c>
      <c r="Z71">
        <f t="shared" si="35"/>
        <v>-4.9260999999999999E-2</v>
      </c>
      <c r="AA71">
        <f t="shared" si="36"/>
        <v>-4.0815000000000004E-2</v>
      </c>
      <c r="AB71">
        <f t="shared" si="37"/>
        <v>-3.1761999999999999E-2</v>
      </c>
      <c r="AD71">
        <v>202109</v>
      </c>
      <c r="AE71">
        <f t="shared" si="38"/>
        <v>1.0526310000000001</v>
      </c>
      <c r="AF71">
        <f t="shared" si="39"/>
        <v>1.0771869999999999</v>
      </c>
      <c r="AG71">
        <f t="shared" si="40"/>
        <v>0.950739</v>
      </c>
      <c r="AH71">
        <f t="shared" si="41"/>
        <v>0.95918499999999995</v>
      </c>
      <c r="AI71">
        <f t="shared" si="42"/>
        <v>0.96823800000000004</v>
      </c>
      <c r="AK71">
        <v>202109</v>
      </c>
      <c r="AL71">
        <f t="shared" si="51"/>
        <v>2.1700902441861216</v>
      </c>
      <c r="AM71">
        <f t="shared" si="52"/>
        <v>0.40145923750103196</v>
      </c>
      <c r="AN71">
        <f t="shared" si="53"/>
        <v>1.137345660545682</v>
      </c>
      <c r="AO71">
        <f t="shared" si="54"/>
        <v>0.49097784378241727</v>
      </c>
      <c r="AP71">
        <f t="shared" si="54"/>
        <v>1.0310152973731501</v>
      </c>
      <c r="AR71">
        <v>202109</v>
      </c>
      <c r="AS71">
        <f t="shared" si="47"/>
        <v>3.1700902441861216</v>
      </c>
      <c r="AT71">
        <f t="shared" si="48"/>
        <v>1.401459237501032</v>
      </c>
      <c r="AU71">
        <f t="shared" si="49"/>
        <v>2.137345660545682</v>
      </c>
      <c r="AV71">
        <f t="shared" si="50"/>
        <v>1.4909778437824173</v>
      </c>
      <c r="AW71" s="23">
        <f t="shared" si="31"/>
        <v>0.96823800000000004</v>
      </c>
      <c r="AY71">
        <v>202109</v>
      </c>
      <c r="AZ71" s="24">
        <f t="shared" si="43"/>
        <v>2.1932192441861216</v>
      </c>
      <c r="BA71" s="24">
        <f t="shared" si="44"/>
        <v>0.42458823750103192</v>
      </c>
      <c r="BB71" s="24">
        <f t="shared" si="45"/>
        <v>1.1604746605456819</v>
      </c>
      <c r="BC71" s="24">
        <f t="shared" si="46"/>
        <v>0.51410684378241722</v>
      </c>
    </row>
    <row r="72" spans="1:55" x14ac:dyDescent="0.3">
      <c r="A72" s="4" t="s">
        <v>20</v>
      </c>
      <c r="B72" t="s">
        <v>25</v>
      </c>
      <c r="C72">
        <v>201703</v>
      </c>
      <c r="D72">
        <v>-3.5857000000000001</v>
      </c>
      <c r="G72">
        <v>202110</v>
      </c>
      <c r="H72">
        <f t="shared" si="32"/>
        <v>-5.3920000000000003</v>
      </c>
      <c r="I72">
        <f t="shared" si="32"/>
        <v>4.3383000000000003</v>
      </c>
      <c r="J72">
        <f t="shared" si="32"/>
        <v>-6.7358000000000002</v>
      </c>
      <c r="K72">
        <f t="shared" si="32"/>
        <v>2.7662</v>
      </c>
      <c r="L72">
        <f t="shared" si="32"/>
        <v>0.31090000000000001</v>
      </c>
      <c r="W72">
        <v>202110</v>
      </c>
      <c r="X72">
        <f t="shared" si="33"/>
        <v>-5.3920000000000003E-2</v>
      </c>
      <c r="Y72">
        <f t="shared" si="34"/>
        <v>4.3383000000000005E-2</v>
      </c>
      <c r="Z72">
        <f t="shared" si="35"/>
        <v>-6.7358000000000001E-2</v>
      </c>
      <c r="AA72">
        <f t="shared" si="36"/>
        <v>2.7661999999999999E-2</v>
      </c>
      <c r="AB72">
        <f t="shared" si="37"/>
        <v>3.1090000000000002E-3</v>
      </c>
      <c r="AD72">
        <v>202110</v>
      </c>
      <c r="AE72">
        <f t="shared" si="38"/>
        <v>0.94608000000000003</v>
      </c>
      <c r="AF72">
        <f t="shared" si="39"/>
        <v>1.0433829999999999</v>
      </c>
      <c r="AG72">
        <f t="shared" si="40"/>
        <v>0.93264199999999997</v>
      </c>
      <c r="AH72">
        <f t="shared" si="41"/>
        <v>1.0276620000000001</v>
      </c>
      <c r="AI72">
        <f t="shared" si="42"/>
        <v>1.003109</v>
      </c>
      <c r="AK72">
        <v>202110</v>
      </c>
      <c r="AL72">
        <f t="shared" si="51"/>
        <v>1.9991589782196062</v>
      </c>
      <c r="AM72">
        <f t="shared" si="52"/>
        <v>0.46225874360153907</v>
      </c>
      <c r="AN72">
        <f t="shared" si="53"/>
        <v>0.99337833154264588</v>
      </c>
      <c r="AO72">
        <f t="shared" si="54"/>
        <v>0.53222127289712651</v>
      </c>
      <c r="AP72">
        <f t="shared" si="54"/>
        <v>1.0373297239326833</v>
      </c>
      <c r="AR72">
        <v>202110</v>
      </c>
      <c r="AS72">
        <f t="shared" si="47"/>
        <v>2.9991589782196062</v>
      </c>
      <c r="AT72">
        <f t="shared" si="48"/>
        <v>1.4622587436015391</v>
      </c>
      <c r="AU72">
        <f t="shared" si="49"/>
        <v>1.9933783315426459</v>
      </c>
      <c r="AV72">
        <f t="shared" si="50"/>
        <v>1.5322212728971265</v>
      </c>
      <c r="AW72" s="23">
        <f t="shared" si="31"/>
        <v>1.003109</v>
      </c>
      <c r="AY72">
        <v>202110</v>
      </c>
      <c r="AZ72" s="24">
        <f t="shared" si="43"/>
        <v>2.0222879782196062</v>
      </c>
      <c r="BA72" s="24">
        <f t="shared" si="44"/>
        <v>0.48538774360153902</v>
      </c>
      <c r="BB72" s="24">
        <f t="shared" si="45"/>
        <v>1.0165073315426458</v>
      </c>
      <c r="BC72" s="24">
        <f t="shared" si="46"/>
        <v>0.55535027289712646</v>
      </c>
    </row>
    <row r="73" spans="1:55" x14ac:dyDescent="0.3">
      <c r="A73" s="4" t="s">
        <v>21</v>
      </c>
      <c r="B73" t="s">
        <v>26</v>
      </c>
      <c r="C73">
        <v>201703</v>
      </c>
      <c r="D73">
        <v>-4.2106000000000003</v>
      </c>
      <c r="G73">
        <v>202111</v>
      </c>
      <c r="H73">
        <f t="shared" si="32"/>
        <v>0.93269999999999997</v>
      </c>
      <c r="I73">
        <f t="shared" si="32"/>
        <v>-0.43769999999999998</v>
      </c>
      <c r="J73">
        <f t="shared" si="32"/>
        <v>9.4443999999999999</v>
      </c>
      <c r="K73">
        <f t="shared" si="32"/>
        <v>0.20710000000000001</v>
      </c>
      <c r="L73">
        <f t="shared" si="32"/>
        <v>3.1242000000000001</v>
      </c>
      <c r="W73">
        <v>202111</v>
      </c>
      <c r="X73">
        <f t="shared" si="33"/>
        <v>9.3270000000000002E-3</v>
      </c>
      <c r="Y73">
        <f t="shared" si="34"/>
        <v>-4.3769999999999998E-3</v>
      </c>
      <c r="Z73">
        <f t="shared" si="35"/>
        <v>9.4444E-2</v>
      </c>
      <c r="AA73">
        <f t="shared" si="36"/>
        <v>2.0709999999999999E-3</v>
      </c>
      <c r="AB73">
        <f t="shared" si="37"/>
        <v>3.1242000000000002E-2</v>
      </c>
      <c r="AD73">
        <v>202111</v>
      </c>
      <c r="AE73">
        <f t="shared" si="38"/>
        <v>1.0093270000000001</v>
      </c>
      <c r="AF73">
        <f t="shared" si="39"/>
        <v>0.99562300000000004</v>
      </c>
      <c r="AG73">
        <f t="shared" si="40"/>
        <v>1.094444</v>
      </c>
      <c r="AH73">
        <f t="shared" si="41"/>
        <v>1.0020709999999999</v>
      </c>
      <c r="AI73">
        <f t="shared" si="42"/>
        <v>1.031242</v>
      </c>
      <c r="AK73">
        <v>202111</v>
      </c>
      <c r="AL73">
        <f t="shared" si="51"/>
        <v>2.0271321340094608</v>
      </c>
      <c r="AM73">
        <f t="shared" si="52"/>
        <v>0.45585843708079521</v>
      </c>
      <c r="AN73">
        <f t="shared" si="53"/>
        <v>1.1816409546868596</v>
      </c>
      <c r="AO73">
        <f t="shared" si="54"/>
        <v>0.53539450315329629</v>
      </c>
      <c r="AP73">
        <f t="shared" si="54"/>
        <v>1.1009799791677883</v>
      </c>
      <c r="AR73">
        <v>202111</v>
      </c>
      <c r="AS73">
        <f t="shared" si="47"/>
        <v>3.0271321340094608</v>
      </c>
      <c r="AT73">
        <f t="shared" si="48"/>
        <v>1.4558584370807952</v>
      </c>
      <c r="AU73">
        <f t="shared" si="49"/>
        <v>2.1816409546868596</v>
      </c>
      <c r="AV73">
        <f t="shared" si="50"/>
        <v>1.5353945031532963</v>
      </c>
      <c r="AW73" s="23">
        <f t="shared" si="31"/>
        <v>1.031242</v>
      </c>
      <c r="AY73">
        <v>202111</v>
      </c>
      <c r="AZ73" s="24">
        <f t="shared" si="43"/>
        <v>2.0502611340094608</v>
      </c>
      <c r="BA73" s="24">
        <f t="shared" si="44"/>
        <v>0.47898743708079516</v>
      </c>
      <c r="BB73" s="24">
        <f t="shared" si="45"/>
        <v>1.2047699546868595</v>
      </c>
      <c r="BC73" s="24">
        <f t="shared" si="46"/>
        <v>0.55852350315329624</v>
      </c>
    </row>
    <row r="74" spans="1:55" x14ac:dyDescent="0.3">
      <c r="A74" s="4" t="s">
        <v>22</v>
      </c>
      <c r="B74" t="s">
        <v>27</v>
      </c>
      <c r="C74">
        <v>201703</v>
      </c>
      <c r="D74">
        <v>-4.9549000000000003</v>
      </c>
    </row>
    <row r="75" spans="1:55" x14ac:dyDescent="0.3">
      <c r="A75" s="4" t="s">
        <v>23</v>
      </c>
      <c r="B75" t="s">
        <v>28</v>
      </c>
      <c r="C75">
        <v>201703</v>
      </c>
      <c r="D75">
        <v>-0.74809999999999999</v>
      </c>
      <c r="G75" s="10" t="s">
        <v>156</v>
      </c>
      <c r="H75">
        <f>AVERAGE(H3:H73)</f>
        <v>1.7038197183098587</v>
      </c>
      <c r="I75">
        <f t="shared" ref="I75:K75" si="55">AVERAGE(I3:I73)</f>
        <v>0.73794788732394334</v>
      </c>
      <c r="J75">
        <f t="shared" si="55"/>
        <v>1.6833901408450707</v>
      </c>
      <c r="K75">
        <f t="shared" si="55"/>
        <v>0.67793943661971823</v>
      </c>
      <c r="L75">
        <f>AVERAGE(L3:L73)</f>
        <v>1.1308323943661973</v>
      </c>
    </row>
    <row r="76" spans="1:55" x14ac:dyDescent="0.3">
      <c r="A76" s="4" t="s">
        <v>24</v>
      </c>
      <c r="B76" t="s">
        <v>29</v>
      </c>
      <c r="C76">
        <v>201703</v>
      </c>
      <c r="D76">
        <v>0.62609999999999999</v>
      </c>
      <c r="G76" s="10" t="s">
        <v>155</v>
      </c>
      <c r="H76">
        <f>GEOMEAN(H81:H151)</f>
        <v>3.687413109571509</v>
      </c>
      <c r="I76">
        <f t="shared" ref="I76:J76" si="56">GEOMEAN(I81:I151)</f>
        <v>3.5789951302213288</v>
      </c>
      <c r="J76">
        <f t="shared" si="56"/>
        <v>6.640255340597224</v>
      </c>
      <c r="K76">
        <f>GEOMEAN(K81:K151)</f>
        <v>1.7778795428490988</v>
      </c>
      <c r="L76">
        <f>GEOMEAN(L81:L151)</f>
        <v>1.9194512204494305</v>
      </c>
      <c r="M76" t="s">
        <v>158</v>
      </c>
    </row>
    <row r="77" spans="1:55" x14ac:dyDescent="0.3">
      <c r="A77" s="4" t="s">
        <v>20</v>
      </c>
      <c r="B77" t="s">
        <v>25</v>
      </c>
      <c r="C77">
        <v>201704</v>
      </c>
      <c r="D77">
        <v>-3.3058999999999998</v>
      </c>
      <c r="G77" s="10" t="s">
        <v>154</v>
      </c>
      <c r="H77">
        <f>_xlfn.VAR.S(H3:H73)</f>
        <v>26.734924684177066</v>
      </c>
      <c r="I77">
        <f t="shared" ref="I77:L77" si="57">_xlfn.VAR.S(I3:I73)</f>
        <v>42.004819595674043</v>
      </c>
      <c r="J77">
        <f t="shared" si="57"/>
        <v>118.96367259518712</v>
      </c>
      <c r="K77">
        <f t="shared" si="57"/>
        <v>15.024515714136822</v>
      </c>
      <c r="L77">
        <f t="shared" si="57"/>
        <v>16.044938773364184</v>
      </c>
    </row>
    <row r="78" spans="1:55" x14ac:dyDescent="0.3">
      <c r="A78" s="4" t="s">
        <v>21</v>
      </c>
      <c r="B78" t="s">
        <v>26</v>
      </c>
      <c r="C78">
        <v>201704</v>
      </c>
      <c r="D78">
        <v>1.6485000000000001</v>
      </c>
    </row>
    <row r="79" spans="1:55" x14ac:dyDescent="0.3">
      <c r="A79" s="4" t="s">
        <v>22</v>
      </c>
      <c r="B79" t="s">
        <v>27</v>
      </c>
      <c r="C79">
        <v>201704</v>
      </c>
      <c r="D79">
        <v>-6.3982000000000001</v>
      </c>
      <c r="H79" t="s">
        <v>20</v>
      </c>
      <c r="I79" t="s">
        <v>21</v>
      </c>
      <c r="J79" t="s">
        <v>22</v>
      </c>
      <c r="K79" t="s">
        <v>23</v>
      </c>
      <c r="L79" t="s">
        <v>24</v>
      </c>
    </row>
    <row r="80" spans="1:55" x14ac:dyDescent="0.3">
      <c r="A80" s="4" t="s">
        <v>23</v>
      </c>
      <c r="B80" t="s">
        <v>28</v>
      </c>
      <c r="C80">
        <v>201704</v>
      </c>
      <c r="D80">
        <v>-1E-4</v>
      </c>
      <c r="H80" t="s">
        <v>25</v>
      </c>
      <c r="I80" t="s">
        <v>26</v>
      </c>
      <c r="J80" t="s">
        <v>27</v>
      </c>
      <c r="K80" t="s">
        <v>28</v>
      </c>
      <c r="L80" t="s">
        <v>29</v>
      </c>
    </row>
    <row r="81" spans="1:12" x14ac:dyDescent="0.3">
      <c r="A81" s="4" t="s">
        <v>24</v>
      </c>
      <c r="B81" t="s">
        <v>29</v>
      </c>
      <c r="C81">
        <v>201704</v>
      </c>
      <c r="D81">
        <v>0.61639999999999995</v>
      </c>
      <c r="I81">
        <v>3.4285000000000001</v>
      </c>
      <c r="J81">
        <v>2.5808</v>
      </c>
    </row>
    <row r="82" spans="1:12" x14ac:dyDescent="0.3">
      <c r="A82" s="4" t="s">
        <v>20</v>
      </c>
      <c r="B82" t="s">
        <v>25</v>
      </c>
      <c r="C82">
        <v>201705</v>
      </c>
      <c r="D82">
        <v>-1.9943</v>
      </c>
      <c r="H82">
        <v>9.89</v>
      </c>
      <c r="I82">
        <v>1.105</v>
      </c>
      <c r="J82">
        <v>5.6604999999999999</v>
      </c>
      <c r="K82">
        <v>0.499</v>
      </c>
      <c r="L82">
        <v>3.2650999999999999</v>
      </c>
    </row>
    <row r="83" spans="1:12" x14ac:dyDescent="0.3">
      <c r="A83" s="4" t="s">
        <v>21</v>
      </c>
      <c r="B83" t="s">
        <v>26</v>
      </c>
      <c r="C83">
        <v>201705</v>
      </c>
      <c r="D83">
        <v>4.5945</v>
      </c>
      <c r="H83">
        <v>4.9997999999999996</v>
      </c>
      <c r="I83">
        <v>8.1966000000000001</v>
      </c>
      <c r="J83">
        <v>2.9761000000000002</v>
      </c>
      <c r="L83">
        <v>3.9670000000000001</v>
      </c>
    </row>
    <row r="84" spans="1:12" x14ac:dyDescent="0.3">
      <c r="A84" s="4" t="s">
        <v>22</v>
      </c>
      <c r="B84" t="s">
        <v>27</v>
      </c>
      <c r="C84">
        <v>201705</v>
      </c>
      <c r="D84">
        <v>4.5570000000000004</v>
      </c>
      <c r="H84">
        <v>4.4446000000000003</v>
      </c>
      <c r="I84">
        <v>0.75770000000000004</v>
      </c>
    </row>
    <row r="85" spans="1:12" x14ac:dyDescent="0.3">
      <c r="A85" s="4" t="s">
        <v>23</v>
      </c>
      <c r="B85" t="s">
        <v>28</v>
      </c>
      <c r="C85">
        <v>201705</v>
      </c>
      <c r="D85">
        <v>1.5077</v>
      </c>
      <c r="I85">
        <v>1.7543</v>
      </c>
      <c r="L85">
        <v>1.8822000000000001</v>
      </c>
    </row>
    <row r="86" spans="1:12" x14ac:dyDescent="0.3">
      <c r="A86" s="4" t="s">
        <v>24</v>
      </c>
      <c r="B86" t="s">
        <v>29</v>
      </c>
      <c r="C86">
        <v>201705</v>
      </c>
      <c r="D86">
        <v>1.7091000000000001</v>
      </c>
      <c r="H86">
        <v>6.6553000000000004</v>
      </c>
      <c r="I86">
        <v>3.9407999999999999</v>
      </c>
      <c r="K86">
        <v>3.0929000000000002</v>
      </c>
      <c r="L86">
        <v>1.5346</v>
      </c>
    </row>
    <row r="87" spans="1:12" x14ac:dyDescent="0.3">
      <c r="A87" s="4" t="s">
        <v>20</v>
      </c>
      <c r="B87" t="s">
        <v>25</v>
      </c>
      <c r="C87">
        <v>201706</v>
      </c>
      <c r="D87">
        <v>2.3256000000000001</v>
      </c>
      <c r="H87">
        <v>9.8977000000000004</v>
      </c>
      <c r="J87">
        <v>13.6694</v>
      </c>
      <c r="K87">
        <v>2.9878999999999998</v>
      </c>
      <c r="L87">
        <v>3.6673</v>
      </c>
    </row>
    <row r="88" spans="1:12" x14ac:dyDescent="0.3">
      <c r="A88" s="4" t="s">
        <v>21</v>
      </c>
      <c r="B88" t="s">
        <v>26</v>
      </c>
      <c r="C88">
        <v>201706</v>
      </c>
      <c r="D88">
        <v>-2.5840999999999998</v>
      </c>
      <c r="H88">
        <v>6.9321000000000002</v>
      </c>
      <c r="L88">
        <v>0.93989999999999996</v>
      </c>
    </row>
    <row r="89" spans="1:12" x14ac:dyDescent="0.3">
      <c r="A89" s="4" t="s">
        <v>22</v>
      </c>
      <c r="B89" t="s">
        <v>27</v>
      </c>
      <c r="C89">
        <v>201706</v>
      </c>
      <c r="D89">
        <v>2.6635</v>
      </c>
      <c r="K89">
        <v>0.26069999999999999</v>
      </c>
      <c r="L89">
        <v>1.0806</v>
      </c>
    </row>
    <row r="90" spans="1:12" x14ac:dyDescent="0.3">
      <c r="A90" s="4" t="s">
        <v>23</v>
      </c>
      <c r="B90" t="s">
        <v>28</v>
      </c>
      <c r="C90">
        <v>201706</v>
      </c>
      <c r="D90">
        <v>17.326699999999999</v>
      </c>
      <c r="H90">
        <v>6.1711999999999998</v>
      </c>
      <c r="I90">
        <v>0.56169999999999998</v>
      </c>
      <c r="J90">
        <v>11.7089</v>
      </c>
      <c r="K90">
        <v>1.0389999999999999</v>
      </c>
      <c r="L90">
        <v>1.3447</v>
      </c>
    </row>
    <row r="91" spans="1:12" x14ac:dyDescent="0.3">
      <c r="A91" s="4" t="s">
        <v>24</v>
      </c>
      <c r="B91" t="s">
        <v>29</v>
      </c>
      <c r="C91">
        <v>201706</v>
      </c>
      <c r="D91">
        <v>3.5291000000000001</v>
      </c>
      <c r="I91">
        <v>0.83779999999999999</v>
      </c>
      <c r="J91">
        <v>20.113399999999999</v>
      </c>
    </row>
    <row r="92" spans="1:12" x14ac:dyDescent="0.3">
      <c r="A92" s="4" t="s">
        <v>20</v>
      </c>
      <c r="B92" t="s">
        <v>25</v>
      </c>
      <c r="C92">
        <v>201707</v>
      </c>
      <c r="D92">
        <v>3.6049000000000002</v>
      </c>
      <c r="K92">
        <v>4.9607999999999999</v>
      </c>
      <c r="L92">
        <v>0.1384</v>
      </c>
    </row>
    <row r="93" spans="1:12" x14ac:dyDescent="0.3">
      <c r="A93" s="4" t="s">
        <v>21</v>
      </c>
      <c r="B93" t="s">
        <v>26</v>
      </c>
      <c r="C93">
        <v>201707</v>
      </c>
      <c r="D93">
        <v>-1.3263</v>
      </c>
      <c r="H93">
        <v>0.71120000000000005</v>
      </c>
      <c r="I93">
        <v>4.8571</v>
      </c>
      <c r="L93">
        <v>2.1013999999999999</v>
      </c>
    </row>
    <row r="94" spans="1:12" x14ac:dyDescent="0.3">
      <c r="A94" s="4" t="s">
        <v>22</v>
      </c>
      <c r="B94" t="s">
        <v>27</v>
      </c>
      <c r="C94">
        <v>201707</v>
      </c>
      <c r="D94">
        <v>7.9276</v>
      </c>
      <c r="H94">
        <v>6.3559999999999999</v>
      </c>
      <c r="I94">
        <v>3.5421999999999998</v>
      </c>
      <c r="J94">
        <v>9.0907999999999998</v>
      </c>
      <c r="K94">
        <v>0.25009999999999999</v>
      </c>
      <c r="L94">
        <v>3.202</v>
      </c>
    </row>
    <row r="95" spans="1:12" x14ac:dyDescent="0.3">
      <c r="A95" s="4" t="s">
        <v>23</v>
      </c>
      <c r="B95" t="s">
        <v>28</v>
      </c>
      <c r="C95">
        <v>201707</v>
      </c>
      <c r="D95">
        <v>-1.2564</v>
      </c>
      <c r="L95">
        <v>0.62609999999999999</v>
      </c>
    </row>
    <row r="96" spans="1:12" x14ac:dyDescent="0.3">
      <c r="A96" s="4" t="s">
        <v>24</v>
      </c>
      <c r="B96" t="s">
        <v>29</v>
      </c>
      <c r="C96">
        <v>201707</v>
      </c>
      <c r="D96">
        <v>0.31030000000000002</v>
      </c>
      <c r="I96">
        <v>1.6485000000000001</v>
      </c>
      <c r="L96">
        <v>0.61639999999999995</v>
      </c>
    </row>
    <row r="97" spans="1:12" x14ac:dyDescent="0.3">
      <c r="A97" s="4" t="s">
        <v>20</v>
      </c>
      <c r="B97" t="s">
        <v>25</v>
      </c>
      <c r="C97">
        <v>201708</v>
      </c>
      <c r="D97">
        <v>-0.42870000000000003</v>
      </c>
      <c r="I97">
        <v>4.5945</v>
      </c>
      <c r="J97">
        <v>4.5570000000000004</v>
      </c>
      <c r="K97">
        <v>1.5077</v>
      </c>
      <c r="L97">
        <v>1.7091000000000001</v>
      </c>
    </row>
    <row r="98" spans="1:12" x14ac:dyDescent="0.3">
      <c r="A98" s="4" t="s">
        <v>21</v>
      </c>
      <c r="B98" t="s">
        <v>26</v>
      </c>
      <c r="C98">
        <v>201708</v>
      </c>
      <c r="D98">
        <v>4.0324</v>
      </c>
      <c r="H98">
        <v>2.3256000000000001</v>
      </c>
      <c r="J98">
        <v>2.6635</v>
      </c>
      <c r="K98">
        <v>17.326699999999999</v>
      </c>
      <c r="L98">
        <v>3.5291000000000001</v>
      </c>
    </row>
    <row r="99" spans="1:12" x14ac:dyDescent="0.3">
      <c r="A99" s="4" t="s">
        <v>22</v>
      </c>
      <c r="B99" t="s">
        <v>27</v>
      </c>
      <c r="C99">
        <v>201708</v>
      </c>
      <c r="D99">
        <v>16.933700000000002</v>
      </c>
      <c r="H99">
        <v>3.6049000000000002</v>
      </c>
      <c r="J99">
        <v>7.9276</v>
      </c>
      <c r="L99">
        <v>0.31030000000000002</v>
      </c>
    </row>
    <row r="100" spans="1:12" x14ac:dyDescent="0.3">
      <c r="A100" s="4" t="s">
        <v>23</v>
      </c>
      <c r="B100" t="s">
        <v>28</v>
      </c>
      <c r="C100">
        <v>201708</v>
      </c>
      <c r="D100">
        <v>1.3453999999999999</v>
      </c>
      <c r="I100">
        <v>4.0324</v>
      </c>
      <c r="J100">
        <v>16.933700000000002</v>
      </c>
      <c r="K100">
        <v>1.3453999999999999</v>
      </c>
      <c r="L100">
        <v>1.5196000000000001</v>
      </c>
    </row>
    <row r="101" spans="1:12" x14ac:dyDescent="0.3">
      <c r="A101" s="4" t="s">
        <v>24</v>
      </c>
      <c r="B101" t="s">
        <v>29</v>
      </c>
      <c r="C101">
        <v>201708</v>
      </c>
      <c r="D101">
        <v>1.5196000000000001</v>
      </c>
    </row>
    <row r="102" spans="1:12" x14ac:dyDescent="0.3">
      <c r="A102" s="4" t="s">
        <v>20</v>
      </c>
      <c r="B102" t="s">
        <v>25</v>
      </c>
      <c r="C102">
        <v>201709</v>
      </c>
      <c r="D102">
        <v>-3.0131000000000001</v>
      </c>
      <c r="I102">
        <v>6.5964</v>
      </c>
      <c r="K102">
        <v>1.5519000000000001</v>
      </c>
      <c r="L102">
        <v>3.9470999999999998</v>
      </c>
    </row>
    <row r="103" spans="1:12" x14ac:dyDescent="0.3">
      <c r="A103" s="4" t="s">
        <v>21</v>
      </c>
      <c r="B103" t="s">
        <v>26</v>
      </c>
      <c r="C103">
        <v>201709</v>
      </c>
      <c r="D103">
        <v>-2.0672000000000001</v>
      </c>
      <c r="H103">
        <v>0.14929999999999999</v>
      </c>
      <c r="J103">
        <v>18.161899999999999</v>
      </c>
    </row>
    <row r="104" spans="1:12" x14ac:dyDescent="0.3">
      <c r="A104" s="4" t="s">
        <v>22</v>
      </c>
      <c r="B104" t="s">
        <v>27</v>
      </c>
      <c r="C104">
        <v>201709</v>
      </c>
      <c r="D104">
        <v>-8.6105999999999998</v>
      </c>
      <c r="H104">
        <v>8.6439000000000004</v>
      </c>
      <c r="I104">
        <v>9.0205000000000002</v>
      </c>
      <c r="J104">
        <v>16.4819</v>
      </c>
      <c r="K104">
        <v>2.4607999999999999</v>
      </c>
      <c r="L104">
        <v>0.78049999999999997</v>
      </c>
    </row>
    <row r="105" spans="1:12" x14ac:dyDescent="0.3">
      <c r="A105" s="4" t="s">
        <v>23</v>
      </c>
      <c r="B105" t="s">
        <v>28</v>
      </c>
      <c r="C105">
        <v>201709</v>
      </c>
      <c r="D105">
        <v>-0.22140000000000001</v>
      </c>
      <c r="H105">
        <v>3.2921999999999998</v>
      </c>
      <c r="I105">
        <v>11.111000000000001</v>
      </c>
      <c r="L105">
        <v>4.3308999999999997</v>
      </c>
    </row>
    <row r="106" spans="1:12" x14ac:dyDescent="0.3">
      <c r="A106" s="4" t="s">
        <v>24</v>
      </c>
      <c r="B106" t="s">
        <v>29</v>
      </c>
      <c r="C106">
        <v>201709</v>
      </c>
      <c r="D106">
        <v>-1.9067000000000001</v>
      </c>
      <c r="J106">
        <v>1.5651999999999999</v>
      </c>
    </row>
    <row r="107" spans="1:12" x14ac:dyDescent="0.3">
      <c r="A107" s="4" t="s">
        <v>20</v>
      </c>
      <c r="B107" t="s">
        <v>25</v>
      </c>
      <c r="C107">
        <v>201710</v>
      </c>
      <c r="D107">
        <v>-0.88759999999999994</v>
      </c>
      <c r="I107">
        <v>8.9088999999999992</v>
      </c>
      <c r="J107">
        <v>4.7946</v>
      </c>
      <c r="K107">
        <v>2.8445</v>
      </c>
      <c r="L107">
        <v>0.96179999999999999</v>
      </c>
    </row>
    <row r="108" spans="1:12" x14ac:dyDescent="0.3">
      <c r="A108" s="4" t="s">
        <v>21</v>
      </c>
      <c r="B108" t="s">
        <v>26</v>
      </c>
      <c r="C108">
        <v>201710</v>
      </c>
      <c r="D108">
        <v>6.5964</v>
      </c>
      <c r="H108">
        <v>11.764900000000001</v>
      </c>
      <c r="J108">
        <v>7.8430999999999997</v>
      </c>
    </row>
    <row r="109" spans="1:12" x14ac:dyDescent="0.3">
      <c r="A109" s="4" t="s">
        <v>22</v>
      </c>
      <c r="B109" t="s">
        <v>27</v>
      </c>
      <c r="C109">
        <v>201710</v>
      </c>
      <c r="D109">
        <v>-2.1415000000000002</v>
      </c>
      <c r="H109">
        <v>6.7317999999999998</v>
      </c>
      <c r="I109">
        <v>1.4863</v>
      </c>
      <c r="K109">
        <v>1.9523999999999999</v>
      </c>
      <c r="L109">
        <v>2.0367999999999999</v>
      </c>
    </row>
    <row r="110" spans="1:12" x14ac:dyDescent="0.3">
      <c r="A110" s="4" t="s">
        <v>23</v>
      </c>
      <c r="B110" t="s">
        <v>28</v>
      </c>
      <c r="C110">
        <v>201710</v>
      </c>
      <c r="D110">
        <v>1.5519000000000001</v>
      </c>
      <c r="I110">
        <v>0.83699999999999997</v>
      </c>
    </row>
    <row r="111" spans="1:12" x14ac:dyDescent="0.3">
      <c r="A111" s="4" t="s">
        <v>24</v>
      </c>
      <c r="B111" t="s">
        <v>29</v>
      </c>
      <c r="C111">
        <v>201710</v>
      </c>
      <c r="D111">
        <v>3.9470999999999998</v>
      </c>
      <c r="H111">
        <v>5.6489000000000003</v>
      </c>
      <c r="J111">
        <v>1.0478000000000001</v>
      </c>
      <c r="K111">
        <v>3.9679000000000002</v>
      </c>
      <c r="L111">
        <v>2.0356000000000001</v>
      </c>
    </row>
    <row r="112" spans="1:12" x14ac:dyDescent="0.3">
      <c r="A112" s="4" t="s">
        <v>20</v>
      </c>
      <c r="B112" t="s">
        <v>25</v>
      </c>
      <c r="C112">
        <v>201711</v>
      </c>
      <c r="D112">
        <v>0.14929999999999999</v>
      </c>
      <c r="H112">
        <v>7.6238000000000001</v>
      </c>
      <c r="J112">
        <v>3.6714000000000002</v>
      </c>
      <c r="K112">
        <v>0.22090000000000001</v>
      </c>
      <c r="L112">
        <v>5.8200000000000002E-2</v>
      </c>
    </row>
    <row r="113" spans="1:12" x14ac:dyDescent="0.3">
      <c r="A113" s="4" t="s">
        <v>21</v>
      </c>
      <c r="B113" t="s">
        <v>26</v>
      </c>
      <c r="C113">
        <v>201711</v>
      </c>
      <c r="D113">
        <v>-3.9603000000000002</v>
      </c>
      <c r="J113">
        <v>2.5295000000000001</v>
      </c>
      <c r="K113">
        <v>3.0836000000000001</v>
      </c>
    </row>
    <row r="114" spans="1:12" x14ac:dyDescent="0.3">
      <c r="A114" s="4" t="s">
        <v>22</v>
      </c>
      <c r="B114" t="s">
        <v>27</v>
      </c>
      <c r="C114">
        <v>201711</v>
      </c>
      <c r="D114">
        <v>18.161899999999999</v>
      </c>
    </row>
    <row r="115" spans="1:12" x14ac:dyDescent="0.3">
      <c r="A115" s="4" t="s">
        <v>23</v>
      </c>
      <c r="B115" t="s">
        <v>28</v>
      </c>
      <c r="C115">
        <v>201711</v>
      </c>
      <c r="D115">
        <v>-2.4018000000000002</v>
      </c>
      <c r="I115">
        <v>14.4359</v>
      </c>
      <c r="J115">
        <v>7.1942000000000004</v>
      </c>
      <c r="L115">
        <v>0.87629999999999997</v>
      </c>
    </row>
    <row r="116" spans="1:12" x14ac:dyDescent="0.3">
      <c r="A116" s="4" t="s">
        <v>24</v>
      </c>
      <c r="B116" t="s">
        <v>29</v>
      </c>
      <c r="C116">
        <v>201711</v>
      </c>
      <c r="D116">
        <v>-2.1619999999999999</v>
      </c>
      <c r="H116">
        <v>3.1884999999999999</v>
      </c>
      <c r="I116">
        <v>2.0640999999999998</v>
      </c>
      <c r="K116">
        <v>1.5799000000000001</v>
      </c>
    </row>
    <row r="117" spans="1:12" x14ac:dyDescent="0.3">
      <c r="A117" s="4" t="s">
        <v>20</v>
      </c>
      <c r="B117" t="s">
        <v>25</v>
      </c>
      <c r="C117">
        <v>201712</v>
      </c>
      <c r="D117">
        <v>8.6439000000000004</v>
      </c>
      <c r="H117">
        <v>4.9158999999999997</v>
      </c>
      <c r="J117">
        <v>14.645300000000001</v>
      </c>
      <c r="L117">
        <v>2.1059000000000001</v>
      </c>
    </row>
    <row r="118" spans="1:12" x14ac:dyDescent="0.3">
      <c r="A118" s="4" t="s">
        <v>21</v>
      </c>
      <c r="B118" t="s">
        <v>26</v>
      </c>
      <c r="C118">
        <v>201712</v>
      </c>
      <c r="D118">
        <v>9.0205000000000002</v>
      </c>
      <c r="H118">
        <v>2.8113000000000001</v>
      </c>
      <c r="I118">
        <v>3.7825000000000002</v>
      </c>
      <c r="K118">
        <v>1.3364</v>
      </c>
      <c r="L118">
        <v>4.6002999999999998</v>
      </c>
    </row>
    <row r="119" spans="1:12" x14ac:dyDescent="0.3">
      <c r="A119" s="4" t="s">
        <v>22</v>
      </c>
      <c r="B119" t="s">
        <v>27</v>
      </c>
      <c r="C119">
        <v>201712</v>
      </c>
      <c r="D119">
        <v>16.4819</v>
      </c>
      <c r="H119">
        <v>7.4218999999999999</v>
      </c>
      <c r="I119">
        <v>10.478400000000001</v>
      </c>
      <c r="L119">
        <v>2.4243999999999999</v>
      </c>
    </row>
    <row r="120" spans="1:12" x14ac:dyDescent="0.3">
      <c r="A120" s="4" t="s">
        <v>23</v>
      </c>
      <c r="B120" t="s">
        <v>28</v>
      </c>
      <c r="C120">
        <v>201712</v>
      </c>
      <c r="D120">
        <v>2.4607999999999999</v>
      </c>
      <c r="H120">
        <v>1.8180000000000001</v>
      </c>
      <c r="I120">
        <v>11.5464</v>
      </c>
      <c r="L120">
        <v>3.0701000000000001</v>
      </c>
    </row>
    <row r="121" spans="1:12" x14ac:dyDescent="0.3">
      <c r="A121" s="4" t="s">
        <v>24</v>
      </c>
      <c r="B121" t="s">
        <v>29</v>
      </c>
      <c r="C121">
        <v>201712</v>
      </c>
      <c r="D121">
        <v>0.78049999999999997</v>
      </c>
      <c r="H121">
        <v>2.1427</v>
      </c>
      <c r="I121">
        <v>7.5785999999999998</v>
      </c>
      <c r="K121">
        <v>0.4718</v>
      </c>
    </row>
    <row r="122" spans="1:12" x14ac:dyDescent="0.3">
      <c r="A122" s="4" t="s">
        <v>20</v>
      </c>
      <c r="B122" t="s">
        <v>25</v>
      </c>
      <c r="C122">
        <v>201801</v>
      </c>
      <c r="D122">
        <v>3.2921999999999998</v>
      </c>
      <c r="H122">
        <v>7.3428000000000004</v>
      </c>
      <c r="I122">
        <v>12.7149</v>
      </c>
      <c r="K122">
        <v>0.93889999999999996</v>
      </c>
      <c r="L122">
        <v>2.2130999999999998</v>
      </c>
    </row>
    <row r="123" spans="1:12" x14ac:dyDescent="0.3">
      <c r="A123" s="4" t="s">
        <v>21</v>
      </c>
      <c r="B123" t="s">
        <v>26</v>
      </c>
      <c r="C123">
        <v>201801</v>
      </c>
      <c r="D123">
        <v>11.111000000000001</v>
      </c>
      <c r="K123">
        <v>0.84540000000000004</v>
      </c>
      <c r="L123">
        <v>0.86650000000000005</v>
      </c>
    </row>
    <row r="124" spans="1:12" x14ac:dyDescent="0.3">
      <c r="A124" s="4" t="s">
        <v>22</v>
      </c>
      <c r="B124" t="s">
        <v>27</v>
      </c>
      <c r="C124">
        <v>201801</v>
      </c>
      <c r="D124">
        <v>-8.5851000000000006</v>
      </c>
      <c r="K124">
        <v>4.4116</v>
      </c>
    </row>
    <row r="125" spans="1:12" x14ac:dyDescent="0.3">
      <c r="A125" s="4" t="s">
        <v>23</v>
      </c>
      <c r="B125" t="s">
        <v>28</v>
      </c>
      <c r="C125">
        <v>201801</v>
      </c>
      <c r="D125">
        <v>-0.21820000000000001</v>
      </c>
      <c r="H125">
        <v>3.1208</v>
      </c>
      <c r="K125">
        <v>0.93910000000000005</v>
      </c>
      <c r="L125">
        <v>1.9931000000000001</v>
      </c>
    </row>
    <row r="126" spans="1:12" x14ac:dyDescent="0.3">
      <c r="A126" s="4" t="s">
        <v>24</v>
      </c>
      <c r="B126" t="s">
        <v>29</v>
      </c>
      <c r="C126">
        <v>201801</v>
      </c>
      <c r="D126">
        <v>4.3308999999999997</v>
      </c>
      <c r="H126">
        <v>2.0175999999999998</v>
      </c>
      <c r="I126">
        <v>4.5545</v>
      </c>
      <c r="J126">
        <v>1.6574</v>
      </c>
      <c r="K126">
        <v>1.1626000000000001</v>
      </c>
      <c r="L126">
        <v>4.8849999999999998</v>
      </c>
    </row>
    <row r="127" spans="1:12" x14ac:dyDescent="0.3">
      <c r="A127" s="4" t="s">
        <v>20</v>
      </c>
      <c r="B127" t="s">
        <v>25</v>
      </c>
      <c r="C127">
        <v>201802</v>
      </c>
      <c r="D127">
        <v>-1.7265999999999999</v>
      </c>
      <c r="H127">
        <v>2.3485999999999998</v>
      </c>
      <c r="L127">
        <v>1.1520999999999999</v>
      </c>
    </row>
    <row r="128" spans="1:12" x14ac:dyDescent="0.3">
      <c r="A128" s="4" t="s">
        <v>21</v>
      </c>
      <c r="B128" t="s">
        <v>26</v>
      </c>
      <c r="C128">
        <v>201802</v>
      </c>
      <c r="D128">
        <v>-4.4680999999999997</v>
      </c>
      <c r="H128">
        <v>5.5556999999999999</v>
      </c>
      <c r="I128">
        <v>1.8292999999999999</v>
      </c>
      <c r="J128">
        <v>2.1976</v>
      </c>
      <c r="K128">
        <v>2.4155000000000002</v>
      </c>
      <c r="L128">
        <v>4.4177</v>
      </c>
    </row>
    <row r="129" spans="1:12" x14ac:dyDescent="0.3">
      <c r="A129" s="4" t="s">
        <v>22</v>
      </c>
      <c r="B129" t="s">
        <v>27</v>
      </c>
      <c r="C129">
        <v>201802</v>
      </c>
      <c r="D129">
        <v>1.5651999999999999</v>
      </c>
    </row>
    <row r="130" spans="1:12" x14ac:dyDescent="0.3">
      <c r="A130" s="4" t="s">
        <v>23</v>
      </c>
      <c r="B130" t="s">
        <v>28</v>
      </c>
      <c r="C130">
        <v>201802</v>
      </c>
      <c r="D130">
        <v>0</v>
      </c>
      <c r="H130">
        <v>0.47560000000000002</v>
      </c>
    </row>
    <row r="131" spans="1:12" x14ac:dyDescent="0.3">
      <c r="A131" s="4" t="s">
        <v>24</v>
      </c>
      <c r="B131" t="s">
        <v>29</v>
      </c>
      <c r="C131">
        <v>201802</v>
      </c>
      <c r="D131">
        <v>-2.5966</v>
      </c>
    </row>
    <row r="132" spans="1:12" x14ac:dyDescent="0.3">
      <c r="A132" s="4" t="s">
        <v>20</v>
      </c>
      <c r="B132" t="s">
        <v>25</v>
      </c>
      <c r="C132">
        <v>201803</v>
      </c>
      <c r="D132">
        <v>-1.2161</v>
      </c>
      <c r="H132">
        <v>9.3666999999999998</v>
      </c>
      <c r="I132">
        <v>9.5237999999999996</v>
      </c>
      <c r="J132">
        <v>16.666599999999999</v>
      </c>
      <c r="K132">
        <v>1.0526</v>
      </c>
      <c r="L132">
        <v>13.226900000000001</v>
      </c>
    </row>
    <row r="133" spans="1:12" x14ac:dyDescent="0.3">
      <c r="A133" s="4" t="s">
        <v>21</v>
      </c>
      <c r="B133" t="s">
        <v>26</v>
      </c>
      <c r="C133">
        <v>201803</v>
      </c>
      <c r="D133">
        <v>8.9088999999999992</v>
      </c>
      <c r="I133">
        <v>1.8305</v>
      </c>
    </row>
    <row r="134" spans="1:12" x14ac:dyDescent="0.3">
      <c r="A134" s="4" t="s">
        <v>22</v>
      </c>
      <c r="B134" t="s">
        <v>27</v>
      </c>
      <c r="C134">
        <v>201803</v>
      </c>
      <c r="D134">
        <v>4.7946</v>
      </c>
      <c r="H134">
        <v>0.47</v>
      </c>
      <c r="I134">
        <v>3.3708999999999998</v>
      </c>
      <c r="J134">
        <v>2.8371</v>
      </c>
      <c r="K134">
        <v>8.9236000000000004</v>
      </c>
      <c r="L134">
        <v>6.2061000000000002</v>
      </c>
    </row>
    <row r="135" spans="1:12" x14ac:dyDescent="0.3">
      <c r="A135" s="4" t="s">
        <v>23</v>
      </c>
      <c r="B135" t="s">
        <v>28</v>
      </c>
      <c r="C135">
        <v>201803</v>
      </c>
      <c r="D135">
        <v>2.8445</v>
      </c>
      <c r="H135">
        <v>5.2632000000000003</v>
      </c>
      <c r="K135">
        <v>8.5378000000000007</v>
      </c>
      <c r="L135">
        <v>8.9797999999999991</v>
      </c>
    </row>
    <row r="136" spans="1:12" x14ac:dyDescent="0.3">
      <c r="A136" s="4" t="s">
        <v>24</v>
      </c>
      <c r="B136" t="s">
        <v>29</v>
      </c>
      <c r="C136">
        <v>201803</v>
      </c>
      <c r="D136">
        <v>0.96179999999999999</v>
      </c>
      <c r="H136">
        <v>5.9149000000000003</v>
      </c>
      <c r="I136">
        <v>3.7313000000000001</v>
      </c>
      <c r="J136">
        <v>38.627800000000001</v>
      </c>
      <c r="K136">
        <v>3.6697000000000002</v>
      </c>
    </row>
    <row r="137" spans="1:12" x14ac:dyDescent="0.3">
      <c r="A137" s="4" t="s">
        <v>20</v>
      </c>
      <c r="B137" t="s">
        <v>25</v>
      </c>
      <c r="C137">
        <v>201804</v>
      </c>
      <c r="D137">
        <v>11.764900000000001</v>
      </c>
      <c r="K137">
        <v>5.9737999999999998</v>
      </c>
    </row>
    <row r="138" spans="1:12" x14ac:dyDescent="0.3">
      <c r="A138" s="4" t="s">
        <v>21</v>
      </c>
      <c r="B138" t="s">
        <v>26</v>
      </c>
      <c r="C138">
        <v>201804</v>
      </c>
      <c r="D138">
        <v>-3.6808000000000001</v>
      </c>
      <c r="I138">
        <v>1.7811999999999999</v>
      </c>
      <c r="J138">
        <v>22.311699999999998</v>
      </c>
      <c r="K138">
        <v>5.0103999999999997</v>
      </c>
      <c r="L138">
        <v>0.2455</v>
      </c>
    </row>
    <row r="139" spans="1:12" x14ac:dyDescent="0.3">
      <c r="A139" s="4" t="s">
        <v>22</v>
      </c>
      <c r="B139" t="s">
        <v>27</v>
      </c>
      <c r="C139">
        <v>201804</v>
      </c>
      <c r="D139">
        <v>7.8430999999999997</v>
      </c>
      <c r="H139">
        <v>5.7952000000000004</v>
      </c>
      <c r="I139">
        <v>7</v>
      </c>
      <c r="J139">
        <v>2.8572000000000002</v>
      </c>
      <c r="K139">
        <v>1.7889999999999999</v>
      </c>
      <c r="L139">
        <v>9.3775999999999993</v>
      </c>
    </row>
    <row r="140" spans="1:12" x14ac:dyDescent="0.3">
      <c r="A140" s="4" t="s">
        <v>23</v>
      </c>
      <c r="B140" t="s">
        <v>28</v>
      </c>
      <c r="C140">
        <v>201804</v>
      </c>
      <c r="D140">
        <v>-1.915</v>
      </c>
      <c r="H140">
        <v>0.69940000000000002</v>
      </c>
      <c r="I140">
        <v>4.2054</v>
      </c>
      <c r="J140">
        <v>1.4959</v>
      </c>
      <c r="K140">
        <v>4.2965999999999998</v>
      </c>
      <c r="L140">
        <v>7.3573000000000004</v>
      </c>
    </row>
    <row r="141" spans="1:12" x14ac:dyDescent="0.3">
      <c r="A141" s="4" t="s">
        <v>24</v>
      </c>
      <c r="B141" t="s">
        <v>29</v>
      </c>
      <c r="C141">
        <v>201804</v>
      </c>
      <c r="D141">
        <v>-2.3957999999999999</v>
      </c>
      <c r="L141">
        <v>2.7543000000000002</v>
      </c>
    </row>
    <row r="142" spans="1:12" x14ac:dyDescent="0.3">
      <c r="A142" s="4" t="s">
        <v>20</v>
      </c>
      <c r="B142" t="s">
        <v>25</v>
      </c>
      <c r="C142">
        <v>201805</v>
      </c>
      <c r="D142">
        <v>6.7317999999999998</v>
      </c>
      <c r="H142">
        <v>4.6078999999999999</v>
      </c>
      <c r="I142">
        <v>3.7313000000000001</v>
      </c>
      <c r="J142">
        <v>14.1149</v>
      </c>
      <c r="K142">
        <v>6.4583000000000004</v>
      </c>
      <c r="L142">
        <v>5.3868999999999998</v>
      </c>
    </row>
    <row r="143" spans="1:12" x14ac:dyDescent="0.3">
      <c r="A143" s="4" t="s">
        <v>21</v>
      </c>
      <c r="B143" t="s">
        <v>26</v>
      </c>
      <c r="C143">
        <v>201805</v>
      </c>
      <c r="D143">
        <v>1.4863</v>
      </c>
      <c r="H143">
        <v>11.428599999999999</v>
      </c>
      <c r="I143">
        <v>3.3573</v>
      </c>
      <c r="J143">
        <v>15.303800000000001</v>
      </c>
      <c r="K143">
        <v>2.1524999999999999</v>
      </c>
      <c r="L143">
        <v>2.992</v>
      </c>
    </row>
    <row r="144" spans="1:12" x14ac:dyDescent="0.3">
      <c r="A144" s="4" t="s">
        <v>22</v>
      </c>
      <c r="B144" t="s">
        <v>27</v>
      </c>
      <c r="C144">
        <v>201805</v>
      </c>
      <c r="D144">
        <v>-2.7275</v>
      </c>
      <c r="H144">
        <v>11.324999999999999</v>
      </c>
      <c r="I144">
        <v>13.921099999999999</v>
      </c>
      <c r="J144">
        <v>21.818200000000001</v>
      </c>
      <c r="K144">
        <v>0.1915</v>
      </c>
      <c r="L144">
        <v>6.9108999999999998</v>
      </c>
    </row>
    <row r="145" spans="1:12" x14ac:dyDescent="0.3">
      <c r="A145" s="4" t="s">
        <v>23</v>
      </c>
      <c r="B145" t="s">
        <v>28</v>
      </c>
      <c r="C145">
        <v>201805</v>
      </c>
      <c r="D145">
        <v>1.9523999999999999</v>
      </c>
      <c r="K145">
        <v>4.9714</v>
      </c>
    </row>
    <row r="146" spans="1:12" x14ac:dyDescent="0.3">
      <c r="A146" s="4" t="s">
        <v>24</v>
      </c>
      <c r="B146" t="s">
        <v>29</v>
      </c>
      <c r="C146">
        <v>201805</v>
      </c>
      <c r="D146">
        <v>2.0367999999999999</v>
      </c>
      <c r="J146">
        <v>11.7537</v>
      </c>
      <c r="L146">
        <v>4.0251999999999999</v>
      </c>
    </row>
    <row r="147" spans="1:12" x14ac:dyDescent="0.3">
      <c r="A147" s="4" t="s">
        <v>20</v>
      </c>
      <c r="B147" t="s">
        <v>25</v>
      </c>
      <c r="C147">
        <v>201806</v>
      </c>
      <c r="D147">
        <v>-2.8668</v>
      </c>
      <c r="H147">
        <v>3.1374</v>
      </c>
      <c r="I147">
        <v>0.2336</v>
      </c>
      <c r="K147">
        <v>1.1950000000000001</v>
      </c>
    </row>
    <row r="148" spans="1:12" x14ac:dyDescent="0.3">
      <c r="A148" s="4" t="s">
        <v>21</v>
      </c>
      <c r="B148" t="s">
        <v>26</v>
      </c>
      <c r="C148">
        <v>201806</v>
      </c>
      <c r="D148">
        <v>0.83699999999999997</v>
      </c>
      <c r="J148">
        <v>4.8085000000000004</v>
      </c>
      <c r="L148">
        <v>1.4081999999999999</v>
      </c>
    </row>
    <row r="149" spans="1:12" x14ac:dyDescent="0.3">
      <c r="A149" s="4" t="s">
        <v>22</v>
      </c>
      <c r="B149" t="s">
        <v>27</v>
      </c>
      <c r="C149">
        <v>201806</v>
      </c>
      <c r="D149">
        <v>-8.7228999999999992</v>
      </c>
      <c r="H149">
        <v>5.2630999999999997</v>
      </c>
      <c r="I149">
        <v>7.7187000000000001</v>
      </c>
    </row>
    <row r="150" spans="1:12" x14ac:dyDescent="0.3">
      <c r="A150" s="4" t="s">
        <v>23</v>
      </c>
      <c r="B150" t="s">
        <v>28</v>
      </c>
      <c r="C150">
        <v>201806</v>
      </c>
      <c r="D150">
        <v>-2.3405</v>
      </c>
      <c r="I150">
        <v>4.3383000000000003</v>
      </c>
      <c r="K150">
        <v>2.7662</v>
      </c>
      <c r="L150">
        <v>0.31090000000000001</v>
      </c>
    </row>
    <row r="151" spans="1:12" x14ac:dyDescent="0.3">
      <c r="A151" s="4" t="s">
        <v>24</v>
      </c>
      <c r="B151" t="s">
        <v>29</v>
      </c>
      <c r="C151">
        <v>201806</v>
      </c>
      <c r="D151">
        <v>-0.34989999999999999</v>
      </c>
      <c r="H151">
        <v>0.93269999999999997</v>
      </c>
      <c r="J151">
        <v>9.4443999999999999</v>
      </c>
      <c r="K151">
        <v>0.20710000000000001</v>
      </c>
      <c r="L151">
        <v>3.1242000000000001</v>
      </c>
    </row>
    <row r="152" spans="1:12" x14ac:dyDescent="0.3">
      <c r="A152" s="4" t="s">
        <v>20</v>
      </c>
      <c r="B152" t="s">
        <v>25</v>
      </c>
      <c r="C152">
        <v>201807</v>
      </c>
      <c r="D152">
        <v>5.6489000000000003</v>
      </c>
    </row>
    <row r="153" spans="1:12" x14ac:dyDescent="0.3">
      <c r="A153" s="4" t="s">
        <v>21</v>
      </c>
      <c r="B153" t="s">
        <v>26</v>
      </c>
      <c r="C153">
        <v>201807</v>
      </c>
      <c r="D153">
        <v>-0.82969999999999999</v>
      </c>
    </row>
    <row r="154" spans="1:12" x14ac:dyDescent="0.3">
      <c r="A154" s="4" t="s">
        <v>22</v>
      </c>
      <c r="B154" t="s">
        <v>27</v>
      </c>
      <c r="C154">
        <v>201807</v>
      </c>
      <c r="D154">
        <v>1.0478000000000001</v>
      </c>
    </row>
    <row r="155" spans="1:12" x14ac:dyDescent="0.3">
      <c r="A155" s="4" t="s">
        <v>23</v>
      </c>
      <c r="B155" t="s">
        <v>28</v>
      </c>
      <c r="C155">
        <v>201807</v>
      </c>
      <c r="D155">
        <v>3.9679000000000002</v>
      </c>
    </row>
    <row r="156" spans="1:12" x14ac:dyDescent="0.3">
      <c r="A156" s="4" t="s">
        <v>24</v>
      </c>
      <c r="B156" t="s">
        <v>29</v>
      </c>
      <c r="C156">
        <v>201807</v>
      </c>
      <c r="D156">
        <v>2.0356000000000001</v>
      </c>
    </row>
    <row r="157" spans="1:12" x14ac:dyDescent="0.3">
      <c r="A157" s="4" t="s">
        <v>20</v>
      </c>
      <c r="B157" t="s">
        <v>25</v>
      </c>
      <c r="C157">
        <v>201808</v>
      </c>
      <c r="D157">
        <v>7.6238000000000001</v>
      </c>
    </row>
    <row r="158" spans="1:12" x14ac:dyDescent="0.3">
      <c r="A158" s="4" t="s">
        <v>21</v>
      </c>
      <c r="B158" t="s">
        <v>26</v>
      </c>
      <c r="C158">
        <v>201808</v>
      </c>
      <c r="D158">
        <v>-5.8577000000000004</v>
      </c>
    </row>
    <row r="159" spans="1:12" x14ac:dyDescent="0.3">
      <c r="A159" s="4" t="s">
        <v>22</v>
      </c>
      <c r="B159" t="s">
        <v>27</v>
      </c>
      <c r="C159">
        <v>201808</v>
      </c>
      <c r="D159">
        <v>3.6714000000000002</v>
      </c>
    </row>
    <row r="160" spans="1:12" x14ac:dyDescent="0.3">
      <c r="A160" s="4" t="s">
        <v>23</v>
      </c>
      <c r="B160" t="s">
        <v>28</v>
      </c>
      <c r="C160">
        <v>201808</v>
      </c>
      <c r="D160">
        <v>0.22090000000000001</v>
      </c>
    </row>
    <row r="161" spans="1:4" x14ac:dyDescent="0.3">
      <c r="A161" s="4" t="s">
        <v>24</v>
      </c>
      <c r="B161" t="s">
        <v>29</v>
      </c>
      <c r="C161">
        <v>201808</v>
      </c>
      <c r="D161">
        <v>5.8200000000000002E-2</v>
      </c>
    </row>
    <row r="162" spans="1:4" x14ac:dyDescent="0.3">
      <c r="A162" s="4" t="s">
        <v>20</v>
      </c>
      <c r="B162" t="s">
        <v>25</v>
      </c>
      <c r="C162">
        <v>201809</v>
      </c>
      <c r="D162">
        <v>-2.9516</v>
      </c>
    </row>
    <row r="163" spans="1:4" x14ac:dyDescent="0.3">
      <c r="A163" s="4" t="s">
        <v>21</v>
      </c>
      <c r="B163" t="s">
        <v>26</v>
      </c>
      <c r="C163">
        <v>201809</v>
      </c>
      <c r="D163">
        <v>-0.66669999999999996</v>
      </c>
    </row>
    <row r="164" spans="1:4" x14ac:dyDescent="0.3">
      <c r="A164" s="4" t="s">
        <v>22</v>
      </c>
      <c r="B164" t="s">
        <v>27</v>
      </c>
      <c r="C164">
        <v>201809</v>
      </c>
      <c r="D164">
        <v>2.5295000000000001</v>
      </c>
    </row>
    <row r="165" spans="1:4" x14ac:dyDescent="0.3">
      <c r="A165" s="4" t="s">
        <v>23</v>
      </c>
      <c r="B165" t="s">
        <v>28</v>
      </c>
      <c r="C165">
        <v>201809</v>
      </c>
      <c r="D165">
        <v>3.0836000000000001</v>
      </c>
    </row>
    <row r="166" spans="1:4" x14ac:dyDescent="0.3">
      <c r="A166" s="4" t="s">
        <v>24</v>
      </c>
      <c r="B166" t="s">
        <v>29</v>
      </c>
      <c r="C166">
        <v>201809</v>
      </c>
      <c r="D166">
        <v>-0.52059999999999995</v>
      </c>
    </row>
    <row r="167" spans="1:4" x14ac:dyDescent="0.3">
      <c r="A167" s="4" t="s">
        <v>20</v>
      </c>
      <c r="B167" t="s">
        <v>25</v>
      </c>
      <c r="C167">
        <v>201810</v>
      </c>
      <c r="D167">
        <v>-15.571899999999999</v>
      </c>
    </row>
    <row r="168" spans="1:4" x14ac:dyDescent="0.3">
      <c r="A168" s="4" t="s">
        <v>21</v>
      </c>
      <c r="B168" t="s">
        <v>26</v>
      </c>
      <c r="C168">
        <v>201810</v>
      </c>
      <c r="D168">
        <v>-14.7651</v>
      </c>
    </row>
    <row r="169" spans="1:4" x14ac:dyDescent="0.3">
      <c r="A169" s="4" t="s">
        <v>22</v>
      </c>
      <c r="B169" t="s">
        <v>27</v>
      </c>
      <c r="C169">
        <v>201810</v>
      </c>
      <c r="D169">
        <v>-31.4145</v>
      </c>
    </row>
    <row r="170" spans="1:4" x14ac:dyDescent="0.3">
      <c r="A170" s="4" t="s">
        <v>23</v>
      </c>
      <c r="B170" t="s">
        <v>28</v>
      </c>
      <c r="C170">
        <v>201810</v>
      </c>
      <c r="D170">
        <v>-4.0594999999999999</v>
      </c>
    </row>
    <row r="171" spans="1:4" x14ac:dyDescent="0.3">
      <c r="A171" s="4" t="s">
        <v>24</v>
      </c>
      <c r="B171" t="s">
        <v>29</v>
      </c>
      <c r="C171">
        <v>201810</v>
      </c>
      <c r="D171">
        <v>-10.9411</v>
      </c>
    </row>
    <row r="172" spans="1:4" x14ac:dyDescent="0.3">
      <c r="A172" s="4" t="s">
        <v>20</v>
      </c>
      <c r="B172" t="s">
        <v>25</v>
      </c>
      <c r="C172">
        <v>201811</v>
      </c>
      <c r="D172">
        <v>-0.57630000000000003</v>
      </c>
    </row>
    <row r="173" spans="1:4" x14ac:dyDescent="0.3">
      <c r="A173" s="4" t="s">
        <v>21</v>
      </c>
      <c r="B173" t="s">
        <v>26</v>
      </c>
      <c r="C173">
        <v>201811</v>
      </c>
      <c r="D173">
        <v>14.4359</v>
      </c>
    </row>
    <row r="174" spans="1:4" x14ac:dyDescent="0.3">
      <c r="A174" s="4" t="s">
        <v>22</v>
      </c>
      <c r="B174" t="s">
        <v>27</v>
      </c>
      <c r="C174">
        <v>201811</v>
      </c>
      <c r="D174">
        <v>7.1942000000000004</v>
      </c>
    </row>
    <row r="175" spans="1:4" x14ac:dyDescent="0.3">
      <c r="A175" s="4" t="s">
        <v>23</v>
      </c>
      <c r="B175" t="s">
        <v>28</v>
      </c>
      <c r="C175">
        <v>201811</v>
      </c>
      <c r="D175">
        <v>-1.3364</v>
      </c>
    </row>
    <row r="176" spans="1:4" x14ac:dyDescent="0.3">
      <c r="A176" s="4" t="s">
        <v>24</v>
      </c>
      <c r="B176" t="s">
        <v>29</v>
      </c>
      <c r="C176">
        <v>201811</v>
      </c>
      <c r="D176">
        <v>0.87629999999999997</v>
      </c>
    </row>
    <row r="177" spans="1:4" x14ac:dyDescent="0.3">
      <c r="A177" s="4" t="s">
        <v>20</v>
      </c>
      <c r="B177" t="s">
        <v>25</v>
      </c>
      <c r="C177">
        <v>201812</v>
      </c>
      <c r="D177">
        <v>3.1884999999999999</v>
      </c>
    </row>
    <row r="178" spans="1:4" x14ac:dyDescent="0.3">
      <c r="A178" s="4" t="s">
        <v>21</v>
      </c>
      <c r="B178" t="s">
        <v>26</v>
      </c>
      <c r="C178">
        <v>201812</v>
      </c>
      <c r="D178">
        <v>2.0640999999999998</v>
      </c>
    </row>
    <row r="179" spans="1:4" x14ac:dyDescent="0.3">
      <c r="A179" s="4" t="s">
        <v>22</v>
      </c>
      <c r="B179" t="s">
        <v>27</v>
      </c>
      <c r="C179">
        <v>201812</v>
      </c>
      <c r="D179">
        <v>-2.2372000000000001</v>
      </c>
    </row>
    <row r="180" spans="1:4" x14ac:dyDescent="0.3">
      <c r="A180" s="4" t="s">
        <v>23</v>
      </c>
      <c r="B180" t="s">
        <v>28</v>
      </c>
      <c r="C180">
        <v>201812</v>
      </c>
      <c r="D180">
        <v>1.5799000000000001</v>
      </c>
    </row>
    <row r="181" spans="1:4" x14ac:dyDescent="0.3">
      <c r="A181" s="4" t="s">
        <v>24</v>
      </c>
      <c r="B181" t="s">
        <v>29</v>
      </c>
      <c r="C181">
        <v>201812</v>
      </c>
      <c r="D181">
        <v>-1.6244000000000001</v>
      </c>
    </row>
    <row r="182" spans="1:4" x14ac:dyDescent="0.3">
      <c r="A182" s="4" t="s">
        <v>20</v>
      </c>
      <c r="B182" t="s">
        <v>25</v>
      </c>
      <c r="C182">
        <v>201901</v>
      </c>
      <c r="D182">
        <v>4.9158999999999997</v>
      </c>
    </row>
    <row r="183" spans="1:4" x14ac:dyDescent="0.3">
      <c r="A183" s="4" t="s">
        <v>21</v>
      </c>
      <c r="B183" t="s">
        <v>26</v>
      </c>
      <c r="C183">
        <v>201901</v>
      </c>
      <c r="D183">
        <v>-4.9436999999999998</v>
      </c>
    </row>
    <row r="184" spans="1:4" x14ac:dyDescent="0.3">
      <c r="A184" s="4" t="s">
        <v>22</v>
      </c>
      <c r="B184" t="s">
        <v>27</v>
      </c>
      <c r="C184">
        <v>201901</v>
      </c>
      <c r="D184">
        <v>14.645300000000001</v>
      </c>
    </row>
    <row r="185" spans="1:4" x14ac:dyDescent="0.3">
      <c r="A185" s="4" t="s">
        <v>23</v>
      </c>
      <c r="B185" t="s">
        <v>28</v>
      </c>
      <c r="C185">
        <v>201901</v>
      </c>
      <c r="D185">
        <v>-0.22209999999999999</v>
      </c>
    </row>
    <row r="186" spans="1:4" x14ac:dyDescent="0.3">
      <c r="A186" s="4" t="s">
        <v>24</v>
      </c>
      <c r="B186" t="s">
        <v>29</v>
      </c>
      <c r="C186">
        <v>201901</v>
      </c>
      <c r="D186">
        <v>2.1059000000000001</v>
      </c>
    </row>
    <row r="187" spans="1:4" x14ac:dyDescent="0.3">
      <c r="A187" s="4" t="s">
        <v>20</v>
      </c>
      <c r="B187" t="s">
        <v>25</v>
      </c>
      <c r="C187">
        <v>201902</v>
      </c>
      <c r="D187">
        <v>2.8113000000000001</v>
      </c>
    </row>
    <row r="188" spans="1:4" x14ac:dyDescent="0.3">
      <c r="A188" s="4" t="s">
        <v>21</v>
      </c>
      <c r="B188" t="s">
        <v>26</v>
      </c>
      <c r="C188">
        <v>201902</v>
      </c>
      <c r="D188">
        <v>3.7825000000000002</v>
      </c>
    </row>
    <row r="189" spans="1:4" x14ac:dyDescent="0.3">
      <c r="A189" s="4" t="s">
        <v>22</v>
      </c>
      <c r="B189" t="s">
        <v>27</v>
      </c>
      <c r="C189">
        <v>201902</v>
      </c>
      <c r="D189">
        <v>-3.9921000000000002</v>
      </c>
    </row>
    <row r="190" spans="1:4" x14ac:dyDescent="0.3">
      <c r="A190" s="4" t="s">
        <v>23</v>
      </c>
      <c r="B190" t="s">
        <v>28</v>
      </c>
      <c r="C190">
        <v>201902</v>
      </c>
      <c r="D190">
        <v>1.3364</v>
      </c>
    </row>
    <row r="191" spans="1:4" x14ac:dyDescent="0.3">
      <c r="A191" s="4" t="s">
        <v>24</v>
      </c>
      <c r="B191" t="s">
        <v>29</v>
      </c>
      <c r="C191">
        <v>201902</v>
      </c>
      <c r="D191">
        <v>4.6002999999999998</v>
      </c>
    </row>
    <row r="192" spans="1:4" x14ac:dyDescent="0.3">
      <c r="A192" s="4" t="s">
        <v>20</v>
      </c>
      <c r="B192" t="s">
        <v>25</v>
      </c>
      <c r="C192">
        <v>201903</v>
      </c>
      <c r="D192">
        <v>7.4218999999999999</v>
      </c>
    </row>
    <row r="193" spans="1:4" x14ac:dyDescent="0.3">
      <c r="A193" s="4" t="s">
        <v>21</v>
      </c>
      <c r="B193" t="s">
        <v>26</v>
      </c>
      <c r="C193">
        <v>201903</v>
      </c>
      <c r="D193">
        <v>10.478400000000001</v>
      </c>
    </row>
    <row r="194" spans="1:4" x14ac:dyDescent="0.3">
      <c r="A194" s="4" t="s">
        <v>22</v>
      </c>
      <c r="B194" t="s">
        <v>27</v>
      </c>
      <c r="C194">
        <v>201903</v>
      </c>
      <c r="D194">
        <v>-0.41560000000000002</v>
      </c>
    </row>
    <row r="195" spans="1:4" x14ac:dyDescent="0.3">
      <c r="A195" s="4" t="s">
        <v>23</v>
      </c>
      <c r="B195" t="s">
        <v>28</v>
      </c>
      <c r="C195">
        <v>201903</v>
      </c>
      <c r="D195">
        <v>-1.099</v>
      </c>
    </row>
    <row r="196" spans="1:4" x14ac:dyDescent="0.3">
      <c r="A196" s="4" t="s">
        <v>24</v>
      </c>
      <c r="B196" t="s">
        <v>29</v>
      </c>
      <c r="C196">
        <v>201903</v>
      </c>
      <c r="D196">
        <v>2.4243999999999999</v>
      </c>
    </row>
    <row r="197" spans="1:4" x14ac:dyDescent="0.3">
      <c r="A197" s="4" t="s">
        <v>20</v>
      </c>
      <c r="B197" t="s">
        <v>25</v>
      </c>
      <c r="C197">
        <v>201904</v>
      </c>
      <c r="D197">
        <v>1.8180000000000001</v>
      </c>
    </row>
    <row r="198" spans="1:4" x14ac:dyDescent="0.3">
      <c r="A198" s="4" t="s">
        <v>21</v>
      </c>
      <c r="B198" t="s">
        <v>26</v>
      </c>
      <c r="C198">
        <v>201904</v>
      </c>
      <c r="D198">
        <v>11.5464</v>
      </c>
    </row>
    <row r="199" spans="1:4" x14ac:dyDescent="0.3">
      <c r="A199" s="4" t="s">
        <v>22</v>
      </c>
      <c r="B199" t="s">
        <v>27</v>
      </c>
      <c r="C199">
        <v>201904</v>
      </c>
      <c r="D199">
        <v>-11.2735</v>
      </c>
    </row>
    <row r="200" spans="1:4" x14ac:dyDescent="0.3">
      <c r="A200" s="4" t="s">
        <v>23</v>
      </c>
      <c r="B200" t="s">
        <v>28</v>
      </c>
      <c r="C200">
        <v>201904</v>
      </c>
      <c r="D200">
        <v>-5.7778999999999998</v>
      </c>
    </row>
    <row r="201" spans="1:4" x14ac:dyDescent="0.3">
      <c r="A201" s="4" t="s">
        <v>24</v>
      </c>
      <c r="B201" t="s">
        <v>29</v>
      </c>
      <c r="C201">
        <v>201904</v>
      </c>
      <c r="D201">
        <v>3.0701000000000001</v>
      </c>
    </row>
    <row r="202" spans="1:4" x14ac:dyDescent="0.3">
      <c r="A202" s="4" t="s">
        <v>20</v>
      </c>
      <c r="B202" t="s">
        <v>25</v>
      </c>
      <c r="C202">
        <v>201905</v>
      </c>
      <c r="D202">
        <v>2.1427</v>
      </c>
    </row>
    <row r="203" spans="1:4" x14ac:dyDescent="0.3">
      <c r="A203" s="4" t="s">
        <v>21</v>
      </c>
      <c r="B203" t="s">
        <v>26</v>
      </c>
      <c r="C203">
        <v>201905</v>
      </c>
      <c r="D203">
        <v>7.5785999999999998</v>
      </c>
    </row>
    <row r="204" spans="1:4" x14ac:dyDescent="0.3">
      <c r="A204" s="4" t="s">
        <v>22</v>
      </c>
      <c r="B204" t="s">
        <v>27</v>
      </c>
      <c r="C204">
        <v>201905</v>
      </c>
      <c r="D204">
        <v>-0.94120000000000004</v>
      </c>
    </row>
    <row r="205" spans="1:4" x14ac:dyDescent="0.3">
      <c r="A205" s="4" t="s">
        <v>23</v>
      </c>
      <c r="B205" t="s">
        <v>28</v>
      </c>
      <c r="C205">
        <v>201905</v>
      </c>
      <c r="D205">
        <v>0.4718</v>
      </c>
    </row>
    <row r="206" spans="1:4" x14ac:dyDescent="0.3">
      <c r="A206" s="4" t="s">
        <v>24</v>
      </c>
      <c r="B206" t="s">
        <v>29</v>
      </c>
      <c r="C206">
        <v>201905</v>
      </c>
      <c r="D206">
        <v>-4.2784000000000004</v>
      </c>
    </row>
    <row r="207" spans="1:4" x14ac:dyDescent="0.3">
      <c r="A207" s="4" t="s">
        <v>20</v>
      </c>
      <c r="B207" t="s">
        <v>25</v>
      </c>
      <c r="C207">
        <v>201906</v>
      </c>
      <c r="D207">
        <v>7.3428000000000004</v>
      </c>
    </row>
    <row r="208" spans="1:4" x14ac:dyDescent="0.3">
      <c r="A208" s="4" t="s">
        <v>21</v>
      </c>
      <c r="B208" t="s">
        <v>26</v>
      </c>
      <c r="C208">
        <v>201906</v>
      </c>
      <c r="D208">
        <v>12.7149</v>
      </c>
    </row>
    <row r="209" spans="1:4" x14ac:dyDescent="0.3">
      <c r="A209" s="4" t="s">
        <v>22</v>
      </c>
      <c r="B209" t="s">
        <v>27</v>
      </c>
      <c r="C209">
        <v>201906</v>
      </c>
      <c r="D209">
        <v>-2.6126999999999998</v>
      </c>
    </row>
    <row r="210" spans="1:4" x14ac:dyDescent="0.3">
      <c r="A210" s="4" t="s">
        <v>23</v>
      </c>
      <c r="B210" t="s">
        <v>28</v>
      </c>
      <c r="C210">
        <v>201906</v>
      </c>
      <c r="D210">
        <v>0.93889999999999996</v>
      </c>
    </row>
    <row r="211" spans="1:4" x14ac:dyDescent="0.3">
      <c r="A211" s="4" t="s">
        <v>24</v>
      </c>
      <c r="B211" t="s">
        <v>29</v>
      </c>
      <c r="C211">
        <v>201906</v>
      </c>
      <c r="D211">
        <v>2.2130999999999998</v>
      </c>
    </row>
    <row r="212" spans="1:4" x14ac:dyDescent="0.3">
      <c r="A212" s="4" t="s">
        <v>20</v>
      </c>
      <c r="B212" t="s">
        <v>25</v>
      </c>
      <c r="C212">
        <v>201907</v>
      </c>
      <c r="D212">
        <v>-2.9315000000000002</v>
      </c>
    </row>
    <row r="213" spans="1:4" x14ac:dyDescent="0.3">
      <c r="A213" s="4" t="s">
        <v>21</v>
      </c>
      <c r="B213" t="s">
        <v>26</v>
      </c>
      <c r="C213">
        <v>201907</v>
      </c>
      <c r="D213">
        <v>-6.258</v>
      </c>
    </row>
    <row r="214" spans="1:4" x14ac:dyDescent="0.3">
      <c r="A214" s="4" t="s">
        <v>22</v>
      </c>
      <c r="B214" t="s">
        <v>27</v>
      </c>
      <c r="C214">
        <v>201907</v>
      </c>
      <c r="D214">
        <v>-0.24399999999999999</v>
      </c>
    </row>
    <row r="215" spans="1:4" x14ac:dyDescent="0.3">
      <c r="A215" s="4" t="s">
        <v>23</v>
      </c>
      <c r="B215" t="s">
        <v>28</v>
      </c>
      <c r="C215">
        <v>201907</v>
      </c>
      <c r="D215">
        <v>0.84540000000000004</v>
      </c>
    </row>
    <row r="216" spans="1:4" x14ac:dyDescent="0.3">
      <c r="A216" s="4" t="s">
        <v>24</v>
      </c>
      <c r="B216" t="s">
        <v>29</v>
      </c>
      <c r="C216">
        <v>201907</v>
      </c>
      <c r="D216">
        <v>0.86650000000000005</v>
      </c>
    </row>
    <row r="217" spans="1:4" x14ac:dyDescent="0.3">
      <c r="A217" s="4" t="s">
        <v>20</v>
      </c>
      <c r="B217" t="s">
        <v>25</v>
      </c>
      <c r="C217">
        <v>201908</v>
      </c>
      <c r="D217">
        <v>-0.31990000000000002</v>
      </c>
    </row>
    <row r="218" spans="1:4" x14ac:dyDescent="0.3">
      <c r="A218" s="4" t="s">
        <v>21</v>
      </c>
      <c r="B218" t="s">
        <v>26</v>
      </c>
      <c r="C218">
        <v>201908</v>
      </c>
      <c r="D218">
        <v>-13.021800000000001</v>
      </c>
    </row>
    <row r="219" spans="1:4" x14ac:dyDescent="0.3">
      <c r="A219" s="4" t="s">
        <v>22</v>
      </c>
      <c r="B219" t="s">
        <v>27</v>
      </c>
      <c r="C219">
        <v>201908</v>
      </c>
      <c r="D219">
        <v>-9.2909000000000006</v>
      </c>
    </row>
    <row r="220" spans="1:4" x14ac:dyDescent="0.3">
      <c r="A220" s="4" t="s">
        <v>23</v>
      </c>
      <c r="B220" t="s">
        <v>28</v>
      </c>
      <c r="C220">
        <v>201908</v>
      </c>
      <c r="D220">
        <v>4.4116</v>
      </c>
    </row>
    <row r="221" spans="1:4" x14ac:dyDescent="0.3">
      <c r="A221" s="4" t="s">
        <v>24</v>
      </c>
      <c r="B221" t="s">
        <v>29</v>
      </c>
      <c r="C221">
        <v>201908</v>
      </c>
      <c r="D221">
        <v>-1.901</v>
      </c>
    </row>
    <row r="222" spans="1:4" x14ac:dyDescent="0.3">
      <c r="A222" s="4" t="s">
        <v>20</v>
      </c>
      <c r="B222" t="s">
        <v>25</v>
      </c>
      <c r="C222">
        <v>201909</v>
      </c>
      <c r="D222">
        <v>3.1208</v>
      </c>
    </row>
    <row r="223" spans="1:4" x14ac:dyDescent="0.3">
      <c r="A223" s="4" t="s">
        <v>21</v>
      </c>
      <c r="B223" t="s">
        <v>26</v>
      </c>
      <c r="C223">
        <v>201909</v>
      </c>
      <c r="D223">
        <v>-3.0710000000000002</v>
      </c>
    </row>
    <row r="224" spans="1:4" x14ac:dyDescent="0.3">
      <c r="A224" s="4" t="s">
        <v>22</v>
      </c>
      <c r="B224" t="s">
        <v>27</v>
      </c>
      <c r="C224">
        <v>201909</v>
      </c>
      <c r="D224">
        <v>-2.4258000000000002</v>
      </c>
    </row>
    <row r="225" spans="1:4" x14ac:dyDescent="0.3">
      <c r="A225" s="4" t="s">
        <v>23</v>
      </c>
      <c r="B225" t="s">
        <v>28</v>
      </c>
      <c r="C225">
        <v>201909</v>
      </c>
      <c r="D225">
        <v>0.93910000000000005</v>
      </c>
    </row>
    <row r="226" spans="1:4" x14ac:dyDescent="0.3">
      <c r="A226" s="4" t="s">
        <v>24</v>
      </c>
      <c r="B226" t="s">
        <v>29</v>
      </c>
      <c r="C226">
        <v>201909</v>
      </c>
      <c r="D226">
        <v>1.9931000000000001</v>
      </c>
    </row>
    <row r="227" spans="1:4" x14ac:dyDescent="0.3">
      <c r="A227" s="4" t="s">
        <v>20</v>
      </c>
      <c r="B227" t="s">
        <v>25</v>
      </c>
      <c r="C227">
        <v>201910</v>
      </c>
      <c r="D227">
        <v>2.0175999999999998</v>
      </c>
    </row>
    <row r="228" spans="1:4" x14ac:dyDescent="0.3">
      <c r="A228" s="4" t="s">
        <v>21</v>
      </c>
      <c r="B228" t="s">
        <v>26</v>
      </c>
      <c r="C228">
        <v>201910</v>
      </c>
      <c r="D228">
        <v>4.5545</v>
      </c>
    </row>
    <row r="229" spans="1:4" x14ac:dyDescent="0.3">
      <c r="A229" s="4" t="s">
        <v>22</v>
      </c>
      <c r="B229" t="s">
        <v>27</v>
      </c>
      <c r="C229">
        <v>201910</v>
      </c>
      <c r="D229">
        <v>1.6574</v>
      </c>
    </row>
    <row r="230" spans="1:4" x14ac:dyDescent="0.3">
      <c r="A230" s="4" t="s">
        <v>23</v>
      </c>
      <c r="B230" t="s">
        <v>28</v>
      </c>
      <c r="C230">
        <v>201910</v>
      </c>
      <c r="D230">
        <v>1.1626000000000001</v>
      </c>
    </row>
    <row r="231" spans="1:4" x14ac:dyDescent="0.3">
      <c r="A231" s="4" t="s">
        <v>24</v>
      </c>
      <c r="B231" t="s">
        <v>29</v>
      </c>
      <c r="C231">
        <v>201910</v>
      </c>
      <c r="D231">
        <v>4.8849999999999998</v>
      </c>
    </row>
    <row r="232" spans="1:4" x14ac:dyDescent="0.3">
      <c r="A232" s="4" t="s">
        <v>20</v>
      </c>
      <c r="B232" t="s">
        <v>25</v>
      </c>
      <c r="C232">
        <v>201911</v>
      </c>
      <c r="D232">
        <v>2.3485999999999998</v>
      </c>
    </row>
    <row r="233" spans="1:4" x14ac:dyDescent="0.3">
      <c r="A233" s="4" t="s">
        <v>21</v>
      </c>
      <c r="B233" t="s">
        <v>26</v>
      </c>
      <c r="C233">
        <v>201911</v>
      </c>
      <c r="D233">
        <v>-6.8183999999999996</v>
      </c>
    </row>
    <row r="234" spans="1:4" x14ac:dyDescent="0.3">
      <c r="A234" s="4" t="s">
        <v>22</v>
      </c>
      <c r="B234" t="s">
        <v>27</v>
      </c>
      <c r="C234">
        <v>201911</v>
      </c>
      <c r="D234">
        <v>-1.0868</v>
      </c>
    </row>
    <row r="235" spans="1:4" x14ac:dyDescent="0.3">
      <c r="A235" s="4" t="s">
        <v>23</v>
      </c>
      <c r="B235" t="s">
        <v>28</v>
      </c>
      <c r="C235">
        <v>201911</v>
      </c>
      <c r="D235">
        <v>-4.8276000000000003</v>
      </c>
    </row>
    <row r="236" spans="1:4" x14ac:dyDescent="0.3">
      <c r="A236" s="4" t="s">
        <v>24</v>
      </c>
      <c r="B236" t="s">
        <v>29</v>
      </c>
      <c r="C236">
        <v>201911</v>
      </c>
      <c r="D236">
        <v>1.1520999999999999</v>
      </c>
    </row>
    <row r="237" spans="1:4" x14ac:dyDescent="0.3">
      <c r="A237" s="4" t="s">
        <v>20</v>
      </c>
      <c r="B237" t="s">
        <v>25</v>
      </c>
      <c r="C237">
        <v>201912</v>
      </c>
      <c r="D237">
        <v>5.5556999999999999</v>
      </c>
    </row>
    <row r="238" spans="1:4" x14ac:dyDescent="0.3">
      <c r="A238" s="4" t="s">
        <v>21</v>
      </c>
      <c r="B238" t="s">
        <v>26</v>
      </c>
      <c r="C238">
        <v>201912</v>
      </c>
      <c r="D238">
        <v>1.8292999999999999</v>
      </c>
    </row>
    <row r="239" spans="1:4" x14ac:dyDescent="0.3">
      <c r="A239" s="4" t="s">
        <v>22</v>
      </c>
      <c r="B239" t="s">
        <v>27</v>
      </c>
      <c r="C239">
        <v>201912</v>
      </c>
      <c r="D239">
        <v>2.1976</v>
      </c>
    </row>
    <row r="240" spans="1:4" x14ac:dyDescent="0.3">
      <c r="A240" s="4" t="s">
        <v>23</v>
      </c>
      <c r="B240" t="s">
        <v>28</v>
      </c>
      <c r="C240">
        <v>201912</v>
      </c>
      <c r="D240">
        <v>2.4155000000000002</v>
      </c>
    </row>
    <row r="241" spans="1:4" x14ac:dyDescent="0.3">
      <c r="A241" s="4" t="s">
        <v>24</v>
      </c>
      <c r="B241" t="s">
        <v>29</v>
      </c>
      <c r="C241">
        <v>201912</v>
      </c>
      <c r="D241">
        <v>4.4177</v>
      </c>
    </row>
    <row r="242" spans="1:4" x14ac:dyDescent="0.3">
      <c r="A242" s="4" t="s">
        <v>20</v>
      </c>
      <c r="B242" t="s">
        <v>25</v>
      </c>
      <c r="C242">
        <v>202001</v>
      </c>
      <c r="D242">
        <v>-3.7757999999999998</v>
      </c>
    </row>
    <row r="243" spans="1:4" x14ac:dyDescent="0.3">
      <c r="A243" s="4" t="s">
        <v>21</v>
      </c>
      <c r="B243" t="s">
        <v>26</v>
      </c>
      <c r="C243">
        <v>202001</v>
      </c>
      <c r="D243">
        <v>-12.3752</v>
      </c>
    </row>
    <row r="244" spans="1:4" x14ac:dyDescent="0.3">
      <c r="A244" s="4" t="s">
        <v>22</v>
      </c>
      <c r="B244" t="s">
        <v>27</v>
      </c>
      <c r="C244">
        <v>202001</v>
      </c>
      <c r="D244">
        <v>-8.3333999999999993</v>
      </c>
    </row>
    <row r="245" spans="1:4" x14ac:dyDescent="0.3">
      <c r="A245" s="4" t="s">
        <v>23</v>
      </c>
      <c r="B245" t="s">
        <v>28</v>
      </c>
      <c r="C245">
        <v>202001</v>
      </c>
      <c r="D245">
        <v>-2.8302</v>
      </c>
    </row>
    <row r="246" spans="1:4" x14ac:dyDescent="0.3">
      <c r="A246" s="4" t="s">
        <v>24</v>
      </c>
      <c r="B246" t="s">
        <v>29</v>
      </c>
      <c r="C246">
        <v>202001</v>
      </c>
      <c r="D246">
        <v>-4.1847000000000003</v>
      </c>
    </row>
    <row r="247" spans="1:4" x14ac:dyDescent="0.3">
      <c r="A247" s="4" t="s">
        <v>20</v>
      </c>
      <c r="B247" t="s">
        <v>25</v>
      </c>
      <c r="C247">
        <v>202002</v>
      </c>
      <c r="D247">
        <v>0.47560000000000002</v>
      </c>
    </row>
    <row r="248" spans="1:4" x14ac:dyDescent="0.3">
      <c r="A248" s="4" t="s">
        <v>21</v>
      </c>
      <c r="B248" t="s">
        <v>26</v>
      </c>
      <c r="C248">
        <v>202002</v>
      </c>
      <c r="D248">
        <v>-1.5944</v>
      </c>
    </row>
    <row r="249" spans="1:4" x14ac:dyDescent="0.3">
      <c r="A249" s="4" t="s">
        <v>22</v>
      </c>
      <c r="B249" t="s">
        <v>27</v>
      </c>
      <c r="C249">
        <v>202002</v>
      </c>
      <c r="D249">
        <v>-3.2256</v>
      </c>
    </row>
    <row r="250" spans="1:4" x14ac:dyDescent="0.3">
      <c r="A250" s="4" t="s">
        <v>23</v>
      </c>
      <c r="B250" t="s">
        <v>28</v>
      </c>
      <c r="C250">
        <v>202002</v>
      </c>
      <c r="D250">
        <v>-2.1844000000000001</v>
      </c>
    </row>
    <row r="251" spans="1:4" x14ac:dyDescent="0.3">
      <c r="A251" s="4" t="s">
        <v>24</v>
      </c>
      <c r="B251" t="s">
        <v>29</v>
      </c>
      <c r="C251">
        <v>202002</v>
      </c>
      <c r="D251">
        <v>-1.7654000000000001</v>
      </c>
    </row>
    <row r="252" spans="1:4" x14ac:dyDescent="0.3">
      <c r="A252" s="4" t="s">
        <v>20</v>
      </c>
      <c r="B252" t="s">
        <v>25</v>
      </c>
      <c r="C252">
        <v>202003</v>
      </c>
      <c r="D252">
        <v>-6.5091000000000001</v>
      </c>
    </row>
    <row r="253" spans="1:4" x14ac:dyDescent="0.3">
      <c r="A253" s="4" t="s">
        <v>21</v>
      </c>
      <c r="B253" t="s">
        <v>26</v>
      </c>
      <c r="C253">
        <v>202003</v>
      </c>
      <c r="D253">
        <v>-7.6388999999999996</v>
      </c>
    </row>
    <row r="254" spans="1:4" x14ac:dyDescent="0.3">
      <c r="A254" s="4" t="s">
        <v>22</v>
      </c>
      <c r="B254" t="s">
        <v>27</v>
      </c>
      <c r="C254">
        <v>202003</v>
      </c>
      <c r="D254">
        <v>-21.818200000000001</v>
      </c>
    </row>
    <row r="255" spans="1:4" x14ac:dyDescent="0.3">
      <c r="A255" s="4" t="s">
        <v>23</v>
      </c>
      <c r="B255" t="s">
        <v>28</v>
      </c>
      <c r="C255">
        <v>202003</v>
      </c>
      <c r="D255">
        <v>-5.7072000000000003</v>
      </c>
    </row>
    <row r="256" spans="1:4" x14ac:dyDescent="0.3">
      <c r="A256" s="4" t="s">
        <v>24</v>
      </c>
      <c r="B256" t="s">
        <v>29</v>
      </c>
      <c r="C256">
        <v>202003</v>
      </c>
      <c r="D256">
        <v>-14.0284</v>
      </c>
    </row>
    <row r="257" spans="1:4" x14ac:dyDescent="0.3">
      <c r="A257" s="4" t="s">
        <v>20</v>
      </c>
      <c r="B257" t="s">
        <v>25</v>
      </c>
      <c r="C257">
        <v>202004</v>
      </c>
      <c r="D257">
        <v>9.3666999999999998</v>
      </c>
    </row>
    <row r="258" spans="1:4" x14ac:dyDescent="0.3">
      <c r="A258" s="4" t="s">
        <v>21</v>
      </c>
      <c r="B258" t="s">
        <v>26</v>
      </c>
      <c r="C258">
        <v>202004</v>
      </c>
      <c r="D258">
        <v>9.5237999999999996</v>
      </c>
    </row>
    <row r="259" spans="1:4" x14ac:dyDescent="0.3">
      <c r="A259" s="4" t="s">
        <v>22</v>
      </c>
      <c r="B259" t="s">
        <v>27</v>
      </c>
      <c r="C259">
        <v>202004</v>
      </c>
      <c r="D259">
        <v>16.666599999999999</v>
      </c>
    </row>
    <row r="260" spans="1:4" x14ac:dyDescent="0.3">
      <c r="A260" s="4" t="s">
        <v>23</v>
      </c>
      <c r="B260" t="s">
        <v>28</v>
      </c>
      <c r="C260">
        <v>202004</v>
      </c>
      <c r="D260">
        <v>1.0526</v>
      </c>
    </row>
    <row r="261" spans="1:4" x14ac:dyDescent="0.3">
      <c r="A261" s="4" t="s">
        <v>24</v>
      </c>
      <c r="B261" t="s">
        <v>29</v>
      </c>
      <c r="C261">
        <v>202004</v>
      </c>
      <c r="D261">
        <v>13.226900000000001</v>
      </c>
    </row>
    <row r="262" spans="1:4" x14ac:dyDescent="0.3">
      <c r="A262" s="4" t="s">
        <v>20</v>
      </c>
      <c r="B262" t="s">
        <v>25</v>
      </c>
      <c r="C262">
        <v>202005</v>
      </c>
      <c r="D262">
        <v>-1.5046999999999999</v>
      </c>
    </row>
    <row r="263" spans="1:4" x14ac:dyDescent="0.3">
      <c r="A263" s="4" t="s">
        <v>21</v>
      </c>
      <c r="B263" t="s">
        <v>26</v>
      </c>
      <c r="C263">
        <v>202005</v>
      </c>
      <c r="D263">
        <v>1.8305</v>
      </c>
    </row>
    <row r="264" spans="1:4" x14ac:dyDescent="0.3">
      <c r="A264" s="4" t="s">
        <v>22</v>
      </c>
      <c r="B264" t="s">
        <v>27</v>
      </c>
      <c r="C264">
        <v>202005</v>
      </c>
      <c r="D264">
        <v>-6.3124000000000002</v>
      </c>
    </row>
    <row r="265" spans="1:4" x14ac:dyDescent="0.3">
      <c r="A265" s="4" t="s">
        <v>23</v>
      </c>
      <c r="B265" t="s">
        <v>28</v>
      </c>
      <c r="C265">
        <v>202005</v>
      </c>
      <c r="D265">
        <v>-0.78090000000000004</v>
      </c>
    </row>
    <row r="266" spans="1:4" x14ac:dyDescent="0.3">
      <c r="A266" s="4" t="s">
        <v>24</v>
      </c>
      <c r="B266" t="s">
        <v>29</v>
      </c>
      <c r="C266">
        <v>202005</v>
      </c>
      <c r="D266">
        <v>-0.45469999999999999</v>
      </c>
    </row>
    <row r="267" spans="1:4" x14ac:dyDescent="0.3">
      <c r="A267" s="4" t="s">
        <v>20</v>
      </c>
      <c r="B267" t="s">
        <v>25</v>
      </c>
      <c r="C267">
        <v>202006</v>
      </c>
      <c r="D267">
        <v>0.47</v>
      </c>
    </row>
    <row r="268" spans="1:4" x14ac:dyDescent="0.3">
      <c r="A268" s="4" t="s">
        <v>21</v>
      </c>
      <c r="B268" t="s">
        <v>26</v>
      </c>
      <c r="C268">
        <v>202006</v>
      </c>
      <c r="D268">
        <v>3.3708999999999998</v>
      </c>
    </row>
    <row r="269" spans="1:4" x14ac:dyDescent="0.3">
      <c r="A269" s="4" t="s">
        <v>22</v>
      </c>
      <c r="B269" t="s">
        <v>27</v>
      </c>
      <c r="C269">
        <v>202006</v>
      </c>
      <c r="D269">
        <v>2.8371</v>
      </c>
    </row>
    <row r="270" spans="1:4" x14ac:dyDescent="0.3">
      <c r="A270" s="4" t="s">
        <v>23</v>
      </c>
      <c r="B270" t="s">
        <v>28</v>
      </c>
      <c r="C270">
        <v>202006</v>
      </c>
      <c r="D270">
        <v>8.9236000000000004</v>
      </c>
    </row>
    <row r="271" spans="1:4" x14ac:dyDescent="0.3">
      <c r="A271" s="4" t="s">
        <v>24</v>
      </c>
      <c r="B271" t="s">
        <v>29</v>
      </c>
      <c r="C271">
        <v>202006</v>
      </c>
      <c r="D271">
        <v>6.2061000000000002</v>
      </c>
    </row>
    <row r="272" spans="1:4" x14ac:dyDescent="0.3">
      <c r="A272" s="4" t="s">
        <v>20</v>
      </c>
      <c r="B272" t="s">
        <v>25</v>
      </c>
      <c r="C272">
        <v>202007</v>
      </c>
      <c r="D272">
        <v>5.2632000000000003</v>
      </c>
    </row>
    <row r="273" spans="1:4" x14ac:dyDescent="0.3">
      <c r="A273" s="4" t="s">
        <v>21</v>
      </c>
      <c r="B273" t="s">
        <v>26</v>
      </c>
      <c r="C273">
        <v>202007</v>
      </c>
      <c r="D273">
        <v>-7.0444000000000004</v>
      </c>
    </row>
    <row r="274" spans="1:4" x14ac:dyDescent="0.3">
      <c r="A274" s="4" t="s">
        <v>22</v>
      </c>
      <c r="B274" t="s">
        <v>27</v>
      </c>
      <c r="C274">
        <v>202007</v>
      </c>
      <c r="D274">
        <v>-4.4823000000000004</v>
      </c>
    </row>
    <row r="275" spans="1:4" x14ac:dyDescent="0.3">
      <c r="A275" s="4" t="s">
        <v>23</v>
      </c>
      <c r="B275" t="s">
        <v>28</v>
      </c>
      <c r="C275">
        <v>202007</v>
      </c>
      <c r="D275">
        <v>8.5378000000000007</v>
      </c>
    </row>
    <row r="276" spans="1:4" x14ac:dyDescent="0.3">
      <c r="A276" s="4" t="s">
        <v>24</v>
      </c>
      <c r="B276" t="s">
        <v>29</v>
      </c>
      <c r="C276">
        <v>202007</v>
      </c>
      <c r="D276">
        <v>8.9797999999999991</v>
      </c>
    </row>
    <row r="277" spans="1:4" x14ac:dyDescent="0.3">
      <c r="A277" s="4" t="s">
        <v>20</v>
      </c>
      <c r="B277" t="s">
        <v>25</v>
      </c>
      <c r="C277">
        <v>202008</v>
      </c>
      <c r="D277">
        <v>5.9149000000000003</v>
      </c>
    </row>
    <row r="278" spans="1:4" x14ac:dyDescent="0.3">
      <c r="A278" s="4" t="s">
        <v>21</v>
      </c>
      <c r="B278" t="s">
        <v>26</v>
      </c>
      <c r="C278">
        <v>202008</v>
      </c>
      <c r="D278">
        <v>3.7313000000000001</v>
      </c>
    </row>
    <row r="279" spans="1:4" x14ac:dyDescent="0.3">
      <c r="A279" s="4" t="s">
        <v>22</v>
      </c>
      <c r="B279" t="s">
        <v>27</v>
      </c>
      <c r="C279">
        <v>202008</v>
      </c>
      <c r="D279">
        <v>38.627800000000001</v>
      </c>
    </row>
    <row r="280" spans="1:4" x14ac:dyDescent="0.3">
      <c r="A280" s="4" t="s">
        <v>23</v>
      </c>
      <c r="B280" t="s">
        <v>28</v>
      </c>
      <c r="C280">
        <v>202008</v>
      </c>
      <c r="D280">
        <v>3.6697000000000002</v>
      </c>
    </row>
    <row r="281" spans="1:4" x14ac:dyDescent="0.3">
      <c r="A281" s="4" t="s">
        <v>24</v>
      </c>
      <c r="B281" t="s">
        <v>29</v>
      </c>
      <c r="C281">
        <v>202008</v>
      </c>
      <c r="D281">
        <v>-0.57920000000000005</v>
      </c>
    </row>
    <row r="282" spans="1:4" x14ac:dyDescent="0.3">
      <c r="A282" s="4" t="s">
        <v>20</v>
      </c>
      <c r="B282" t="s">
        <v>25</v>
      </c>
      <c r="C282">
        <v>202009</v>
      </c>
      <c r="D282">
        <v>-3.4967999999999999</v>
      </c>
    </row>
    <row r="283" spans="1:4" x14ac:dyDescent="0.3">
      <c r="A283" s="4" t="s">
        <v>21</v>
      </c>
      <c r="B283" t="s">
        <v>26</v>
      </c>
      <c r="C283">
        <v>202009</v>
      </c>
      <c r="D283">
        <v>-5.7552000000000003</v>
      </c>
    </row>
    <row r="284" spans="1:4" x14ac:dyDescent="0.3">
      <c r="A284" s="4" t="s">
        <v>22</v>
      </c>
      <c r="B284" t="s">
        <v>27</v>
      </c>
      <c r="C284">
        <v>202009</v>
      </c>
      <c r="D284">
        <v>-3.1248</v>
      </c>
    </row>
    <row r="285" spans="1:4" x14ac:dyDescent="0.3">
      <c r="A285" s="4" t="s">
        <v>23</v>
      </c>
      <c r="B285" t="s">
        <v>28</v>
      </c>
      <c r="C285">
        <v>202009</v>
      </c>
      <c r="D285">
        <v>5.9737999999999998</v>
      </c>
    </row>
    <row r="286" spans="1:4" x14ac:dyDescent="0.3">
      <c r="A286" s="4" t="s">
        <v>24</v>
      </c>
      <c r="B286" t="s">
        <v>29</v>
      </c>
      <c r="C286">
        <v>202009</v>
      </c>
      <c r="D286">
        <v>-0.60229999999999995</v>
      </c>
    </row>
    <row r="287" spans="1:4" x14ac:dyDescent="0.3">
      <c r="A287" s="4" t="s">
        <v>20</v>
      </c>
      <c r="B287" t="s">
        <v>25</v>
      </c>
      <c r="C287">
        <v>202010</v>
      </c>
      <c r="D287">
        <v>-2.0529999999999999</v>
      </c>
    </row>
    <row r="288" spans="1:4" x14ac:dyDescent="0.3">
      <c r="A288" s="4" t="s">
        <v>21</v>
      </c>
      <c r="B288" t="s">
        <v>26</v>
      </c>
      <c r="C288">
        <v>202010</v>
      </c>
      <c r="D288">
        <v>1.7811999999999999</v>
      </c>
    </row>
    <row r="289" spans="1:4" x14ac:dyDescent="0.3">
      <c r="A289" s="4" t="s">
        <v>22</v>
      </c>
      <c r="B289" t="s">
        <v>27</v>
      </c>
      <c r="C289">
        <v>202010</v>
      </c>
      <c r="D289">
        <v>22.311699999999998</v>
      </c>
    </row>
    <row r="290" spans="1:4" x14ac:dyDescent="0.3">
      <c r="A290" s="4" t="s">
        <v>23</v>
      </c>
      <c r="B290" t="s">
        <v>28</v>
      </c>
      <c r="C290">
        <v>202010</v>
      </c>
      <c r="D290">
        <v>5.0103999999999997</v>
      </c>
    </row>
    <row r="291" spans="1:4" x14ac:dyDescent="0.3">
      <c r="A291" s="4" t="s">
        <v>24</v>
      </c>
      <c r="B291" t="s">
        <v>29</v>
      </c>
      <c r="C291">
        <v>202010</v>
      </c>
      <c r="D291">
        <v>0.2455</v>
      </c>
    </row>
    <row r="292" spans="1:4" x14ac:dyDescent="0.3">
      <c r="A292" s="4" t="s">
        <v>20</v>
      </c>
      <c r="B292" t="s">
        <v>25</v>
      </c>
      <c r="C292">
        <v>202011</v>
      </c>
      <c r="D292">
        <v>5.7952000000000004</v>
      </c>
    </row>
    <row r="293" spans="1:4" x14ac:dyDescent="0.3">
      <c r="A293" s="4" t="s">
        <v>21</v>
      </c>
      <c r="B293" t="s">
        <v>26</v>
      </c>
      <c r="C293">
        <v>202011</v>
      </c>
      <c r="D293">
        <v>7</v>
      </c>
    </row>
    <row r="294" spans="1:4" x14ac:dyDescent="0.3">
      <c r="A294" s="4" t="s">
        <v>22</v>
      </c>
      <c r="B294" t="s">
        <v>27</v>
      </c>
      <c r="C294">
        <v>202011</v>
      </c>
      <c r="D294">
        <v>2.8572000000000002</v>
      </c>
    </row>
    <row r="295" spans="1:4" x14ac:dyDescent="0.3">
      <c r="A295" s="4" t="s">
        <v>23</v>
      </c>
      <c r="B295" t="s">
        <v>28</v>
      </c>
      <c r="C295">
        <v>202011</v>
      </c>
      <c r="D295">
        <v>1.7889999999999999</v>
      </c>
    </row>
    <row r="296" spans="1:4" x14ac:dyDescent="0.3">
      <c r="A296" s="4" t="s">
        <v>24</v>
      </c>
      <c r="B296" t="s">
        <v>29</v>
      </c>
      <c r="C296">
        <v>202011</v>
      </c>
      <c r="D296">
        <v>9.3775999999999993</v>
      </c>
    </row>
    <row r="297" spans="1:4" x14ac:dyDescent="0.3">
      <c r="A297" s="4" t="s">
        <v>20</v>
      </c>
      <c r="B297" t="s">
        <v>25</v>
      </c>
      <c r="C297">
        <v>202012</v>
      </c>
      <c r="D297">
        <v>0.69940000000000002</v>
      </c>
    </row>
    <row r="298" spans="1:4" x14ac:dyDescent="0.3">
      <c r="A298" s="4" t="s">
        <v>21</v>
      </c>
      <c r="B298" t="s">
        <v>26</v>
      </c>
      <c r="C298">
        <v>202012</v>
      </c>
      <c r="D298">
        <v>4.2054</v>
      </c>
    </row>
    <row r="299" spans="1:4" x14ac:dyDescent="0.3">
      <c r="A299" s="4" t="s">
        <v>22</v>
      </c>
      <c r="B299" t="s">
        <v>27</v>
      </c>
      <c r="C299">
        <v>202012</v>
      </c>
      <c r="D299">
        <v>1.4959</v>
      </c>
    </row>
    <row r="300" spans="1:4" x14ac:dyDescent="0.3">
      <c r="A300" s="4" t="s">
        <v>23</v>
      </c>
      <c r="B300" t="s">
        <v>28</v>
      </c>
      <c r="C300">
        <v>202012</v>
      </c>
      <c r="D300">
        <v>4.2965999999999998</v>
      </c>
    </row>
    <row r="301" spans="1:4" x14ac:dyDescent="0.3">
      <c r="A301" s="4" t="s">
        <v>24</v>
      </c>
      <c r="B301" t="s">
        <v>29</v>
      </c>
      <c r="C301">
        <v>202012</v>
      </c>
      <c r="D301">
        <v>7.3573000000000004</v>
      </c>
    </row>
    <row r="302" spans="1:4" x14ac:dyDescent="0.3">
      <c r="A302" s="4" t="s">
        <v>20</v>
      </c>
      <c r="B302" t="s">
        <v>25</v>
      </c>
      <c r="C302">
        <v>202101</v>
      </c>
      <c r="D302">
        <v>-7.0601000000000003</v>
      </c>
    </row>
    <row r="303" spans="1:4" x14ac:dyDescent="0.3">
      <c r="A303" s="4" t="s">
        <v>21</v>
      </c>
      <c r="B303" t="s">
        <v>26</v>
      </c>
      <c r="C303">
        <v>202101</v>
      </c>
      <c r="D303">
        <v>-9.8655000000000008</v>
      </c>
    </row>
    <row r="304" spans="1:4" x14ac:dyDescent="0.3">
      <c r="A304" s="4" t="s">
        <v>22</v>
      </c>
      <c r="B304" t="s">
        <v>27</v>
      </c>
      <c r="C304">
        <v>202101</v>
      </c>
      <c r="D304">
        <v>-12.0002</v>
      </c>
    </row>
    <row r="305" spans="1:4" x14ac:dyDescent="0.3">
      <c r="A305" s="4" t="s">
        <v>23</v>
      </c>
      <c r="B305" t="s">
        <v>28</v>
      </c>
      <c r="C305">
        <v>202101</v>
      </c>
      <c r="D305">
        <v>-10.112500000000001</v>
      </c>
    </row>
    <row r="306" spans="1:4" x14ac:dyDescent="0.3">
      <c r="A306" s="4" t="s">
        <v>24</v>
      </c>
      <c r="B306" t="s">
        <v>29</v>
      </c>
      <c r="C306">
        <v>202101</v>
      </c>
      <c r="D306">
        <v>2.7543000000000002</v>
      </c>
    </row>
    <row r="307" spans="1:4" x14ac:dyDescent="0.3">
      <c r="A307" s="4" t="s">
        <v>20</v>
      </c>
      <c r="B307" t="s">
        <v>25</v>
      </c>
      <c r="C307">
        <v>202102</v>
      </c>
      <c r="D307">
        <v>4.6078999999999999</v>
      </c>
    </row>
    <row r="308" spans="1:4" x14ac:dyDescent="0.3">
      <c r="A308" s="4" t="s">
        <v>21</v>
      </c>
      <c r="B308" t="s">
        <v>26</v>
      </c>
      <c r="C308">
        <v>202102</v>
      </c>
      <c r="D308">
        <v>3.7313000000000001</v>
      </c>
    </row>
    <row r="309" spans="1:4" x14ac:dyDescent="0.3">
      <c r="A309" s="4" t="s">
        <v>22</v>
      </c>
      <c r="B309" t="s">
        <v>27</v>
      </c>
      <c r="C309">
        <v>202102</v>
      </c>
      <c r="D309">
        <v>14.1149</v>
      </c>
    </row>
    <row r="310" spans="1:4" x14ac:dyDescent="0.3">
      <c r="A310" s="4" t="s">
        <v>23</v>
      </c>
      <c r="B310" t="s">
        <v>28</v>
      </c>
      <c r="C310">
        <v>202102</v>
      </c>
      <c r="D310">
        <v>6.4583000000000004</v>
      </c>
    </row>
    <row r="311" spans="1:4" x14ac:dyDescent="0.3">
      <c r="A311" s="4" t="s">
        <v>24</v>
      </c>
      <c r="B311" t="s">
        <v>29</v>
      </c>
      <c r="C311">
        <v>202102</v>
      </c>
      <c r="D311">
        <v>5.3868999999999998</v>
      </c>
    </row>
    <row r="312" spans="1:4" x14ac:dyDescent="0.3">
      <c r="A312" s="4" t="s">
        <v>20</v>
      </c>
      <c r="B312" t="s">
        <v>25</v>
      </c>
      <c r="C312">
        <v>202103</v>
      </c>
      <c r="D312">
        <v>11.428599999999999</v>
      </c>
    </row>
    <row r="313" spans="1:4" x14ac:dyDescent="0.3">
      <c r="A313" s="4" t="s">
        <v>21</v>
      </c>
      <c r="B313" t="s">
        <v>26</v>
      </c>
      <c r="C313">
        <v>202103</v>
      </c>
      <c r="D313">
        <v>3.3573</v>
      </c>
    </row>
    <row r="314" spans="1:4" x14ac:dyDescent="0.3">
      <c r="A314" s="4" t="s">
        <v>22</v>
      </c>
      <c r="B314" t="s">
        <v>27</v>
      </c>
      <c r="C314">
        <v>202103</v>
      </c>
      <c r="D314">
        <v>15.303800000000001</v>
      </c>
    </row>
    <row r="315" spans="1:4" x14ac:dyDescent="0.3">
      <c r="A315" s="4" t="s">
        <v>23</v>
      </c>
      <c r="B315" t="s">
        <v>28</v>
      </c>
      <c r="C315">
        <v>202103</v>
      </c>
      <c r="D315">
        <v>2.1524999999999999</v>
      </c>
    </row>
    <row r="316" spans="1:4" x14ac:dyDescent="0.3">
      <c r="A316" s="4" t="s">
        <v>24</v>
      </c>
      <c r="B316" t="s">
        <v>29</v>
      </c>
      <c r="C316">
        <v>202103</v>
      </c>
      <c r="D316">
        <v>2.992</v>
      </c>
    </row>
    <row r="317" spans="1:4" x14ac:dyDescent="0.3">
      <c r="A317" s="4" t="s">
        <v>20</v>
      </c>
      <c r="B317" t="s">
        <v>25</v>
      </c>
      <c r="C317">
        <v>202104</v>
      </c>
      <c r="D317">
        <v>11.324999999999999</v>
      </c>
    </row>
    <row r="318" spans="1:4" x14ac:dyDescent="0.3">
      <c r="A318" s="4" t="s">
        <v>21</v>
      </c>
      <c r="B318" t="s">
        <v>26</v>
      </c>
      <c r="C318">
        <v>202104</v>
      </c>
      <c r="D318">
        <v>13.921099999999999</v>
      </c>
    </row>
    <row r="319" spans="1:4" x14ac:dyDescent="0.3">
      <c r="A319" s="4" t="s">
        <v>22</v>
      </c>
      <c r="B319" t="s">
        <v>27</v>
      </c>
      <c r="C319">
        <v>202104</v>
      </c>
      <c r="D319">
        <v>21.818200000000001</v>
      </c>
    </row>
    <row r="320" spans="1:4" x14ac:dyDescent="0.3">
      <c r="A320" s="4" t="s">
        <v>23</v>
      </c>
      <c r="B320" t="s">
        <v>28</v>
      </c>
      <c r="C320">
        <v>202104</v>
      </c>
      <c r="D320">
        <v>0.1915</v>
      </c>
    </row>
    <row r="321" spans="1:4" x14ac:dyDescent="0.3">
      <c r="A321" s="4" t="s">
        <v>24</v>
      </c>
      <c r="B321" t="s">
        <v>29</v>
      </c>
      <c r="C321">
        <v>202104</v>
      </c>
      <c r="D321">
        <v>6.9108999999999998</v>
      </c>
    </row>
    <row r="322" spans="1:4" x14ac:dyDescent="0.3">
      <c r="A322" s="4" t="s">
        <v>20</v>
      </c>
      <c r="B322" t="s">
        <v>25</v>
      </c>
      <c r="C322">
        <v>202105</v>
      </c>
      <c r="D322">
        <v>-0.95989999999999998</v>
      </c>
    </row>
    <row r="323" spans="1:4" x14ac:dyDescent="0.3">
      <c r="A323" s="4" t="s">
        <v>21</v>
      </c>
      <c r="B323" t="s">
        <v>26</v>
      </c>
      <c r="C323">
        <v>202105</v>
      </c>
      <c r="D323">
        <v>-11.8126</v>
      </c>
    </row>
    <row r="324" spans="1:4" x14ac:dyDescent="0.3">
      <c r="A324" s="4" t="s">
        <v>22</v>
      </c>
      <c r="B324" t="s">
        <v>27</v>
      </c>
      <c r="C324">
        <v>202105</v>
      </c>
      <c r="D324">
        <v>-20</v>
      </c>
    </row>
    <row r="325" spans="1:4" x14ac:dyDescent="0.3">
      <c r="A325" s="4" t="s">
        <v>23</v>
      </c>
      <c r="B325" t="s">
        <v>28</v>
      </c>
      <c r="C325">
        <v>202105</v>
      </c>
      <c r="D325">
        <v>4.9714</v>
      </c>
    </row>
    <row r="326" spans="1:4" x14ac:dyDescent="0.3">
      <c r="A326" s="4" t="s">
        <v>24</v>
      </c>
      <c r="B326" t="s">
        <v>29</v>
      </c>
      <c r="C326">
        <v>202105</v>
      </c>
      <c r="D326">
        <v>-2.8363</v>
      </c>
    </row>
    <row r="327" spans="1:4" x14ac:dyDescent="0.3">
      <c r="A327" s="4" t="s">
        <v>20</v>
      </c>
      <c r="B327" t="s">
        <v>25</v>
      </c>
      <c r="C327">
        <v>202106</v>
      </c>
      <c r="D327">
        <v>-1.1627000000000001</v>
      </c>
    </row>
    <row r="328" spans="1:4" x14ac:dyDescent="0.3">
      <c r="A328" s="4" t="s">
        <v>21</v>
      </c>
      <c r="B328" t="s">
        <v>26</v>
      </c>
      <c r="C328">
        <v>202106</v>
      </c>
      <c r="D328">
        <v>-1.1544000000000001</v>
      </c>
    </row>
    <row r="329" spans="1:4" x14ac:dyDescent="0.3">
      <c r="A329" s="4" t="s">
        <v>22</v>
      </c>
      <c r="B329" t="s">
        <v>27</v>
      </c>
      <c r="C329">
        <v>202106</v>
      </c>
      <c r="D329">
        <v>11.7537</v>
      </c>
    </row>
    <row r="330" spans="1:4" x14ac:dyDescent="0.3">
      <c r="A330" s="4" t="s">
        <v>23</v>
      </c>
      <c r="B330" t="s">
        <v>28</v>
      </c>
      <c r="C330">
        <v>202106</v>
      </c>
      <c r="D330">
        <v>-5.6464999999999996</v>
      </c>
    </row>
    <row r="331" spans="1:4" x14ac:dyDescent="0.3">
      <c r="A331" s="4" t="s">
        <v>24</v>
      </c>
      <c r="B331" t="s">
        <v>29</v>
      </c>
      <c r="C331">
        <v>202106</v>
      </c>
      <c r="D331">
        <v>4.0251999999999999</v>
      </c>
    </row>
    <row r="332" spans="1:4" x14ac:dyDescent="0.3">
      <c r="A332" s="4" t="s">
        <v>20</v>
      </c>
      <c r="B332" t="s">
        <v>25</v>
      </c>
      <c r="C332">
        <v>202107</v>
      </c>
      <c r="D332">
        <v>3.1374</v>
      </c>
    </row>
    <row r="333" spans="1:4" x14ac:dyDescent="0.3">
      <c r="A333" s="4" t="s">
        <v>21</v>
      </c>
      <c r="B333" t="s">
        <v>26</v>
      </c>
      <c r="C333">
        <v>202107</v>
      </c>
      <c r="D333">
        <v>0.2336</v>
      </c>
    </row>
    <row r="334" spans="1:4" x14ac:dyDescent="0.3">
      <c r="A334" s="4" t="s">
        <v>22</v>
      </c>
      <c r="B334" t="s">
        <v>27</v>
      </c>
      <c r="C334">
        <v>202107</v>
      </c>
      <c r="D334">
        <v>-2.6711999999999998</v>
      </c>
    </row>
    <row r="335" spans="1:4" x14ac:dyDescent="0.3">
      <c r="A335" s="4" t="s">
        <v>23</v>
      </c>
      <c r="B335" t="s">
        <v>28</v>
      </c>
      <c r="C335">
        <v>202107</v>
      </c>
      <c r="D335">
        <v>1.1950000000000001</v>
      </c>
    </row>
    <row r="336" spans="1:4" x14ac:dyDescent="0.3">
      <c r="A336" s="4" t="s">
        <v>24</v>
      </c>
      <c r="B336" t="s">
        <v>29</v>
      </c>
      <c r="C336">
        <v>202107</v>
      </c>
      <c r="D336">
        <v>-2.8614000000000002</v>
      </c>
    </row>
    <row r="337" spans="1:4" x14ac:dyDescent="0.3">
      <c r="A337" s="4" t="s">
        <v>20</v>
      </c>
      <c r="B337" t="s">
        <v>25</v>
      </c>
      <c r="C337">
        <v>202108</v>
      </c>
      <c r="D337">
        <v>-1.3721000000000001</v>
      </c>
    </row>
    <row r="338" spans="1:4" x14ac:dyDescent="0.3">
      <c r="A338" s="4" t="s">
        <v>21</v>
      </c>
      <c r="B338" t="s">
        <v>26</v>
      </c>
      <c r="C338">
        <v>202108</v>
      </c>
      <c r="D338">
        <v>-2.7972999999999999</v>
      </c>
    </row>
    <row r="339" spans="1:4" x14ac:dyDescent="0.3">
      <c r="A339" s="4" t="s">
        <v>22</v>
      </c>
      <c r="B339" t="s">
        <v>27</v>
      </c>
      <c r="C339">
        <v>202108</v>
      </c>
      <c r="D339">
        <v>4.8085000000000004</v>
      </c>
    </row>
    <row r="340" spans="1:4" x14ac:dyDescent="0.3">
      <c r="A340" s="4" t="s">
        <v>23</v>
      </c>
      <c r="B340" t="s">
        <v>28</v>
      </c>
      <c r="C340">
        <v>202108</v>
      </c>
      <c r="D340">
        <v>-2.5844</v>
      </c>
    </row>
    <row r="341" spans="1:4" x14ac:dyDescent="0.3">
      <c r="A341" s="4" t="s">
        <v>24</v>
      </c>
      <c r="B341" t="s">
        <v>29</v>
      </c>
      <c r="C341">
        <v>202108</v>
      </c>
      <c r="D341">
        <v>1.4081999999999999</v>
      </c>
    </row>
    <row r="342" spans="1:4" x14ac:dyDescent="0.3">
      <c r="A342" s="4" t="s">
        <v>20</v>
      </c>
      <c r="B342" t="s">
        <v>25</v>
      </c>
      <c r="C342">
        <v>202109</v>
      </c>
      <c r="D342">
        <v>5.2630999999999997</v>
      </c>
    </row>
    <row r="343" spans="1:4" x14ac:dyDescent="0.3">
      <c r="A343" s="4" t="s">
        <v>21</v>
      </c>
      <c r="B343" t="s">
        <v>26</v>
      </c>
      <c r="C343">
        <v>202109</v>
      </c>
      <c r="D343">
        <v>7.7187000000000001</v>
      </c>
    </row>
    <row r="344" spans="1:4" x14ac:dyDescent="0.3">
      <c r="A344" s="4" t="s">
        <v>22</v>
      </c>
      <c r="B344" t="s">
        <v>27</v>
      </c>
      <c r="C344">
        <v>202109</v>
      </c>
      <c r="D344">
        <v>-4.9260999999999999</v>
      </c>
    </row>
    <row r="345" spans="1:4" x14ac:dyDescent="0.3">
      <c r="A345" s="4" t="s">
        <v>23</v>
      </c>
      <c r="B345" t="s">
        <v>28</v>
      </c>
      <c r="C345">
        <v>202109</v>
      </c>
      <c r="D345">
        <v>-4.0815000000000001</v>
      </c>
    </row>
    <row r="346" spans="1:4" x14ac:dyDescent="0.3">
      <c r="A346" s="4" t="s">
        <v>24</v>
      </c>
      <c r="B346" t="s">
        <v>29</v>
      </c>
      <c r="C346">
        <v>202109</v>
      </c>
      <c r="D346">
        <v>-3.1762000000000001</v>
      </c>
    </row>
    <row r="347" spans="1:4" x14ac:dyDescent="0.3">
      <c r="A347" s="4" t="s">
        <v>20</v>
      </c>
      <c r="B347" t="s">
        <v>25</v>
      </c>
      <c r="C347">
        <v>202110</v>
      </c>
      <c r="D347">
        <v>-5.3920000000000003</v>
      </c>
    </row>
    <row r="348" spans="1:4" x14ac:dyDescent="0.3">
      <c r="A348" s="4" t="s">
        <v>21</v>
      </c>
      <c r="B348" t="s">
        <v>26</v>
      </c>
      <c r="C348">
        <v>202110</v>
      </c>
      <c r="D348">
        <v>4.3383000000000003</v>
      </c>
    </row>
    <row r="349" spans="1:4" x14ac:dyDescent="0.3">
      <c r="A349" s="4" t="s">
        <v>22</v>
      </c>
      <c r="B349" t="s">
        <v>27</v>
      </c>
      <c r="C349">
        <v>202110</v>
      </c>
      <c r="D349">
        <v>-6.7358000000000002</v>
      </c>
    </row>
    <row r="350" spans="1:4" x14ac:dyDescent="0.3">
      <c r="A350" s="4" t="s">
        <v>23</v>
      </c>
      <c r="B350" t="s">
        <v>28</v>
      </c>
      <c r="C350">
        <v>202110</v>
      </c>
      <c r="D350">
        <v>2.7662</v>
      </c>
    </row>
    <row r="351" spans="1:4" x14ac:dyDescent="0.3">
      <c r="A351" s="4" t="s">
        <v>24</v>
      </c>
      <c r="B351" t="s">
        <v>29</v>
      </c>
      <c r="C351">
        <v>202110</v>
      </c>
      <c r="D351">
        <v>0.31090000000000001</v>
      </c>
    </row>
    <row r="352" spans="1:4" x14ac:dyDescent="0.3">
      <c r="A352" s="4" t="s">
        <v>20</v>
      </c>
      <c r="B352" t="s">
        <v>25</v>
      </c>
      <c r="C352">
        <v>202111</v>
      </c>
      <c r="D352">
        <v>0.93269999999999997</v>
      </c>
    </row>
    <row r="353" spans="1:4" x14ac:dyDescent="0.3">
      <c r="A353" s="4" t="s">
        <v>21</v>
      </c>
      <c r="B353" t="s">
        <v>26</v>
      </c>
      <c r="C353">
        <v>202111</v>
      </c>
      <c r="D353">
        <v>-0.43769999999999998</v>
      </c>
    </row>
    <row r="354" spans="1:4" x14ac:dyDescent="0.3">
      <c r="A354" s="4" t="s">
        <v>22</v>
      </c>
      <c r="B354" t="s">
        <v>27</v>
      </c>
      <c r="C354">
        <v>202111</v>
      </c>
      <c r="D354">
        <v>9.4443999999999999</v>
      </c>
    </row>
    <row r="355" spans="1:4" x14ac:dyDescent="0.3">
      <c r="A355" s="4" t="s">
        <v>23</v>
      </c>
      <c r="B355" t="s">
        <v>28</v>
      </c>
      <c r="C355">
        <v>202111</v>
      </c>
      <c r="D355">
        <v>0.20710000000000001</v>
      </c>
    </row>
    <row r="356" spans="1:4" x14ac:dyDescent="0.3">
      <c r="A356" s="4" t="s">
        <v>24</v>
      </c>
      <c r="B356" t="s">
        <v>29</v>
      </c>
      <c r="C356">
        <v>202111</v>
      </c>
      <c r="D356">
        <v>3.1242000000000001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2B20-4CAE-4A88-999A-A989AE0FDB0B}">
  <sheetPr codeName="Sheet5"/>
  <dimension ref="A1:W96"/>
  <sheetViews>
    <sheetView workbookViewId="0">
      <selection activeCell="P86" sqref="P86"/>
    </sheetView>
  </sheetViews>
  <sheetFormatPr defaultRowHeight="16.2" x14ac:dyDescent="0.3"/>
  <sheetData>
    <row r="1" spans="1:22" x14ac:dyDescent="0.3">
      <c r="A1" t="s">
        <v>42</v>
      </c>
    </row>
    <row r="2" spans="1:22" x14ac:dyDescent="0.3">
      <c r="A2" s="39" t="s">
        <v>43</v>
      </c>
      <c r="B2" s="39"/>
      <c r="C2" s="39"/>
      <c r="D2" s="39"/>
      <c r="E2" s="39" t="s">
        <v>44</v>
      </c>
      <c r="F2" s="7" t="s">
        <v>226</v>
      </c>
      <c r="G2" s="43"/>
      <c r="H2" s="43"/>
      <c r="I2" s="43" t="s">
        <v>227</v>
      </c>
      <c r="J2" s="43"/>
      <c r="K2" s="43"/>
      <c r="L2" s="43"/>
      <c r="M2" s="43"/>
      <c r="N2" s="43"/>
      <c r="R2" s="10" t="s">
        <v>130</v>
      </c>
    </row>
    <row r="3" spans="1:22" x14ac:dyDescent="0.3">
      <c r="A3" s="10" t="s">
        <v>45</v>
      </c>
      <c r="B3" s="10"/>
      <c r="C3" s="10"/>
      <c r="D3" s="10" t="s">
        <v>46</v>
      </c>
      <c r="E3" s="10"/>
      <c r="F3" s="10"/>
      <c r="G3" s="37">
        <v>6.0000000000000001E-3</v>
      </c>
      <c r="R3" s="29"/>
      <c r="S3" s="30" t="s">
        <v>25</v>
      </c>
      <c r="T3" s="30" t="s">
        <v>26</v>
      </c>
      <c r="U3" s="30" t="s">
        <v>27</v>
      </c>
      <c r="V3" s="31" t="s">
        <v>208</v>
      </c>
    </row>
    <row r="4" spans="1:22" x14ac:dyDescent="0.3">
      <c r="A4" s="38" t="s">
        <v>49</v>
      </c>
      <c r="B4" s="38"/>
      <c r="C4" s="38"/>
      <c r="D4" s="38"/>
      <c r="E4" s="38"/>
      <c r="F4" s="38"/>
      <c r="R4" s="32" t="s">
        <v>207</v>
      </c>
      <c r="S4" s="33">
        <v>7.8339342873815915E-3</v>
      </c>
      <c r="T4" s="33">
        <v>-2.4245044922114913E-3</v>
      </c>
      <c r="U4" s="33">
        <v>4.9188639232874871E-3</v>
      </c>
      <c r="V4" s="34">
        <v>-9.6262360871164545E-4</v>
      </c>
    </row>
    <row r="5" spans="1:22" x14ac:dyDescent="0.3">
      <c r="R5" s="35" t="s">
        <v>206</v>
      </c>
      <c r="S5" s="15">
        <v>0.60362987069446306</v>
      </c>
      <c r="T5" s="15">
        <v>0.71660723908773594</v>
      </c>
      <c r="U5" s="15">
        <v>1.1142947468806326</v>
      </c>
      <c r="V5" s="36">
        <v>0.32816723195440289</v>
      </c>
    </row>
    <row r="6" spans="1:22" x14ac:dyDescent="0.3">
      <c r="B6" t="s">
        <v>176</v>
      </c>
      <c r="F6" t="s">
        <v>177</v>
      </c>
      <c r="H6" t="s">
        <v>162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R6" s="33" t="s">
        <v>212</v>
      </c>
      <c r="S6" t="s">
        <v>213</v>
      </c>
    </row>
    <row r="7" spans="1:22" x14ac:dyDescent="0.3">
      <c r="B7" t="s">
        <v>25</v>
      </c>
      <c r="C7" t="s">
        <v>26</v>
      </c>
      <c r="D7" t="s">
        <v>27</v>
      </c>
      <c r="E7" t="s">
        <v>28</v>
      </c>
      <c r="F7" t="s">
        <v>29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O7" t="s">
        <v>178</v>
      </c>
      <c r="Q7" t="s">
        <v>203</v>
      </c>
      <c r="R7" s="33" t="s">
        <v>204</v>
      </c>
      <c r="S7" t="s">
        <v>214</v>
      </c>
    </row>
    <row r="8" spans="1:22" ht="16.8" thickBot="1" x14ac:dyDescent="0.35">
      <c r="A8">
        <v>201601</v>
      </c>
      <c r="B8" s="6">
        <f>'Q2'!X3-'Q3'!$G$3</f>
        <v>-6.0020000000000004E-3</v>
      </c>
      <c r="C8" s="6">
        <f>'Q2'!Y3-'Q3'!$G$3</f>
        <v>2.8285000000000005E-2</v>
      </c>
      <c r="D8" s="6">
        <f>'Q2'!Z3-'Q3'!$G$3</f>
        <v>1.9807999999999999E-2</v>
      </c>
      <c r="E8" s="6">
        <f>'Q2'!AA3-'Q3'!$G$3</f>
        <v>-4.6671999999999998E-2</v>
      </c>
      <c r="F8" s="6">
        <f>'Q2'!AB3-'Q3'!$G$3</f>
        <v>-2.9129000000000002E-2</v>
      </c>
      <c r="G8" s="6"/>
      <c r="H8">
        <v>201601</v>
      </c>
      <c r="I8">
        <v>-1.999999999946489E-6</v>
      </c>
      <c r="J8">
        <v>3.4284999999999899E-2</v>
      </c>
      <c r="K8">
        <v>2.5808000000000053E-2</v>
      </c>
      <c r="L8">
        <v>-4.0672000000000041E-2</v>
      </c>
      <c r="M8">
        <v>-2.3128999999999955E-2</v>
      </c>
      <c r="R8" s="33" t="s">
        <v>205</v>
      </c>
      <c r="S8" t="s">
        <v>213</v>
      </c>
    </row>
    <row r="9" spans="1:22" x14ac:dyDescent="0.3">
      <c r="A9">
        <v>201602</v>
      </c>
      <c r="B9" s="6">
        <f>'Q2'!X4-'Q3'!$G$3</f>
        <v>9.2899999999999996E-2</v>
      </c>
      <c r="C9" s="6">
        <f>'Q2'!Y4-'Q3'!$G$3</f>
        <v>5.0499999999999989E-3</v>
      </c>
      <c r="D9" s="6">
        <f>'Q2'!Z4-'Q3'!$G$3</f>
        <v>5.0604999999999997E-2</v>
      </c>
      <c r="E9" s="6">
        <f>'Q2'!AA4-'Q3'!$G$3</f>
        <v>-1.0100000000000005E-3</v>
      </c>
      <c r="F9" s="6">
        <f>'Q2'!AB4-'Q3'!$G$3</f>
        <v>2.6651000000000001E-2</v>
      </c>
      <c r="G9" s="6"/>
      <c r="H9">
        <v>201602</v>
      </c>
      <c r="I9">
        <v>9.8897802199999996E-2</v>
      </c>
      <c r="J9">
        <v>4.5713849249999994E-2</v>
      </c>
      <c r="K9">
        <v>8.3873861840000119E-2</v>
      </c>
      <c r="L9">
        <v>-3.5884953279999965E-2</v>
      </c>
      <c r="M9">
        <v>8.7668150210000739E-3</v>
      </c>
      <c r="O9" s="28" t="s">
        <v>179</v>
      </c>
      <c r="P9" s="28"/>
      <c r="R9" s="33" t="s">
        <v>208</v>
      </c>
      <c r="S9" t="s">
        <v>214</v>
      </c>
    </row>
    <row r="10" spans="1:22" x14ac:dyDescent="0.3">
      <c r="A10">
        <v>201603</v>
      </c>
      <c r="B10" s="6">
        <f>'Q2'!X5-'Q3'!$G$3</f>
        <v>4.3997999999999995E-2</v>
      </c>
      <c r="C10" s="6">
        <f>'Q2'!Y5-'Q3'!$G$3</f>
        <v>7.5965999999999992E-2</v>
      </c>
      <c r="D10" s="6">
        <f>'Q2'!Z5-'Q3'!$G$3</f>
        <v>2.3761000000000004E-2</v>
      </c>
      <c r="E10" s="6">
        <f>'Q2'!AA5-'Q3'!$G$3</f>
        <v>-2.3371000000000003E-2</v>
      </c>
      <c r="F10" s="6">
        <f>'Q2'!AB5-'Q3'!$G$3</f>
        <v>3.3670000000000005E-2</v>
      </c>
      <c r="G10" s="6"/>
      <c r="H10">
        <v>201603</v>
      </c>
      <c r="I10">
        <v>0.15384049451439563</v>
      </c>
      <c r="J10">
        <v>0.13142683061762539</v>
      </c>
      <c r="K10">
        <v>0.11613103184222018</v>
      </c>
      <c r="L10">
        <v>-5.2632595756573086E-2</v>
      </c>
      <c r="M10">
        <v>4.8784594572883311E-2</v>
      </c>
      <c r="O10" s="25" t="s">
        <v>180</v>
      </c>
      <c r="P10" s="25">
        <v>0.46762774695012094</v>
      </c>
    </row>
    <row r="11" spans="1:22" x14ac:dyDescent="0.3">
      <c r="A11">
        <v>201604</v>
      </c>
      <c r="B11" s="6">
        <f>'Q2'!X6-'Q3'!$G$3</f>
        <v>3.8446000000000008E-2</v>
      </c>
      <c r="C11" s="6">
        <f>'Q2'!Y6-'Q3'!$G$3</f>
        <v>1.5770000000000003E-3</v>
      </c>
      <c r="D11" s="6">
        <f>'Q2'!Z6-'Q3'!$G$3</f>
        <v>-3.4903999999999998E-2</v>
      </c>
      <c r="E11" s="6">
        <f>'Q2'!AA6-'Q3'!$G$3</f>
        <v>-1.8626E-2</v>
      </c>
      <c r="F11" s="6">
        <f>'Q2'!AB6-'Q3'!$G$3</f>
        <v>-4.7959999999999996E-2</v>
      </c>
      <c r="G11" s="6"/>
      <c r="H11">
        <v>201604</v>
      </c>
      <c r="I11">
        <v>0.20512408913358238</v>
      </c>
      <c r="J11">
        <v>0.13999965171321516</v>
      </c>
      <c r="K11">
        <v>8.387038049785267E-2</v>
      </c>
      <c r="L11">
        <v>-6.4594056602550576E-2</v>
      </c>
      <c r="M11">
        <v>4.7775929846052279E-3</v>
      </c>
      <c r="O11" s="25" t="s">
        <v>181</v>
      </c>
      <c r="P11" s="25">
        <v>0.21867570971764635</v>
      </c>
      <c r="R11" s="38" t="s">
        <v>131</v>
      </c>
    </row>
    <row r="12" spans="1:22" x14ac:dyDescent="0.3">
      <c r="A12">
        <v>201605</v>
      </c>
      <c r="B12" s="6">
        <f>'Q2'!X7-'Q3'!$G$3</f>
        <v>-9.2626E-2</v>
      </c>
      <c r="C12" s="6">
        <f>'Q2'!Y7-'Q3'!$G$3</f>
        <v>1.1542999999999999E-2</v>
      </c>
      <c r="D12" s="6">
        <f>'Q2'!Z7-'Q3'!$G$3</f>
        <v>-6.5522000000000011E-2</v>
      </c>
      <c r="E12" s="6">
        <f>'Q2'!AA7-'Q3'!$G$3</f>
        <v>-1.3670999999999999E-2</v>
      </c>
      <c r="F12" s="6">
        <f>'Q2'!AB7-'Q3'!$G$3</f>
        <v>1.2822000000000002E-2</v>
      </c>
      <c r="G12" s="6"/>
      <c r="H12">
        <v>201605</v>
      </c>
      <c r="I12">
        <v>0.10072900978829669</v>
      </c>
      <c r="J12">
        <v>0.15999866560322018</v>
      </c>
      <c r="K12">
        <v>1.9356247709859442E-2</v>
      </c>
      <c r="L12">
        <v>-7.1769555594352386E-2</v>
      </c>
      <c r="M12">
        <v>2.3689516839761282E-2</v>
      </c>
      <c r="O12" s="25" t="s">
        <v>182</v>
      </c>
      <c r="P12" s="25">
        <v>0.20735216927877165</v>
      </c>
      <c r="R12" t="s">
        <v>209</v>
      </c>
    </row>
    <row r="13" spans="1:22" x14ac:dyDescent="0.3">
      <c r="A13">
        <v>201606</v>
      </c>
      <c r="B13" s="6">
        <f>'Q2'!X8-'Q3'!$G$3</f>
        <v>6.0553000000000003E-2</v>
      </c>
      <c r="C13" s="6">
        <f>'Q2'!Y8-'Q3'!$G$3</f>
        <v>3.3408E-2</v>
      </c>
      <c r="D13" s="6">
        <f>'Q2'!Z8-'Q3'!$G$3</f>
        <v>-2.1823000000000002E-2</v>
      </c>
      <c r="E13" s="6">
        <f>'Q2'!AA8-'Q3'!$G$3</f>
        <v>2.4929E-2</v>
      </c>
      <c r="F13" s="6">
        <f>'Q2'!AB8-'Q3'!$G$3</f>
        <v>9.3460000000000001E-3</v>
      </c>
      <c r="G13" s="6"/>
      <c r="H13">
        <v>201606</v>
      </c>
      <c r="I13">
        <v>0.1739858275767372</v>
      </c>
      <c r="J13">
        <v>0.20571189301731185</v>
      </c>
      <c r="K13">
        <v>3.2269738023462669E-3</v>
      </c>
      <c r="L13">
        <v>-4.3060316179330149E-2</v>
      </c>
      <c r="M13">
        <v>3.9399056165184243E-2</v>
      </c>
      <c r="O13" s="25" t="s">
        <v>183</v>
      </c>
      <c r="P13" s="25">
        <v>4.6034096119515977E-2</v>
      </c>
      <c r="R13" t="s">
        <v>210</v>
      </c>
    </row>
    <row r="14" spans="1:22" ht="16.8" thickBot="1" x14ac:dyDescent="0.35">
      <c r="A14">
        <v>201607</v>
      </c>
      <c r="B14" s="6">
        <f>'Q2'!X9-'Q3'!$G$3</f>
        <v>9.2977000000000004E-2</v>
      </c>
      <c r="C14" s="6">
        <f>'Q2'!Y9-'Q3'!$G$3</f>
        <v>-5.5764000000000001E-2</v>
      </c>
      <c r="D14" s="6">
        <f>'Q2'!Z9-'Q3'!$G$3</f>
        <v>0.13069399999999998</v>
      </c>
      <c r="E14" s="6">
        <f>'Q2'!AA9-'Q3'!$G$3</f>
        <v>2.3878999999999997E-2</v>
      </c>
      <c r="F14" s="6">
        <f>'Q2'!AB9-'Q3'!$G$3</f>
        <v>3.0672999999999999E-2</v>
      </c>
      <c r="G14" s="6"/>
      <c r="H14">
        <v>201607</v>
      </c>
      <c r="I14">
        <v>0.29018342283279996</v>
      </c>
      <c r="J14">
        <v>0.1457108463731982</v>
      </c>
      <c r="K14">
        <v>0.14036208175928411</v>
      </c>
      <c r="L14">
        <v>-1.4467915366452311E-2</v>
      </c>
      <c r="M14">
        <v>7.7516937751930026E-2</v>
      </c>
      <c r="O14" s="26" t="s">
        <v>184</v>
      </c>
      <c r="P14" s="26">
        <v>71</v>
      </c>
      <c r="R14" t="s">
        <v>211</v>
      </c>
    </row>
    <row r="15" spans="1:22" x14ac:dyDescent="0.3">
      <c r="A15">
        <v>201608</v>
      </c>
      <c r="B15" s="6">
        <f>'Q2'!X10-'Q3'!$G$3</f>
        <v>6.3321000000000002E-2</v>
      </c>
      <c r="C15" s="6">
        <f>'Q2'!Y10-'Q3'!$G$3</f>
        <v>-4.5900000000000003E-2</v>
      </c>
      <c r="D15" s="6">
        <f>'Q2'!Z10-'Q3'!$G$3</f>
        <v>-5.0642999999999994E-2</v>
      </c>
      <c r="E15" s="6">
        <f>'Q2'!AA10-'Q3'!$G$3</f>
        <v>-2.8899000000000001E-2</v>
      </c>
      <c r="F15" s="6">
        <f>'Q2'!AB10-'Q3'!$G$3</f>
        <v>3.3989999999999992E-3</v>
      </c>
      <c r="G15" s="6"/>
      <c r="H15">
        <v>201608</v>
      </c>
      <c r="I15">
        <v>0.37962022788699246</v>
      </c>
      <c r="J15">
        <v>9.9996983602907541E-2</v>
      </c>
      <c r="K15">
        <v>8.9452897343304416E-2</v>
      </c>
      <c r="L15">
        <v>-3.703561457247595E-2</v>
      </c>
      <c r="M15">
        <v>8.7644519449860292E-2</v>
      </c>
    </row>
    <row r="16" spans="1:22" ht="16.8" thickBot="1" x14ac:dyDescent="0.35">
      <c r="A16">
        <v>201609</v>
      </c>
      <c r="B16" s="6">
        <f>'Q2'!X11-'Q3'!$G$3</f>
        <v>-2.2551000000000002E-2</v>
      </c>
      <c r="C16" s="6">
        <f>'Q2'!Y11-'Q3'!$G$3</f>
        <v>-8.1324000000000007E-2</v>
      </c>
      <c r="D16" s="6">
        <f>'Q2'!Z11-'Q3'!$G$3</f>
        <v>-2.1576999999999999E-2</v>
      </c>
      <c r="E16" s="6">
        <f>'Q2'!AA11-'Q3'!$G$3</f>
        <v>-3.3930000000000002E-3</v>
      </c>
      <c r="F16" s="6">
        <f>'Q2'!AB11-'Q3'!$G$3</f>
        <v>4.8059999999999995E-3</v>
      </c>
      <c r="G16" s="6"/>
      <c r="H16">
        <v>201609</v>
      </c>
      <c r="I16">
        <v>0.35678613349523491</v>
      </c>
      <c r="J16">
        <v>1.7140810810002183E-2</v>
      </c>
      <c r="K16">
        <v>7.2482489561387808E-2</v>
      </c>
      <c r="L16">
        <v>-3.4525166419666409E-2</v>
      </c>
      <c r="M16">
        <v>9.9397606127035631E-2</v>
      </c>
      <c r="O16" t="s">
        <v>185</v>
      </c>
    </row>
    <row r="17" spans="1:23" x14ac:dyDescent="0.3">
      <c r="A17">
        <v>201610</v>
      </c>
      <c r="B17" s="6">
        <f>'Q2'!X12-'Q3'!$G$3</f>
        <v>5.5711999999999998E-2</v>
      </c>
      <c r="C17" s="6">
        <f>'Q2'!Y12-'Q3'!$G$3</f>
        <v>-3.8300000000000053E-4</v>
      </c>
      <c r="D17" s="6">
        <f>'Q2'!Z12-'Q3'!$G$3</f>
        <v>0.11108899999999999</v>
      </c>
      <c r="E17" s="6">
        <f>'Q2'!AA12-'Q3'!$G$3</f>
        <v>4.3899999999999998E-3</v>
      </c>
      <c r="F17" s="6">
        <f>'Q2'!AB12-'Q3'!$G$3</f>
        <v>7.4470000000000005E-3</v>
      </c>
      <c r="G17" s="6"/>
      <c r="H17">
        <v>201610</v>
      </c>
      <c r="I17">
        <v>0.44051611936549273</v>
      </c>
      <c r="J17">
        <v>2.2854090744321987E-2</v>
      </c>
      <c r="K17">
        <v>0.1980583917816412</v>
      </c>
      <c r="L17">
        <v>-2.4493882898766861E-2</v>
      </c>
      <c r="M17">
        <v>0.11418120573662582</v>
      </c>
      <c r="O17" s="27"/>
      <c r="P17" s="27" t="s">
        <v>190</v>
      </c>
      <c r="Q17" s="27" t="s">
        <v>191</v>
      </c>
      <c r="R17" s="27" t="s">
        <v>192</v>
      </c>
      <c r="S17" s="27" t="s">
        <v>193</v>
      </c>
      <c r="T17" s="27" t="s">
        <v>194</v>
      </c>
    </row>
    <row r="18" spans="1:23" x14ac:dyDescent="0.3">
      <c r="A18">
        <v>201611</v>
      </c>
      <c r="B18" s="6">
        <f>'Q2'!X13-'Q3'!$G$3</f>
        <v>-3.2419999999999997E-2</v>
      </c>
      <c r="C18" s="6">
        <f>'Q2'!Y13-'Q3'!$G$3</f>
        <v>2.3779999999999999E-3</v>
      </c>
      <c r="D18" s="6">
        <f>'Q2'!Z13-'Q3'!$G$3</f>
        <v>0.19513399999999997</v>
      </c>
      <c r="E18" s="6">
        <f>'Q2'!AA13-'Q3'!$G$3</f>
        <v>-2.1422E-2</v>
      </c>
      <c r="F18" s="6">
        <f>'Q2'!AB13-'Q3'!$G$3</f>
        <v>-1.1319000000000001E-2</v>
      </c>
      <c r="G18" s="6"/>
      <c r="H18">
        <v>201611</v>
      </c>
      <c r="I18">
        <v>0.40245768349185651</v>
      </c>
      <c r="J18">
        <v>3.1423562316577947E-2</v>
      </c>
      <c r="K18">
        <v>0.4390286683542497</v>
      </c>
      <c r="L18">
        <v>-3.9538138236702158E-2</v>
      </c>
      <c r="M18">
        <v>0.10825487590331284</v>
      </c>
      <c r="O18" s="25" t="s">
        <v>186</v>
      </c>
      <c r="P18" s="25">
        <v>1</v>
      </c>
      <c r="Q18" s="25">
        <v>4.0923950406921678E-2</v>
      </c>
      <c r="R18" s="25">
        <v>4.0923950406921678E-2</v>
      </c>
      <c r="S18" s="25">
        <v>19.311602311845313</v>
      </c>
      <c r="T18" s="25">
        <v>3.9269221830417106E-5</v>
      </c>
    </row>
    <row r="19" spans="1:23" x14ac:dyDescent="0.3">
      <c r="A19">
        <v>201612</v>
      </c>
      <c r="B19" s="6">
        <f>'Q2'!X14-'Q3'!$G$3</f>
        <v>-5.2134E-2</v>
      </c>
      <c r="C19" s="6">
        <f>'Q2'!Y14-'Q3'!$G$3</f>
        <v>-3.6470000000000002E-2</v>
      </c>
      <c r="D19" s="6">
        <f>'Q2'!Z14-'Q3'!$G$3</f>
        <v>-1.5434E-2</v>
      </c>
      <c r="E19" s="6">
        <f>'Q2'!AA14-'Q3'!$G$3</f>
        <v>4.3608000000000001E-2</v>
      </c>
      <c r="F19" s="6">
        <f>'Q2'!AB14-'Q3'!$G$3</f>
        <v>-4.6160000000000003E-3</v>
      </c>
      <c r="G19" s="6"/>
      <c r="H19">
        <v>201612</v>
      </c>
      <c r="I19">
        <v>0.3377567007216431</v>
      </c>
      <c r="J19">
        <v>-3.9136272081963241E-6</v>
      </c>
      <c r="K19">
        <v>0.42545287189699565</v>
      </c>
      <c r="L19">
        <v>8.1084538016515939E-3</v>
      </c>
      <c r="M19">
        <v>0.10978870065156299</v>
      </c>
      <c r="O19" s="25" t="s">
        <v>187</v>
      </c>
      <c r="P19" s="25">
        <v>69</v>
      </c>
      <c r="Q19" s="25">
        <v>0.1462205223823177</v>
      </c>
      <c r="R19" s="25">
        <v>2.119138005540836E-3</v>
      </c>
      <c r="S19" s="25"/>
      <c r="T19" s="25"/>
    </row>
    <row r="20" spans="1:23" ht="16.8" thickBot="1" x14ac:dyDescent="0.35">
      <c r="A20">
        <v>201701</v>
      </c>
      <c r="B20" s="6">
        <f>'Q2'!X15-'Q3'!$G$3</f>
        <v>1.1120000000000001E-3</v>
      </c>
      <c r="C20" s="6">
        <f>'Q2'!Y15-'Q3'!$G$3</f>
        <v>4.2571000000000005E-2</v>
      </c>
      <c r="D20" s="6">
        <f>'Q2'!Z15-'Q3'!$G$3</f>
        <v>-3.6954000000000001E-2</v>
      </c>
      <c r="E20" s="6">
        <f>'Q2'!AA15-'Q3'!$G$3</f>
        <v>-1.0975E-2</v>
      </c>
      <c r="F20" s="6">
        <f>'Q2'!AB15-'Q3'!$G$3</f>
        <v>1.5013999999999998E-2</v>
      </c>
      <c r="G20" s="6"/>
      <c r="H20">
        <v>201701</v>
      </c>
      <c r="I20">
        <v>0.34727082637717555</v>
      </c>
      <c r="J20">
        <v>4.8566896284004679E-2</v>
      </c>
      <c r="K20">
        <v>0.38132940370029589</v>
      </c>
      <c r="L20">
        <v>3.093114243988504E-3</v>
      </c>
      <c r="M20">
        <v>0.133109800407055</v>
      </c>
      <c r="O20" s="26" t="s">
        <v>188</v>
      </c>
      <c r="P20" s="26">
        <v>70</v>
      </c>
      <c r="Q20" s="26">
        <v>0.18714447278923937</v>
      </c>
      <c r="R20" s="26"/>
      <c r="S20" s="26"/>
      <c r="T20" s="26"/>
    </row>
    <row r="21" spans="1:23" ht="16.8" thickBot="1" x14ac:dyDescent="0.35">
      <c r="A21">
        <v>201702</v>
      </c>
      <c r="B21" s="6">
        <f>'Q2'!X16-'Q3'!$G$3</f>
        <v>5.7560000000000007E-2</v>
      </c>
      <c r="C21" s="6">
        <f>'Q2'!Y16-'Q3'!$G$3</f>
        <v>2.9421999999999997E-2</v>
      </c>
      <c r="D21" s="6">
        <f>'Q2'!Z16-'Q3'!$G$3</f>
        <v>8.4907999999999997E-2</v>
      </c>
      <c r="E21" s="6">
        <f>'Q2'!AA16-'Q3'!$G$3</f>
        <v>-3.4990000000000004E-3</v>
      </c>
      <c r="F21" s="6">
        <f>'Q2'!AB16-'Q3'!$G$3</f>
        <v>2.6020000000000001E-2</v>
      </c>
      <c r="G21" s="6"/>
      <c r="H21">
        <v>201702</v>
      </c>
      <c r="I21">
        <v>0.43290336010170893</v>
      </c>
      <c r="J21">
        <v>8.5709232884176867E-2</v>
      </c>
      <c r="K21">
        <v>0.50690329713188231</v>
      </c>
      <c r="L21">
        <v>5.6018501227128592E-3</v>
      </c>
      <c r="M21">
        <v>0.16939197621608892</v>
      </c>
    </row>
    <row r="22" spans="1:23" x14ac:dyDescent="0.3">
      <c r="A22">
        <v>201703</v>
      </c>
      <c r="B22" s="6">
        <f>'Q2'!X17-'Q3'!$G$3</f>
        <v>-4.1856999999999998E-2</v>
      </c>
      <c r="C22" s="6">
        <f>'Q2'!Y17-'Q3'!$G$3</f>
        <v>-4.8106000000000003E-2</v>
      </c>
      <c r="D22" s="6">
        <f>'Q2'!Z17-'Q3'!$G$3</f>
        <v>-5.5549000000000001E-2</v>
      </c>
      <c r="E22" s="6">
        <f>'Q2'!AA17-'Q3'!$G$3</f>
        <v>-1.3481E-2</v>
      </c>
      <c r="F22" s="6">
        <f>'Q2'!AB17-'Q3'!$G$3</f>
        <v>2.6099999999999995E-4</v>
      </c>
      <c r="G22" s="6"/>
      <c r="H22">
        <v>201703</v>
      </c>
      <c r="I22">
        <v>0.38152374431854197</v>
      </c>
      <c r="J22">
        <v>3.9994359924355738E-2</v>
      </c>
      <c r="K22">
        <v>0.43223774566229478</v>
      </c>
      <c r="L22">
        <v>-1.9210573180551416E-3</v>
      </c>
      <c r="M22">
        <v>0.17671353937917789</v>
      </c>
      <c r="O22" s="27"/>
      <c r="P22" s="27" t="s">
        <v>195</v>
      </c>
      <c r="Q22" s="27" t="s">
        <v>183</v>
      </c>
      <c r="R22" s="27" t="s">
        <v>196</v>
      </c>
      <c r="S22" s="27" t="s">
        <v>197</v>
      </c>
      <c r="T22" s="27" t="s">
        <v>198</v>
      </c>
      <c r="U22" s="27" t="s">
        <v>199</v>
      </c>
      <c r="V22" s="27" t="s">
        <v>200</v>
      </c>
      <c r="W22" s="27" t="s">
        <v>201</v>
      </c>
    </row>
    <row r="23" spans="1:23" x14ac:dyDescent="0.3">
      <c r="A23">
        <v>201704</v>
      </c>
      <c r="B23" s="6">
        <f>'Q2'!X18-'Q3'!$G$3</f>
        <v>-3.9058999999999996E-2</v>
      </c>
      <c r="C23" s="6">
        <f>'Q2'!Y18-'Q3'!$G$3</f>
        <v>1.0485E-2</v>
      </c>
      <c r="D23" s="6">
        <f>'Q2'!Z18-'Q3'!$G$3</f>
        <v>-6.9982000000000003E-2</v>
      </c>
      <c r="E23" s="6">
        <f>'Q2'!AA18-'Q3'!$G$3</f>
        <v>-6.0010000000000003E-3</v>
      </c>
      <c r="F23" s="6">
        <f>'Q2'!AB18-'Q3'!$G$3</f>
        <v>1.6399999999999922E-4</v>
      </c>
      <c r="G23" s="6"/>
      <c r="H23">
        <v>201704</v>
      </c>
      <c r="I23">
        <v>0.33585195085511543</v>
      </c>
      <c r="J23">
        <v>5.7138666947708749E-2</v>
      </c>
      <c r="K23">
        <v>0.34060031021932979</v>
      </c>
      <c r="L23">
        <v>-1.9220553969978571E-3</v>
      </c>
      <c r="M23">
        <v>0.18396680163591128</v>
      </c>
      <c r="O23" s="25" t="s">
        <v>189</v>
      </c>
      <c r="P23" s="25">
        <v>7.8339342873815915E-3</v>
      </c>
      <c r="Q23" s="25">
        <v>5.5116856805759963E-3</v>
      </c>
      <c r="R23" s="25">
        <v>1.4213318286617007</v>
      </c>
      <c r="S23" s="25">
        <v>0.1597243307253606</v>
      </c>
      <c r="T23" s="25">
        <v>-3.1615777905956953E-3</v>
      </c>
      <c r="U23" s="25">
        <v>1.8829446365358878E-2</v>
      </c>
      <c r="V23" s="25">
        <v>-3.1615777905956953E-3</v>
      </c>
      <c r="W23" s="25">
        <v>1.8829446365358878E-2</v>
      </c>
    </row>
    <row r="24" spans="1:23" ht="16.8" thickBot="1" x14ac:dyDescent="0.35">
      <c r="A24">
        <v>201705</v>
      </c>
      <c r="B24" s="6">
        <f>'Q2'!X19-'Q3'!$G$3</f>
        <v>-2.5943000000000001E-2</v>
      </c>
      <c r="C24" s="6">
        <f>'Q2'!Y19-'Q3'!$G$3</f>
        <v>3.9945000000000001E-2</v>
      </c>
      <c r="D24" s="6">
        <f>'Q2'!Z19-'Q3'!$G$3</f>
        <v>3.9570000000000008E-2</v>
      </c>
      <c r="E24" s="6">
        <f>'Q2'!AA19-'Q3'!$G$3</f>
        <v>9.077E-3</v>
      </c>
      <c r="F24" s="6">
        <f>'Q2'!AB19-'Q3'!$G$3</f>
        <v>1.1091000000000002E-2</v>
      </c>
      <c r="G24" s="6"/>
      <c r="H24">
        <v>201705</v>
      </c>
      <c r="I24">
        <v>0.30921105539921179</v>
      </c>
      <c r="J24">
        <v>0.10570890300062108</v>
      </c>
      <c r="K24">
        <v>0.40169146635602471</v>
      </c>
      <c r="L24">
        <v>1.3125965773781667E-2</v>
      </c>
      <c r="M24">
        <v>0.2042019782426705</v>
      </c>
      <c r="O24" s="26" t="s">
        <v>202</v>
      </c>
      <c r="P24" s="26">
        <v>0.60362987069446306</v>
      </c>
      <c r="Q24" s="26">
        <v>0.13736040671996896</v>
      </c>
      <c r="R24" s="26">
        <v>4.3944968212350926</v>
      </c>
      <c r="S24" s="26">
        <v>3.9269221830416937E-5</v>
      </c>
      <c r="T24" s="26">
        <v>0.32960335709119587</v>
      </c>
      <c r="U24" s="26">
        <v>0.8776563842977303</v>
      </c>
      <c r="V24" s="26">
        <v>0.32960335709119587</v>
      </c>
      <c r="W24" s="26">
        <v>0.8776563842977303</v>
      </c>
    </row>
    <row r="25" spans="1:23" x14ac:dyDescent="0.3">
      <c r="A25">
        <v>201706</v>
      </c>
      <c r="B25" s="6">
        <f>'Q2'!X20-'Q3'!$G$3</f>
        <v>1.7256000000000001E-2</v>
      </c>
      <c r="C25" s="6">
        <f>'Q2'!Y20-'Q3'!$G$3</f>
        <v>-3.1841000000000001E-2</v>
      </c>
      <c r="D25" s="6">
        <f>'Q2'!Z20-'Q3'!$G$3</f>
        <v>2.0635000000000001E-2</v>
      </c>
      <c r="E25" s="6">
        <f>'Q2'!AA20-'Q3'!$G$3</f>
        <v>0.16726699999999997</v>
      </c>
      <c r="F25" s="6">
        <f>'Q2'!AB20-'Q3'!$G$3</f>
        <v>2.9291000000000005E-2</v>
      </c>
      <c r="G25" s="6"/>
      <c r="H25">
        <v>201706</v>
      </c>
      <c r="I25">
        <v>0.33965806770357587</v>
      </c>
      <c r="J25">
        <v>7.7136279238182004E-2</v>
      </c>
      <c r="K25">
        <v>0.43902551856241745</v>
      </c>
      <c r="L25">
        <v>0.18866726248550747</v>
      </c>
      <c r="M25">
        <v>0.24669947025683259</v>
      </c>
    </row>
    <row r="26" spans="1:23" x14ac:dyDescent="0.3">
      <c r="A26">
        <v>201707</v>
      </c>
      <c r="B26" s="6">
        <f>'Q2'!X21-'Q3'!$G$3</f>
        <v>3.0049000000000006E-2</v>
      </c>
      <c r="C26" s="6">
        <f>'Q2'!Y21-'Q3'!$G$3</f>
        <v>-1.9263000000000002E-2</v>
      </c>
      <c r="D26" s="6">
        <f>'Q2'!Z21-'Q3'!$G$3</f>
        <v>7.3275999999999994E-2</v>
      </c>
      <c r="E26" s="6">
        <f>'Q2'!AA21-'Q3'!$G$3</f>
        <v>-1.8563999999999997E-2</v>
      </c>
      <c r="F26" s="6">
        <f>'Q2'!AB21-'Q3'!$G$3</f>
        <v>-2.8969999999999998E-3</v>
      </c>
      <c r="G26" s="6"/>
      <c r="H26">
        <v>201707</v>
      </c>
      <c r="I26">
        <v>0.38795140138622197</v>
      </c>
      <c r="J26">
        <v>6.2850220766645926E-2</v>
      </c>
      <c r="K26">
        <v>0.55310570557197147</v>
      </c>
      <c r="L26">
        <v>0.17373284699963953</v>
      </c>
      <c r="M26">
        <v>0.25056797871303971</v>
      </c>
      <c r="O26" t="s">
        <v>178</v>
      </c>
      <c r="Q26" t="s">
        <v>204</v>
      </c>
    </row>
    <row r="27" spans="1:23" ht="16.8" thickBot="1" x14ac:dyDescent="0.35">
      <c r="A27">
        <v>201708</v>
      </c>
      <c r="B27" s="6">
        <f>'Q2'!X22-'Q3'!$G$3</f>
        <v>-1.0287000000000001E-2</v>
      </c>
      <c r="C27" s="6">
        <f>'Q2'!Y22-'Q3'!$G$3</f>
        <v>3.4324E-2</v>
      </c>
      <c r="D27" s="6">
        <f>'Q2'!Z22-'Q3'!$G$3</f>
        <v>0.16333700000000001</v>
      </c>
      <c r="E27" s="6">
        <f>'Q2'!AA22-'Q3'!$G$3</f>
        <v>7.4539999999999988E-3</v>
      </c>
      <c r="F27" s="6">
        <f>'Q2'!AB22-'Q3'!$G$3</f>
        <v>9.196000000000001E-3</v>
      </c>
      <c r="G27" s="6"/>
      <c r="H27">
        <v>201708</v>
      </c>
      <c r="I27">
        <v>0.38200125372847915</v>
      </c>
      <c r="J27">
        <v>0.10570859306884017</v>
      </c>
      <c r="K27">
        <v>0.81610396643641248</v>
      </c>
      <c r="L27">
        <v>0.18952424872317275</v>
      </c>
      <c r="M27">
        <v>0.26957160971756311</v>
      </c>
    </row>
    <row r="28" spans="1:23" x14ac:dyDescent="0.3">
      <c r="A28">
        <v>201709</v>
      </c>
      <c r="B28" s="6">
        <f>'Q2'!X23-'Q3'!$G$3</f>
        <v>-3.6131000000000003E-2</v>
      </c>
      <c r="C28" s="6">
        <f>'Q2'!Y23-'Q3'!$G$3</f>
        <v>-2.6672000000000001E-2</v>
      </c>
      <c r="D28" s="6">
        <f>'Q2'!Z23-'Q3'!$G$3</f>
        <v>-9.2106000000000007E-2</v>
      </c>
      <c r="E28" s="6">
        <f>'Q2'!AA23-'Q3'!$G$3</f>
        <v>-8.2140000000000008E-3</v>
      </c>
      <c r="F28" s="6">
        <f>'Q2'!AB23-'Q3'!$G$3</f>
        <v>-2.5066999999999999E-2</v>
      </c>
      <c r="G28" s="6"/>
      <c r="H28">
        <v>201709</v>
      </c>
      <c r="I28">
        <v>0.34036017395238627</v>
      </c>
      <c r="J28">
        <v>8.285138503292111E-2</v>
      </c>
      <c r="K28">
        <v>0.65972651830243878</v>
      </c>
      <c r="L28">
        <v>0.18689064203649952</v>
      </c>
      <c r="M28">
        <v>0.24536468783507837</v>
      </c>
      <c r="O28" s="28" t="s">
        <v>179</v>
      </c>
      <c r="P28" s="28"/>
    </row>
    <row r="29" spans="1:23" x14ac:dyDescent="0.3">
      <c r="A29">
        <v>201710</v>
      </c>
      <c r="B29" s="6">
        <f>'Q2'!X24-'Q3'!$G$3</f>
        <v>-1.4876E-2</v>
      </c>
      <c r="C29" s="6">
        <f>'Q2'!Y24-'Q3'!$G$3</f>
        <v>5.9963999999999996E-2</v>
      </c>
      <c r="D29" s="6">
        <f>'Q2'!Z24-'Q3'!$G$3</f>
        <v>-2.7415000000000002E-2</v>
      </c>
      <c r="E29" s="6">
        <f>'Q2'!AA24-'Q3'!$G$3</f>
        <v>9.5189999999999997E-3</v>
      </c>
      <c r="F29" s="6">
        <f>'Q2'!AB24-'Q3'!$G$3</f>
        <v>3.3471000000000001E-2</v>
      </c>
      <c r="G29" s="6"/>
      <c r="H29">
        <v>201710</v>
      </c>
      <c r="I29">
        <v>0.32846313704838481</v>
      </c>
      <c r="J29">
        <v>0.15428059379523251</v>
      </c>
      <c r="K29">
        <v>0.6241834749129922</v>
      </c>
      <c r="L29">
        <v>0.20530999791026394</v>
      </c>
      <c r="M29">
        <v>0.29452047742861676</v>
      </c>
      <c r="O29" s="25" t="s">
        <v>180</v>
      </c>
      <c r="P29" s="25">
        <v>0.44289488152516637</v>
      </c>
    </row>
    <row r="30" spans="1:23" x14ac:dyDescent="0.3">
      <c r="A30">
        <v>201711</v>
      </c>
      <c r="B30" s="6">
        <f>'Q2'!X25-'Q3'!$G$3</f>
        <v>-4.5070000000000006E-3</v>
      </c>
      <c r="C30" s="6">
        <f>'Q2'!Y25-'Q3'!$G$3</f>
        <v>-4.5602999999999998E-2</v>
      </c>
      <c r="D30" s="6">
        <f>'Q2'!Z25-'Q3'!$G$3</f>
        <v>0.175619</v>
      </c>
      <c r="E30" s="6">
        <f>'Q2'!AA25-'Q3'!$G$3</f>
        <v>-3.0018000000000003E-2</v>
      </c>
      <c r="F30" s="6">
        <f>'Q2'!AB25-'Q3'!$G$3</f>
        <v>-2.7619999999999999E-2</v>
      </c>
      <c r="G30" s="6"/>
      <c r="H30">
        <v>201711</v>
      </c>
      <c r="I30">
        <v>0.33044653251199807</v>
      </c>
      <c r="J30">
        <v>0.10856761943915982</v>
      </c>
      <c r="K30">
        <v>0.91916605344321489</v>
      </c>
      <c r="L30">
        <v>0.17636086238045534</v>
      </c>
      <c r="M30">
        <v>0.26653294470661004</v>
      </c>
      <c r="O30" s="25" t="s">
        <v>181</v>
      </c>
      <c r="P30" s="25">
        <v>0.19615587608119114</v>
      </c>
    </row>
    <row r="31" spans="1:23" x14ac:dyDescent="0.3">
      <c r="A31">
        <v>201712</v>
      </c>
      <c r="B31" s="6">
        <f>'Q2'!X26-'Q3'!$G$3</f>
        <v>8.0438999999999997E-2</v>
      </c>
      <c r="C31" s="6">
        <f>'Q2'!Y26-'Q3'!$G$3</f>
        <v>8.4205000000000002E-2</v>
      </c>
      <c r="D31" s="6">
        <f>'Q2'!Z26-'Q3'!$G$3</f>
        <v>0.15881899999999999</v>
      </c>
      <c r="E31" s="6">
        <f>'Q2'!AA26-'Q3'!$G$3</f>
        <v>1.8608E-2</v>
      </c>
      <c r="F31" s="6">
        <f>'Q2'!AB26-'Q3'!$G$3</f>
        <v>1.8049999999999993E-3</v>
      </c>
      <c r="G31" s="6"/>
      <c r="H31">
        <v>201712</v>
      </c>
      <c r="I31">
        <v>0.44544900033580248</v>
      </c>
      <c r="J31">
        <v>0.20856596155066942</v>
      </c>
      <c r="K31">
        <v>1.2354810832056722</v>
      </c>
      <c r="L31">
        <v>0.20530875048191355</v>
      </c>
      <c r="M31">
        <v>0.2764182343400452</v>
      </c>
      <c r="O31" s="25" t="s">
        <v>182</v>
      </c>
      <c r="P31" s="25">
        <v>0.18450596124178811</v>
      </c>
    </row>
    <row r="32" spans="1:23" x14ac:dyDescent="0.3">
      <c r="A32">
        <v>201801</v>
      </c>
      <c r="B32" s="6">
        <f>'Q2'!X27-'Q3'!$G$3</f>
        <v>2.6922000000000001E-2</v>
      </c>
      <c r="C32" s="6">
        <f>'Q2'!Y27-'Q3'!$G$3</f>
        <v>0.10511</v>
      </c>
      <c r="D32" s="6">
        <f>'Q2'!Z27-'Q3'!$G$3</f>
        <v>-9.1851000000000016E-2</v>
      </c>
      <c r="E32" s="6">
        <f>'Q2'!AA27-'Q3'!$G$3</f>
        <v>-8.182E-3</v>
      </c>
      <c r="F32" s="6">
        <f>'Q2'!AB27-'Q3'!$G$3</f>
        <v>3.7309000000000002E-2</v>
      </c>
      <c r="G32" s="6"/>
      <c r="H32">
        <v>201801</v>
      </c>
      <c r="I32">
        <v>0.49303607232485769</v>
      </c>
      <c r="J32">
        <v>0.3428497255385643</v>
      </c>
      <c r="K32">
        <v>1.0435627967313819</v>
      </c>
      <c r="L32">
        <v>0.20267876678836205</v>
      </c>
      <c r="M32">
        <v>0.33169863165107838</v>
      </c>
      <c r="O32" s="25" t="s">
        <v>183</v>
      </c>
      <c r="P32" s="25">
        <v>5.852749779324784E-2</v>
      </c>
    </row>
    <row r="33" spans="1:23" ht="16.8" thickBot="1" x14ac:dyDescent="0.35">
      <c r="A33">
        <v>201802</v>
      </c>
      <c r="B33" s="6">
        <f>'Q2'!X28-'Q3'!$G$3</f>
        <v>-2.3266000000000002E-2</v>
      </c>
      <c r="C33" s="6">
        <f>'Q2'!Y28-'Q3'!$G$3</f>
        <v>-5.0680999999999997E-2</v>
      </c>
      <c r="D33" s="6">
        <f>'Q2'!Z28-'Q3'!$G$3</f>
        <v>9.6519999999999991E-3</v>
      </c>
      <c r="E33" s="6">
        <f>'Q2'!AA28-'Q3'!$G$3</f>
        <v>-6.0000000000000001E-3</v>
      </c>
      <c r="F33" s="6">
        <f>'Q2'!AB28-'Q3'!$G$3</f>
        <v>-3.1966000000000001E-2</v>
      </c>
      <c r="G33" s="6"/>
      <c r="H33">
        <v>201802</v>
      </c>
      <c r="I33">
        <v>0.46725731150009664</v>
      </c>
      <c r="J33">
        <v>0.28284985695177567</v>
      </c>
      <c r="K33">
        <v>1.0755486416258213</v>
      </c>
      <c r="L33">
        <v>0.20267876678836205</v>
      </c>
      <c r="M33">
        <v>0.29711974498162652</v>
      </c>
      <c r="O33" s="26" t="s">
        <v>184</v>
      </c>
      <c r="P33" s="26">
        <v>71</v>
      </c>
    </row>
    <row r="34" spans="1:23" x14ac:dyDescent="0.3">
      <c r="A34">
        <v>201803</v>
      </c>
      <c r="B34" s="6">
        <f>'Q2'!X29-'Q3'!$G$3</f>
        <v>-1.8161E-2</v>
      </c>
      <c r="C34" s="6">
        <f>'Q2'!Y29-'Q3'!$G$3</f>
        <v>8.3088999999999982E-2</v>
      </c>
      <c r="D34" s="6">
        <f>'Q2'!Z29-'Q3'!$G$3</f>
        <v>4.1946000000000004E-2</v>
      </c>
      <c r="E34" s="6">
        <f>'Q2'!AA29-'Q3'!$G$3</f>
        <v>2.2445E-2</v>
      </c>
      <c r="F34" s="6">
        <f>'Q2'!AB29-'Q3'!$G$3</f>
        <v>3.6179999999999997E-3</v>
      </c>
      <c r="G34" s="6"/>
      <c r="H34">
        <v>201803</v>
      </c>
      <c r="I34">
        <v>0.44941399533494408</v>
      </c>
      <c r="J34">
        <v>0.39713766785775229</v>
      </c>
      <c r="K34">
        <v>1.175062896797213</v>
      </c>
      <c r="L34">
        <v>0.236888964309657</v>
      </c>
      <c r="M34">
        <v>0.30959544268885963</v>
      </c>
    </row>
    <row r="35" spans="1:23" ht="16.8" thickBot="1" x14ac:dyDescent="0.35">
      <c r="A35">
        <v>201804</v>
      </c>
      <c r="B35" s="6">
        <f>'Q2'!X30-'Q3'!$G$3</f>
        <v>0.111649</v>
      </c>
      <c r="C35" s="6">
        <f>'Q2'!Y30-'Q3'!$G$3</f>
        <v>-4.2807999999999999E-2</v>
      </c>
      <c r="D35" s="6">
        <f>'Q2'!Z30-'Q3'!$G$3</f>
        <v>7.2430999999999995E-2</v>
      </c>
      <c r="E35" s="6">
        <f>'Q2'!AA30-'Q3'!$G$3</f>
        <v>-2.5149999999999999E-2</v>
      </c>
      <c r="F35" s="6">
        <f>'Q2'!AB30-'Q3'!$G$3</f>
        <v>-2.9957999999999999E-2</v>
      </c>
      <c r="G35" s="6"/>
      <c r="H35">
        <v>201804</v>
      </c>
      <c r="I35">
        <v>0.61993610247210507</v>
      </c>
      <c r="J35">
        <v>0.3457118245792441</v>
      </c>
      <c r="K35">
        <v>1.3456552548559149</v>
      </c>
      <c r="L35">
        <v>0.21320254064312705</v>
      </c>
      <c r="M35">
        <v>0.27822015507291997</v>
      </c>
      <c r="O35" t="s">
        <v>185</v>
      </c>
    </row>
    <row r="36" spans="1:23" x14ac:dyDescent="0.3">
      <c r="A36">
        <v>201805</v>
      </c>
      <c r="B36" s="6">
        <f>'Q2'!X31-'Q3'!$G$3</f>
        <v>6.1318000000000004E-2</v>
      </c>
      <c r="C36" s="6">
        <f>'Q2'!Y31-'Q3'!$G$3</f>
        <v>8.8629999999999994E-3</v>
      </c>
      <c r="D36" s="6">
        <f>'Q2'!Z31-'Q3'!$G$3</f>
        <v>-3.3274999999999999E-2</v>
      </c>
      <c r="E36" s="6">
        <f>'Q2'!AA31-'Q3'!$G$3</f>
        <v>1.3524E-2</v>
      </c>
      <c r="F36" s="6">
        <f>'Q2'!AB31-'Q3'!$G$3</f>
        <v>1.4368000000000001E-2</v>
      </c>
      <c r="G36" s="6"/>
      <c r="H36">
        <v>201805</v>
      </c>
      <c r="I36">
        <v>0.72898696101832217</v>
      </c>
      <c r="J36">
        <v>0.36571313942796557</v>
      </c>
      <c r="K36">
        <v>1.2816775077797198</v>
      </c>
      <c r="L36">
        <v>0.23688910704664368</v>
      </c>
      <c r="M36">
        <v>0.30425494319144519</v>
      </c>
      <c r="O36" s="27"/>
      <c r="P36" s="27" t="s">
        <v>190</v>
      </c>
      <c r="Q36" s="27" t="s">
        <v>191</v>
      </c>
      <c r="R36" s="27" t="s">
        <v>192</v>
      </c>
      <c r="S36" s="27" t="s">
        <v>193</v>
      </c>
      <c r="T36" s="27" t="s">
        <v>194</v>
      </c>
    </row>
    <row r="37" spans="1:23" x14ac:dyDescent="0.3">
      <c r="A37">
        <v>201806</v>
      </c>
      <c r="B37" s="6">
        <f>'Q2'!X32-'Q3'!$G$3</f>
        <v>-3.4667999999999997E-2</v>
      </c>
      <c r="C37" s="6">
        <f>'Q2'!Y32-'Q3'!$G$3</f>
        <v>2.3699999999999988E-3</v>
      </c>
      <c r="D37" s="6">
        <f>'Q2'!Z32-'Q3'!$G$3</f>
        <v>-9.3228999999999992E-2</v>
      </c>
      <c r="E37" s="6">
        <f>'Q2'!AA32-'Q3'!$G$3</f>
        <v>-2.9405000000000001E-2</v>
      </c>
      <c r="F37" s="6">
        <f>'Q2'!AB32-'Q3'!$G$3</f>
        <v>-9.4990000000000005E-3</v>
      </c>
      <c r="G37" s="6"/>
      <c r="H37">
        <v>201806</v>
      </c>
      <c r="I37">
        <v>0.67942036281984897</v>
      </c>
      <c r="J37">
        <v>0.37714415840497773</v>
      </c>
      <c r="K37">
        <v>1.0826490604536025</v>
      </c>
      <c r="L37">
        <v>0.20793971749621698</v>
      </c>
      <c r="M37">
        <v>0.29969135514521827</v>
      </c>
      <c r="O37" s="25" t="s">
        <v>186</v>
      </c>
      <c r="P37" s="25">
        <v>1</v>
      </c>
      <c r="Q37" s="25">
        <v>5.767644531195279E-2</v>
      </c>
      <c r="R37" s="25">
        <v>5.767644531195279E-2</v>
      </c>
      <c r="S37" s="25">
        <v>16.83753733698904</v>
      </c>
      <c r="T37" s="25">
        <v>1.0985222806328178E-4</v>
      </c>
    </row>
    <row r="38" spans="1:23" x14ac:dyDescent="0.3">
      <c r="A38">
        <v>201807</v>
      </c>
      <c r="B38" s="6">
        <f>'Q2'!X33-'Q3'!$G$3</f>
        <v>5.0489000000000006E-2</v>
      </c>
      <c r="C38" s="6">
        <f>'Q2'!Y33-'Q3'!$G$3</f>
        <v>-1.4297000000000001E-2</v>
      </c>
      <c r="D38" s="6">
        <f>'Q2'!Z33-'Q3'!$G$3</f>
        <v>4.4780000000000011E-3</v>
      </c>
      <c r="E38" s="6">
        <f>'Q2'!AA33-'Q3'!$G$3</f>
        <v>3.3679000000000001E-2</v>
      </c>
      <c r="F38" s="6">
        <f>'Q2'!AB33-'Q3'!$G$3</f>
        <v>1.4355999999999999E-2</v>
      </c>
      <c r="G38" s="6"/>
      <c r="H38">
        <v>201807</v>
      </c>
      <c r="I38">
        <v>0.77428913969517943</v>
      </c>
      <c r="J38">
        <v>0.36571799332269173</v>
      </c>
      <c r="K38">
        <v>1.1044710573090355</v>
      </c>
      <c r="L38">
        <v>0.25586955754674934</v>
      </c>
      <c r="M38">
        <v>0.32614787237055443</v>
      </c>
      <c r="O38" s="25" t="s">
        <v>187</v>
      </c>
      <c r="P38" s="25">
        <v>69</v>
      </c>
      <c r="Q38" s="25">
        <v>0.23635729185776552</v>
      </c>
      <c r="R38" s="25">
        <v>3.4254679979386308E-3</v>
      </c>
      <c r="S38" s="25"/>
      <c r="T38" s="25"/>
    </row>
    <row r="39" spans="1:23" ht="16.8" thickBot="1" x14ac:dyDescent="0.35">
      <c r="A39">
        <v>201808</v>
      </c>
      <c r="B39" s="6">
        <f>'Q2'!X34-'Q3'!$G$3</f>
        <v>7.0237999999999995E-2</v>
      </c>
      <c r="C39" s="6">
        <f>'Q2'!Y34-'Q3'!$G$3</f>
        <v>-6.4577000000000009E-2</v>
      </c>
      <c r="D39" s="6">
        <f>'Q2'!Z34-'Q3'!$G$3</f>
        <v>3.0714000000000005E-2</v>
      </c>
      <c r="E39" s="6">
        <f>'Q2'!AA34-'Q3'!$G$3</f>
        <v>-3.7910000000000001E-3</v>
      </c>
      <c r="F39" s="6">
        <f>'Q2'!AB34-'Q3'!$G$3</f>
        <v>-5.4180000000000001E-3</v>
      </c>
      <c r="G39" s="6"/>
      <c r="H39">
        <v>201808</v>
      </c>
      <c r="I39">
        <v>0.90955739512726064</v>
      </c>
      <c r="J39">
        <v>0.28571833042782835</v>
      </c>
      <c r="K39">
        <v>1.1817346077070794</v>
      </c>
      <c r="L39">
        <v>0.25864377339937006</v>
      </c>
      <c r="M39">
        <v>0.3269196904322742</v>
      </c>
      <c r="O39" s="26" t="s">
        <v>188</v>
      </c>
      <c r="P39" s="26">
        <v>70</v>
      </c>
      <c r="Q39" s="26">
        <v>0.29403373716971831</v>
      </c>
      <c r="R39" s="26"/>
      <c r="S39" s="26"/>
      <c r="T39" s="26"/>
    </row>
    <row r="40" spans="1:23" ht="16.8" thickBot="1" x14ac:dyDescent="0.35">
      <c r="A40">
        <v>201809</v>
      </c>
      <c r="B40" s="6">
        <f>'Q2'!X35-'Q3'!$G$3</f>
        <v>-3.5515999999999999E-2</v>
      </c>
      <c r="C40" s="6">
        <f>'Q2'!Y35-'Q3'!$G$3</f>
        <v>-1.2666999999999999E-2</v>
      </c>
      <c r="D40" s="6">
        <f>'Q2'!Z35-'Q3'!$G$3</f>
        <v>1.9295E-2</v>
      </c>
      <c r="E40" s="6">
        <f>'Q2'!AA35-'Q3'!$G$3</f>
        <v>2.4836000000000004E-2</v>
      </c>
      <c r="F40" s="6">
        <f>'Q2'!AB35-'Q3'!$G$3</f>
        <v>-1.1206000000000001E-2</v>
      </c>
      <c r="G40" s="6"/>
      <c r="H40">
        <v>201809</v>
      </c>
      <c r="I40">
        <v>0.85319489905268453</v>
      </c>
      <c r="J40">
        <v>0.27714644631886598</v>
      </c>
      <c r="K40">
        <v>1.2369215846090302</v>
      </c>
      <c r="L40">
        <v>0.2974553127959132</v>
      </c>
      <c r="M40">
        <v>0.32001174652388364</v>
      </c>
    </row>
    <row r="41" spans="1:23" x14ac:dyDescent="0.3">
      <c r="A41">
        <v>201810</v>
      </c>
      <c r="B41" s="6">
        <f>'Q2'!X36-'Q3'!$G$3</f>
        <v>-0.161719</v>
      </c>
      <c r="C41" s="6">
        <f>'Q2'!Y36-'Q3'!$G$3</f>
        <v>-0.15365100000000001</v>
      </c>
      <c r="D41" s="6">
        <f>'Q2'!Z36-'Q3'!$G$3</f>
        <v>-0.32014500000000001</v>
      </c>
      <c r="E41" s="6">
        <f>'Q2'!AA36-'Q3'!$G$3</f>
        <v>-4.6594999999999998E-2</v>
      </c>
      <c r="F41" s="6">
        <f>'Q2'!AB36-'Q3'!$G$3</f>
        <v>-0.11541100000000001</v>
      </c>
      <c r="G41" s="6"/>
      <c r="H41">
        <v>201810</v>
      </c>
      <c r="I41">
        <v>0.56461724256709966</v>
      </c>
      <c r="J41">
        <v>8.8574496373439171E-2</v>
      </c>
      <c r="K41">
        <v>0.53420385341202636</v>
      </c>
      <c r="L41">
        <v>0.24478511437296313</v>
      </c>
      <c r="M41">
        <v>0.17558794132495903</v>
      </c>
      <c r="O41" s="27"/>
      <c r="P41" s="27" t="s">
        <v>195</v>
      </c>
      <c r="Q41" s="27" t="s">
        <v>183</v>
      </c>
      <c r="R41" s="27" t="s">
        <v>196</v>
      </c>
      <c r="S41" s="27" t="s">
        <v>197</v>
      </c>
      <c r="T41" s="27" t="s">
        <v>198</v>
      </c>
      <c r="U41" s="27" t="s">
        <v>199</v>
      </c>
      <c r="V41" s="27" t="s">
        <v>200</v>
      </c>
      <c r="W41" s="27" t="s">
        <v>201</v>
      </c>
    </row>
    <row r="42" spans="1:23" x14ac:dyDescent="0.3">
      <c r="A42">
        <v>201811</v>
      </c>
      <c r="B42" s="6">
        <f>'Q2'!X37-'Q3'!$G$3</f>
        <v>-1.1763000000000001E-2</v>
      </c>
      <c r="C42" s="6">
        <f>'Q2'!Y37-'Q3'!$G$3</f>
        <v>0.13835900000000001</v>
      </c>
      <c r="D42" s="6">
        <f>'Q2'!Z37-'Q3'!$G$3</f>
        <v>6.5942000000000001E-2</v>
      </c>
      <c r="E42" s="6">
        <f>'Q2'!AA37-'Q3'!$G$3</f>
        <v>-1.9363999999999999E-2</v>
      </c>
      <c r="F42" s="6">
        <f>'Q2'!AB37-'Q3'!$G$3</f>
        <v>2.7629999999999998E-3</v>
      </c>
      <c r="G42" s="6"/>
      <c r="H42">
        <v>201811</v>
      </c>
      <c r="I42">
        <v>0.55560035339818548</v>
      </c>
      <c r="J42">
        <v>0.24572002209541255</v>
      </c>
      <c r="K42">
        <v>0.64457754703419434</v>
      </c>
      <c r="L42">
        <v>0.22814980610448288</v>
      </c>
      <c r="M42">
        <v>0.1858896184547898</v>
      </c>
      <c r="O42" s="25" t="s">
        <v>189</v>
      </c>
      <c r="P42" s="25">
        <v>-2.4245044922114913E-3</v>
      </c>
      <c r="Q42" s="25">
        <v>7.0075270006274455E-3</v>
      </c>
      <c r="R42" s="25">
        <v>-0.34598575103519458</v>
      </c>
      <c r="S42" s="25">
        <v>0.73040616169887462</v>
      </c>
      <c r="T42" s="25">
        <v>-1.6404138353353373E-2</v>
      </c>
      <c r="U42" s="25">
        <v>1.155512936893039E-2</v>
      </c>
      <c r="V42" s="25">
        <v>-1.6404138353353373E-2</v>
      </c>
      <c r="W42" s="25">
        <v>1.155512936893039E-2</v>
      </c>
    </row>
    <row r="43" spans="1:23" ht="16.8" thickBot="1" x14ac:dyDescent="0.35">
      <c r="A43">
        <v>201812</v>
      </c>
      <c r="B43" s="6">
        <f>'Q2'!X38-'Q3'!$G$3</f>
        <v>2.5884999999999998E-2</v>
      </c>
      <c r="C43" s="6">
        <f>'Q2'!Y38-'Q3'!$G$3</f>
        <v>1.4641E-2</v>
      </c>
      <c r="D43" s="6">
        <f>'Q2'!Z38-'Q3'!$G$3</f>
        <v>-2.8372000000000001E-2</v>
      </c>
      <c r="E43" s="6">
        <f>'Q2'!AA38-'Q3'!$G$3</f>
        <v>9.7990000000000004E-3</v>
      </c>
      <c r="F43" s="6">
        <f>'Q2'!AB38-'Q3'!$G$3</f>
        <v>-2.2244E-2</v>
      </c>
      <c r="G43" s="6"/>
      <c r="H43">
        <v>201812</v>
      </c>
      <c r="I43">
        <v>0.60520067066628647</v>
      </c>
      <c r="J43">
        <v>0.27143292907148386</v>
      </c>
      <c r="K43">
        <v>0.6077850581519455</v>
      </c>
      <c r="L43">
        <v>0.24755334489112757</v>
      </c>
      <c r="M43">
        <v>0.16662602749261013</v>
      </c>
      <c r="O43" s="26" t="s">
        <v>202</v>
      </c>
      <c r="P43" s="26">
        <v>0.71660723908773594</v>
      </c>
      <c r="Q43" s="26">
        <v>0.17463926912587632</v>
      </c>
      <c r="R43" s="26">
        <v>4.1033568376378193</v>
      </c>
      <c r="S43" s="26">
        <v>1.0985222806328129E-4</v>
      </c>
      <c r="T43" s="26">
        <v>0.36821142984739036</v>
      </c>
      <c r="U43" s="26">
        <v>1.0650030483280815</v>
      </c>
      <c r="V43" s="26">
        <v>0.36821142984739036</v>
      </c>
      <c r="W43" s="26">
        <v>1.0650030483280815</v>
      </c>
    </row>
    <row r="44" spans="1:23" x14ac:dyDescent="0.3">
      <c r="A44">
        <v>201901</v>
      </c>
      <c r="B44" s="6">
        <f>'Q2'!X39-'Q3'!$G$3</f>
        <v>4.3158999999999996E-2</v>
      </c>
      <c r="C44" s="6">
        <f>'Q2'!Y39-'Q3'!$G$3</f>
        <v>-5.5436999999999993E-2</v>
      </c>
      <c r="D44" s="6">
        <f>'Q2'!Z39-'Q3'!$G$3</f>
        <v>0.14045299999999999</v>
      </c>
      <c r="E44" s="6">
        <f>'Q2'!AA39-'Q3'!$G$3</f>
        <v>-8.2209999999999991E-3</v>
      </c>
      <c r="F44" s="6">
        <f>'Q2'!AB39-'Q3'!$G$3</f>
        <v>1.5059000000000001E-2</v>
      </c>
      <c r="G44" s="6"/>
      <c r="H44">
        <v>201901</v>
      </c>
      <c r="I44">
        <v>0.68411073043557047</v>
      </c>
      <c r="J44">
        <v>0.20857709935697688</v>
      </c>
      <c r="K44">
        <v>0.84325000327347222</v>
      </c>
      <c r="L44">
        <v>0.24478252891212438</v>
      </c>
      <c r="M44">
        <v>0.19119400500557693</v>
      </c>
    </row>
    <row r="45" spans="1:23" x14ac:dyDescent="0.3">
      <c r="A45">
        <v>201902</v>
      </c>
      <c r="B45" s="6">
        <f>'Q2'!X40-'Q3'!$G$3</f>
        <v>2.2113000000000001E-2</v>
      </c>
      <c r="C45" s="6">
        <f>'Q2'!Y40-'Q3'!$G$3</f>
        <v>3.1825000000000006E-2</v>
      </c>
      <c r="D45" s="6">
        <f>'Q2'!Z40-'Q3'!$G$3</f>
        <v>-4.5921000000000003E-2</v>
      </c>
      <c r="E45" s="6">
        <f>'Q2'!AA40-'Q3'!$G$3</f>
        <v>7.3640000000000008E-3</v>
      </c>
      <c r="F45" s="6">
        <f>'Q2'!AB40-'Q3'!$G$3</f>
        <v>4.0002999999999997E-2</v>
      </c>
      <c r="G45" s="6"/>
      <c r="H45">
        <v>201902</v>
      </c>
      <c r="I45">
        <v>0.73145613540030574</v>
      </c>
      <c r="J45">
        <v>0.25429152814015454</v>
      </c>
      <c r="K45">
        <v>0.76966561989279203</v>
      </c>
      <c r="L45">
        <v>0.26141780262850589</v>
      </c>
      <c r="M45">
        <v>0.24599250281784846</v>
      </c>
      <c r="O45" t="s">
        <v>178</v>
      </c>
      <c r="Q45" t="s">
        <v>205</v>
      </c>
    </row>
    <row r="46" spans="1:23" ht="16.8" thickBot="1" x14ac:dyDescent="0.35">
      <c r="A46">
        <v>201903</v>
      </c>
      <c r="B46" s="6">
        <f>'Q2'!X41-'Q3'!$G$3</f>
        <v>6.8218999999999988E-2</v>
      </c>
      <c r="C46" s="6">
        <f>'Q2'!Y41-'Q3'!$G$3</f>
        <v>9.8783999999999997E-2</v>
      </c>
      <c r="D46" s="6">
        <f>'Q2'!Z41-'Q3'!$G$3</f>
        <v>-1.0156E-2</v>
      </c>
      <c r="E46" s="6">
        <f>'Q2'!AA41-'Q3'!$G$3</f>
        <v>-1.6989999999999998E-2</v>
      </c>
      <c r="F46" s="6">
        <f>'Q2'!AB41-'Q3'!$G$3</f>
        <v>1.8243999999999996E-2</v>
      </c>
      <c r="G46" s="6"/>
      <c r="H46">
        <v>201903</v>
      </c>
      <c r="I46">
        <v>0.85996307831358099</v>
      </c>
      <c r="J46">
        <v>0.38572121162479256</v>
      </c>
      <c r="K46">
        <v>0.7623108895765176</v>
      </c>
      <c r="L46">
        <v>0.24755482097761861</v>
      </c>
      <c r="M46">
        <v>0.27620034505616431</v>
      </c>
    </row>
    <row r="47" spans="1:23" x14ac:dyDescent="0.3">
      <c r="A47">
        <v>201904</v>
      </c>
      <c r="B47" s="6">
        <f>'Q2'!X42-'Q3'!$G$3</f>
        <v>1.2180000000000002E-2</v>
      </c>
      <c r="C47" s="6">
        <f>'Q2'!Y42-'Q3'!$G$3</f>
        <v>0.10946399999999999</v>
      </c>
      <c r="D47" s="6">
        <f>'Q2'!Z42-'Q3'!$G$3</f>
        <v>-0.11873500000000001</v>
      </c>
      <c r="E47" s="6">
        <f>'Q2'!AA42-'Q3'!$G$3</f>
        <v>-6.3779000000000002E-2</v>
      </c>
      <c r="F47" s="6">
        <f>'Q2'!AB42-'Q3'!$G$3</f>
        <v>2.4701000000000001E-2</v>
      </c>
      <c r="G47" s="6"/>
      <c r="H47">
        <v>201904</v>
      </c>
      <c r="I47">
        <v>0.893777207077322</v>
      </c>
      <c r="J47">
        <v>0.54572212560383759</v>
      </c>
      <c r="K47">
        <v>0.56363677144010893</v>
      </c>
      <c r="L47">
        <v>0.17547235097635272</v>
      </c>
      <c r="M47">
        <v>0.31538097184973379</v>
      </c>
      <c r="O47" s="28" t="s">
        <v>179</v>
      </c>
      <c r="P47" s="28"/>
    </row>
    <row r="48" spans="1:23" x14ac:dyDescent="0.3">
      <c r="A48">
        <v>201905</v>
      </c>
      <c r="B48" s="6">
        <f>'Q2'!X43-'Q3'!$G$3</f>
        <v>1.5427000000000001E-2</v>
      </c>
      <c r="C48" s="6">
        <f>'Q2'!Y43-'Q3'!$G$3</f>
        <v>6.9785999999999987E-2</v>
      </c>
      <c r="D48" s="6">
        <f>'Q2'!Z43-'Q3'!$G$3</f>
        <v>-1.5412E-2</v>
      </c>
      <c r="E48" s="6">
        <f>'Q2'!AA43-'Q3'!$G$3</f>
        <v>-1.2820000000000002E-3</v>
      </c>
      <c r="F48" s="6">
        <f>'Q2'!AB43-'Q3'!$G$3</f>
        <v>-4.8784000000000001E-2</v>
      </c>
      <c r="G48" s="6"/>
      <c r="H48">
        <v>201905</v>
      </c>
      <c r="I48">
        <v>0.93435517129336798</v>
      </c>
      <c r="J48">
        <v>0.66286622261484984</v>
      </c>
      <c r="K48">
        <v>0.54891982214731461</v>
      </c>
      <c r="L48">
        <v>0.18101822952825919</v>
      </c>
      <c r="M48">
        <v>0.25910371235011476</v>
      </c>
      <c r="O48" s="25" t="s">
        <v>180</v>
      </c>
      <c r="P48" s="25">
        <v>0.40922478922729733</v>
      </c>
    </row>
    <row r="49" spans="1:23" x14ac:dyDescent="0.3">
      <c r="A49">
        <v>201906</v>
      </c>
      <c r="B49" s="6">
        <f>'Q2'!X44-'Q3'!$G$3</f>
        <v>6.7428000000000002E-2</v>
      </c>
      <c r="C49" s="6">
        <f>'Q2'!Y44-'Q3'!$G$3</f>
        <v>0.12114900000000001</v>
      </c>
      <c r="D49" s="6">
        <f>'Q2'!Z44-'Q3'!$G$3</f>
        <v>-3.2126999999999996E-2</v>
      </c>
      <c r="E49" s="6">
        <f>'Q2'!AA44-'Q3'!$G$3</f>
        <v>3.3889999999999997E-3</v>
      </c>
      <c r="F49" s="6">
        <f>'Q2'!AB44-'Q3'!$G$3</f>
        <v>1.6131E-2</v>
      </c>
      <c r="G49" s="6"/>
      <c r="H49">
        <v>201906</v>
      </c>
      <c r="I49">
        <v>1.0763910028110977</v>
      </c>
      <c r="J49">
        <v>0.8742979999541054</v>
      </c>
      <c r="K49">
        <v>0.50845119395407168</v>
      </c>
      <c r="L49">
        <v>0.19210680968530003</v>
      </c>
      <c r="M49">
        <v>0.28696893660813494</v>
      </c>
      <c r="O49" s="25" t="s">
        <v>181</v>
      </c>
      <c r="P49" s="25">
        <v>0.16746492811812594</v>
      </c>
    </row>
    <row r="50" spans="1:23" x14ac:dyDescent="0.3">
      <c r="A50">
        <v>201907</v>
      </c>
      <c r="B50" s="6">
        <f>'Q2'!X45-'Q3'!$G$3</f>
        <v>-3.5314999999999999E-2</v>
      </c>
      <c r="C50" s="6">
        <f>'Q2'!Y45-'Q3'!$G$3</f>
        <v>-6.8580000000000002E-2</v>
      </c>
      <c r="D50" s="6">
        <f>'Q2'!Z45-'Q3'!$G$3</f>
        <v>-8.4399999999999996E-3</v>
      </c>
      <c r="E50" s="6">
        <f>'Q2'!AA45-'Q3'!$G$3</f>
        <v>2.4539999999999996E-3</v>
      </c>
      <c r="F50" s="6">
        <f>'Q2'!AB45-'Q3'!$G$3</f>
        <v>2.6650000000000007E-3</v>
      </c>
      <c r="G50" s="6"/>
      <c r="H50">
        <v>201907</v>
      </c>
      <c r="I50">
        <v>1.0155216005636905</v>
      </c>
      <c r="J50">
        <v>0.75700443111697746</v>
      </c>
      <c r="K50">
        <v>0.50477057304082384</v>
      </c>
      <c r="L50">
        <v>0.20218488065437956</v>
      </c>
      <c r="M50">
        <v>0.29812052244384435</v>
      </c>
      <c r="O50" s="25" t="s">
        <v>182</v>
      </c>
      <c r="P50" s="25">
        <v>0.1553992024386785</v>
      </c>
    </row>
    <row r="51" spans="1:23" x14ac:dyDescent="0.3">
      <c r="A51">
        <v>201908</v>
      </c>
      <c r="B51" s="6">
        <f>'Q2'!X46-'Q3'!$G$3</f>
        <v>-9.1990000000000006E-3</v>
      </c>
      <c r="C51" s="6">
        <f>'Q2'!Y46-'Q3'!$G$3</f>
        <v>-0.13621800000000001</v>
      </c>
      <c r="D51" s="6">
        <f>'Q2'!Z46-'Q3'!$G$3</f>
        <v>-9.8909000000000011E-2</v>
      </c>
      <c r="E51" s="6">
        <f>'Q2'!AA46-'Q3'!$G$3</f>
        <v>3.8116000000000004E-2</v>
      </c>
      <c r="F51" s="6">
        <f>'Q2'!AB46-'Q3'!$G$3</f>
        <v>-2.5009999999999998E-2</v>
      </c>
      <c r="G51" s="6"/>
      <c r="H51">
        <v>201908</v>
      </c>
      <c r="I51">
        <v>1.0090739469634875</v>
      </c>
      <c r="J51">
        <v>0.5282108281057869</v>
      </c>
      <c r="K51">
        <v>0.36496384387017389</v>
      </c>
      <c r="L51">
        <v>0.25522046884932825</v>
      </c>
      <c r="M51">
        <v>0.27344325131218694</v>
      </c>
      <c r="O51" s="25" t="s">
        <v>183</v>
      </c>
      <c r="P51" s="25">
        <v>0.10023812286486564</v>
      </c>
    </row>
    <row r="52" spans="1:23" ht="16.8" thickBot="1" x14ac:dyDescent="0.35">
      <c r="A52">
        <v>201909</v>
      </c>
      <c r="B52" s="6">
        <f>'Q2'!X47-'Q3'!$G$3</f>
        <v>2.5208000000000001E-2</v>
      </c>
      <c r="C52" s="6">
        <f>'Q2'!Y47-'Q3'!$G$3</f>
        <v>-3.671E-2</v>
      </c>
      <c r="D52" s="6">
        <f>'Q2'!Z47-'Q3'!$G$3</f>
        <v>-3.0258E-2</v>
      </c>
      <c r="E52" s="6">
        <f>'Q2'!AA47-'Q3'!$G$3</f>
        <v>3.3909999999999999E-3</v>
      </c>
      <c r="F52" s="6">
        <f>'Q2'!AB47-'Q3'!$G$3</f>
        <v>1.3931000000000001E-2</v>
      </c>
      <c r="G52" s="6"/>
      <c r="H52">
        <v>201909</v>
      </c>
      <c r="I52">
        <v>1.0717731267003239</v>
      </c>
      <c r="J52">
        <v>0.48127947357465817</v>
      </c>
      <c r="K52">
        <v>0.3318525509455712</v>
      </c>
      <c r="L52">
        <v>0.26700824427229231</v>
      </c>
      <c r="M52">
        <v>0.29882424875408997</v>
      </c>
      <c r="O52" s="26" t="s">
        <v>184</v>
      </c>
      <c r="P52" s="26">
        <v>71</v>
      </c>
    </row>
    <row r="53" spans="1:23" x14ac:dyDescent="0.3">
      <c r="A53">
        <v>201910</v>
      </c>
      <c r="B53" s="6">
        <f>'Q2'!X48-'Q3'!$G$3</f>
        <v>1.4175999999999999E-2</v>
      </c>
      <c r="C53" s="6">
        <f>'Q2'!Y48-'Q3'!$G$3</f>
        <v>3.9545000000000004E-2</v>
      </c>
      <c r="D53" s="6">
        <f>'Q2'!Z48-'Q3'!$G$3</f>
        <v>1.0573999999999998E-2</v>
      </c>
      <c r="E53" s="6">
        <f>'Q2'!AA48-'Q3'!$G$3</f>
        <v>5.6260000000000008E-3</v>
      </c>
      <c r="F53" s="6">
        <f>'Q2'!AB48-'Q3'!$G$3</f>
        <v>4.2849999999999999E-2</v>
      </c>
      <c r="G53" s="6"/>
      <c r="H53">
        <v>201910</v>
      </c>
      <c r="I53">
        <v>1.1135732213046294</v>
      </c>
      <c r="J53">
        <v>0.54874434719861598</v>
      </c>
      <c r="K53">
        <v>0.35392667512494325</v>
      </c>
      <c r="L53">
        <v>0.28173848212020181</v>
      </c>
      <c r="M53">
        <v>0.36227181330572744</v>
      </c>
    </row>
    <row r="54" spans="1:23" ht="16.8" thickBot="1" x14ac:dyDescent="0.35">
      <c r="A54">
        <v>201911</v>
      </c>
      <c r="B54" s="6">
        <f>'Q2'!X49-'Q3'!$G$3</f>
        <v>1.7485999999999995E-2</v>
      </c>
      <c r="C54" s="6">
        <f>'Q2'!Y49-'Q3'!$G$3</f>
        <v>-7.4184E-2</v>
      </c>
      <c r="D54" s="6">
        <f>'Q2'!Z49-'Q3'!$G$3</f>
        <v>-1.6868000000000001E-2</v>
      </c>
      <c r="E54" s="6">
        <f>'Q2'!AA49-'Q3'!$G$3</f>
        <v>-5.4276000000000005E-2</v>
      </c>
      <c r="F54" s="6">
        <f>'Q2'!AB49-'Q3'!$G$3</f>
        <v>5.5209999999999981E-3</v>
      </c>
      <c r="G54" s="6"/>
      <c r="H54">
        <v>201911</v>
      </c>
      <c r="I54">
        <v>1.1632126019801898</v>
      </c>
      <c r="J54">
        <v>0.44314476262922553</v>
      </c>
      <c r="K54">
        <v>0.33921220001968533</v>
      </c>
      <c r="L54">
        <v>0.21986127515736698</v>
      </c>
      <c r="M54">
        <v>0.37796654686682252</v>
      </c>
      <c r="O54" t="s">
        <v>185</v>
      </c>
    </row>
    <row r="55" spans="1:23" x14ac:dyDescent="0.3">
      <c r="A55">
        <v>201912</v>
      </c>
      <c r="B55" s="6">
        <f>'Q2'!X50-'Q3'!$G$3</f>
        <v>4.9556999999999997E-2</v>
      </c>
      <c r="C55" s="6">
        <f>'Q2'!Y50-'Q3'!$G$3</f>
        <v>1.2293E-2</v>
      </c>
      <c r="D55" s="6">
        <f>'Q2'!Z50-'Q3'!$G$3</f>
        <v>1.5975999999999997E-2</v>
      </c>
      <c r="E55" s="6">
        <f>'Q2'!AA50-'Q3'!$G$3</f>
        <v>1.8155000000000004E-2</v>
      </c>
      <c r="F55" s="6">
        <f>'Q2'!AB50-'Q3'!$G$3</f>
        <v>3.8177000000000003E-2</v>
      </c>
      <c r="G55" s="6"/>
      <c r="H55">
        <v>201912</v>
      </c>
      <c r="I55">
        <v>1.2833942045084035</v>
      </c>
      <c r="J55">
        <v>0.46954420977200173</v>
      </c>
      <c r="K55">
        <v>0.36864272732731784</v>
      </c>
      <c r="L55">
        <v>0.24932702425879305</v>
      </c>
      <c r="M55">
        <v>0.43884097500775798</v>
      </c>
      <c r="O55" s="27"/>
      <c r="P55" s="27" t="s">
        <v>190</v>
      </c>
      <c r="Q55" s="27" t="s">
        <v>191</v>
      </c>
      <c r="R55" s="27" t="s">
        <v>192</v>
      </c>
      <c r="S55" s="27" t="s">
        <v>193</v>
      </c>
      <c r="T55" s="27" t="s">
        <v>194</v>
      </c>
    </row>
    <row r="56" spans="1:23" x14ac:dyDescent="0.3">
      <c r="A56">
        <v>202001</v>
      </c>
      <c r="B56" s="6">
        <f>'Q2'!X51-'Q3'!$G$3</f>
        <v>-4.3757999999999998E-2</v>
      </c>
      <c r="C56" s="6">
        <f>'Q2'!Y51-'Q3'!$G$3</f>
        <v>-0.12975200000000001</v>
      </c>
      <c r="D56" s="6">
        <f>'Q2'!Z51-'Q3'!$G$3</f>
        <v>-8.9333999999999997E-2</v>
      </c>
      <c r="E56" s="6">
        <f>'Q2'!AA51-'Q3'!$G$3</f>
        <v>-3.4301999999999999E-2</v>
      </c>
      <c r="F56" s="6">
        <f>'Q2'!AB51-'Q3'!$G$3</f>
        <v>-4.7847000000000001E-2</v>
      </c>
      <c r="G56" s="6"/>
      <c r="H56">
        <v>202001</v>
      </c>
      <c r="I56">
        <v>1.1971778061345755</v>
      </c>
      <c r="J56">
        <v>0.287685174724297</v>
      </c>
      <c r="K56">
        <v>0.25458825428822318</v>
      </c>
      <c r="L56">
        <v>0.21396857081822063</v>
      </c>
      <c r="M56">
        <v>0.37862979672660835</v>
      </c>
      <c r="O56" s="25" t="s">
        <v>186</v>
      </c>
      <c r="P56" s="25">
        <v>1</v>
      </c>
      <c r="Q56" s="25">
        <v>0.13945570015874897</v>
      </c>
      <c r="R56" s="25">
        <v>0.13945570015874897</v>
      </c>
      <c r="S56" s="25">
        <v>13.87939130784175</v>
      </c>
      <c r="T56" s="25">
        <v>3.948498772858623E-4</v>
      </c>
    </row>
    <row r="57" spans="1:23" x14ac:dyDescent="0.3">
      <c r="A57">
        <v>202002</v>
      </c>
      <c r="B57" s="6">
        <f>'Q2'!X52-'Q3'!$G$3</f>
        <v>-1.2440000000000003E-3</v>
      </c>
      <c r="C57" s="6">
        <f>'Q2'!Y52-'Q3'!$G$3</f>
        <v>-2.1943999999999998E-2</v>
      </c>
      <c r="D57" s="6">
        <f>'Q2'!Z52-'Q3'!$G$3</f>
        <v>-3.8255999999999998E-2</v>
      </c>
      <c r="E57" s="6">
        <f>'Q2'!AA52-'Q3'!$G$3</f>
        <v>-2.7844000000000001E-2</v>
      </c>
      <c r="F57" s="6">
        <f>'Q2'!AB52-'Q3'!$G$3</f>
        <v>-2.3654000000000001E-2</v>
      </c>
      <c r="G57" s="6"/>
      <c r="H57">
        <v>202002</v>
      </c>
      <c r="I57">
        <v>1.2076275837805515</v>
      </c>
      <c r="J57">
        <v>0.2671543222984929</v>
      </c>
      <c r="K57">
        <v>0.21412025555790226</v>
      </c>
      <c r="L57">
        <v>0.18745064135726741</v>
      </c>
      <c r="M57">
        <v>0.35429146629519681</v>
      </c>
      <c r="O57" s="25" t="s">
        <v>187</v>
      </c>
      <c r="P57" s="25">
        <v>69</v>
      </c>
      <c r="Q57" s="25">
        <v>0.69329000800756091</v>
      </c>
      <c r="R57" s="25">
        <v>1.0047681275471898E-2</v>
      </c>
      <c r="S57" s="25"/>
      <c r="T57" s="25"/>
    </row>
    <row r="58" spans="1:23" ht="16.8" thickBot="1" x14ac:dyDescent="0.35">
      <c r="A58">
        <v>202003</v>
      </c>
      <c r="B58" s="6">
        <f>'Q2'!X53-'Q3'!$G$3</f>
        <v>-7.1091000000000001E-2</v>
      </c>
      <c r="C58" s="6">
        <f>'Q2'!Y53-'Q3'!$G$3</f>
        <v>-8.2389000000000004E-2</v>
      </c>
      <c r="D58" s="6">
        <f>'Q2'!Z53-'Q3'!$G$3</f>
        <v>-0.22418200000000002</v>
      </c>
      <c r="E58" s="6">
        <f>'Q2'!AA53-'Q3'!$G$3</f>
        <v>-6.3072000000000003E-2</v>
      </c>
      <c r="F58" s="6">
        <f>'Q2'!AB53-'Q3'!$G$3</f>
        <v>-0.146284</v>
      </c>
      <c r="G58" s="6"/>
      <c r="H58">
        <v>202003</v>
      </c>
      <c r="I58">
        <v>1.0639308967246914</v>
      </c>
      <c r="J58">
        <v>0.17035767077243325</v>
      </c>
      <c r="K58">
        <v>-5.0778930040231929E-2</v>
      </c>
      <c r="L58">
        <v>0.11968045835372543</v>
      </c>
      <c r="M58">
        <v>0.16430604223744139</v>
      </c>
      <c r="O58" s="26" t="s">
        <v>188</v>
      </c>
      <c r="P58" s="26">
        <v>70</v>
      </c>
      <c r="Q58" s="26">
        <v>0.83274570816630988</v>
      </c>
      <c r="R58" s="26"/>
      <c r="S58" s="26"/>
      <c r="T58" s="26"/>
    </row>
    <row r="59" spans="1:23" ht="16.8" thickBot="1" x14ac:dyDescent="0.35">
      <c r="A59">
        <v>202004</v>
      </c>
      <c r="B59" s="6">
        <f>'Q2'!X54-'Q3'!$G$3</f>
        <v>8.7666999999999995E-2</v>
      </c>
      <c r="C59" s="6">
        <f>'Q2'!Y54-'Q3'!$G$3</f>
        <v>8.9237999999999984E-2</v>
      </c>
      <c r="D59" s="6">
        <f>'Q2'!Z54-'Q3'!$G$3</f>
        <v>0.16066599999999998</v>
      </c>
      <c r="E59" s="6">
        <f>'Q2'!AA54-'Q3'!$G$3</f>
        <v>4.5260000000000005E-3</v>
      </c>
      <c r="F59" s="6">
        <f>'Q2'!AB54-'Q3'!$G$3</f>
        <v>0.12626899999999999</v>
      </c>
      <c r="G59" s="6"/>
      <c r="H59">
        <v>202004</v>
      </c>
      <c r="I59">
        <v>1.2572531120282031</v>
      </c>
      <c r="J59">
        <v>0.28182019462145824</v>
      </c>
      <c r="K59">
        <v>0.10742394880568273</v>
      </c>
      <c r="L59">
        <v>0.13146621485835674</v>
      </c>
      <c r="M59">
        <v>0.31830763813814555</v>
      </c>
    </row>
    <row r="60" spans="1:23" x14ac:dyDescent="0.3">
      <c r="A60">
        <v>202005</v>
      </c>
      <c r="B60" s="6">
        <f>'Q2'!X55-'Q3'!$G$3</f>
        <v>-2.1047E-2</v>
      </c>
      <c r="C60" s="6">
        <f>'Q2'!Y55-'Q3'!$G$3</f>
        <v>1.2305000000000002E-2</v>
      </c>
      <c r="D60" s="6">
        <f>'Q2'!Z55-'Q3'!$G$3</f>
        <v>-6.9124000000000005E-2</v>
      </c>
      <c r="E60" s="6">
        <f>'Q2'!AA55-'Q3'!$G$3</f>
        <v>-1.3809E-2</v>
      </c>
      <c r="F60" s="6">
        <f>'Q2'!AB55-'Q3'!$G$3</f>
        <v>-1.0547000000000001E-2</v>
      </c>
      <c r="G60" s="6"/>
      <c r="H60">
        <v>202005</v>
      </c>
      <c r="I60">
        <v>1.2232882244515149</v>
      </c>
      <c r="J60">
        <v>0.30528391328400395</v>
      </c>
      <c r="K60">
        <v>3.7518919461272837E-2</v>
      </c>
      <c r="L60">
        <v>0.12263059518652786</v>
      </c>
      <c r="M60">
        <v>0.31231329330753144</v>
      </c>
      <c r="O60" s="27"/>
      <c r="P60" s="27" t="s">
        <v>195</v>
      </c>
      <c r="Q60" s="27" t="s">
        <v>183</v>
      </c>
      <c r="R60" s="27" t="s">
        <v>196</v>
      </c>
      <c r="S60" s="27" t="s">
        <v>197</v>
      </c>
      <c r="T60" s="27" t="s">
        <v>198</v>
      </c>
      <c r="U60" s="27" t="s">
        <v>199</v>
      </c>
      <c r="V60" s="27" t="s">
        <v>200</v>
      </c>
      <c r="W60" s="27" t="s">
        <v>201</v>
      </c>
    </row>
    <row r="61" spans="1:23" x14ac:dyDescent="0.3">
      <c r="A61">
        <v>202006</v>
      </c>
      <c r="B61" s="6">
        <f>'Q2'!X56-'Q3'!$G$3</f>
        <v>-1.3000000000000008E-3</v>
      </c>
      <c r="C61" s="6">
        <f>'Q2'!Y56-'Q3'!$G$3</f>
        <v>2.7708999999999998E-2</v>
      </c>
      <c r="D61" s="6">
        <f>'Q2'!Z56-'Q3'!$G$3</f>
        <v>2.2371000000000002E-2</v>
      </c>
      <c r="E61" s="6">
        <f>'Q2'!AA56-'Q3'!$G$3</f>
        <v>8.3236000000000004E-2</v>
      </c>
      <c r="F61" s="6">
        <f>'Q2'!AB56-'Q3'!$G$3</f>
        <v>5.6061000000000007E-2</v>
      </c>
      <c r="G61" s="6"/>
      <c r="H61">
        <v>202006</v>
      </c>
      <c r="I61">
        <v>1.2337376791064369</v>
      </c>
      <c r="J61">
        <v>0.34928372871689439</v>
      </c>
      <c r="K61">
        <v>6.6954368725308466E-2</v>
      </c>
      <c r="L61">
        <v>0.22280965897859306</v>
      </c>
      <c r="M61">
        <v>0.39375676860348996</v>
      </c>
      <c r="O61" s="25" t="s">
        <v>189</v>
      </c>
      <c r="P61" s="25">
        <v>4.9188639232874871E-3</v>
      </c>
      <c r="Q61" s="25">
        <v>1.2001561299427251E-2</v>
      </c>
      <c r="R61" s="25">
        <v>0.40985200179931836</v>
      </c>
      <c r="S61" s="25">
        <v>0.68318421405465746</v>
      </c>
      <c r="T61" s="25">
        <v>-1.9023595765133346E-2</v>
      </c>
      <c r="U61" s="25">
        <v>2.8861323611708321E-2</v>
      </c>
      <c r="V61" s="25">
        <v>-1.9023595765133346E-2</v>
      </c>
      <c r="W61" s="25">
        <v>2.8861323611708321E-2</v>
      </c>
    </row>
    <row r="62" spans="1:23" ht="16.8" thickBot="1" x14ac:dyDescent="0.35">
      <c r="A62">
        <v>202007</v>
      </c>
      <c r="B62" s="6">
        <f>'Q2'!X57-'Q3'!$G$3</f>
        <v>4.6632000000000007E-2</v>
      </c>
      <c r="C62" s="6">
        <f>'Q2'!Y57-'Q3'!$G$3</f>
        <v>-7.6444000000000012E-2</v>
      </c>
      <c r="D62" s="6">
        <f>'Q2'!Z57-'Q3'!$G$3</f>
        <v>-5.0823E-2</v>
      </c>
      <c r="E62" s="6">
        <f>'Q2'!AA57-'Q3'!$G$3</f>
        <v>7.9378000000000004E-2</v>
      </c>
      <c r="F62" s="6">
        <f>'Q2'!AB57-'Q3'!$G$3</f>
        <v>8.3797999999999984E-2</v>
      </c>
      <c r="G62" s="6"/>
      <c r="H62">
        <v>202007</v>
      </c>
      <c r="I62">
        <v>1.3513037606331668</v>
      </c>
      <c r="J62">
        <v>0.25423478573116154</v>
      </c>
      <c r="K62">
        <v>1.9130273055933955E-2</v>
      </c>
      <c r="L62">
        <v>0.3272107020428674</v>
      </c>
      <c r="M62">
        <v>0.51891333891054625</v>
      </c>
      <c r="O62" s="26" t="s">
        <v>202</v>
      </c>
      <c r="P62" s="26">
        <v>1.1142947468806326</v>
      </c>
      <c r="Q62" s="26">
        <v>0.2990989393995499</v>
      </c>
      <c r="R62" s="26">
        <v>3.7255055103759736</v>
      </c>
      <c r="S62" s="26">
        <v>3.9484987728586425E-4</v>
      </c>
      <c r="T62" s="26">
        <v>0.51760868906206359</v>
      </c>
      <c r="U62" s="26">
        <v>1.7109808046992017</v>
      </c>
      <c r="V62" s="26">
        <v>0.51760868906206359</v>
      </c>
      <c r="W62" s="26">
        <v>1.7109808046992017</v>
      </c>
    </row>
    <row r="63" spans="1:23" x14ac:dyDescent="0.3">
      <c r="A63">
        <v>202008</v>
      </c>
      <c r="B63" s="6">
        <f>'Q2'!X58-'Q3'!$G$3</f>
        <v>5.3149000000000002E-2</v>
      </c>
      <c r="C63" s="6">
        <f>'Q2'!Y58-'Q3'!$G$3</f>
        <v>3.1313000000000001E-2</v>
      </c>
      <c r="D63" s="6">
        <f>'Q2'!Z58-'Q3'!$G$3</f>
        <v>0.380278</v>
      </c>
      <c r="E63" s="6">
        <f>'Q2'!AA58-'Q3'!$G$3</f>
        <v>3.0697000000000002E-2</v>
      </c>
      <c r="F63" s="6">
        <f>'Q2'!AB58-'Q3'!$G$3</f>
        <v>-1.1792E-2</v>
      </c>
      <c r="G63" s="6"/>
      <c r="H63">
        <v>202008</v>
      </c>
      <c r="I63">
        <v>1.4903810267708577</v>
      </c>
      <c r="J63">
        <v>0.30103404829114822</v>
      </c>
      <c r="K63">
        <v>0.41279787667143397</v>
      </c>
      <c r="L63">
        <v>0.37591535317573443</v>
      </c>
      <c r="M63">
        <v>0.51011579285157627</v>
      </c>
    </row>
    <row r="64" spans="1:23" x14ac:dyDescent="0.3">
      <c r="A64">
        <v>202009</v>
      </c>
      <c r="B64" s="6">
        <f>'Q2'!X59-'Q3'!$G$3</f>
        <v>-4.0967999999999997E-2</v>
      </c>
      <c r="C64" s="6">
        <f>'Q2'!Y59-'Q3'!$G$3</f>
        <v>-6.3552000000000011E-2</v>
      </c>
      <c r="D64" s="6">
        <f>'Q2'!Z59-'Q3'!$G$3</f>
        <v>-3.7248000000000003E-2</v>
      </c>
      <c r="E64" s="6">
        <f>'Q2'!AA59-'Q3'!$G$3</f>
        <v>5.3738000000000001E-2</v>
      </c>
      <c r="F64" s="6">
        <f>'Q2'!AB59-'Q3'!$G$3</f>
        <v>-1.2022999999999999E-2</v>
      </c>
      <c r="G64" s="6"/>
      <c r="H64">
        <v>202009</v>
      </c>
      <c r="I64">
        <v>1.4032973830267346</v>
      </c>
      <c r="J64">
        <v>0.22615693674389603</v>
      </c>
      <c r="K64">
        <v>0.36865076862120483</v>
      </c>
      <c r="L64">
        <v>0.45810978454374651</v>
      </c>
      <c r="M64">
        <v>0.5010203654312313</v>
      </c>
      <c r="O64" t="s">
        <v>178</v>
      </c>
      <c r="Q64" t="s">
        <v>28</v>
      </c>
    </row>
    <row r="65" spans="1:23" ht="16.8" thickBot="1" x14ac:dyDescent="0.35">
      <c r="A65">
        <v>202010</v>
      </c>
      <c r="B65" s="6">
        <f>'Q2'!X60-'Q3'!$G$3</f>
        <v>-2.6529999999999998E-2</v>
      </c>
      <c r="C65" s="6">
        <f>'Q2'!Y60-'Q3'!$G$3</f>
        <v>1.1811999999999998E-2</v>
      </c>
      <c r="D65" s="6">
        <f>'Q2'!Z60-'Q3'!$G$3</f>
        <v>0.21711699999999998</v>
      </c>
      <c r="E65" s="6">
        <f>'Q2'!AA60-'Q3'!$G$3</f>
        <v>4.4103999999999997E-2</v>
      </c>
      <c r="F65" s="6">
        <f>'Q2'!AB60-'Q3'!$G$3</f>
        <v>-3.545E-3</v>
      </c>
      <c r="G65" s="6"/>
      <c r="H65">
        <v>202010</v>
      </c>
      <c r="I65">
        <v>1.3539576877531956</v>
      </c>
      <c r="J65">
        <v>0.24799724410117818</v>
      </c>
      <c r="K65">
        <v>0.6740200221636623</v>
      </c>
      <c r="L65">
        <v>0.53116691718852627</v>
      </c>
      <c r="M65">
        <v>0.50470537042836505</v>
      </c>
    </row>
    <row r="66" spans="1:23" x14ac:dyDescent="0.3">
      <c r="A66">
        <v>202011</v>
      </c>
      <c r="B66" s="6">
        <f>'Q2'!X61-'Q3'!$G$3</f>
        <v>5.1952000000000005E-2</v>
      </c>
      <c r="C66" s="6">
        <f>'Q2'!Y61-'Q3'!$G$3</f>
        <v>6.4000000000000001E-2</v>
      </c>
      <c r="D66" s="6">
        <f>'Q2'!Z61-'Q3'!$G$3</f>
        <v>2.2572000000000002E-2</v>
      </c>
      <c r="E66" s="6">
        <f>'Q2'!AA61-'Q3'!$G$3</f>
        <v>1.189E-2</v>
      </c>
      <c r="F66" s="6">
        <f>'Q2'!AB61-'Q3'!$G$3</f>
        <v>8.7775999999999993E-2</v>
      </c>
      <c r="G66" s="6"/>
      <c r="H66">
        <v>202011</v>
      </c>
      <c r="I66">
        <v>1.4903742436738687</v>
      </c>
      <c r="J66">
        <v>0.33535705118826065</v>
      </c>
      <c r="K66">
        <v>0.72185012223692246</v>
      </c>
      <c r="L66">
        <v>0.55855949333702903</v>
      </c>
      <c r="M66">
        <v>0.64581062124565558</v>
      </c>
      <c r="O66" s="28" t="s">
        <v>179</v>
      </c>
      <c r="P66" s="28"/>
    </row>
    <row r="67" spans="1:23" x14ac:dyDescent="0.3">
      <c r="A67">
        <v>202012</v>
      </c>
      <c r="B67" s="6">
        <f>'Q2'!X62-'Q3'!$G$3</f>
        <v>9.9400000000000009E-4</v>
      </c>
      <c r="C67" s="6">
        <f>'Q2'!Y62-'Q3'!$G$3</f>
        <v>3.6054000000000003E-2</v>
      </c>
      <c r="D67" s="6">
        <f>'Q2'!Z62-'Q3'!$G$3</f>
        <v>8.9589999999999999E-3</v>
      </c>
      <c r="E67" s="6">
        <f>'Q2'!AA62-'Q3'!$G$3</f>
        <v>3.6965999999999999E-2</v>
      </c>
      <c r="F67" s="6">
        <f>'Q2'!AB62-'Q3'!$G$3</f>
        <v>6.7572999999999994E-2</v>
      </c>
      <c r="G67" s="6"/>
      <c r="H67">
        <v>202012</v>
      </c>
      <c r="I67">
        <v>1.5077919211341237</v>
      </c>
      <c r="J67">
        <v>0.39151415661893174</v>
      </c>
      <c r="K67">
        <v>0.74760727821546458</v>
      </c>
      <c r="L67">
        <v>0.62552456052774796</v>
      </c>
      <c r="M67">
        <v>0.7668978460825624</v>
      </c>
      <c r="O67" s="25" t="s">
        <v>180</v>
      </c>
      <c r="P67" s="25">
        <v>0.33912827811871304</v>
      </c>
    </row>
    <row r="68" spans="1:23" x14ac:dyDescent="0.3">
      <c r="A68">
        <v>202101</v>
      </c>
      <c r="B68" s="6">
        <f>'Q2'!X63-'Q3'!$G$3</f>
        <v>-7.6601000000000002E-2</v>
      </c>
      <c r="C68" s="6">
        <f>'Q2'!Y63-'Q3'!$G$3</f>
        <v>-0.10465500000000001</v>
      </c>
      <c r="D68" s="6">
        <f>'Q2'!Z63-'Q3'!$G$3</f>
        <v>-0.126002</v>
      </c>
      <c r="E68" s="6">
        <f>'Q2'!AA63-'Q3'!$G$3</f>
        <v>-0.10712500000000001</v>
      </c>
      <c r="F68" s="6">
        <f>'Q2'!AB63-'Q3'!$G$3</f>
        <v>2.1543E-2</v>
      </c>
      <c r="G68" s="6"/>
      <c r="H68">
        <v>202101</v>
      </c>
      <c r="I68">
        <v>1.3307393037101334</v>
      </c>
      <c r="J68">
        <v>0.25423432749769104</v>
      </c>
      <c r="K68">
        <v>0.53789090961505259</v>
      </c>
      <c r="L68">
        <v>0.46114338934437948</v>
      </c>
      <c r="M68">
        <v>0.81556351345721456</v>
      </c>
      <c r="O68" s="25" t="s">
        <v>181</v>
      </c>
      <c r="P68" s="25">
        <v>0.11500798901976317</v>
      </c>
    </row>
    <row r="69" spans="1:23" x14ac:dyDescent="0.3">
      <c r="A69">
        <v>202102</v>
      </c>
      <c r="B69" s="6">
        <f>'Q2'!X64-'Q3'!$G$3</f>
        <v>4.0079000000000004E-2</v>
      </c>
      <c r="C69" s="6">
        <f>'Q2'!Y64-'Q3'!$G$3</f>
        <v>3.1313000000000001E-2</v>
      </c>
      <c r="D69" s="6">
        <f>'Q2'!Z64-'Q3'!$G$3</f>
        <v>0.13514899999999999</v>
      </c>
      <c r="E69" s="6">
        <f>'Q2'!AA64-'Q3'!$G$3</f>
        <v>5.8583000000000003E-2</v>
      </c>
      <c r="F69" s="6">
        <f>'Q2'!AB64-'Q3'!$G$3</f>
        <v>4.7869000000000002E-2</v>
      </c>
      <c r="G69" s="6"/>
      <c r="H69">
        <v>202102</v>
      </c>
      <c r="I69">
        <v>1.4381374400857925</v>
      </c>
      <c r="J69">
        <v>0.30103357295961231</v>
      </c>
      <c r="K69">
        <v>0.75496267361630753</v>
      </c>
      <c r="L69">
        <v>0.55550841285840757</v>
      </c>
      <c r="M69">
        <v>0.91336610436364118</v>
      </c>
      <c r="O69" s="25" t="s">
        <v>182</v>
      </c>
      <c r="P69" s="25">
        <v>0.10218201784613656</v>
      </c>
    </row>
    <row r="70" spans="1:23" x14ac:dyDescent="0.3">
      <c r="A70">
        <v>202103</v>
      </c>
      <c r="B70" s="6">
        <f>'Q2'!X65-'Q3'!$G$3</f>
        <v>0.10828599999999999</v>
      </c>
      <c r="C70" s="6">
        <f>'Q2'!Y65-'Q3'!$G$3</f>
        <v>2.7573E-2</v>
      </c>
      <c r="D70" s="6">
        <f>'Q2'!Z65-'Q3'!$G$3</f>
        <v>0.147038</v>
      </c>
      <c r="E70" s="6">
        <f>'Q2'!AA65-'Q3'!$G$3</f>
        <v>1.5524999999999999E-2</v>
      </c>
      <c r="F70" s="6">
        <f>'Q2'!AB65-'Q3'!$G$3</f>
        <v>2.3919999999999997E-2</v>
      </c>
      <c r="G70" s="6"/>
      <c r="H70">
        <v>202103</v>
      </c>
      <c r="I70">
        <v>1.7167824155634372</v>
      </c>
      <c r="J70">
        <v>0.34471317310458538</v>
      </c>
      <c r="K70">
        <v>1.0235386512611999</v>
      </c>
      <c r="L70">
        <v>0.58899073144518477</v>
      </c>
      <c r="M70">
        <v>0.9706140182062013</v>
      </c>
      <c r="O70" s="25" t="s">
        <v>183</v>
      </c>
      <c r="P70" s="25">
        <v>3.6727755691445853E-2</v>
      </c>
    </row>
    <row r="71" spans="1:23" ht="16.8" thickBot="1" x14ac:dyDescent="0.35">
      <c r="A71">
        <v>202104</v>
      </c>
      <c r="B71" s="6">
        <f>'Q2'!X66-'Q3'!$G$3</f>
        <v>0.10724999999999998</v>
      </c>
      <c r="C71" s="6">
        <f>'Q2'!Y66-'Q3'!$G$3</f>
        <v>0.133211</v>
      </c>
      <c r="D71" s="6">
        <f>'Q2'!Z66-'Q3'!$G$3</f>
        <v>0.21218200000000001</v>
      </c>
      <c r="E71" s="6">
        <f>'Q2'!AA66-'Q3'!$G$3</f>
        <v>-4.0850000000000001E-3</v>
      </c>
      <c r="F71" s="6">
        <f>'Q2'!AB66-'Q3'!$G$3</f>
        <v>6.3108999999999998E-2</v>
      </c>
      <c r="G71" s="6"/>
      <c r="H71">
        <v>202104</v>
      </c>
      <c r="I71">
        <v>2.0244580241259968</v>
      </c>
      <c r="J71">
        <v>0.53191203864564773</v>
      </c>
      <c r="K71">
        <v>1.4650383612706714</v>
      </c>
      <c r="L71">
        <v>0.59203364869590214</v>
      </c>
      <c r="M71">
        <v>1.1068011823904138</v>
      </c>
      <c r="O71" s="26" t="s">
        <v>184</v>
      </c>
      <c r="P71" s="26">
        <v>71</v>
      </c>
    </row>
    <row r="72" spans="1:23" x14ac:dyDescent="0.3">
      <c r="A72">
        <v>202105</v>
      </c>
      <c r="B72" s="6">
        <f>'Q2'!X67-'Q3'!$G$3</f>
        <v>-1.5599E-2</v>
      </c>
      <c r="C72" s="6">
        <f>'Q2'!Y67-'Q3'!$G$3</f>
        <v>-0.124126</v>
      </c>
      <c r="D72" s="6">
        <f>'Q2'!Z67-'Q3'!$G$3</f>
        <v>-0.20600000000000002</v>
      </c>
      <c r="E72" s="6">
        <f>'Q2'!AA67-'Q3'!$G$3</f>
        <v>4.3714000000000003E-2</v>
      </c>
      <c r="F72" s="6">
        <f>'Q2'!AB67-'Q3'!$G$3</f>
        <v>-3.4362999999999998E-2</v>
      </c>
      <c r="G72" s="6"/>
      <c r="H72">
        <v>202105</v>
      </c>
      <c r="I72">
        <v>1.9954262515524115</v>
      </c>
      <c r="J72">
        <v>0.35095339716859209</v>
      </c>
      <c r="K72">
        <v>0.97203068901653733</v>
      </c>
      <c r="L72">
        <v>0.67118000950717027</v>
      </c>
      <c r="M72">
        <v>1.0470459804542744</v>
      </c>
    </row>
    <row r="73" spans="1:23" ht="16.8" thickBot="1" x14ac:dyDescent="0.35">
      <c r="A73">
        <v>202106</v>
      </c>
      <c r="B73" s="6">
        <f>'Q2'!X68-'Q3'!$G$3</f>
        <v>-1.7627E-2</v>
      </c>
      <c r="C73" s="6">
        <f>'Q2'!Y68-'Q3'!$G$3</f>
        <v>-1.7544000000000001E-2</v>
      </c>
      <c r="D73" s="6">
        <f>'Q2'!Z68-'Q3'!$G$3</f>
        <v>0.111537</v>
      </c>
      <c r="E73" s="6">
        <f>'Q2'!AA68-'Q3'!$G$3</f>
        <v>-6.2464999999999993E-2</v>
      </c>
      <c r="F73" s="6">
        <f>'Q2'!AB68-'Q3'!$G$3</f>
        <v>3.4251999999999998E-2</v>
      </c>
      <c r="G73" s="6"/>
      <c r="H73">
        <v>202106</v>
      </c>
      <c r="I73">
        <v>1.9605984305256112</v>
      </c>
      <c r="J73">
        <v>0.33535799115167797</v>
      </c>
      <c r="K73">
        <v>1.2038172601114741</v>
      </c>
      <c r="L73">
        <v>0.57681683027034802</v>
      </c>
      <c r="M73">
        <v>1.1294436752595196</v>
      </c>
      <c r="O73" t="s">
        <v>185</v>
      </c>
    </row>
    <row r="74" spans="1:23" x14ac:dyDescent="0.3">
      <c r="A74">
        <v>202107</v>
      </c>
      <c r="B74" s="6">
        <f>'Q2'!X69-'Q3'!$G$3</f>
        <v>2.5374000000000001E-2</v>
      </c>
      <c r="C74" s="6">
        <f>'Q2'!Y69-'Q3'!$G$3</f>
        <v>-3.6640000000000002E-3</v>
      </c>
      <c r="D74" s="6">
        <f>'Q2'!Z69-'Q3'!$G$3</f>
        <v>-3.2711999999999998E-2</v>
      </c>
      <c r="E74" s="6">
        <f>'Q2'!AA69-'Q3'!$G$3</f>
        <v>5.9500000000000004E-3</v>
      </c>
      <c r="F74" s="6">
        <f>'Q2'!AB69-'Q3'!$G$3</f>
        <v>-3.4613999999999999E-2</v>
      </c>
      <c r="G74" s="6"/>
      <c r="H74">
        <v>202107</v>
      </c>
      <c r="I74">
        <v>2.0534842456849218</v>
      </c>
      <c r="J74">
        <v>0.33847738741900812</v>
      </c>
      <c r="K74">
        <v>1.1449488934593766</v>
      </c>
      <c r="L74">
        <v>0.59565979139207847</v>
      </c>
      <c r="M74">
        <v>1.0685117739356436</v>
      </c>
      <c r="O74" s="27"/>
      <c r="P74" s="27" t="s">
        <v>190</v>
      </c>
      <c r="Q74" s="27" t="s">
        <v>191</v>
      </c>
      <c r="R74" s="27" t="s">
        <v>192</v>
      </c>
      <c r="S74" s="27" t="s">
        <v>193</v>
      </c>
      <c r="T74" s="27" t="s">
        <v>194</v>
      </c>
    </row>
    <row r="75" spans="1:23" x14ac:dyDescent="0.3">
      <c r="A75">
        <v>202108</v>
      </c>
      <c r="B75" s="6">
        <f>'Q2'!X70-'Q3'!$G$3</f>
        <v>-1.9721000000000002E-2</v>
      </c>
      <c r="C75" s="6">
        <f>'Q2'!Y70-'Q3'!$G$3</f>
        <v>-3.3972999999999996E-2</v>
      </c>
      <c r="D75" s="6">
        <f>'Q2'!Z70-'Q3'!$G$3</f>
        <v>4.2085000000000004E-2</v>
      </c>
      <c r="E75" s="6">
        <f>'Q2'!AA70-'Q3'!$G$3</f>
        <v>-3.1843999999999997E-2</v>
      </c>
      <c r="F75" s="6">
        <f>'Q2'!AB70-'Q3'!$G$3</f>
        <v>8.0819999999999989E-3</v>
      </c>
      <c r="G75" s="6"/>
      <c r="H75">
        <v>202108</v>
      </c>
      <c r="I75">
        <v>2.0115873883498789</v>
      </c>
      <c r="J75">
        <v>0.30103615946073625</v>
      </c>
      <c r="K75">
        <v>1.2480887610013705</v>
      </c>
      <c r="L75">
        <v>0.55442155974334173</v>
      </c>
      <c r="M75">
        <v>1.0976405567362053</v>
      </c>
      <c r="O75" s="25" t="s">
        <v>186</v>
      </c>
      <c r="P75" s="25">
        <v>1</v>
      </c>
      <c r="Q75" s="25">
        <v>1.2095575367950945E-2</v>
      </c>
      <c r="R75" s="25">
        <v>1.2095575367950945E-2</v>
      </c>
      <c r="S75" s="25">
        <v>8.9668055122600094</v>
      </c>
      <c r="T75" s="25">
        <v>3.8147696105611641E-3</v>
      </c>
    </row>
    <row r="76" spans="1:23" x14ac:dyDescent="0.3">
      <c r="A76">
        <v>202109</v>
      </c>
      <c r="B76" s="6">
        <f>'Q2'!X71-'Q3'!$G$3</f>
        <v>4.6630999999999999E-2</v>
      </c>
      <c r="C76" s="6">
        <f>'Q2'!Y71-'Q3'!$G$3</f>
        <v>7.1187E-2</v>
      </c>
      <c r="D76" s="6">
        <f>'Q2'!Z71-'Q3'!$G$3</f>
        <v>-5.5260999999999998E-2</v>
      </c>
      <c r="E76" s="6">
        <f>'Q2'!AA71-'Q3'!$G$3</f>
        <v>-4.6815000000000002E-2</v>
      </c>
      <c r="F76" s="6">
        <f>'Q2'!AB71-'Q3'!$G$3</f>
        <v>-3.7761999999999997E-2</v>
      </c>
      <c r="G76" s="6"/>
      <c r="H76">
        <v>202109</v>
      </c>
      <c r="I76">
        <v>2.1700902441861216</v>
      </c>
      <c r="J76">
        <v>0.40145923750103196</v>
      </c>
      <c r="K76">
        <v>1.137345660545682</v>
      </c>
      <c r="L76">
        <v>0.49097784378241727</v>
      </c>
      <c r="M76">
        <v>1.0310152973731501</v>
      </c>
      <c r="O76" s="25" t="s">
        <v>187</v>
      </c>
      <c r="P76" s="25">
        <v>69</v>
      </c>
      <c r="Q76" s="25">
        <v>9.307603463100679E-2</v>
      </c>
      <c r="R76" s="25">
        <v>1.3489280381305331E-3</v>
      </c>
      <c r="S76" s="25"/>
      <c r="T76" s="25"/>
    </row>
    <row r="77" spans="1:23" ht="16.8" thickBot="1" x14ac:dyDescent="0.35">
      <c r="A77">
        <v>202110</v>
      </c>
      <c r="B77" s="6">
        <f>'Q2'!X72-'Q3'!$G$3</f>
        <v>-5.9920000000000001E-2</v>
      </c>
      <c r="C77" s="6">
        <f>'Q2'!Y72-'Q3'!$G$3</f>
        <v>3.7383000000000007E-2</v>
      </c>
      <c r="D77" s="6">
        <f>'Q2'!Z72-'Q3'!$G$3</f>
        <v>-7.3358000000000007E-2</v>
      </c>
      <c r="E77" s="6">
        <f>'Q2'!AA72-'Q3'!$G$3</f>
        <v>2.1662000000000001E-2</v>
      </c>
      <c r="F77" s="6">
        <f>'Q2'!AB72-'Q3'!$G$3</f>
        <v>-2.8909999999999999E-3</v>
      </c>
      <c r="G77" s="6"/>
      <c r="H77">
        <v>202110</v>
      </c>
      <c r="I77">
        <v>1.9991589782196062</v>
      </c>
      <c r="J77">
        <v>0.46225874360153907</v>
      </c>
      <c r="K77">
        <v>0.99337833154264588</v>
      </c>
      <c r="L77">
        <v>0.53222127289712651</v>
      </c>
      <c r="M77">
        <v>1.0373297239326833</v>
      </c>
      <c r="O77" s="26" t="s">
        <v>188</v>
      </c>
      <c r="P77" s="26">
        <v>70</v>
      </c>
      <c r="Q77" s="26">
        <v>0.10517160999895774</v>
      </c>
      <c r="R77" s="26"/>
      <c r="S77" s="26"/>
      <c r="T77" s="26"/>
    </row>
    <row r="78" spans="1:23" ht="16.8" thickBot="1" x14ac:dyDescent="0.35">
      <c r="A78">
        <v>202111</v>
      </c>
      <c r="B78" s="6">
        <f>'Q2'!X73-'Q3'!$G$3</f>
        <v>3.3270000000000001E-3</v>
      </c>
      <c r="C78" s="6">
        <f>'Q2'!Y73-'Q3'!$G$3</f>
        <v>-1.0377000000000001E-2</v>
      </c>
      <c r="D78" s="6">
        <f>'Q2'!Z73-'Q3'!$G$3</f>
        <v>8.8443999999999995E-2</v>
      </c>
      <c r="E78" s="6">
        <f>'Q2'!AA73-'Q3'!$G$3</f>
        <v>-3.9290000000000002E-3</v>
      </c>
      <c r="F78" s="6">
        <f>'Q2'!AB73-'Q3'!$G$3</f>
        <v>2.5242000000000001E-2</v>
      </c>
      <c r="G78" s="6"/>
      <c r="H78">
        <v>202111</v>
      </c>
      <c r="I78">
        <v>2.0271321340094608</v>
      </c>
      <c r="J78">
        <v>0.45585843708079521</v>
      </c>
      <c r="K78">
        <v>1.1816409546868596</v>
      </c>
      <c r="L78">
        <v>0.53539450315329629</v>
      </c>
      <c r="M78">
        <v>1.1009799791677883</v>
      </c>
    </row>
    <row r="79" spans="1:23" x14ac:dyDescent="0.3">
      <c r="O79" s="27"/>
      <c r="P79" s="27" t="s">
        <v>195</v>
      </c>
      <c r="Q79" s="27" t="s">
        <v>183</v>
      </c>
      <c r="R79" s="27" t="s">
        <v>196</v>
      </c>
      <c r="S79" s="27" t="s">
        <v>197</v>
      </c>
      <c r="T79" s="27" t="s">
        <v>198</v>
      </c>
      <c r="U79" s="27" t="s">
        <v>199</v>
      </c>
      <c r="V79" s="27" t="s">
        <v>200</v>
      </c>
      <c r="W79" s="27" t="s">
        <v>201</v>
      </c>
    </row>
    <row r="80" spans="1:23" x14ac:dyDescent="0.3">
      <c r="O80" s="25" t="s">
        <v>189</v>
      </c>
      <c r="P80" s="25">
        <v>-9.6262360871164545E-4</v>
      </c>
      <c r="Q80" s="25">
        <v>4.3974328202007517E-3</v>
      </c>
      <c r="R80" s="25">
        <v>-0.21890581347589519</v>
      </c>
      <c r="S80" s="25">
        <v>0.82736963947023989</v>
      </c>
      <c r="T80" s="25">
        <v>-9.7352620516132152E-3</v>
      </c>
      <c r="U80" s="25">
        <v>7.8100148341899251E-3</v>
      </c>
      <c r="V80" s="25">
        <v>-9.7352620516132152E-3</v>
      </c>
      <c r="W80" s="25">
        <v>7.8100148341899251E-3</v>
      </c>
    </row>
    <row r="81" spans="3:23" ht="16.8" thickBot="1" x14ac:dyDescent="0.35">
      <c r="O81" s="26" t="s">
        <v>202</v>
      </c>
      <c r="P81" s="26">
        <v>0.32816723195440289</v>
      </c>
      <c r="Q81" s="26">
        <v>0.10959136563886773</v>
      </c>
      <c r="R81" s="26">
        <v>2.9944624746788895</v>
      </c>
      <c r="S81" s="26">
        <v>3.8147696105611641E-3</v>
      </c>
      <c r="T81" s="26">
        <v>0.10953843953780307</v>
      </c>
      <c r="U81" s="26">
        <v>0.54679602437100272</v>
      </c>
      <c r="V81" s="26">
        <v>0.10953843953780307</v>
      </c>
      <c r="W81" s="26">
        <v>0.54679602437100272</v>
      </c>
    </row>
    <row r="83" spans="3:23" x14ac:dyDescent="0.3">
      <c r="C83" s="39" t="s">
        <v>224</v>
      </c>
      <c r="D83" s="39"/>
      <c r="E83" s="39"/>
      <c r="F83" s="39"/>
      <c r="G83" s="39" t="s">
        <v>224</v>
      </c>
      <c r="H83" s="39"/>
      <c r="I83" s="39"/>
      <c r="J83" s="39"/>
      <c r="K83" s="39" t="s">
        <v>224</v>
      </c>
      <c r="L83" s="39"/>
      <c r="M83" s="39"/>
      <c r="N83" s="39"/>
      <c r="O83" s="39" t="s">
        <v>224</v>
      </c>
      <c r="P83" s="39"/>
      <c r="Q83" s="39"/>
    </row>
    <row r="84" spans="3:23" ht="16.8" thickBot="1" x14ac:dyDescent="0.35">
      <c r="C84" s="39" t="s">
        <v>203</v>
      </c>
      <c r="D84" s="39"/>
      <c r="E84" s="39"/>
      <c r="F84" s="39"/>
      <c r="G84" s="39" t="s">
        <v>26</v>
      </c>
      <c r="H84" s="39"/>
      <c r="I84" s="39"/>
      <c r="J84" s="39"/>
      <c r="K84" s="39" t="s">
        <v>27</v>
      </c>
      <c r="L84" s="39"/>
      <c r="M84" s="39"/>
      <c r="N84" s="39"/>
      <c r="O84" s="39" t="s">
        <v>28</v>
      </c>
      <c r="P84" s="39"/>
      <c r="Q84" s="39"/>
    </row>
    <row r="85" spans="3:23" x14ac:dyDescent="0.3">
      <c r="C85" s="40"/>
      <c r="D85" s="40" t="s">
        <v>215</v>
      </c>
      <c r="E85" s="40" t="s">
        <v>216</v>
      </c>
      <c r="F85" s="39"/>
      <c r="G85" s="40"/>
      <c r="H85" s="40" t="s">
        <v>215</v>
      </c>
      <c r="I85" s="40" t="s">
        <v>216</v>
      </c>
      <c r="J85" s="39"/>
      <c r="K85" s="40"/>
      <c r="L85" s="40" t="s">
        <v>215</v>
      </c>
      <c r="M85" s="40" t="s">
        <v>216</v>
      </c>
      <c r="N85" s="39"/>
      <c r="O85" s="40"/>
      <c r="P85" s="40" t="s">
        <v>215</v>
      </c>
      <c r="Q85" s="40" t="s">
        <v>216</v>
      </c>
    </row>
    <row r="86" spans="3:23" x14ac:dyDescent="0.3">
      <c r="C86" s="41" t="s">
        <v>217</v>
      </c>
      <c r="D86" s="41">
        <v>0.89219457365191202</v>
      </c>
      <c r="E86" s="41">
        <v>0.38098004318768669</v>
      </c>
      <c r="F86" s="39"/>
      <c r="G86" s="41" t="s">
        <v>217</v>
      </c>
      <c r="H86" s="41">
        <v>0.27424833105772883</v>
      </c>
      <c r="I86" s="41">
        <v>0.38098004318768669</v>
      </c>
      <c r="J86" s="39"/>
      <c r="K86" s="41" t="s">
        <v>217</v>
      </c>
      <c r="L86" s="41">
        <v>0.60305176733610988</v>
      </c>
      <c r="M86" s="41">
        <v>0.38098004318768669</v>
      </c>
      <c r="N86" s="39"/>
      <c r="O86" s="41" t="s">
        <v>217</v>
      </c>
      <c r="P86" s="41">
        <v>0.23285176508449512</v>
      </c>
      <c r="Q86" s="41">
        <v>0.38098004318768669</v>
      </c>
    </row>
    <row r="87" spans="3:23" x14ac:dyDescent="0.3">
      <c r="C87" s="41" t="s">
        <v>218</v>
      </c>
      <c r="D87" s="41">
        <v>0.34266956335390159</v>
      </c>
      <c r="E87" s="41">
        <v>9.9073102209659147E-2</v>
      </c>
      <c r="F87" s="39"/>
      <c r="G87" s="41" t="s">
        <v>218</v>
      </c>
      <c r="H87" s="41">
        <v>3.2440012853719412E-2</v>
      </c>
      <c r="I87" s="41">
        <v>9.9073102209659147E-2</v>
      </c>
      <c r="J87" s="39"/>
      <c r="K87" s="41" t="s">
        <v>218</v>
      </c>
      <c r="L87" s="41">
        <v>0.1707238554718693</v>
      </c>
      <c r="M87" s="41">
        <v>9.9073102209659147E-2</v>
      </c>
      <c r="N87" s="39"/>
      <c r="O87" s="41" t="s">
        <v>218</v>
      </c>
      <c r="P87" s="41">
        <v>4.0782647078730951E-2</v>
      </c>
      <c r="Q87" s="41">
        <v>9.9073102209659147E-2</v>
      </c>
    </row>
    <row r="88" spans="3:23" x14ac:dyDescent="0.3">
      <c r="C88" s="41" t="s">
        <v>184</v>
      </c>
      <c r="D88" s="41">
        <v>71</v>
      </c>
      <c r="E88" s="41">
        <v>71</v>
      </c>
      <c r="F88" s="39"/>
      <c r="G88" s="41" t="s">
        <v>184</v>
      </c>
      <c r="H88" s="41">
        <v>71</v>
      </c>
      <c r="I88" s="41">
        <v>71</v>
      </c>
      <c r="J88" s="39"/>
      <c r="K88" s="41" t="s">
        <v>184</v>
      </c>
      <c r="L88" s="41">
        <v>71</v>
      </c>
      <c r="M88" s="41">
        <v>71</v>
      </c>
      <c r="N88" s="39"/>
      <c r="O88" s="41" t="s">
        <v>184</v>
      </c>
      <c r="P88" s="41">
        <v>71</v>
      </c>
      <c r="Q88" s="41">
        <v>71</v>
      </c>
    </row>
    <row r="89" spans="3:23" x14ac:dyDescent="0.3">
      <c r="C89" s="41" t="s">
        <v>225</v>
      </c>
      <c r="D89" s="41">
        <v>0.9142671206528632</v>
      </c>
      <c r="E89" s="41"/>
      <c r="F89" s="39"/>
      <c r="G89" s="41" t="s">
        <v>225</v>
      </c>
      <c r="H89" s="41">
        <v>0.42260064336934305</v>
      </c>
      <c r="I89" s="41"/>
      <c r="J89" s="39"/>
      <c r="K89" s="41" t="s">
        <v>225</v>
      </c>
      <c r="L89" s="41">
        <v>0.57156274080654823</v>
      </c>
      <c r="M89" s="41"/>
      <c r="N89" s="39"/>
      <c r="O89" s="41" t="s">
        <v>225</v>
      </c>
      <c r="P89" s="41">
        <v>0.91111883263365323</v>
      </c>
      <c r="Q89" s="41"/>
    </row>
    <row r="90" spans="3:23" x14ac:dyDescent="0.3">
      <c r="C90" s="41" t="s">
        <v>219</v>
      </c>
      <c r="D90" s="41">
        <v>0</v>
      </c>
      <c r="E90" s="41"/>
      <c r="F90" s="39"/>
      <c r="G90" s="41" t="s">
        <v>219</v>
      </c>
      <c r="H90" s="41">
        <v>0</v>
      </c>
      <c r="I90" s="41"/>
      <c r="J90" s="39"/>
      <c r="K90" s="41" t="s">
        <v>219</v>
      </c>
      <c r="L90" s="41">
        <v>0</v>
      </c>
      <c r="M90" s="41"/>
      <c r="N90" s="39"/>
      <c r="O90" s="41" t="s">
        <v>219</v>
      </c>
      <c r="P90" s="41">
        <v>0</v>
      </c>
      <c r="Q90" s="41"/>
    </row>
    <row r="91" spans="3:23" x14ac:dyDescent="0.3">
      <c r="C91" s="41" t="s">
        <v>190</v>
      </c>
      <c r="D91" s="41">
        <v>70</v>
      </c>
      <c r="E91" s="41"/>
      <c r="F91" s="39"/>
      <c r="G91" s="41" t="s">
        <v>190</v>
      </c>
      <c r="H91" s="41">
        <v>70</v>
      </c>
      <c r="I91" s="41"/>
      <c r="J91" s="39"/>
      <c r="K91" s="41" t="s">
        <v>190</v>
      </c>
      <c r="L91" s="41">
        <v>70</v>
      </c>
      <c r="M91" s="41"/>
      <c r="N91" s="39"/>
      <c r="O91" s="41" t="s">
        <v>190</v>
      </c>
      <c r="P91" s="41">
        <v>70</v>
      </c>
      <c r="Q91" s="41"/>
    </row>
    <row r="92" spans="3:23" x14ac:dyDescent="0.3">
      <c r="C92" s="41" t="s">
        <v>196</v>
      </c>
      <c r="D92" s="41">
        <v>13.304293916509391</v>
      </c>
      <c r="E92" s="41"/>
      <c r="F92" s="39"/>
      <c r="G92" s="41" t="s">
        <v>196</v>
      </c>
      <c r="H92" s="41">
        <v>-3.1104729396202542</v>
      </c>
      <c r="I92" s="41"/>
      <c r="J92" s="39"/>
      <c r="K92" s="41" t="s">
        <v>196</v>
      </c>
      <c r="L92" s="41">
        <v>5.3764957074873614</v>
      </c>
      <c r="M92" s="41"/>
      <c r="N92" s="39"/>
      <c r="O92" s="41" t="s">
        <v>196</v>
      </c>
      <c r="P92" s="41">
        <v>-8.052441754613568</v>
      </c>
      <c r="Q92" s="41"/>
    </row>
    <row r="93" spans="3:23" x14ac:dyDescent="0.3">
      <c r="C93" s="41" t="s">
        <v>220</v>
      </c>
      <c r="D93" s="41">
        <v>3.8070906767786478E-21</v>
      </c>
      <c r="E93" s="41"/>
      <c r="F93" s="39"/>
      <c r="G93" s="41" t="s">
        <v>220</v>
      </c>
      <c r="H93" s="41">
        <v>1.3510209108974398E-3</v>
      </c>
      <c r="I93" s="41"/>
      <c r="J93" s="39"/>
      <c r="K93" s="41" t="s">
        <v>220</v>
      </c>
      <c r="L93" s="41">
        <v>4.7411368101773413E-7</v>
      </c>
      <c r="M93" s="41"/>
      <c r="N93" s="39"/>
      <c r="O93" s="41" t="s">
        <v>220</v>
      </c>
      <c r="P93" s="41">
        <v>7.3126470906388696E-12</v>
      </c>
      <c r="Q93" s="41"/>
    </row>
    <row r="94" spans="3:23" x14ac:dyDescent="0.3">
      <c r="C94" s="41" t="s">
        <v>221</v>
      </c>
      <c r="D94" s="41">
        <v>1.6669144790559576</v>
      </c>
      <c r="E94" s="41"/>
      <c r="F94" s="39"/>
      <c r="G94" s="41" t="s">
        <v>221</v>
      </c>
      <c r="H94" s="41">
        <v>1.6669144790559576</v>
      </c>
      <c r="I94" s="41"/>
      <c r="J94" s="39"/>
      <c r="K94" s="41" t="s">
        <v>221</v>
      </c>
      <c r="L94" s="41">
        <v>1.6669144790559576</v>
      </c>
      <c r="M94" s="41"/>
      <c r="N94" s="39"/>
      <c r="O94" s="41" t="s">
        <v>221</v>
      </c>
      <c r="P94" s="41">
        <v>1.6669144790559576</v>
      </c>
      <c r="Q94" s="41"/>
    </row>
    <row r="95" spans="3:23" x14ac:dyDescent="0.3">
      <c r="C95" s="41" t="s">
        <v>222</v>
      </c>
      <c r="D95" s="41">
        <v>7.6141813535572956E-21</v>
      </c>
      <c r="E95" s="41"/>
      <c r="F95" s="39"/>
      <c r="G95" s="41" t="s">
        <v>222</v>
      </c>
      <c r="H95" s="41">
        <v>2.7020418217948796E-3</v>
      </c>
      <c r="I95" s="41"/>
      <c r="J95" s="39"/>
      <c r="K95" s="41" t="s">
        <v>222</v>
      </c>
      <c r="L95" s="41">
        <v>9.4822736203546826E-7</v>
      </c>
      <c r="M95" s="41"/>
      <c r="N95" s="39"/>
      <c r="O95" s="41" t="s">
        <v>222</v>
      </c>
      <c r="P95" s="41">
        <v>1.4625294181277739E-11</v>
      </c>
      <c r="Q95" s="41"/>
    </row>
    <row r="96" spans="3:23" ht="16.8" thickBot="1" x14ac:dyDescent="0.35">
      <c r="C96" s="42" t="s">
        <v>223</v>
      </c>
      <c r="D96" s="42">
        <v>1.9944371117711854</v>
      </c>
      <c r="E96" s="42"/>
      <c r="F96" s="39"/>
      <c r="G96" s="42" t="s">
        <v>223</v>
      </c>
      <c r="H96" s="42">
        <v>1.9944371117711854</v>
      </c>
      <c r="I96" s="42"/>
      <c r="J96" s="39"/>
      <c r="K96" s="42" t="s">
        <v>223</v>
      </c>
      <c r="L96" s="42">
        <v>1.9944371117711854</v>
      </c>
      <c r="M96" s="42"/>
      <c r="N96" s="39"/>
      <c r="O96" s="42" t="s">
        <v>223</v>
      </c>
      <c r="P96" s="42">
        <v>1.9944371117711854</v>
      </c>
      <c r="Q96" s="4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11D3-2086-4EFB-83E6-876DECE29C61}">
  <sheetPr codeName="Sheet1"/>
  <dimension ref="A1:O147"/>
  <sheetViews>
    <sheetView topLeftCell="A136" workbookViewId="0">
      <selection activeCell="D38" sqref="D38"/>
    </sheetView>
  </sheetViews>
  <sheetFormatPr defaultRowHeight="16.2" x14ac:dyDescent="0.3"/>
  <cols>
    <col min="1" max="1" width="11.77734375" customWidth="1"/>
    <col min="2" max="2" width="12.6640625" customWidth="1"/>
    <col min="3" max="3" width="14" customWidth="1"/>
  </cols>
  <sheetData>
    <row r="1" spans="1:13" x14ac:dyDescent="0.3">
      <c r="A1" t="s">
        <v>50</v>
      </c>
    </row>
    <row r="2" spans="1:13" x14ac:dyDescent="0.3">
      <c r="A2" t="s">
        <v>57</v>
      </c>
    </row>
    <row r="3" spans="1:13" x14ac:dyDescent="0.3">
      <c r="A3" t="s">
        <v>58</v>
      </c>
      <c r="E3" s="8">
        <v>0.03</v>
      </c>
    </row>
    <row r="4" spans="1:13" x14ac:dyDescent="0.3">
      <c r="A4" t="s">
        <v>59</v>
      </c>
      <c r="E4">
        <v>120</v>
      </c>
    </row>
    <row r="5" spans="1:13" x14ac:dyDescent="0.3">
      <c r="A5" t="s">
        <v>69</v>
      </c>
      <c r="E5" s="8">
        <v>0.08</v>
      </c>
    </row>
    <row r="6" spans="1:13" x14ac:dyDescent="0.3">
      <c r="A6" s="10" t="s">
        <v>51</v>
      </c>
      <c r="B6" s="10"/>
      <c r="C6" s="10"/>
      <c r="D6" s="10"/>
    </row>
    <row r="8" spans="1:13" x14ac:dyDescent="0.3"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 t="s">
        <v>75</v>
      </c>
    </row>
    <row r="9" spans="1:13" x14ac:dyDescent="0.3">
      <c r="B9">
        <v>-1200</v>
      </c>
      <c r="C9">
        <f>$E$4*(1+$E$3)^B8</f>
        <v>120</v>
      </c>
      <c r="D9">
        <f t="shared" ref="D9:L9" si="0">$E$4*(1+$E$3)^C8</f>
        <v>123.60000000000001</v>
      </c>
      <c r="E9">
        <f t="shared" si="0"/>
        <v>127.30799999999999</v>
      </c>
      <c r="F9">
        <f t="shared" si="0"/>
        <v>131.12724</v>
      </c>
      <c r="G9">
        <f t="shared" si="0"/>
        <v>135.06105719999999</v>
      </c>
      <c r="H9">
        <f t="shared" si="0"/>
        <v>139.11288891599997</v>
      </c>
      <c r="I9">
        <f t="shared" si="0"/>
        <v>143.28627558347998</v>
      </c>
      <c r="J9">
        <f t="shared" si="0"/>
        <v>147.58486385098439</v>
      </c>
      <c r="K9">
        <f t="shared" si="0"/>
        <v>152.01240976651391</v>
      </c>
      <c r="L9">
        <f t="shared" si="0"/>
        <v>156.57278205950934</v>
      </c>
      <c r="M9" s="11">
        <f>NPV(E5,C9:L9)+B9</f>
        <v>-293.98395706210567</v>
      </c>
    </row>
    <row r="10" spans="1:13" x14ac:dyDescent="0.3">
      <c r="A10" t="s">
        <v>76</v>
      </c>
      <c r="C10">
        <f>C9/(1+$E$5)^C8</f>
        <v>111.1111111111111</v>
      </c>
      <c r="D10">
        <f>D9/(1+$E$5)^D8</f>
        <v>105.96707818930041</v>
      </c>
      <c r="E10">
        <f t="shared" ref="E10:L10" si="1">E9/(1+$E$5)^E8</f>
        <v>101.06119493979574</v>
      </c>
      <c r="F10">
        <f t="shared" si="1"/>
        <v>96.3824359148052</v>
      </c>
      <c r="G10">
        <f t="shared" si="1"/>
        <v>91.920286103934586</v>
      </c>
      <c r="H10">
        <f t="shared" si="1"/>
        <v>87.664717302826475</v>
      </c>
      <c r="I10">
        <f t="shared" si="1"/>
        <v>83.606165575843761</v>
      </c>
      <c r="J10">
        <f t="shared" si="1"/>
        <v>79.735509762147302</v>
      </c>
      <c r="K10">
        <f t="shared" si="1"/>
        <v>76.044050976862692</v>
      </c>
      <c r="L10">
        <f t="shared" si="1"/>
        <v>72.523493061267203</v>
      </c>
      <c r="M10" s="9"/>
    </row>
    <row r="11" spans="1:13" x14ac:dyDescent="0.3">
      <c r="A11" t="s">
        <v>77</v>
      </c>
      <c r="L11">
        <f>SUM(C10:L10)</f>
        <v>906.01604293789455</v>
      </c>
      <c r="M11" s="9"/>
    </row>
    <row r="12" spans="1:13" x14ac:dyDescent="0.3">
      <c r="A12" t="s">
        <v>78</v>
      </c>
      <c r="L12" s="10">
        <f>L11+B9</f>
        <v>-293.98395706210545</v>
      </c>
      <c r="M12" s="9"/>
    </row>
    <row r="14" spans="1:13" x14ac:dyDescent="0.3">
      <c r="A14" s="10" t="s">
        <v>60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6" spans="1:13" x14ac:dyDescent="0.3">
      <c r="A16" s="44" t="s">
        <v>83</v>
      </c>
      <c r="B16" s="44"/>
    </row>
    <row r="17" spans="1:4" x14ac:dyDescent="0.3">
      <c r="A17" t="s">
        <v>80</v>
      </c>
      <c r="B17" t="s">
        <v>79</v>
      </c>
    </row>
    <row r="18" spans="1:4" x14ac:dyDescent="0.3">
      <c r="B18">
        <f>L12</f>
        <v>-293.98395706210545</v>
      </c>
      <c r="D18" s="13" t="s">
        <v>81</v>
      </c>
    </row>
    <row r="19" spans="1:4" x14ac:dyDescent="0.3">
      <c r="A19" s="6">
        <v>0</v>
      </c>
      <c r="B19">
        <f t="dataTable" ref="B19:B31" dt2D="0" dtr="0" r1="E5"/>
        <v>175.66551737648751</v>
      </c>
      <c r="D19" s="12" t="s">
        <v>82</v>
      </c>
    </row>
    <row r="20" spans="1:4" x14ac:dyDescent="0.3">
      <c r="A20" s="8">
        <v>0.01</v>
      </c>
      <c r="B20">
        <v>99.779798510761339</v>
      </c>
    </row>
    <row r="21" spans="1:4" x14ac:dyDescent="0.3">
      <c r="A21" s="6">
        <v>0.02</v>
      </c>
      <c r="B21">
        <v>29.754203631895962</v>
      </c>
    </row>
    <row r="22" spans="1:4" x14ac:dyDescent="0.3">
      <c r="A22" s="8">
        <v>0.03</v>
      </c>
      <c r="B22">
        <v>-34.95145631067976</v>
      </c>
    </row>
    <row r="23" spans="1:4" x14ac:dyDescent="0.3">
      <c r="A23" s="6">
        <v>0.04</v>
      </c>
      <c r="B23">
        <v>-94.821021395865046</v>
      </c>
    </row>
    <row r="24" spans="1:4" x14ac:dyDescent="0.3">
      <c r="A24" s="8">
        <v>0.05</v>
      </c>
      <c r="B24">
        <v>-150.28846157920384</v>
      </c>
    </row>
    <row r="25" spans="1:4" x14ac:dyDescent="0.3">
      <c r="A25" s="6">
        <v>0.06</v>
      </c>
      <c r="B25">
        <v>-201.74354734573762</v>
      </c>
    </row>
    <row r="26" spans="1:4" x14ac:dyDescent="0.3">
      <c r="A26" s="8">
        <v>7.0000000000000007E-2</v>
      </c>
      <c r="B26">
        <v>-249.53682038351212</v>
      </c>
    </row>
    <row r="27" spans="1:4" x14ac:dyDescent="0.3">
      <c r="A27" s="6">
        <v>0.08</v>
      </c>
      <c r="B27">
        <v>-293.98395706210545</v>
      </c>
    </row>
    <row r="28" spans="1:4" x14ac:dyDescent="0.3">
      <c r="A28" s="8">
        <v>0.09</v>
      </c>
      <c r="B28">
        <v>-335.36960439816744</v>
      </c>
    </row>
    <row r="29" spans="1:4" x14ac:dyDescent="0.3">
      <c r="A29" s="6">
        <v>0.1</v>
      </c>
      <c r="B29">
        <v>-373.95075704667329</v>
      </c>
    </row>
    <row r="30" spans="1:4" x14ac:dyDescent="0.3">
      <c r="A30" s="8">
        <v>0.11</v>
      </c>
      <c r="B30">
        <v>-409.95973436366842</v>
      </c>
    </row>
    <row r="31" spans="1:4" x14ac:dyDescent="0.3">
      <c r="A31" s="6">
        <v>0.12</v>
      </c>
      <c r="B31">
        <v>-443.60680848623599</v>
      </c>
    </row>
    <row r="32" spans="1:4" x14ac:dyDescent="0.3">
      <c r="A32" s="6"/>
    </row>
    <row r="33" spans="1:15" x14ac:dyDescent="0.3">
      <c r="A33" s="10" t="s">
        <v>61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5" x14ac:dyDescent="0.3">
      <c r="A34" s="10" t="s">
        <v>52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5" x14ac:dyDescent="0.3">
      <c r="A35" s="10" t="s">
        <v>53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5" x14ac:dyDescent="0.3">
      <c r="A36" s="10" t="s">
        <v>54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8" spans="1:15" x14ac:dyDescent="0.3">
      <c r="B38" t="s">
        <v>84</v>
      </c>
    </row>
    <row r="39" spans="1:15" x14ac:dyDescent="0.3">
      <c r="A39" t="s">
        <v>55</v>
      </c>
      <c r="B39" t="s">
        <v>62</v>
      </c>
      <c r="C39" t="s">
        <v>56</v>
      </c>
      <c r="E39">
        <v>0</v>
      </c>
      <c r="F39">
        <v>1</v>
      </c>
      <c r="G39">
        <v>2</v>
      </c>
      <c r="H39">
        <v>3</v>
      </c>
      <c r="I39">
        <v>4</v>
      </c>
      <c r="J39">
        <v>5</v>
      </c>
      <c r="K39">
        <v>6</v>
      </c>
      <c r="L39">
        <v>7</v>
      </c>
      <c r="M39">
        <v>8</v>
      </c>
      <c r="N39">
        <v>9</v>
      </c>
      <c r="O39">
        <v>10</v>
      </c>
    </row>
    <row r="40" spans="1:15" x14ac:dyDescent="0.3">
      <c r="A40">
        <v>1</v>
      </c>
      <c r="B40">
        <f ca="1">NORMINV(RAND(),0.03,0.1)</f>
        <v>1.609263655782265E-3</v>
      </c>
      <c r="C40" s="14">
        <f ca="1">NPV($E$5,F40:O40)+E40</f>
        <v>-389.75380978418104</v>
      </c>
      <c r="E40">
        <v>-1200</v>
      </c>
      <c r="F40">
        <f ca="1">$E$4*(1+$B40)^E$39</f>
        <v>120</v>
      </c>
      <c r="G40">
        <f t="shared" ref="G40:N40" ca="1" si="2">$E$4*(1+$B40)^F$39</f>
        <v>120.19311163869388</v>
      </c>
      <c r="H40">
        <f t="shared" ca="1" si="2"/>
        <v>120.38653404492939</v>
      </c>
      <c r="I40">
        <f t="shared" ca="1" si="2"/>
        <v>120.5802677188135</v>
      </c>
      <c r="J40">
        <f t="shared" ca="1" si="2"/>
        <v>120.77431316125787</v>
      </c>
      <c r="K40">
        <f t="shared" ca="1" si="2"/>
        <v>120.96867087398034</v>
      </c>
      <c r="L40">
        <f t="shared" ca="1" si="2"/>
        <v>121.16334135950612</v>
      </c>
      <c r="M40">
        <f t="shared" ca="1" si="2"/>
        <v>121.35832512116913</v>
      </c>
      <c r="N40">
        <f t="shared" ca="1" si="2"/>
        <v>121.5536226631132</v>
      </c>
      <c r="O40">
        <f ca="1">$E$4*(1+$B40)^N$39</f>
        <v>121.74923449029362</v>
      </c>
    </row>
    <row r="41" spans="1:15" x14ac:dyDescent="0.3">
      <c r="A41">
        <v>2</v>
      </c>
      <c r="B41">
        <f t="shared" ref="B41:B104" ca="1" si="3">NORMINV(RAND(),0.03,0.1)</f>
        <v>9.4275911779394733E-2</v>
      </c>
      <c r="C41" s="14">
        <f t="shared" ref="C41:C104" ca="1" si="4">NPV($E$5,F41:O41)+E41</f>
        <v>-20.412255007965769</v>
      </c>
      <c r="E41">
        <v>-1200</v>
      </c>
      <c r="F41">
        <f ca="1">$E$4*(1+$B41)^E$39</f>
        <v>120</v>
      </c>
      <c r="G41">
        <f t="shared" ref="G41:N41" ca="1" si="5">$E$4*(1+$B41)^F$39</f>
        <v>131.31310941352737</v>
      </c>
      <c r="H41">
        <f t="shared" ca="1" si="5"/>
        <v>143.69277253207508</v>
      </c>
      <c r="I41">
        <f t="shared" ca="1" si="5"/>
        <v>157.23953967864563</v>
      </c>
      <c r="J41">
        <f t="shared" ca="1" si="5"/>
        <v>172.06344064962227</v>
      </c>
      <c r="K41">
        <f t="shared" ca="1" si="5"/>
        <v>188.28487840076519</v>
      </c>
      <c r="L41">
        <f t="shared" ca="1" si="5"/>
        <v>206.03560698626978</v>
      </c>
      <c r="M41">
        <f t="shared" ca="1" si="5"/>
        <v>225.45980169392141</v>
      </c>
      <c r="N41">
        <f t="shared" ca="1" si="5"/>
        <v>246.71523006821738</v>
      </c>
      <c r="O41">
        <f ca="1">$E$4*(1+$B41)^N$39</f>
        <v>269.97453333276172</v>
      </c>
    </row>
    <row r="42" spans="1:15" x14ac:dyDescent="0.3">
      <c r="A42">
        <v>3</v>
      </c>
      <c r="B42">
        <f t="shared" ca="1" si="3"/>
        <v>7.2794651335302968E-3</v>
      </c>
      <c r="C42" s="14">
        <f t="shared" ca="1" si="4"/>
        <v>-371.68552099742635</v>
      </c>
      <c r="E42">
        <v>-1200</v>
      </c>
      <c r="F42">
        <f t="shared" ref="F42:O42" ca="1" si="6">$E$4*(1+$B42)^E$39</f>
        <v>120</v>
      </c>
      <c r="G42">
        <f t="shared" ca="1" si="6"/>
        <v>120.87353581602365</v>
      </c>
      <c r="H42">
        <f t="shared" ca="1" si="6"/>
        <v>121.75343050556293</v>
      </c>
      <c r="I42">
        <f t="shared" ca="1" si="6"/>
        <v>122.63973035781591</v>
      </c>
      <c r="J42">
        <f t="shared" ca="1" si="6"/>
        <v>123.53248199894119</v>
      </c>
      <c r="K42">
        <f t="shared" ca="1" si="6"/>
        <v>124.43173239451097</v>
      </c>
      <c r="L42">
        <f t="shared" ca="1" si="6"/>
        <v>125.3375288519816</v>
      </c>
      <c r="M42">
        <f t="shared" ca="1" si="6"/>
        <v>126.24991902318244</v>
      </c>
      <c r="N42">
        <f t="shared" ca="1" si="6"/>
        <v>127.16895090682276</v>
      </c>
      <c r="O42">
        <f t="shared" ca="1" si="6"/>
        <v>128.09467285101661</v>
      </c>
    </row>
    <row r="43" spans="1:15" x14ac:dyDescent="0.3">
      <c r="A43">
        <v>4</v>
      </c>
      <c r="B43">
        <f t="shared" ca="1" si="3"/>
        <v>0.22716451448675071</v>
      </c>
      <c r="C43" s="14">
        <f t="shared" ca="1" si="4"/>
        <v>909.87298559555575</v>
      </c>
      <c r="E43">
        <v>-1200</v>
      </c>
      <c r="F43">
        <f t="shared" ref="F43:O43" ca="1" si="7">$E$4*(1+$B43)^E$39</f>
        <v>120</v>
      </c>
      <c r="G43">
        <f t="shared" ca="1" si="7"/>
        <v>147.25974173841007</v>
      </c>
      <c r="H43">
        <f t="shared" ca="1" si="7"/>
        <v>180.71192947386029</v>
      </c>
      <c r="I43">
        <f t="shared" ca="1" si="7"/>
        <v>221.76326719475372</v>
      </c>
      <c r="J43">
        <f t="shared" ca="1" si="7"/>
        <v>272.14001211804549</v>
      </c>
      <c r="K43">
        <f t="shared" ca="1" si="7"/>
        <v>333.96056584325976</v>
      </c>
      <c r="L43">
        <f t="shared" ca="1" si="7"/>
        <v>409.8245556407644</v>
      </c>
      <c r="M43">
        <f t="shared" ca="1" si="7"/>
        <v>502.92215184764706</v>
      </c>
      <c r="N43">
        <f t="shared" ca="1" si="7"/>
        <v>617.16821829674961</v>
      </c>
      <c r="O43">
        <f t="shared" ca="1" si="7"/>
        <v>757.36693696278371</v>
      </c>
    </row>
    <row r="44" spans="1:15" x14ac:dyDescent="0.3">
      <c r="A44">
        <v>5</v>
      </c>
      <c r="B44">
        <f t="shared" ca="1" si="3"/>
        <v>-2.0181399119859889E-2</v>
      </c>
      <c r="C44" s="14">
        <f t="shared" ca="1" si="4"/>
        <v>-454.6674439332262</v>
      </c>
      <c r="E44">
        <v>-1200</v>
      </c>
      <c r="F44">
        <f t="shared" ref="F44:O44" ca="1" si="8">$E$4*(1+$B44)^E$39</f>
        <v>120</v>
      </c>
      <c r="G44">
        <f t="shared" ca="1" si="8"/>
        <v>117.57823210561682</v>
      </c>
      <c r="H44">
        <f t="shared" ca="1" si="8"/>
        <v>115.20533887568585</v>
      </c>
      <c r="I44">
        <f t="shared" ca="1" si="8"/>
        <v>112.88033395109693</v>
      </c>
      <c r="J44">
        <f t="shared" ca="1" si="8"/>
        <v>110.60225087884677</v>
      </c>
      <c r="K44">
        <f t="shared" ca="1" si="8"/>
        <v>108.3701427103059</v>
      </c>
      <c r="L44">
        <f t="shared" ca="1" si="8"/>
        <v>106.18308160759304</v>
      </c>
      <c r="M44">
        <f t="shared" ca="1" si="8"/>
        <v>104.04015845789357</v>
      </c>
      <c r="N44">
        <f t="shared" ca="1" si="8"/>
        <v>101.94048249556135</v>
      </c>
      <c r="O44">
        <f t="shared" ca="1" si="8"/>
        <v>99.883180931847335</v>
      </c>
    </row>
    <row r="45" spans="1:15" x14ac:dyDescent="0.3">
      <c r="A45">
        <v>6</v>
      </c>
      <c r="B45">
        <f t="shared" ca="1" si="3"/>
        <v>-0.11683813448992797</v>
      </c>
      <c r="C45" s="14">
        <f t="shared" ca="1" si="4"/>
        <v>-671.87703362662069</v>
      </c>
      <c r="E45">
        <v>-1200</v>
      </c>
      <c r="F45">
        <f t="shared" ref="F45:O45" ca="1" si="9">$E$4*(1+$B45)^E$39</f>
        <v>120</v>
      </c>
      <c r="G45">
        <f t="shared" ca="1" si="9"/>
        <v>105.97942386120864</v>
      </c>
      <c r="H45">
        <f t="shared" ca="1" si="9"/>
        <v>93.596985682947661</v>
      </c>
      <c r="I45">
        <f t="shared" ca="1" si="9"/>
        <v>82.661288481871566</v>
      </c>
      <c r="J45">
        <f t="shared" ca="1" si="9"/>
        <v>73.003297741115915</v>
      </c>
      <c r="K45">
        <f t="shared" ca="1" si="9"/>
        <v>64.473728621431164</v>
      </c>
      <c r="L45">
        <f t="shared" ca="1" si="9"/>
        <v>56.94073844569327</v>
      </c>
      <c r="M45">
        <f t="shared" ca="1" si="9"/>
        <v>50.287888789219551</v>
      </c>
      <c r="N45">
        <f t="shared" ca="1" si="9"/>
        <v>44.412345675650172</v>
      </c>
      <c r="O45">
        <f t="shared" ca="1" si="9"/>
        <v>39.223290058585384</v>
      </c>
    </row>
    <row r="46" spans="1:15" x14ac:dyDescent="0.3">
      <c r="A46">
        <v>7</v>
      </c>
      <c r="B46">
        <f t="shared" ca="1" si="3"/>
        <v>-4.2046574267124298E-3</v>
      </c>
      <c r="C46" s="14">
        <f t="shared" ca="1" si="4"/>
        <v>-407.76190165604658</v>
      </c>
      <c r="E46">
        <v>-1200</v>
      </c>
      <c r="F46">
        <f t="shared" ref="F46:O46" ca="1" si="10">$E$4*(1+$B46)^E$39</f>
        <v>120</v>
      </c>
      <c r="G46">
        <f t="shared" ca="1" si="10"/>
        <v>119.49544110879451</v>
      </c>
      <c r="H46">
        <f t="shared" ca="1" si="10"/>
        <v>118.99300371487814</v>
      </c>
      <c r="I46">
        <f t="shared" ca="1" si="10"/>
        <v>118.49267889808158</v>
      </c>
      <c r="J46">
        <f t="shared" ca="1" si="10"/>
        <v>117.99445777574171</v>
      </c>
      <c r="K46">
        <f t="shared" ca="1" si="10"/>
        <v>117.49833150254403</v>
      </c>
      <c r="L46">
        <f t="shared" ca="1" si="10"/>
        <v>117.00429127036554</v>
      </c>
      <c r="M46">
        <f t="shared" ca="1" si="10"/>
        <v>116.51232830811838</v>
      </c>
      <c r="N46">
        <f t="shared" ca="1" si="10"/>
        <v>116.02243388159411</v>
      </c>
      <c r="O46">
        <f t="shared" ca="1" si="10"/>
        <v>115.53459929330862</v>
      </c>
    </row>
    <row r="47" spans="1:15" x14ac:dyDescent="0.3">
      <c r="A47">
        <v>8</v>
      </c>
      <c r="B47">
        <f t="shared" ca="1" si="3"/>
        <v>-1.8003330724151063E-2</v>
      </c>
      <c r="C47" s="14">
        <f t="shared" ca="1" si="4"/>
        <v>-448.48850440350577</v>
      </c>
      <c r="E47">
        <v>-1200</v>
      </c>
      <c r="F47">
        <f t="shared" ref="F47:O47" ca="1" si="11">$E$4*(1+$B47)^E$39</f>
        <v>120</v>
      </c>
      <c r="G47">
        <f t="shared" ca="1" si="11"/>
        <v>117.83960031310187</v>
      </c>
      <c r="H47">
        <f t="shared" ca="1" si="11"/>
        <v>115.71809501626333</v>
      </c>
      <c r="I47">
        <f t="shared" ca="1" si="11"/>
        <v>113.6347838809168</v>
      </c>
      <c r="J47">
        <f t="shared" ca="1" si="11"/>
        <v>111.58897928494125</v>
      </c>
      <c r="K47">
        <f t="shared" ca="1" si="11"/>
        <v>109.58000598570401</v>
      </c>
      <c r="L47">
        <f t="shared" ca="1" si="11"/>
        <v>107.60720089718892</v>
      </c>
      <c r="M47">
        <f t="shared" ca="1" si="11"/>
        <v>105.66991287113666</v>
      </c>
      <c r="N47">
        <f t="shared" ca="1" si="11"/>
        <v>103.76750248212537</v>
      </c>
      <c r="O47">
        <f t="shared" ca="1" si="11"/>
        <v>101.8993418165205</v>
      </c>
    </row>
    <row r="48" spans="1:15" x14ac:dyDescent="0.3">
      <c r="A48">
        <v>9</v>
      </c>
      <c r="B48">
        <f t="shared" ca="1" si="3"/>
        <v>4.1180197628098505E-2</v>
      </c>
      <c r="C48" s="14">
        <f t="shared" ca="1" si="4"/>
        <v>-252.42188792420484</v>
      </c>
      <c r="E48">
        <v>-1200</v>
      </c>
      <c r="F48">
        <f t="shared" ref="F48:O48" ca="1" si="12">$E$4*(1+$B48)^E$39</f>
        <v>120</v>
      </c>
      <c r="G48">
        <f t="shared" ca="1" si="12"/>
        <v>124.94162371537183</v>
      </c>
      <c r="H48">
        <f t="shared" ca="1" si="12"/>
        <v>130.08674447194636</v>
      </c>
      <c r="I48">
        <f t="shared" ca="1" si="12"/>
        <v>135.44374231809707</v>
      </c>
      <c r="J48">
        <f t="shared" ca="1" si="12"/>
        <v>141.02134239424555</v>
      </c>
      <c r="K48">
        <f t="shared" ca="1" si="12"/>
        <v>146.82862914382034</v>
      </c>
      <c r="L48">
        <f t="shared" ca="1" si="12"/>
        <v>152.87506110942562</v>
      </c>
      <c r="M48">
        <f t="shared" ca="1" si="12"/>
        <v>159.17048633831945</v>
      </c>
      <c r="N48">
        <f t="shared" ca="1" si="12"/>
        <v>165.725158422292</v>
      </c>
      <c r="O48">
        <f t="shared" ca="1" si="12"/>
        <v>172.54975319806991</v>
      </c>
    </row>
    <row r="49" spans="1:15" x14ac:dyDescent="0.3">
      <c r="A49">
        <v>10</v>
      </c>
      <c r="B49">
        <f t="shared" ca="1" si="3"/>
        <v>0.17503712941002403</v>
      </c>
      <c r="C49" s="14">
        <f t="shared" ca="1" si="4"/>
        <v>472.05295225078635</v>
      </c>
      <c r="E49">
        <v>-1200</v>
      </c>
      <c r="F49">
        <f t="shared" ref="F49:O49" ca="1" si="13">$E$4*(1+$B49)^E$39</f>
        <v>120</v>
      </c>
      <c r="G49">
        <f t="shared" ca="1" si="13"/>
        <v>141.00445552920289</v>
      </c>
      <c r="H49">
        <f t="shared" ca="1" si="13"/>
        <v>165.68547065905798</v>
      </c>
      <c r="I49">
        <f t="shared" ca="1" si="13"/>
        <v>194.68657982816828</v>
      </c>
      <c r="J49">
        <f t="shared" ca="1" si="13"/>
        <v>228.76395989594636</v>
      </c>
      <c r="K49">
        <f t="shared" ca="1" si="13"/>
        <v>268.80614674860271</v>
      </c>
      <c r="L49">
        <f t="shared" ca="1" si="13"/>
        <v>315.85720304324781</v>
      </c>
      <c r="M49">
        <f t="shared" ca="1" si="13"/>
        <v>371.14394116741704</v>
      </c>
      <c r="N49">
        <f t="shared" ca="1" si="13"/>
        <v>436.10791122728466</v>
      </c>
      <c r="O49">
        <f t="shared" ca="1" si="13"/>
        <v>512.44298812151021</v>
      </c>
    </row>
    <row r="50" spans="1:15" x14ac:dyDescent="0.3">
      <c r="A50">
        <v>11</v>
      </c>
      <c r="B50">
        <f t="shared" ca="1" si="3"/>
        <v>-7.0335136333083831E-2</v>
      </c>
      <c r="C50" s="14">
        <f t="shared" ca="1" si="4"/>
        <v>-580.08177725957194</v>
      </c>
      <c r="E50">
        <v>-1200</v>
      </c>
      <c r="F50">
        <f t="shared" ref="F50:O50" ca="1" si="14">$E$4*(1+$B50)^E$39</f>
        <v>120</v>
      </c>
      <c r="G50">
        <f t="shared" ca="1" si="14"/>
        <v>111.55978364002993</v>
      </c>
      <c r="H50">
        <f t="shared" ca="1" si="14"/>
        <v>103.71321104841908</v>
      </c>
      <c r="I50">
        <f t="shared" ca="1" si="14"/>
        <v>96.418528209786629</v>
      </c>
      <c r="J50">
        <f t="shared" ca="1" si="14"/>
        <v>89.636917883115999</v>
      </c>
      <c r="K50">
        <f t="shared" ca="1" si="14"/>
        <v>83.332293043329585</v>
      </c>
      <c r="L50">
        <f t="shared" ca="1" si="14"/>
        <v>77.471104851178495</v>
      </c>
      <c r="M50">
        <f t="shared" ca="1" si="14"/>
        <v>72.022164129596234</v>
      </c>
      <c r="N50">
        <f t="shared" ca="1" si="14"/>
        <v>66.956475396537328</v>
      </c>
      <c r="O50">
        <f t="shared" ca="1" si="14"/>
        <v>62.247082571139096</v>
      </c>
    </row>
    <row r="51" spans="1:15" x14ac:dyDescent="0.3">
      <c r="A51">
        <v>12</v>
      </c>
      <c r="B51">
        <f t="shared" ca="1" si="3"/>
        <v>9.5899018578223263E-2</v>
      </c>
      <c r="C51" s="14">
        <f t="shared" ca="1" si="4"/>
        <v>-12.316987391507382</v>
      </c>
      <c r="E51">
        <v>-1200</v>
      </c>
      <c r="F51">
        <f t="shared" ref="F51:O51" ca="1" si="15">$E$4*(1+$B51)^E$39</f>
        <v>120</v>
      </c>
      <c r="G51">
        <f t="shared" ca="1" si="15"/>
        <v>131.50788222938681</v>
      </c>
      <c r="H51">
        <f t="shared" ca="1" si="15"/>
        <v>144.11935907048559</v>
      </c>
      <c r="I51">
        <f t="shared" ca="1" si="15"/>
        <v>157.94026416346773</v>
      </c>
      <c r="J51">
        <f t="shared" ca="1" si="15"/>
        <v>173.08658049072966</v>
      </c>
      <c r="K51">
        <f t="shared" ca="1" si="15"/>
        <v>189.6854136888513</v>
      </c>
      <c r="L51">
        <f t="shared" ca="1" si="15"/>
        <v>207.87605870021642</v>
      </c>
      <c r="M51">
        <f t="shared" ca="1" si="15"/>
        <v>227.8111687154763</v>
      </c>
      <c r="N51">
        <f t="shared" ca="1" si="15"/>
        <v>249.65803621644864</v>
      </c>
      <c r="O51">
        <f t="shared" ca="1" si="15"/>
        <v>273.59999686977261</v>
      </c>
    </row>
    <row r="52" spans="1:15" x14ac:dyDescent="0.3">
      <c r="A52">
        <v>13</v>
      </c>
      <c r="B52">
        <f t="shared" ca="1" si="3"/>
        <v>6.4209404210855803E-2</v>
      </c>
      <c r="C52" s="14">
        <f t="shared" ca="1" si="4"/>
        <v>-159.21487925871747</v>
      </c>
      <c r="E52">
        <v>-1200</v>
      </c>
      <c r="F52">
        <f t="shared" ref="F52:O52" ca="1" si="16">$E$4*(1+$B52)^E$39</f>
        <v>120</v>
      </c>
      <c r="G52">
        <f t="shared" ca="1" si="16"/>
        <v>127.7051285053027</v>
      </c>
      <c r="H52">
        <f t="shared" ca="1" si="16"/>
        <v>135.90499872129897</v>
      </c>
      <c r="I52">
        <f t="shared" ca="1" si="16"/>
        <v>144.6313777184707</v>
      </c>
      <c r="J52">
        <f t="shared" ca="1" si="16"/>
        <v>153.91807231196896</v>
      </c>
      <c r="K52">
        <f t="shared" ca="1" si="16"/>
        <v>163.80106003240391</v>
      </c>
      <c r="L52">
        <f t="shared" ca="1" si="16"/>
        <v>174.3186285061912</v>
      </c>
      <c r="M52">
        <f t="shared" ca="1" si="16"/>
        <v>185.51152378542724</v>
      </c>
      <c r="N52">
        <f t="shared" ca="1" si="16"/>
        <v>197.42310820193754</v>
      </c>
      <c r="O52">
        <f t="shared" ca="1" si="16"/>
        <v>210.09952835703928</v>
      </c>
    </row>
    <row r="53" spans="1:15" x14ac:dyDescent="0.3">
      <c r="A53">
        <v>14</v>
      </c>
      <c r="B53">
        <f t="shared" ca="1" si="3"/>
        <v>7.6123464726127563E-2</v>
      </c>
      <c r="C53" s="14">
        <f t="shared" ca="1" si="4"/>
        <v>-106.66510344154062</v>
      </c>
      <c r="E53">
        <v>-1200</v>
      </c>
      <c r="F53">
        <f t="shared" ref="F53:O53" ca="1" si="17">$E$4*(1+$B53)^E$39</f>
        <v>120</v>
      </c>
      <c r="G53">
        <f t="shared" ca="1" si="17"/>
        <v>129.13481576713531</v>
      </c>
      <c r="H53">
        <f t="shared" ca="1" si="17"/>
        <v>138.96500536009981</v>
      </c>
      <c r="I53">
        <f t="shared" ca="1" si="17"/>
        <v>149.54350304379548</v>
      </c>
      <c r="J53">
        <f t="shared" ca="1" si="17"/>
        <v>160.9272726227714</v>
      </c>
      <c r="K53">
        <f t="shared" ca="1" si="17"/>
        <v>173.17761418374283</v>
      </c>
      <c r="L53">
        <f t="shared" ca="1" si="17"/>
        <v>186.3604941884139</v>
      </c>
      <c r="M53">
        <f t="shared" ca="1" si="17"/>
        <v>200.54690069410933</v>
      </c>
      <c r="N53">
        <f t="shared" ca="1" si="17"/>
        <v>215.81322561503154</v>
      </c>
      <c r="O53">
        <f t="shared" ca="1" si="17"/>
        <v>232.2416760825692</v>
      </c>
    </row>
    <row r="54" spans="1:15" x14ac:dyDescent="0.3">
      <c r="A54">
        <v>15</v>
      </c>
      <c r="B54">
        <f t="shared" ca="1" si="3"/>
        <v>0.10090877286381617</v>
      </c>
      <c r="C54" s="14">
        <f t="shared" ca="1" si="4"/>
        <v>13.081744822414294</v>
      </c>
      <c r="E54">
        <v>-1200</v>
      </c>
      <c r="F54">
        <f t="shared" ref="F54:O54" ca="1" si="18">$E$4*(1+$B54)^E$39</f>
        <v>120</v>
      </c>
      <c r="G54">
        <f t="shared" ca="1" si="18"/>
        <v>132.10905274365791</v>
      </c>
      <c r="H54">
        <f t="shared" ca="1" si="18"/>
        <v>145.44001514022162</v>
      </c>
      <c r="I54">
        <f t="shared" ca="1" si="18"/>
        <v>160.1161885933162</v>
      </c>
      <c r="J54">
        <f t="shared" ca="1" si="18"/>
        <v>176.27331669989906</v>
      </c>
      <c r="K54">
        <f t="shared" ca="1" si="18"/>
        <v>194.06084077672068</v>
      </c>
      <c r="L54">
        <f t="shared" ca="1" si="18"/>
        <v>213.64328208041999</v>
      </c>
      <c r="M54">
        <f t="shared" ca="1" si="18"/>
        <v>235.20176350575326</v>
      </c>
      <c r="N54">
        <f t="shared" ca="1" si="18"/>
        <v>258.93568483652427</v>
      </c>
      <c r="O54">
        <f t="shared" ca="1" si="18"/>
        <v>285.06456704402979</v>
      </c>
    </row>
    <row r="55" spans="1:15" x14ac:dyDescent="0.3">
      <c r="A55">
        <v>16</v>
      </c>
      <c r="B55">
        <f t="shared" ca="1" si="3"/>
        <v>-5.3943551107942939E-2</v>
      </c>
      <c r="C55" s="14">
        <f t="shared" ca="1" si="4"/>
        <v>-542.43770899934725</v>
      </c>
      <c r="E55">
        <v>-1200</v>
      </c>
      <c r="F55">
        <f t="shared" ref="F55:O55" ca="1" si="19">$E$4*(1+$B55)^E$39</f>
        <v>120</v>
      </c>
      <c r="G55">
        <f t="shared" ca="1" si="19"/>
        <v>113.52677386704686</v>
      </c>
      <c r="H55">
        <f t="shared" ca="1" si="19"/>
        <v>107.40273653882993</v>
      </c>
      <c r="I55">
        <f t="shared" ca="1" si="19"/>
        <v>101.60905153121462</v>
      </c>
      <c r="J55">
        <f t="shared" ca="1" si="19"/>
        <v>96.127898466910949</v>
      </c>
      <c r="K55">
        <f t="shared" ca="1" si="19"/>
        <v>90.942418263061995</v>
      </c>
      <c r="L55">
        <f t="shared" ca="1" si="19"/>
        <v>86.036661275608594</v>
      </c>
      <c r="M55">
        <f t="shared" ca="1" si="19"/>
        <v>81.395538240931018</v>
      </c>
      <c r="N55">
        <f t="shared" ca="1" si="19"/>
        <v>77.004773863872842</v>
      </c>
      <c r="O55">
        <f t="shared" ca="1" si="19"/>
        <v>72.850862909391438</v>
      </c>
    </row>
    <row r="56" spans="1:15" x14ac:dyDescent="0.3">
      <c r="A56">
        <v>17</v>
      </c>
      <c r="B56">
        <f t="shared" ca="1" si="3"/>
        <v>0.16448947610554043</v>
      </c>
      <c r="C56" s="14">
        <f t="shared" ca="1" si="4"/>
        <v>396.15909756098245</v>
      </c>
      <c r="E56">
        <v>-1200</v>
      </c>
      <c r="F56">
        <f t="shared" ref="F56:O56" ca="1" si="20">$E$4*(1+$B56)^E$39</f>
        <v>120</v>
      </c>
      <c r="G56">
        <f t="shared" ca="1" si="20"/>
        <v>139.73873713266485</v>
      </c>
      <c r="H56">
        <f t="shared" ca="1" si="20"/>
        <v>162.72428879526672</v>
      </c>
      <c r="I56">
        <f t="shared" ca="1" si="20"/>
        <v>189.49072180884681</v>
      </c>
      <c r="J56">
        <f t="shared" ca="1" si="20"/>
        <v>220.65995136604474</v>
      </c>
      <c r="K56">
        <f t="shared" ca="1" si="20"/>
        <v>256.95619116371944</v>
      </c>
      <c r="L56">
        <f t="shared" ca="1" si="20"/>
        <v>299.2227804303148</v>
      </c>
      <c r="M56">
        <f t="shared" ca="1" si="20"/>
        <v>348.44177882214041</v>
      </c>
      <c r="N56">
        <f t="shared" ca="1" si="20"/>
        <v>405.75678447387691</v>
      </c>
      <c r="O56">
        <f t="shared" ca="1" si="20"/>
        <v>472.49950537825362</v>
      </c>
    </row>
    <row r="57" spans="1:15" x14ac:dyDescent="0.3">
      <c r="A57">
        <v>18</v>
      </c>
      <c r="B57">
        <f t="shared" ca="1" si="3"/>
        <v>0.17790177754429443</v>
      </c>
      <c r="C57" s="14">
        <f t="shared" ca="1" si="4"/>
        <v>493.34751027792959</v>
      </c>
      <c r="E57">
        <v>-1200</v>
      </c>
      <c r="F57">
        <f t="shared" ref="F57:O57" ca="1" si="21">$E$4*(1+$B57)^E$39</f>
        <v>120</v>
      </c>
      <c r="G57">
        <f t="shared" ca="1" si="21"/>
        <v>141.34821330531531</v>
      </c>
      <c r="H57">
        <f t="shared" ca="1" si="21"/>
        <v>166.49431170504101</v>
      </c>
      <c r="I57">
        <f t="shared" ca="1" si="21"/>
        <v>196.11394570838164</v>
      </c>
      <c r="J57">
        <f t="shared" ca="1" si="21"/>
        <v>231.00296525112799</v>
      </c>
      <c r="K57">
        <f t="shared" ca="1" si="21"/>
        <v>272.09880338730648</v>
      </c>
      <c r="L57">
        <f t="shared" ca="1" si="21"/>
        <v>320.50566417758381</v>
      </c>
      <c r="M57">
        <f t="shared" ca="1" si="21"/>
        <v>377.52419154779068</v>
      </c>
      <c r="N57">
        <f t="shared" ca="1" si="21"/>
        <v>444.68641629011535</v>
      </c>
      <c r="O57">
        <f t="shared" ca="1" si="21"/>
        <v>523.7969201979289</v>
      </c>
    </row>
    <row r="58" spans="1:15" x14ac:dyDescent="0.3">
      <c r="A58">
        <v>19</v>
      </c>
      <c r="B58">
        <f t="shared" ca="1" si="3"/>
        <v>-5.2840707750762883E-2</v>
      </c>
      <c r="C58" s="14">
        <f t="shared" ca="1" si="4"/>
        <v>-539.79479941503382</v>
      </c>
      <c r="E58">
        <v>-1200</v>
      </c>
      <c r="F58">
        <f t="shared" ref="F58:O58" ca="1" si="22">$E$4*(1+$B58)^E$39</f>
        <v>120</v>
      </c>
      <c r="G58">
        <f t="shared" ca="1" si="22"/>
        <v>113.65911506990845</v>
      </c>
      <c r="H58">
        <f t="shared" ca="1" si="22"/>
        <v>107.65328698728909</v>
      </c>
      <c r="I58">
        <f t="shared" ca="1" si="22"/>
        <v>101.96481111118474</v>
      </c>
      <c r="J58">
        <f t="shared" ca="1" si="22"/>
        <v>96.576918326396878</v>
      </c>
      <c r="K58">
        <f t="shared" ca="1" si="22"/>
        <v>91.473725609642443</v>
      </c>
      <c r="L58">
        <f t="shared" ca="1" si="22"/>
        <v>86.640189207829849</v>
      </c>
      <c r="M58">
        <f t="shared" ca="1" si="22"/>
        <v>82.062060290428107</v>
      </c>
      <c r="N58">
        <f t="shared" ca="1" si="22"/>
        <v>77.725842945196106</v>
      </c>
      <c r="O58">
        <f t="shared" ca="1" si="22"/>
        <v>73.618754393447304</v>
      </c>
    </row>
    <row r="59" spans="1:15" x14ac:dyDescent="0.3">
      <c r="A59">
        <v>20</v>
      </c>
      <c r="B59">
        <f t="shared" ca="1" si="3"/>
        <v>-1.3262689573954198E-2</v>
      </c>
      <c r="C59" s="14">
        <f t="shared" ca="1" si="4"/>
        <v>-434.80815227227845</v>
      </c>
      <c r="E59">
        <v>-1200</v>
      </c>
      <c r="F59">
        <f t="shared" ref="F59:O59" ca="1" si="23">$E$4*(1+$B59)^E$39</f>
        <v>120</v>
      </c>
      <c r="G59">
        <f t="shared" ca="1" si="23"/>
        <v>118.4084772511255</v>
      </c>
      <c r="H59">
        <f t="shared" ca="1" si="23"/>
        <v>116.83806237441921</v>
      </c>
      <c r="I59">
        <f t="shared" ca="1" si="23"/>
        <v>115.28847542272499</v>
      </c>
      <c r="J59">
        <f t="shared" ca="1" si="23"/>
        <v>113.75944016173894</v>
      </c>
      <c r="K59">
        <f t="shared" ca="1" si="23"/>
        <v>112.25068402076698</v>
      </c>
      <c r="L59">
        <f t="shared" ca="1" si="23"/>
        <v>110.76193804413552</v>
      </c>
      <c r="M59">
        <f t="shared" ca="1" si="23"/>
        <v>109.29293684324661</v>
      </c>
      <c r="N59">
        <f t="shared" ca="1" si="23"/>
        <v>107.84341854926886</v>
      </c>
      <c r="O59">
        <f t="shared" ca="1" si="23"/>
        <v>106.41312476645589</v>
      </c>
    </row>
    <row r="60" spans="1:15" x14ac:dyDescent="0.3">
      <c r="A60">
        <v>21</v>
      </c>
      <c r="B60">
        <f t="shared" ca="1" si="3"/>
        <v>7.6395956105753851E-2</v>
      </c>
      <c r="C60" s="14">
        <f t="shared" ca="1" si="4"/>
        <v>-105.42665977265392</v>
      </c>
      <c r="E60">
        <v>-1200</v>
      </c>
      <c r="F60">
        <f t="shared" ref="F60:O60" ca="1" si="24">$E$4*(1+$B60)^E$39</f>
        <v>120</v>
      </c>
      <c r="G60">
        <f t="shared" ca="1" si="24"/>
        <v>129.16751473269048</v>
      </c>
      <c r="H60">
        <f t="shared" ca="1" si="24"/>
        <v>139.03539051849839</v>
      </c>
      <c r="I60">
        <f t="shared" ca="1" si="24"/>
        <v>149.65713210969594</v>
      </c>
      <c r="J60">
        <f t="shared" ca="1" si="24"/>
        <v>161.09033180526129</v>
      </c>
      <c r="K60">
        <f t="shared" ca="1" si="24"/>
        <v>173.39698172291736</v>
      </c>
      <c r="L60">
        <f t="shared" ca="1" si="24"/>
        <v>186.64380992749153</v>
      </c>
      <c r="M60">
        <f t="shared" ca="1" si="24"/>
        <v>200.90264223812284</v>
      </c>
      <c r="N60">
        <f t="shared" ca="1" si="24"/>
        <v>216.25079167607646</v>
      </c>
      <c r="O60">
        <f t="shared" ca="1" si="24"/>
        <v>232.77147766479652</v>
      </c>
    </row>
    <row r="61" spans="1:15" x14ac:dyDescent="0.3">
      <c r="A61">
        <v>22</v>
      </c>
      <c r="B61">
        <f t="shared" ca="1" si="3"/>
        <v>0.14714669410222919</v>
      </c>
      <c r="C61" s="14">
        <f t="shared" ca="1" si="4"/>
        <v>279.56343708497911</v>
      </c>
      <c r="E61">
        <v>-1200</v>
      </c>
      <c r="F61">
        <f t="shared" ref="F61:O61" ca="1" si="25">$E$4*(1+$B61)^E$39</f>
        <v>120</v>
      </c>
      <c r="G61">
        <f t="shared" ca="1" si="25"/>
        <v>137.65760329226751</v>
      </c>
      <c r="H61">
        <f t="shared" ca="1" si="25"/>
        <v>157.91346453476083</v>
      </c>
      <c r="I61">
        <f t="shared" ca="1" si="25"/>
        <v>181.14990879528051</v>
      </c>
      <c r="J61">
        <f t="shared" ca="1" si="25"/>
        <v>207.80551901142641</v>
      </c>
      <c r="K61">
        <f t="shared" ca="1" si="25"/>
        <v>238.38341415015574</v>
      </c>
      <c r="L61">
        <f t="shared" ca="1" si="25"/>
        <v>273.46074547115381</v>
      </c>
      <c r="M61">
        <f t="shared" ca="1" si="25"/>
        <v>313.69959013396522</v>
      </c>
      <c r="N61">
        <f t="shared" ca="1" si="25"/>
        <v>359.8594477634025</v>
      </c>
      <c r="O61">
        <f t="shared" ca="1" si="25"/>
        <v>412.81157584324109</v>
      </c>
    </row>
    <row r="62" spans="1:15" x14ac:dyDescent="0.3">
      <c r="A62">
        <v>23</v>
      </c>
      <c r="B62">
        <f t="shared" ca="1" si="3"/>
        <v>4.5558735152324316E-2</v>
      </c>
      <c r="C62" s="14">
        <f t="shared" ca="1" si="4"/>
        <v>-235.50804026293065</v>
      </c>
      <c r="E62">
        <v>-1200</v>
      </c>
      <c r="F62">
        <f t="shared" ref="F62:O62" ca="1" si="26">$E$4*(1+$B62)^E$39</f>
        <v>120</v>
      </c>
      <c r="G62">
        <f t="shared" ca="1" si="26"/>
        <v>125.46704821827892</v>
      </c>
      <c r="H62">
        <f t="shared" ca="1" si="26"/>
        <v>131.18316823839939</v>
      </c>
      <c r="I62">
        <f t="shared" ca="1" si="26"/>
        <v>137.15970745661542</v>
      </c>
      <c r="J62">
        <f t="shared" ca="1" si="26"/>
        <v>143.40853024220164</v>
      </c>
      <c r="K62">
        <f t="shared" ca="1" si="26"/>
        <v>149.94204149009022</v>
      </c>
      <c r="L62">
        <f t="shared" ca="1" si="26"/>
        <v>156.77321124653602</v>
      </c>
      <c r="M62">
        <f t="shared" ca="1" si="26"/>
        <v>163.91560045669635</v>
      </c>
      <c r="N62">
        <f t="shared" ca="1" si="26"/>
        <v>171.3833878852372</v>
      </c>
      <c r="O62">
        <f t="shared" ca="1" si="26"/>
        <v>179.19139826340879</v>
      </c>
    </row>
    <row r="63" spans="1:15" x14ac:dyDescent="0.3">
      <c r="A63">
        <v>24</v>
      </c>
      <c r="B63">
        <f t="shared" ca="1" si="3"/>
        <v>-8.3622333950706493E-2</v>
      </c>
      <c r="C63" s="14">
        <f t="shared" ca="1" si="4"/>
        <v>-608.45925134161075</v>
      </c>
      <c r="E63">
        <v>-1200</v>
      </c>
      <c r="F63">
        <f t="shared" ref="F63:O63" ca="1" si="27">$E$4*(1+$B63)^E$39</f>
        <v>120</v>
      </c>
      <c r="G63">
        <f t="shared" ca="1" si="27"/>
        <v>109.96531992591522</v>
      </c>
      <c r="H63">
        <f t="shared" ca="1" si="27"/>
        <v>100.76976322007405</v>
      </c>
      <c r="I63">
        <f t="shared" ca="1" si="27"/>
        <v>92.343160427951403</v>
      </c>
      <c r="J63">
        <f t="shared" ca="1" si="27"/>
        <v>84.62120982858157</v>
      </c>
      <c r="K63">
        <f t="shared" ca="1" si="27"/>
        <v>77.544986760983122</v>
      </c>
      <c r="L63">
        <f t="shared" ca="1" si="27"/>
        <v>71.060493981853071</v>
      </c>
      <c r="M63">
        <f t="shared" ca="1" si="27"/>
        <v>65.118249623400388</v>
      </c>
      <c r="N63">
        <f t="shared" ca="1" si="27"/>
        <v>59.672909607106924</v>
      </c>
      <c r="O63">
        <f t="shared" ca="1" si="27"/>
        <v>54.682921632131105</v>
      </c>
    </row>
    <row r="64" spans="1:15" x14ac:dyDescent="0.3">
      <c r="A64">
        <v>25</v>
      </c>
      <c r="B64">
        <f t="shared" ca="1" si="3"/>
        <v>1.1139890489449279E-2</v>
      </c>
      <c r="C64" s="14">
        <f t="shared" ca="1" si="4"/>
        <v>-359.09120944377003</v>
      </c>
      <c r="E64">
        <v>-1200</v>
      </c>
      <c r="F64">
        <f t="shared" ref="F64:O64" ca="1" si="28">$E$4*(1+$B64)^E$39</f>
        <v>120</v>
      </c>
      <c r="G64">
        <f t="shared" ca="1" si="28"/>
        <v>121.33678685873392</v>
      </c>
      <c r="H64">
        <f t="shared" ca="1" si="28"/>
        <v>122.68846537668185</v>
      </c>
      <c r="I64">
        <f t="shared" ca="1" si="28"/>
        <v>124.05520144529669</v>
      </c>
      <c r="J64">
        <f t="shared" ca="1" si="28"/>
        <v>125.43716280404384</v>
      </c>
      <c r="K64">
        <f t="shared" ca="1" si="28"/>
        <v>126.83451906098811</v>
      </c>
      <c r="L64">
        <f t="shared" ca="1" si="28"/>
        <v>128.2474417136095</v>
      </c>
      <c r="M64">
        <f t="shared" ca="1" si="28"/>
        <v>129.67610416985113</v>
      </c>
      <c r="N64">
        <f t="shared" ca="1" si="28"/>
        <v>131.12068176940164</v>
      </c>
      <c r="O64">
        <f t="shared" ca="1" si="28"/>
        <v>132.58135180521472</v>
      </c>
    </row>
    <row r="65" spans="1:15" x14ac:dyDescent="0.3">
      <c r="A65">
        <v>26</v>
      </c>
      <c r="B65">
        <f t="shared" ca="1" si="3"/>
        <v>-0.14147654434627002</v>
      </c>
      <c r="C65" s="14">
        <f t="shared" ca="1" si="4"/>
        <v>-712.77498274378456</v>
      </c>
      <c r="E65">
        <v>-1200</v>
      </c>
      <c r="F65">
        <f t="shared" ref="F65:O65" ca="1" si="29">$E$4*(1+$B65)^E$39</f>
        <v>120</v>
      </c>
      <c r="G65">
        <f t="shared" ca="1" si="29"/>
        <v>103.0228146784476</v>
      </c>
      <c r="H65">
        <f t="shared" ca="1" si="29"/>
        <v>88.447502868914654</v>
      </c>
      <c r="I65">
        <f t="shared" ca="1" si="29"/>
        <v>75.934255806963805</v>
      </c>
      <c r="J65">
        <f t="shared" ca="1" si="29"/>
        <v>65.191339697888864</v>
      </c>
      <c r="K65">
        <f t="shared" ca="1" si="29"/>
        <v>55.96829423612774</v>
      </c>
      <c r="L65">
        <f t="shared" ca="1" si="29"/>
        <v>48.05009337464513</v>
      </c>
      <c r="M65">
        <f t="shared" ca="1" si="29"/>
        <v>41.252132208484724</v>
      </c>
      <c r="N65">
        <f t="shared" ca="1" si="29"/>
        <v>35.415923096712838</v>
      </c>
      <c r="O65">
        <f t="shared" ca="1" si="29"/>
        <v>30.405400682156657</v>
      </c>
    </row>
    <row r="66" spans="1:15" x14ac:dyDescent="0.3">
      <c r="A66">
        <v>27</v>
      </c>
      <c r="B66">
        <f t="shared" ca="1" si="3"/>
        <v>7.8705445555488279E-2</v>
      </c>
      <c r="C66" s="14">
        <f t="shared" ca="1" si="4"/>
        <v>-94.863079437243414</v>
      </c>
      <c r="E66">
        <v>-1200</v>
      </c>
      <c r="F66">
        <f t="shared" ref="F66:O66" ca="1" si="30">$E$4*(1+$B66)^E$39</f>
        <v>120</v>
      </c>
      <c r="G66">
        <f t="shared" ca="1" si="30"/>
        <v>129.44465346665859</v>
      </c>
      <c r="H66">
        <f t="shared" ca="1" si="30"/>
        <v>139.63265259252773</v>
      </c>
      <c r="I66">
        <f t="shared" ca="1" si="30"/>
        <v>150.62250272891734</v>
      </c>
      <c r="J66">
        <f t="shared" ca="1" si="30"/>
        <v>162.47731391687955</v>
      </c>
      <c r="K66">
        <f t="shared" ca="1" si="30"/>
        <v>175.2651633013665</v>
      </c>
      <c r="L66">
        <f t="shared" ca="1" si="30"/>
        <v>189.05948606935598</v>
      </c>
      <c r="M66">
        <f t="shared" ca="1" si="30"/>
        <v>203.93949715693626</v>
      </c>
      <c r="N66">
        <f t="shared" ca="1" si="30"/>
        <v>219.99064614703516</v>
      </c>
      <c r="O66">
        <f t="shared" ca="1" si="30"/>
        <v>237.30510797007733</v>
      </c>
    </row>
    <row r="67" spans="1:15" x14ac:dyDescent="0.3">
      <c r="A67">
        <v>28</v>
      </c>
      <c r="B67">
        <f t="shared" ca="1" si="3"/>
        <v>5.6674171800226526E-2</v>
      </c>
      <c r="C67" s="14">
        <f t="shared" ca="1" si="4"/>
        <v>-190.88828866380322</v>
      </c>
      <c r="E67">
        <v>-1200</v>
      </c>
      <c r="F67">
        <f t="shared" ref="F67:O67" ca="1" si="31">$E$4*(1+$B67)^E$39</f>
        <v>120</v>
      </c>
      <c r="G67">
        <f t="shared" ca="1" si="31"/>
        <v>126.80090061602719</v>
      </c>
      <c r="H67">
        <f t="shared" ca="1" si="31"/>
        <v>133.98723664196339</v>
      </c>
      <c r="I67">
        <f t="shared" ca="1" si="31"/>
        <v>141.58085231044763</v>
      </c>
      <c r="J67">
        <f t="shared" ca="1" si="31"/>
        <v>149.60482985791245</v>
      </c>
      <c r="K67">
        <f t="shared" ca="1" si="31"/>
        <v>158.08355968742345</v>
      </c>
      <c r="L67">
        <f t="shared" ca="1" si="31"/>
        <v>167.04281450793988</v>
      </c>
      <c r="M67">
        <f t="shared" ca="1" si="31"/>
        <v>176.50982767535623</v>
      </c>
      <c r="N67">
        <f t="shared" ca="1" si="31"/>
        <v>186.51337597345778</v>
      </c>
      <c r="O67">
        <f t="shared" ca="1" si="31"/>
        <v>197.0838670864178</v>
      </c>
    </row>
    <row r="68" spans="1:15" x14ac:dyDescent="0.3">
      <c r="A68">
        <v>29</v>
      </c>
      <c r="B68">
        <f t="shared" ca="1" si="3"/>
        <v>3.2833714404529118E-2</v>
      </c>
      <c r="C68" s="14">
        <f t="shared" ca="1" si="4"/>
        <v>-283.66617181122024</v>
      </c>
      <c r="E68">
        <v>-1200</v>
      </c>
      <c r="F68">
        <f t="shared" ref="F68:O68" ca="1" si="32">$E$4*(1+$B68)^E$39</f>
        <v>120</v>
      </c>
      <c r="G68">
        <f t="shared" ca="1" si="32"/>
        <v>123.94004572854351</v>
      </c>
      <c r="H68">
        <f t="shared" ca="1" si="32"/>
        <v>128.00945779327878</v>
      </c>
      <c r="I68">
        <f t="shared" ca="1" si="32"/>
        <v>132.21248377154194</v>
      </c>
      <c r="J68">
        <f t="shared" ca="1" si="32"/>
        <v>136.55351070441017</v>
      </c>
      <c r="K68">
        <f t="shared" ca="1" si="32"/>
        <v>141.03706967581459</v>
      </c>
      <c r="L68">
        <f t="shared" ca="1" si="32"/>
        <v>145.66784054200195</v>
      </c>
      <c r="M68">
        <f t="shared" ca="1" si="32"/>
        <v>150.45065681628256</v>
      </c>
      <c r="N68">
        <f t="shared" ca="1" si="32"/>
        <v>155.39051071416219</v>
      </c>
      <c r="O68">
        <f t="shared" ca="1" si="32"/>
        <v>160.49255836412493</v>
      </c>
    </row>
    <row r="69" spans="1:15" x14ac:dyDescent="0.3">
      <c r="A69">
        <v>30</v>
      </c>
      <c r="B69">
        <f t="shared" ca="1" si="3"/>
        <v>-0.13035103420403274</v>
      </c>
      <c r="C69" s="14">
        <f t="shared" ca="1" si="4"/>
        <v>-694.90412212098022</v>
      </c>
      <c r="E69">
        <v>-1200</v>
      </c>
      <c r="F69">
        <f t="shared" ref="F69:O69" ca="1" si="33">$E$4*(1+$B69)^E$39</f>
        <v>120</v>
      </c>
      <c r="G69">
        <f t="shared" ca="1" si="33"/>
        <v>104.35787589551607</v>
      </c>
      <c r="H69">
        <f t="shared" ca="1" si="33"/>
        <v>90.754718845199449</v>
      </c>
      <c r="I69">
        <f t="shared" ca="1" si="33"/>
        <v>78.924747384831477</v>
      </c>
      <c r="J69">
        <f t="shared" ca="1" si="33"/>
        <v>68.636824938926665</v>
      </c>
      <c r="K69">
        <f t="shared" ca="1" si="33"/>
        <v>59.689943823656435</v>
      </c>
      <c r="L69">
        <f t="shared" ca="1" si="33"/>
        <v>51.909297914662204</v>
      </c>
      <c r="M69">
        <f t="shared" ca="1" si="33"/>
        <v>45.142867246680737</v>
      </c>
      <c r="N69">
        <f t="shared" ca="1" si="33"/>
        <v>39.258447814140553</v>
      </c>
      <c r="O69">
        <f t="shared" ca="1" si="33"/>
        <v>34.14106854032228</v>
      </c>
    </row>
    <row r="70" spans="1:15" x14ac:dyDescent="0.3">
      <c r="A70">
        <v>31</v>
      </c>
      <c r="B70">
        <f t="shared" ca="1" si="3"/>
        <v>6.3629006714077702E-2</v>
      </c>
      <c r="C70" s="14">
        <f t="shared" ca="1" si="4"/>
        <v>-161.69666966885575</v>
      </c>
      <c r="E70">
        <v>-1200</v>
      </c>
      <c r="F70">
        <f t="shared" ref="F70:O70" ca="1" si="34">$E$4*(1+$B70)^E$39</f>
        <v>120</v>
      </c>
      <c r="G70">
        <f t="shared" ca="1" si="34"/>
        <v>127.63548080568933</v>
      </c>
      <c r="H70">
        <f t="shared" ca="1" si="34"/>
        <v>135.75679967082908</v>
      </c>
      <c r="I70">
        <f t="shared" ca="1" si="34"/>
        <v>144.39486998856594</v>
      </c>
      <c r="J70">
        <f t="shared" ca="1" si="34"/>
        <v>153.5825721405468</v>
      </c>
      <c r="K70">
        <f t="shared" ca="1" si="34"/>
        <v>163.35487865444298</v>
      </c>
      <c r="L70">
        <f t="shared" ca="1" si="34"/>
        <v>173.74898732512389</v>
      </c>
      <c r="M70">
        <f t="shared" ca="1" si="34"/>
        <v>184.80446280619839</v>
      </c>
      <c r="N70">
        <f t="shared" ca="1" si="34"/>
        <v>196.56338721088554</v>
      </c>
      <c r="O70">
        <f t="shared" ca="1" si="34"/>
        <v>209.07052029546881</v>
      </c>
    </row>
    <row r="71" spans="1:15" x14ac:dyDescent="0.3">
      <c r="A71">
        <v>32</v>
      </c>
      <c r="B71">
        <f t="shared" ca="1" si="3"/>
        <v>7.1243967314443934E-2</v>
      </c>
      <c r="C71" s="14">
        <f t="shared" ca="1" si="4"/>
        <v>-128.56198429303845</v>
      </c>
      <c r="E71">
        <v>-1200</v>
      </c>
      <c r="F71">
        <f t="shared" ref="F71:O71" ca="1" si="35">$E$4*(1+$B71)^E$39</f>
        <v>120</v>
      </c>
      <c r="G71">
        <f t="shared" ca="1" si="35"/>
        <v>128.54927607773328</v>
      </c>
      <c r="H71">
        <f t="shared" ca="1" si="35"/>
        <v>137.70763650091078</v>
      </c>
      <c r="I71">
        <f t="shared" ca="1" si="35"/>
        <v>147.51847485473098</v>
      </c>
      <c r="J71">
        <f t="shared" ca="1" si="35"/>
        <v>158.0282762555581</v>
      </c>
      <c r="K71">
        <f t="shared" ca="1" si="35"/>
        <v>169.28683760386704</v>
      </c>
      <c r="L71">
        <f t="shared" ca="1" si="35"/>
        <v>181.34750352888256</v>
      </c>
      <c r="M71">
        <f t="shared" ca="1" si="35"/>
        <v>194.26741914285026</v>
      </c>
      <c r="N71">
        <f t="shared" ca="1" si="35"/>
        <v>208.10780080252493</v>
      </c>
      <c r="O71">
        <f t="shared" ca="1" si="35"/>
        <v>222.93422616078084</v>
      </c>
    </row>
    <row r="72" spans="1:15" x14ac:dyDescent="0.3">
      <c r="A72">
        <v>33</v>
      </c>
      <c r="B72">
        <f t="shared" ca="1" si="3"/>
        <v>1.934971224473335E-2</v>
      </c>
      <c r="C72" s="14">
        <f t="shared" ca="1" si="4"/>
        <v>-331.49469300713918</v>
      </c>
      <c r="E72">
        <v>-1200</v>
      </c>
      <c r="F72">
        <f t="shared" ref="F72:O72" ca="1" si="36">$E$4*(1+$B72)^E$39</f>
        <v>120</v>
      </c>
      <c r="G72">
        <f t="shared" ca="1" si="36"/>
        <v>122.321965469368</v>
      </c>
      <c r="H72">
        <f t="shared" ca="1" si="36"/>
        <v>124.68886030241045</v>
      </c>
      <c r="I72">
        <f t="shared" ca="1" si="36"/>
        <v>127.10155386938582</v>
      </c>
      <c r="J72">
        <f t="shared" ca="1" si="36"/>
        <v>129.56093236261691</v>
      </c>
      <c r="K72">
        <f t="shared" ca="1" si="36"/>
        <v>132.06789912199292</v>
      </c>
      <c r="L72">
        <f t="shared" ca="1" si="36"/>
        <v>134.62337496676992</v>
      </c>
      <c r="M72">
        <f t="shared" ca="1" si="36"/>
        <v>137.2282985337917</v>
      </c>
      <c r="N72">
        <f t="shared" ca="1" si="36"/>
        <v>139.88362662225495</v>
      </c>
      <c r="O72">
        <f t="shared" ca="1" si="36"/>
        <v>142.59033454514531</v>
      </c>
    </row>
    <row r="73" spans="1:15" x14ac:dyDescent="0.3">
      <c r="A73">
        <v>34</v>
      </c>
      <c r="B73">
        <f t="shared" ca="1" si="3"/>
        <v>0.23854031986616853</v>
      </c>
      <c r="C73" s="14">
        <f t="shared" ca="1" si="4"/>
        <v>1020.9628314445777</v>
      </c>
      <c r="E73">
        <v>-1200</v>
      </c>
      <c r="F73">
        <f t="shared" ref="F73:O73" ca="1" si="37">$E$4*(1+$B73)^E$39</f>
        <v>120</v>
      </c>
      <c r="G73">
        <f t="shared" ca="1" si="37"/>
        <v>148.62483838394024</v>
      </c>
      <c r="H73">
        <f t="shared" ca="1" si="37"/>
        <v>184.07785487210296</v>
      </c>
      <c r="I73">
        <f t="shared" ca="1" si="37"/>
        <v>227.98784525357257</v>
      </c>
      <c r="J73">
        <f t="shared" ca="1" si="37"/>
        <v>282.37213878595827</v>
      </c>
      <c r="K73">
        <f t="shared" ca="1" si="37"/>
        <v>349.72927909325495</v>
      </c>
      <c r="L73">
        <f t="shared" ca="1" si="37"/>
        <v>433.15381319472453</v>
      </c>
      <c r="M73">
        <f t="shared" ca="1" si="37"/>
        <v>536.47846234544477</v>
      </c>
      <c r="N73">
        <f t="shared" ca="1" si="37"/>
        <v>664.45020635463743</v>
      </c>
      <c r="O73">
        <f t="shared" ca="1" si="37"/>
        <v>822.94837111361448</v>
      </c>
    </row>
    <row r="74" spans="1:15" x14ac:dyDescent="0.3">
      <c r="A74">
        <v>35</v>
      </c>
      <c r="B74">
        <f t="shared" ca="1" si="3"/>
        <v>-0.10618699796550651</v>
      </c>
      <c r="C74" s="14">
        <f t="shared" ca="1" si="4"/>
        <v>-652.64075599626949</v>
      </c>
      <c r="E74">
        <v>-1200</v>
      </c>
      <c r="F74">
        <f t="shared" ref="F74:O74" ca="1" si="38">$E$4*(1+$B74)^E$39</f>
        <v>120</v>
      </c>
      <c r="G74">
        <f t="shared" ca="1" si="38"/>
        <v>107.25756024413921</v>
      </c>
      <c r="H74">
        <f t="shared" ca="1" si="38"/>
        <v>95.868201912709594</v>
      </c>
      <c r="I74">
        <f t="shared" ca="1" si="38"/>
        <v>85.688245351247929</v>
      </c>
      <c r="J74">
        <f t="shared" ca="1" si="38"/>
        <v>76.589267816467142</v>
      </c>
      <c r="K74">
        <f t="shared" ca="1" si="38"/>
        <v>68.456483390660296</v>
      </c>
      <c r="L74">
        <f t="shared" ca="1" si="38"/>
        <v>61.187294928130527</v>
      </c>
      <c r="M74">
        <f t="shared" ca="1" si="38"/>
        <v>54.689999766082273</v>
      </c>
      <c r="N74">
        <f t="shared" ca="1" si="38"/>
        <v>48.882632872187749</v>
      </c>
      <c r="O74">
        <f t="shared" ca="1" si="38"/>
        <v>43.691932834840145</v>
      </c>
    </row>
    <row r="75" spans="1:15" x14ac:dyDescent="0.3">
      <c r="A75">
        <v>36</v>
      </c>
      <c r="B75">
        <f t="shared" ca="1" si="3"/>
        <v>9.6511845705528981E-2</v>
      </c>
      <c r="C75" s="14">
        <f t="shared" ca="1" si="4"/>
        <v>-9.2436133492492445</v>
      </c>
      <c r="E75">
        <v>-1200</v>
      </c>
      <c r="F75">
        <f t="shared" ref="F75:O75" ca="1" si="39">$E$4*(1+$B75)^E$39</f>
        <v>120</v>
      </c>
      <c r="G75">
        <f t="shared" ca="1" si="39"/>
        <v>131.58142148466348</v>
      </c>
      <c r="H75">
        <f t="shared" ca="1" si="39"/>
        <v>144.28058733270549</v>
      </c>
      <c r="I75">
        <f t="shared" ca="1" si="39"/>
        <v>158.20537311566267</v>
      </c>
      <c r="J75">
        <f t="shared" ca="1" si="39"/>
        <v>173.47406567558716</v>
      </c>
      <c r="K75">
        <f t="shared" ca="1" si="39"/>
        <v>190.21636793598023</v>
      </c>
      <c r="L75">
        <f t="shared" ca="1" si="39"/>
        <v>208.57450068888369</v>
      </c>
      <c r="M75">
        <f t="shared" ca="1" si="39"/>
        <v>228.70441071747697</v>
      </c>
      <c r="N75">
        <f t="shared" ca="1" si="39"/>
        <v>250.77709551681608</v>
      </c>
      <c r="O75">
        <f t="shared" ca="1" si="39"/>
        <v>274.9800558658157</v>
      </c>
    </row>
    <row r="76" spans="1:15" x14ac:dyDescent="0.3">
      <c r="A76">
        <v>37</v>
      </c>
      <c r="B76">
        <f t="shared" ca="1" si="3"/>
        <v>0.10977419544168558</v>
      </c>
      <c r="C76" s="14">
        <f t="shared" ca="1" si="4"/>
        <v>59.593842409511808</v>
      </c>
      <c r="E76">
        <v>-1200</v>
      </c>
      <c r="F76">
        <f t="shared" ref="F76:O76" ca="1" si="40">$E$4*(1+$B76)^E$39</f>
        <v>120</v>
      </c>
      <c r="G76">
        <f t="shared" ca="1" si="40"/>
        <v>133.17290345300228</v>
      </c>
      <c r="H76">
        <f t="shared" ca="1" si="40"/>
        <v>147.79185178418885</v>
      </c>
      <c r="I76">
        <f t="shared" ca="1" si="40"/>
        <v>164.01558340663502</v>
      </c>
      <c r="J76">
        <f t="shared" ca="1" si="40"/>
        <v>182.02026211499705</v>
      </c>
      <c r="K76">
        <f t="shared" ca="1" si="40"/>
        <v>202.00138994275559</v>
      </c>
      <c r="L76">
        <f t="shared" ca="1" si="40"/>
        <v>224.17593000182376</v>
      </c>
      <c r="M76">
        <f t="shared" ca="1" si="40"/>
        <v>248.78466235516558</v>
      </c>
      <c r="N76">
        <f t="shared" ca="1" si="40"/>
        <v>276.0947985034353</v>
      </c>
      <c r="O76">
        <f t="shared" ca="1" si="40"/>
        <v>306.40288287478415</v>
      </c>
    </row>
    <row r="77" spans="1:15" x14ac:dyDescent="0.3">
      <c r="A77">
        <v>38</v>
      </c>
      <c r="B77">
        <f t="shared" ca="1" si="3"/>
        <v>0.10690020386408841</v>
      </c>
      <c r="C77" s="14">
        <f t="shared" ca="1" si="4"/>
        <v>44.292495765309468</v>
      </c>
      <c r="E77">
        <v>-1200</v>
      </c>
      <c r="F77">
        <f t="shared" ref="F77:O77" ca="1" si="41">$E$4*(1+$B77)^E$39</f>
        <v>120</v>
      </c>
      <c r="G77">
        <f t="shared" ca="1" si="41"/>
        <v>132.82802446369061</v>
      </c>
      <c r="H77">
        <f t="shared" ca="1" si="41"/>
        <v>147.02736735772328</v>
      </c>
      <c r="I77">
        <f t="shared" ca="1" si="41"/>
        <v>162.74462290186412</v>
      </c>
      <c r="J77">
        <f t="shared" ca="1" si="41"/>
        <v>180.14205626785761</v>
      </c>
      <c r="K77">
        <f t="shared" ca="1" si="41"/>
        <v>199.3992788073877</v>
      </c>
      <c r="L77">
        <f t="shared" ca="1" si="41"/>
        <v>220.71510236224967</v>
      </c>
      <c r="M77">
        <f t="shared" ca="1" si="41"/>
        <v>244.3095918006573</v>
      </c>
      <c r="N77">
        <f t="shared" ca="1" si="41"/>
        <v>270.42633697009984</v>
      </c>
      <c r="O77">
        <f t="shared" ca="1" si="41"/>
        <v>299.33496752242218</v>
      </c>
    </row>
    <row r="78" spans="1:15" x14ac:dyDescent="0.3">
      <c r="A78">
        <v>39</v>
      </c>
      <c r="B78">
        <f t="shared" ca="1" si="3"/>
        <v>-2.0425288941627415E-2</v>
      </c>
      <c r="C78" s="14">
        <f t="shared" ca="1" si="4"/>
        <v>-455.35521014396227</v>
      </c>
      <c r="E78">
        <v>-1200</v>
      </c>
      <c r="F78">
        <f t="shared" ref="F78:O78" ca="1" si="42">$E$4*(1+$B78)^E$39</f>
        <v>120</v>
      </c>
      <c r="G78">
        <f t="shared" ca="1" si="42"/>
        <v>117.54896532700471</v>
      </c>
      <c r="H78">
        <f t="shared" ca="1" si="42"/>
        <v>115.14799374541128</v>
      </c>
      <c r="I78">
        <f t="shared" ca="1" si="42"/>
        <v>112.79606270211255</v>
      </c>
      <c r="J78">
        <f t="shared" ca="1" si="42"/>
        <v>110.49217052994398</v>
      </c>
      <c r="K78">
        <f t="shared" ca="1" si="42"/>
        <v>108.2353360210823</v>
      </c>
      <c r="L78">
        <f t="shared" ca="1" si="42"/>
        <v>106.02459800915754</v>
      </c>
      <c r="M78">
        <f t="shared" ca="1" si="42"/>
        <v>103.85901495990061</v>
      </c>
      <c r="N78">
        <f t="shared" ca="1" si="42"/>
        <v>101.73766457015184</v>
      </c>
      <c r="O78">
        <f t="shared" ca="1" si="42"/>
        <v>99.659643375060114</v>
      </c>
    </row>
    <row r="79" spans="1:15" x14ac:dyDescent="0.3">
      <c r="A79">
        <v>40</v>
      </c>
      <c r="B79">
        <f t="shared" ca="1" si="3"/>
        <v>-0.12801049272787493</v>
      </c>
      <c r="C79" s="14">
        <f t="shared" ca="1" si="4"/>
        <v>-691.02185909548757</v>
      </c>
      <c r="E79">
        <v>-1200</v>
      </c>
      <c r="F79">
        <f t="shared" ref="F79:O79" ca="1" si="43">$E$4*(1+$B79)^E$39</f>
        <v>120</v>
      </c>
      <c r="G79">
        <f t="shared" ca="1" si="43"/>
        <v>104.63874087265501</v>
      </c>
      <c r="H79">
        <f t="shared" ca="1" si="43"/>
        <v>91.243884095122027</v>
      </c>
      <c r="I79">
        <f t="shared" ca="1" si="43"/>
        <v>79.563709533700333</v>
      </c>
      <c r="J79">
        <f t="shared" ca="1" si="43"/>
        <v>69.378719873033845</v>
      </c>
      <c r="K79">
        <f t="shared" ca="1" si="43"/>
        <v>60.497515757257574</v>
      </c>
      <c r="L79">
        <f t="shared" ca="1" si="43"/>
        <v>52.753198956358652</v>
      </c>
      <c r="M79">
        <f t="shared" ca="1" si="43"/>
        <v>46.00023596498356</v>
      </c>
      <c r="N79">
        <f t="shared" ca="1" si="43"/>
        <v>40.111723093507507</v>
      </c>
      <c r="O79">
        <f t="shared" ca="1" si="43"/>
        <v>34.977001656143536</v>
      </c>
    </row>
    <row r="80" spans="1:15" x14ac:dyDescent="0.3">
      <c r="A80">
        <v>41</v>
      </c>
      <c r="B80">
        <f t="shared" ca="1" si="3"/>
        <v>-0.13729545156863118</v>
      </c>
      <c r="C80" s="14">
        <f t="shared" ca="1" si="4"/>
        <v>-706.17009797779713</v>
      </c>
      <c r="E80">
        <v>-1200</v>
      </c>
      <c r="F80">
        <f t="shared" ref="F80:O80" ca="1" si="44">$E$4*(1+$B80)^E$39</f>
        <v>120</v>
      </c>
      <c r="G80">
        <f t="shared" ca="1" si="44"/>
        <v>103.52454581176426</v>
      </c>
      <c r="H80">
        <f t="shared" ca="1" si="44"/>
        <v>89.311096546100643</v>
      </c>
      <c r="I80">
        <f t="shared" ca="1" si="44"/>
        <v>77.049089215714133</v>
      </c>
      <c r="J80">
        <f t="shared" ca="1" si="44"/>
        <v>66.470599718890909</v>
      </c>
      <c r="K80">
        <f t="shared" ca="1" si="44"/>
        <v>57.344488714448055</v>
      </c>
      <c r="L80">
        <f t="shared" ca="1" si="44"/>
        <v>49.471351241425637</v>
      </c>
      <c r="M80">
        <f t="shared" ca="1" si="44"/>
        <v>42.679159733023738</v>
      </c>
      <c r="N80">
        <f t="shared" ca="1" si="44"/>
        <v>36.819505224908511</v>
      </c>
      <c r="O80">
        <f t="shared" ca="1" si="44"/>
        <v>31.764354628521122</v>
      </c>
    </row>
    <row r="81" spans="1:15" x14ac:dyDescent="0.3">
      <c r="A81">
        <v>42</v>
      </c>
      <c r="B81">
        <f t="shared" ca="1" si="3"/>
        <v>0.11362940706379557</v>
      </c>
      <c r="C81" s="14">
        <f t="shared" ca="1" si="4"/>
        <v>80.462249616110512</v>
      </c>
      <c r="E81">
        <v>-1200</v>
      </c>
      <c r="F81">
        <f t="shared" ref="F81:O81" ca="1" si="45">$E$4*(1+$B81)^E$39</f>
        <v>120</v>
      </c>
      <c r="G81">
        <f t="shared" ca="1" si="45"/>
        <v>133.63552884765545</v>
      </c>
      <c r="H81">
        <f t="shared" ca="1" si="45"/>
        <v>148.82045475327129</v>
      </c>
      <c r="I81">
        <f t="shared" ca="1" si="45"/>
        <v>165.73083478584994</v>
      </c>
      <c r="J81">
        <f t="shared" ca="1" si="45"/>
        <v>184.5627312747539</v>
      </c>
      <c r="K81">
        <f t="shared" ca="1" si="45"/>
        <v>205.53448499557885</v>
      </c>
      <c r="L81">
        <f t="shared" ca="1" si="45"/>
        <v>228.88924665678906</v>
      </c>
      <c r="M81">
        <f t="shared" ca="1" si="45"/>
        <v>254.8977960376788</v>
      </c>
      <c r="N81">
        <f t="shared" ca="1" si="45"/>
        <v>283.86168146330857</v>
      </c>
      <c r="O81">
        <f t="shared" ca="1" si="45"/>
        <v>316.11671601611636</v>
      </c>
    </row>
    <row r="82" spans="1:15" x14ac:dyDescent="0.3">
      <c r="A82">
        <v>43</v>
      </c>
      <c r="B82">
        <f t="shared" ca="1" si="3"/>
        <v>-2.4620377616089026E-2</v>
      </c>
      <c r="C82" s="14">
        <f t="shared" ca="1" si="4"/>
        <v>-467.05678825925827</v>
      </c>
      <c r="E82">
        <v>-1200</v>
      </c>
      <c r="F82">
        <f t="shared" ref="F82:O82" ca="1" si="46">$E$4*(1+$B82)^E$39</f>
        <v>120</v>
      </c>
      <c r="G82">
        <f t="shared" ca="1" si="46"/>
        <v>117.04555468606931</v>
      </c>
      <c r="H82">
        <f t="shared" ca="1" si="46"/>
        <v>114.16384893141368</v>
      </c>
      <c r="I82">
        <f t="shared" ca="1" si="46"/>
        <v>111.35309186061615</v>
      </c>
      <c r="J82">
        <f t="shared" ca="1" si="46"/>
        <v>108.61153669028872</v>
      </c>
      <c r="K82">
        <f t="shared" ca="1" si="46"/>
        <v>105.93747964351009</v>
      </c>
      <c r="L82">
        <f t="shared" ca="1" si="46"/>
        <v>103.32925889099013</v>
      </c>
      <c r="M82">
        <f t="shared" ca="1" si="46"/>
        <v>100.78525351830334</v>
      </c>
      <c r="N82">
        <f t="shared" ca="1" si="46"/>
        <v>98.303882518549429</v>
      </c>
      <c r="O82">
        <f t="shared" ca="1" si="46"/>
        <v>95.883603809815085</v>
      </c>
    </row>
    <row r="83" spans="1:15" x14ac:dyDescent="0.3">
      <c r="A83">
        <v>44</v>
      </c>
      <c r="B83">
        <f t="shared" ca="1" si="3"/>
        <v>0.1313032046309246</v>
      </c>
      <c r="C83" s="14">
        <f t="shared" ca="1" si="4"/>
        <v>181.36255917514563</v>
      </c>
      <c r="E83">
        <v>-1200</v>
      </c>
      <c r="F83">
        <f t="shared" ref="F83:O83" ca="1" si="47">$E$4*(1+$B83)^E$39</f>
        <v>120</v>
      </c>
      <c r="G83">
        <f t="shared" ca="1" si="47"/>
        <v>135.75638455571095</v>
      </c>
      <c r="H83">
        <f t="shared" ca="1" si="47"/>
        <v>153.58163289698396</v>
      </c>
      <c r="I83">
        <f t="shared" ca="1" si="47"/>
        <v>173.74739346880816</v>
      </c>
      <c r="J83">
        <f t="shared" ca="1" si="47"/>
        <v>196.56098302753287</v>
      </c>
      <c r="K83">
        <f t="shared" ca="1" si="47"/>
        <v>222.37007000445269</v>
      </c>
      <c r="L83">
        <f t="shared" ca="1" si="47"/>
        <v>251.56797281004037</v>
      </c>
      <c r="M83">
        <f t="shared" ca="1" si="47"/>
        <v>284.59965382250391</v>
      </c>
      <c r="N83">
        <f t="shared" ca="1" si="47"/>
        <v>321.96850040625048</v>
      </c>
      <c r="O83">
        <f t="shared" ca="1" si="47"/>
        <v>364.24399629980434</v>
      </c>
    </row>
    <row r="84" spans="1:15" x14ac:dyDescent="0.3">
      <c r="A84">
        <v>45</v>
      </c>
      <c r="B84">
        <f t="shared" ca="1" si="3"/>
        <v>-0.2273955613190248</v>
      </c>
      <c r="C84" s="14">
        <f t="shared" ca="1" si="4"/>
        <v>-823.32658755034026</v>
      </c>
      <c r="E84">
        <v>-1200</v>
      </c>
      <c r="F84">
        <f t="shared" ref="F84:O84" ca="1" si="48">$E$4*(1+$B84)^E$39</f>
        <v>120</v>
      </c>
      <c r="G84">
        <f t="shared" ca="1" si="48"/>
        <v>92.712532641717019</v>
      </c>
      <c r="H84">
        <f t="shared" ca="1" si="48"/>
        <v>71.630114240345364</v>
      </c>
      <c r="I84">
        <f t="shared" ca="1" si="48"/>
        <v>55.341744205316161</v>
      </c>
      <c r="J84">
        <f t="shared" ca="1" si="48"/>
        <v>42.757277217374401</v>
      </c>
      <c r="K84">
        <f t="shared" ca="1" si="48"/>
        <v>33.0344621640564</v>
      </c>
      <c r="L84">
        <f t="shared" ca="1" si="48"/>
        <v>25.522572097388707</v>
      </c>
      <c r="M84">
        <f t="shared" ca="1" si="48"/>
        <v>19.718852488997719</v>
      </c>
      <c r="N84">
        <f t="shared" ca="1" si="48"/>
        <v>15.234872958695036</v>
      </c>
      <c r="O84">
        <f t="shared" ca="1" si="48"/>
        <v>11.770530470628545</v>
      </c>
    </row>
    <row r="85" spans="1:15" x14ac:dyDescent="0.3">
      <c r="A85">
        <v>46</v>
      </c>
      <c r="B85">
        <f t="shared" ca="1" si="3"/>
        <v>-0.10824058114441448</v>
      </c>
      <c r="C85" s="14">
        <f t="shared" ca="1" si="4"/>
        <v>-656.42696382857923</v>
      </c>
      <c r="E85">
        <v>-1200</v>
      </c>
      <c r="F85">
        <f t="shared" ref="F85:O85" ca="1" si="49">$E$4*(1+$B85)^E$39</f>
        <v>120</v>
      </c>
      <c r="G85">
        <f t="shared" ca="1" si="49"/>
        <v>107.01113026267026</v>
      </c>
      <c r="H85">
        <f t="shared" ca="1" si="49"/>
        <v>95.428183334118188</v>
      </c>
      <c r="I85">
        <f t="shared" ca="1" si="49"/>
        <v>85.098981312477505</v>
      </c>
      <c r="J85">
        <f t="shared" ca="1" si="49"/>
        <v>75.887818120417279</v>
      </c>
      <c r="K85">
        <f t="shared" ca="1" si="49"/>
        <v>67.673676585281683</v>
      </c>
      <c r="L85">
        <f t="shared" ca="1" si="49"/>
        <v>60.348638503511637</v>
      </c>
      <c r="M85">
        <f t="shared" ca="1" si="49"/>
        <v>53.816466800617356</v>
      </c>
      <c r="N85">
        <f t="shared" ca="1" si="49"/>
        <v>47.991341158979445</v>
      </c>
      <c r="O85">
        <f t="shared" ca="1" si="49"/>
        <v>42.79673050203165</v>
      </c>
    </row>
    <row r="86" spans="1:15" x14ac:dyDescent="0.3">
      <c r="A86">
        <v>47</v>
      </c>
      <c r="B86">
        <f t="shared" ca="1" si="3"/>
        <v>-9.1065852592012442E-2</v>
      </c>
      <c r="C86" s="14">
        <f t="shared" ca="1" si="4"/>
        <v>-623.57176550485974</v>
      </c>
      <c r="E86">
        <v>-1200</v>
      </c>
      <c r="F86">
        <f t="shared" ref="F86:O86" ca="1" si="50">$E$4*(1+$B86)^E$39</f>
        <v>120</v>
      </c>
      <c r="G86">
        <f t="shared" ca="1" si="50"/>
        <v>109.07209768895851</v>
      </c>
      <c r="H86">
        <f t="shared" ca="1" si="50"/>
        <v>99.139354118914213</v>
      </c>
      <c r="I86">
        <f t="shared" ca="1" si="50"/>
        <v>90.111144310653842</v>
      </c>
      <c r="J86">
        <f t="shared" ca="1" si="50"/>
        <v>81.905096125962274</v>
      </c>
      <c r="K86">
        <f t="shared" ca="1" si="50"/>
        <v>74.446338715620783</v>
      </c>
      <c r="L86">
        <f t="shared" ca="1" si="50"/>
        <v>67.66681940812903</v>
      </c>
      <c r="M86">
        <f t="shared" ca="1" si="50"/>
        <v>61.504682806538014</v>
      </c>
      <c r="N86">
        <f t="shared" ca="1" si="50"/>
        <v>55.903706428359342</v>
      </c>
      <c r="O86">
        <f t="shared" ca="1" si="50"/>
        <v>50.812787739407227</v>
      </c>
    </row>
    <row r="87" spans="1:15" x14ac:dyDescent="0.3">
      <c r="A87">
        <v>48</v>
      </c>
      <c r="B87">
        <f t="shared" ca="1" si="3"/>
        <v>0.11795204861636166</v>
      </c>
      <c r="C87" s="14">
        <f t="shared" ca="1" si="4"/>
        <v>104.33654865037283</v>
      </c>
      <c r="E87">
        <v>-1200</v>
      </c>
      <c r="F87">
        <f t="shared" ref="F87:O87" ca="1" si="51">$E$4*(1+$B87)^E$39</f>
        <v>120</v>
      </c>
      <c r="G87">
        <f t="shared" ca="1" si="51"/>
        <v>134.15424583396339</v>
      </c>
      <c r="H87">
        <f t="shared" ca="1" si="51"/>
        <v>149.97801396066237</v>
      </c>
      <c r="I87">
        <f t="shared" ca="1" si="51"/>
        <v>167.66822795473578</v>
      </c>
      <c r="J87">
        <f t="shared" ca="1" si="51"/>
        <v>187.44503892987197</v>
      </c>
      <c r="K87">
        <f t="shared" ca="1" si="51"/>
        <v>209.55456527462405</v>
      </c>
      <c r="L87">
        <f t="shared" ca="1" si="51"/>
        <v>234.27195554567703</v>
      </c>
      <c r="M87">
        <f t="shared" ca="1" si="51"/>
        <v>261.90481263565079</v>
      </c>
      <c r="N87">
        <f t="shared" ca="1" si="51"/>
        <v>292.7970218285102</v>
      </c>
      <c r="O87">
        <f t="shared" ca="1" si="51"/>
        <v>327.33303038195254</v>
      </c>
    </row>
    <row r="88" spans="1:15" x14ac:dyDescent="0.3">
      <c r="A88">
        <v>49</v>
      </c>
      <c r="B88">
        <f t="shared" ca="1" si="3"/>
        <v>-5.9412679929917361E-2</v>
      </c>
      <c r="C88" s="14">
        <f t="shared" ca="1" si="4"/>
        <v>-555.33513400152424</v>
      </c>
      <c r="E88">
        <v>-1200</v>
      </c>
      <c r="F88">
        <f t="shared" ref="F88:O88" ca="1" si="52">$E$4*(1+$B88)^E$39</f>
        <v>120</v>
      </c>
      <c r="G88">
        <f t="shared" ca="1" si="52"/>
        <v>112.87047840840991</v>
      </c>
      <c r="H88">
        <f t="shared" ca="1" si="52"/>
        <v>106.16454080119441</v>
      </c>
      <c r="I88">
        <f t="shared" ca="1" si="52"/>
        <v>99.857020918666393</v>
      </c>
      <c r="J88">
        <f t="shared" ca="1" si="52"/>
        <v>93.924247696070594</v>
      </c>
      <c r="K88">
        <f t="shared" ca="1" si="52"/>
        <v>88.343956430045665</v>
      </c>
      <c r="L88">
        <f t="shared" ca="1" si="52"/>
        <v>83.095205222924804</v>
      </c>
      <c r="M88">
        <f t="shared" ca="1" si="52"/>
        <v>78.158296391304361</v>
      </c>
      <c r="N88">
        <f t="shared" ca="1" si="52"/>
        <v>73.514702543940189</v>
      </c>
      <c r="O88">
        <f t="shared" ca="1" si="52"/>
        <v>69.146997051553996</v>
      </c>
    </row>
    <row r="89" spans="1:15" x14ac:dyDescent="0.3">
      <c r="A89">
        <v>50</v>
      </c>
      <c r="B89">
        <f t="shared" ca="1" si="3"/>
        <v>0.19398780149762385</v>
      </c>
      <c r="C89" s="14">
        <f t="shared" ca="1" si="4"/>
        <v>618.59306673480978</v>
      </c>
      <c r="E89">
        <v>-1200</v>
      </c>
      <c r="F89">
        <f t="shared" ref="F89:O89" ca="1" si="53">$E$4*(1+$B89)^E$39</f>
        <v>120</v>
      </c>
      <c r="G89">
        <f t="shared" ca="1" si="53"/>
        <v>143.27853617971485</v>
      </c>
      <c r="H89">
        <f t="shared" ca="1" si="53"/>
        <v>171.07282441501548</v>
      </c>
      <c r="I89">
        <f t="shared" ca="1" si="53"/>
        <v>204.25886551927334</v>
      </c>
      <c r="J89">
        <f t="shared" ca="1" si="53"/>
        <v>243.882593777756</v>
      </c>
      <c r="K89">
        <f t="shared" ca="1" si="53"/>
        <v>291.19284196824088</v>
      </c>
      <c r="L89">
        <f t="shared" ca="1" si="53"/>
        <v>347.680701193505</v>
      </c>
      <c r="M89">
        <f t="shared" ca="1" si="53"/>
        <v>415.12651604118531</v>
      </c>
      <c r="N89">
        <f t="shared" ca="1" si="53"/>
        <v>495.6559962313828</v>
      </c>
      <c r="O89">
        <f t="shared" ca="1" si="53"/>
        <v>591.80721323942328</v>
      </c>
    </row>
    <row r="90" spans="1:15" x14ac:dyDescent="0.3">
      <c r="A90">
        <v>51</v>
      </c>
      <c r="B90">
        <f t="shared" ca="1" si="3"/>
        <v>-7.5081452368381624E-2</v>
      </c>
      <c r="C90" s="14">
        <f t="shared" ca="1" si="4"/>
        <v>-590.43030405050115</v>
      </c>
      <c r="E90">
        <v>-1200</v>
      </c>
      <c r="F90">
        <f t="shared" ref="F90:O90" ca="1" si="54">$E$4*(1+$B90)^E$39</f>
        <v>120</v>
      </c>
      <c r="G90">
        <f t="shared" ca="1" si="54"/>
        <v>110.99022571579421</v>
      </c>
      <c r="H90">
        <f t="shared" ca="1" si="54"/>
        <v>102.65691837035789</v>
      </c>
      <c r="I90">
        <f t="shared" ca="1" si="54"/>
        <v>94.949287843449014</v>
      </c>
      <c r="J90">
        <f t="shared" ca="1" si="54"/>
        <v>87.820357410819355</v>
      </c>
      <c r="K90">
        <f t="shared" ca="1" si="54"/>
        <v>81.226677428904679</v>
      </c>
      <c r="L90">
        <f t="shared" ca="1" si="54"/>
        <v>75.128060516484481</v>
      </c>
      <c r="M90">
        <f t="shared" ca="1" si="54"/>
        <v>69.487336619287149</v>
      </c>
      <c r="N90">
        <f t="shared" ca="1" si="54"/>
        <v>64.270126464700454</v>
      </c>
      <c r="O90">
        <f t="shared" ca="1" si="54"/>
        <v>59.444632025831183</v>
      </c>
    </row>
    <row r="91" spans="1:15" x14ac:dyDescent="0.3">
      <c r="A91">
        <v>52</v>
      </c>
      <c r="B91">
        <f t="shared" ca="1" si="3"/>
        <v>-0.14091125493457152</v>
      </c>
      <c r="C91" s="14">
        <f t="shared" ca="1" si="4"/>
        <v>-711.88967778821507</v>
      </c>
      <c r="E91">
        <v>-1200</v>
      </c>
      <c r="F91">
        <f t="shared" ref="F91:O91" ca="1" si="55">$E$4*(1+$B91)^E$39</f>
        <v>120</v>
      </c>
      <c r="G91">
        <f t="shared" ca="1" si="55"/>
        <v>103.09064940785143</v>
      </c>
      <c r="H91">
        <f t="shared" ca="1" si="55"/>
        <v>88.564016627771139</v>
      </c>
      <c r="I91">
        <f t="shared" ca="1" si="55"/>
        <v>76.084349902705668</v>
      </c>
      <c r="J91">
        <f t="shared" ca="1" si="55"/>
        <v>65.363208677034365</v>
      </c>
      <c r="K91">
        <f t="shared" ca="1" si="55"/>
        <v>56.152796915803179</v>
      </c>
      <c r="L91">
        <f t="shared" ca="1" si="55"/>
        <v>48.240235834311221</v>
      </c>
      <c r="M91">
        <f t="shared" ca="1" si="55"/>
        <v>41.442643664558744</v>
      </c>
      <c r="N91">
        <f t="shared" ca="1" si="55"/>
        <v>35.602908737979504</v>
      </c>
      <c r="O91">
        <f t="shared" ca="1" si="55"/>
        <v>30.586058188389789</v>
      </c>
    </row>
    <row r="92" spans="1:15" x14ac:dyDescent="0.3">
      <c r="A92">
        <v>53</v>
      </c>
      <c r="B92">
        <f t="shared" ca="1" si="3"/>
        <v>1.0474701524594496E-3</v>
      </c>
      <c r="C92" s="14">
        <f t="shared" ca="1" si="4"/>
        <v>-391.51657459314129</v>
      </c>
      <c r="E92">
        <v>-1200</v>
      </c>
      <c r="F92">
        <f t="shared" ref="F92:O92" ca="1" si="56">$E$4*(1+$B92)^E$39</f>
        <v>120</v>
      </c>
      <c r="G92">
        <f t="shared" ca="1" si="56"/>
        <v>120.12569641829514</v>
      </c>
      <c r="H92">
        <f t="shared" ca="1" si="56"/>
        <v>120.25152449983671</v>
      </c>
      <c r="I92">
        <f t="shared" ca="1" si="56"/>
        <v>120.37748438253801</v>
      </c>
      <c r="J92">
        <f t="shared" ca="1" si="56"/>
        <v>120.50357620445689</v>
      </c>
      <c r="K92">
        <f t="shared" ca="1" si="56"/>
        <v>120.62980010379569</v>
      </c>
      <c r="L92">
        <f t="shared" ca="1" si="56"/>
        <v>120.75615621890154</v>
      </c>
      <c r="M92">
        <f t="shared" ca="1" si="56"/>
        <v>120.88264468826658</v>
      </c>
      <c r="N92">
        <f t="shared" ca="1" si="56"/>
        <v>121.00926565052789</v>
      </c>
      <c r="O92">
        <f t="shared" ca="1" si="56"/>
        <v>121.13601924446786</v>
      </c>
    </row>
    <row r="93" spans="1:15" x14ac:dyDescent="0.3">
      <c r="A93">
        <v>54</v>
      </c>
      <c r="B93">
        <f t="shared" ca="1" si="3"/>
        <v>0.11753018001254092</v>
      </c>
      <c r="C93" s="14">
        <f t="shared" ca="1" si="4"/>
        <v>101.98411507121386</v>
      </c>
      <c r="E93">
        <v>-1200</v>
      </c>
      <c r="F93">
        <f t="shared" ref="F93:O93" ca="1" si="57">$E$4*(1+$B93)^E$39</f>
        <v>120</v>
      </c>
      <c r="G93">
        <f t="shared" ca="1" si="57"/>
        <v>134.10362160150493</v>
      </c>
      <c r="H93">
        <f t="shared" ca="1" si="57"/>
        <v>149.86484438866347</v>
      </c>
      <c r="I93">
        <f t="shared" ca="1" si="57"/>
        <v>167.47848652721456</v>
      </c>
      <c r="J93">
        <f t="shared" ca="1" si="57"/>
        <v>187.162263196986</v>
      </c>
      <c r="K93">
        <f t="shared" ca="1" si="57"/>
        <v>209.15947768208235</v>
      </c>
      <c r="L93">
        <f t="shared" ca="1" si="57"/>
        <v>233.74202874538656</v>
      </c>
      <c r="M93">
        <f t="shared" ca="1" si="57"/>
        <v>261.21377146032836</v>
      </c>
      <c r="N93">
        <f t="shared" ca="1" si="57"/>
        <v>291.91427304181553</v>
      </c>
      <c r="O93">
        <f t="shared" ca="1" si="57"/>
        <v>326.22301010065019</v>
      </c>
    </row>
    <row r="94" spans="1:15" x14ac:dyDescent="0.3">
      <c r="A94">
        <v>55</v>
      </c>
      <c r="B94">
        <f t="shared" ca="1" si="3"/>
        <v>0.1155268215129682</v>
      </c>
      <c r="C94" s="14">
        <f t="shared" ca="1" si="4"/>
        <v>90.879332234197364</v>
      </c>
      <c r="E94">
        <v>-1200</v>
      </c>
      <c r="F94">
        <f t="shared" ref="F94:O94" ca="1" si="58">$E$4*(1+$B94)^E$39</f>
        <v>120</v>
      </c>
      <c r="G94">
        <f t="shared" ca="1" si="58"/>
        <v>133.86321858155617</v>
      </c>
      <c r="H94">
        <f t="shared" ca="1" si="58"/>
        <v>149.32801074177905</v>
      </c>
      <c r="I94">
        <f t="shared" ca="1" si="58"/>
        <v>166.57940118563116</v>
      </c>
      <c r="J94">
        <f t="shared" ca="1" si="58"/>
        <v>185.82378993414068</v>
      </c>
      <c r="K94">
        <f t="shared" ca="1" si="58"/>
        <v>207.29142174672543</v>
      </c>
      <c r="L94">
        <f t="shared" ca="1" si="58"/>
        <v>231.23914082802878</v>
      </c>
      <c r="M94">
        <f t="shared" ca="1" si="58"/>
        <v>257.95346377728055</v>
      </c>
      <c r="N94">
        <f t="shared" ca="1" si="58"/>
        <v>287.75400754573036</v>
      </c>
      <c r="O94">
        <f t="shared" ca="1" si="58"/>
        <v>320.99731341510721</v>
      </c>
    </row>
    <row r="95" spans="1:15" x14ac:dyDescent="0.3">
      <c r="A95">
        <v>56</v>
      </c>
      <c r="B95">
        <f t="shared" ca="1" si="3"/>
        <v>2.5422025254482439E-2</v>
      </c>
      <c r="C95" s="14">
        <f t="shared" ca="1" si="4"/>
        <v>-310.35018180859311</v>
      </c>
      <c r="E95">
        <v>-1200</v>
      </c>
      <c r="F95">
        <f t="shared" ref="F95:O95" ca="1" si="59">$E$4*(1+$B95)^E$39</f>
        <v>120</v>
      </c>
      <c r="G95">
        <f t="shared" ca="1" si="59"/>
        <v>123.05064303053788</v>
      </c>
      <c r="H95">
        <f t="shared" ca="1" si="59"/>
        <v>126.1788395852405</v>
      </c>
      <c r="I95">
        <f t="shared" ca="1" si="59"/>
        <v>129.38656123175775</v>
      </c>
      <c r="J95">
        <f t="shared" ca="1" si="59"/>
        <v>132.67582965898214</v>
      </c>
      <c r="K95">
        <f t="shared" ca="1" si="59"/>
        <v>136.04871795123219</v>
      </c>
      <c r="L95">
        <f t="shared" ca="1" si="59"/>
        <v>139.50735189482833</v>
      </c>
      <c r="M95">
        <f t="shared" ca="1" si="59"/>
        <v>143.05391131788463</v>
      </c>
      <c r="N95">
        <f t="shared" ca="1" si="59"/>
        <v>146.69063146416039</v>
      </c>
      <c r="O95">
        <f t="shared" ca="1" si="59"/>
        <v>150.41980440183823</v>
      </c>
    </row>
    <row r="96" spans="1:15" x14ac:dyDescent="0.3">
      <c r="A96">
        <v>57</v>
      </c>
      <c r="B96">
        <f t="shared" ca="1" si="3"/>
        <v>6.1999719704136057E-2</v>
      </c>
      <c r="C96" s="14">
        <f t="shared" ca="1" si="4"/>
        <v>-168.62559967024663</v>
      </c>
      <c r="E96">
        <v>-1200</v>
      </c>
      <c r="F96">
        <f t="shared" ref="F96:O96" ca="1" si="60">$E$4*(1+$B96)^E$39</f>
        <v>120</v>
      </c>
      <c r="G96">
        <f t="shared" ca="1" si="60"/>
        <v>127.43996636449631</v>
      </c>
      <c r="H96">
        <f t="shared" ca="1" si="60"/>
        <v>135.34120855819961</v>
      </c>
      <c r="I96">
        <f t="shared" ca="1" si="60"/>
        <v>143.73232555322699</v>
      </c>
      <c r="J96">
        <f t="shared" ca="1" si="60"/>
        <v>152.6436894499507</v>
      </c>
      <c r="K96">
        <f t="shared" ca="1" si="60"/>
        <v>162.10755541045282</v>
      </c>
      <c r="L96">
        <f t="shared" ca="1" si="60"/>
        <v>172.15817840782361</v>
      </c>
      <c r="M96">
        <f t="shared" ca="1" si="60"/>
        <v>182.83193721388326</v>
      </c>
      <c r="N96">
        <f t="shared" ca="1" si="60"/>
        <v>194.16746607410823</v>
      </c>
      <c r="O96">
        <f t="shared" ca="1" si="60"/>
        <v>206.2057945463653</v>
      </c>
    </row>
    <row r="97" spans="1:15" x14ac:dyDescent="0.3">
      <c r="A97">
        <v>58</v>
      </c>
      <c r="B97">
        <f t="shared" ca="1" si="3"/>
        <v>-0.11522555224118292</v>
      </c>
      <c r="C97" s="14">
        <f t="shared" ca="1" si="4"/>
        <v>-669.02776928225899</v>
      </c>
      <c r="E97">
        <v>-1200</v>
      </c>
      <c r="F97">
        <f t="shared" ref="F97:O97" ca="1" si="61">$E$4*(1+$B97)^E$39</f>
        <v>120</v>
      </c>
      <c r="G97">
        <f t="shared" ca="1" si="61"/>
        <v>106.17293373105805</v>
      </c>
      <c r="H97">
        <f t="shared" ca="1" si="61"/>
        <v>93.939098808830366</v>
      </c>
      <c r="I97">
        <f t="shared" ca="1" si="61"/>
        <v>83.114914271543839</v>
      </c>
      <c r="J97">
        <f t="shared" ca="1" si="61"/>
        <v>73.537952375126622</v>
      </c>
      <c r="K97">
        <f t="shared" ca="1" si="61"/>
        <v>65.064501202016856</v>
      </c>
      <c r="L97">
        <f t="shared" ca="1" si="61"/>
        <v>57.567408119717349</v>
      </c>
      <c r="M97">
        <f t="shared" ca="1" si="61"/>
        <v>50.934171728029362</v>
      </c>
      <c r="N97">
        <f t="shared" ca="1" si="61"/>
        <v>45.065253662719925</v>
      </c>
      <c r="O97">
        <f t="shared" ca="1" si="61"/>
        <v>39.872584922544036</v>
      </c>
    </row>
    <row r="98" spans="1:15" x14ac:dyDescent="0.3">
      <c r="A98">
        <v>59</v>
      </c>
      <c r="B98">
        <f t="shared" ca="1" si="3"/>
        <v>0.11842246904103634</v>
      </c>
      <c r="C98" s="14">
        <f t="shared" ca="1" si="4"/>
        <v>106.96548036653599</v>
      </c>
      <c r="E98">
        <v>-1200</v>
      </c>
      <c r="F98">
        <f t="shared" ref="F98:O98" ca="1" si="62">$E$4*(1+$B98)^E$39</f>
        <v>120</v>
      </c>
      <c r="G98">
        <f t="shared" ca="1" si="62"/>
        <v>134.21069628492435</v>
      </c>
      <c r="H98">
        <f t="shared" ca="1" si="62"/>
        <v>150.10425831070171</v>
      </c>
      <c r="I98">
        <f t="shared" ca="1" si="62"/>
        <v>167.87997519342852</v>
      </c>
      <c r="J98">
        <f t="shared" ca="1" si="62"/>
        <v>187.76073635838225</v>
      </c>
      <c r="K98">
        <f t="shared" ca="1" si="62"/>
        <v>209.99582634690492</v>
      </c>
      <c r="L98">
        <f t="shared" ca="1" si="62"/>
        <v>234.8640505912181</v>
      </c>
      <c r="M98">
        <f t="shared" ca="1" si="62"/>
        <v>262.677231351209</v>
      </c>
      <c r="N98">
        <f t="shared" ca="1" si="62"/>
        <v>293.7841176486827</v>
      </c>
      <c r="O98">
        <f t="shared" ca="1" si="62"/>
        <v>328.57475822568193</v>
      </c>
    </row>
    <row r="99" spans="1:15" x14ac:dyDescent="0.3">
      <c r="A99">
        <v>60</v>
      </c>
      <c r="B99">
        <f t="shared" ca="1" si="3"/>
        <v>7.3129220410987114E-2</v>
      </c>
      <c r="C99" s="14">
        <f t="shared" ca="1" si="4"/>
        <v>-120.16437702801522</v>
      </c>
      <c r="E99">
        <v>-1200</v>
      </c>
      <c r="F99">
        <f t="shared" ref="F99:O99" ca="1" si="63">$E$4*(1+$B99)^E$39</f>
        <v>120</v>
      </c>
      <c r="G99">
        <f t="shared" ca="1" si="63"/>
        <v>128.77550644931844</v>
      </c>
      <c r="H99">
        <f t="shared" ca="1" si="63"/>
        <v>138.19275884398712</v>
      </c>
      <c r="I99">
        <f t="shared" ca="1" si="63"/>
        <v>148.29868756469145</v>
      </c>
      <c r="J99">
        <f t="shared" ca="1" si="63"/>
        <v>159.14365497426988</v>
      </c>
      <c r="K99">
        <f t="shared" ca="1" si="63"/>
        <v>170.78170639589334</v>
      </c>
      <c r="L99">
        <f t="shared" ca="1" si="63"/>
        <v>183.27083944508308</v>
      </c>
      <c r="M99">
        <f t="shared" ca="1" si="63"/>
        <v>196.67329305776917</v>
      </c>
      <c r="N99">
        <f t="shared" ca="1" si="63"/>
        <v>211.05585765474547</v>
      </c>
      <c r="O99">
        <f t="shared" ca="1" si="63"/>
        <v>226.49020798820925</v>
      </c>
    </row>
    <row r="100" spans="1:15" x14ac:dyDescent="0.3">
      <c r="A100">
        <v>61</v>
      </c>
      <c r="B100">
        <f t="shared" ca="1" si="3"/>
        <v>0.17034895747330275</v>
      </c>
      <c r="C100" s="14">
        <f t="shared" ca="1" si="4"/>
        <v>437.83778141554876</v>
      </c>
      <c r="E100">
        <v>-1200</v>
      </c>
      <c r="F100">
        <f t="shared" ref="F100:O100" ca="1" si="64">$E$4*(1+$B100)^E$39</f>
        <v>120</v>
      </c>
      <c r="G100">
        <f t="shared" ca="1" si="64"/>
        <v>140.44187489679635</v>
      </c>
      <c r="H100">
        <f t="shared" ca="1" si="64"/>
        <v>164.3660018710616</v>
      </c>
      <c r="I100">
        <f t="shared" ca="1" si="64"/>
        <v>192.36557893385188</v>
      </c>
      <c r="J100">
        <f t="shared" ca="1" si="64"/>
        <v>225.13485475898187</v>
      </c>
      <c r="K100">
        <f t="shared" ca="1" si="64"/>
        <v>263.48634255807792</v>
      </c>
      <c r="L100">
        <f t="shared" ca="1" si="64"/>
        <v>308.37096632129999</v>
      </c>
      <c r="M100">
        <f t="shared" ca="1" si="64"/>
        <v>360.90163894916839</v>
      </c>
      <c r="N100">
        <f t="shared" ca="1" si="64"/>
        <v>422.38085689456557</v>
      </c>
      <c r="O100">
        <f t="shared" ca="1" si="64"/>
        <v>494.33299552323513</v>
      </c>
    </row>
    <row r="101" spans="1:15" x14ac:dyDescent="0.3">
      <c r="A101">
        <v>62</v>
      </c>
      <c r="B101">
        <f t="shared" ca="1" si="3"/>
        <v>4.4125979053263334E-2</v>
      </c>
      <c r="C101" s="14">
        <f t="shared" ca="1" si="4"/>
        <v>-241.08300538523918</v>
      </c>
      <c r="E101">
        <v>-1200</v>
      </c>
      <c r="F101">
        <f t="shared" ref="F101:O101" ca="1" si="65">$E$4*(1+$B101)^E$39</f>
        <v>120</v>
      </c>
      <c r="G101">
        <f t="shared" ca="1" si="65"/>
        <v>125.2951174863916</v>
      </c>
      <c r="H101">
        <f t="shared" ca="1" si="65"/>
        <v>130.82388721607228</v>
      </c>
      <c r="I101">
        <f t="shared" ca="1" si="65"/>
        <v>136.59661932303518</v>
      </c>
      <c r="J101">
        <f t="shared" ca="1" si="65"/>
        <v>142.62407888603002</v>
      </c>
      <c r="K101">
        <f t="shared" ca="1" si="65"/>
        <v>148.91750600344596</v>
      </c>
      <c r="L101">
        <f t="shared" ca="1" si="65"/>
        <v>155.48863675401824</v>
      </c>
      <c r="M101">
        <f t="shared" ca="1" si="65"/>
        <v>162.34972508244653</v>
      </c>
      <c r="N101">
        <f t="shared" ca="1" si="65"/>
        <v>169.5135656507376</v>
      </c>
      <c r="O101">
        <f t="shared" ca="1" si="65"/>
        <v>176.99351769788601</v>
      </c>
    </row>
    <row r="102" spans="1:15" x14ac:dyDescent="0.3">
      <c r="A102">
        <v>63</v>
      </c>
      <c r="B102">
        <f t="shared" ca="1" si="3"/>
        <v>4.2287444616143886E-2</v>
      </c>
      <c r="C102" s="14">
        <f t="shared" ca="1" si="4"/>
        <v>-248.17924865733937</v>
      </c>
      <c r="E102">
        <v>-1200</v>
      </c>
      <c r="F102">
        <f t="shared" ref="F102:O102" ca="1" si="66">$E$4*(1+$B102)^E$39</f>
        <v>120</v>
      </c>
      <c r="G102">
        <f t="shared" ca="1" si="66"/>
        <v>125.07449335393727</v>
      </c>
      <c r="H102">
        <f t="shared" ca="1" si="66"/>
        <v>130.36357406453413</v>
      </c>
      <c r="I102">
        <f t="shared" ca="1" si="66"/>
        <v>135.87631648275072</v>
      </c>
      <c r="J102">
        <f t="shared" ca="1" si="66"/>
        <v>141.62217869066066</v>
      </c>
      <c r="K102">
        <f t="shared" ca="1" si="66"/>
        <v>147.61101872845961</v>
      </c>
      <c r="L102">
        <f t="shared" ca="1" si="66"/>
        <v>153.85311150767194</v>
      </c>
      <c r="M102">
        <f t="shared" ca="1" si="66"/>
        <v>160.35916643957401</v>
      </c>
      <c r="N102">
        <f t="shared" ca="1" si="66"/>
        <v>167.14034580907853</v>
      </c>
      <c r="O102">
        <f t="shared" ca="1" si="66"/>
        <v>174.20828392560304</v>
      </c>
    </row>
    <row r="103" spans="1:15" x14ac:dyDescent="0.3">
      <c r="A103">
        <v>64</v>
      </c>
      <c r="B103">
        <f t="shared" ca="1" si="3"/>
        <v>5.9848578310100348E-2</v>
      </c>
      <c r="C103" s="14">
        <f t="shared" ca="1" si="4"/>
        <v>-177.68876652073993</v>
      </c>
      <c r="E103">
        <v>-1200</v>
      </c>
      <c r="F103">
        <f t="shared" ref="F103:O103" ca="1" si="67">$E$4*(1+$B103)^E$39</f>
        <v>120</v>
      </c>
      <c r="G103">
        <f t="shared" ca="1" si="67"/>
        <v>127.18182939721204</v>
      </c>
      <c r="H103">
        <f t="shared" ca="1" si="67"/>
        <v>134.79348107351291</v>
      </c>
      <c r="I103">
        <f t="shared" ca="1" si="67"/>
        <v>142.86067928123211</v>
      </c>
      <c r="J103">
        <f t="shared" ca="1" si="67"/>
        <v>151.41068783262907</v>
      </c>
      <c r="K103">
        <f t="shared" ca="1" si="67"/>
        <v>160.47240224036631</v>
      </c>
      <c r="L103">
        <f t="shared" ca="1" si="67"/>
        <v>170.0764473724588</v>
      </c>
      <c r="M103">
        <f t="shared" ca="1" si="67"/>
        <v>180.25528095173308</v>
      </c>
      <c r="N103">
        <f t="shared" ca="1" si="67"/>
        <v>191.04330324958204</v>
      </c>
      <c r="O103">
        <f t="shared" ca="1" si="67"/>
        <v>202.47697334473489</v>
      </c>
    </row>
    <row r="104" spans="1:15" x14ac:dyDescent="0.3">
      <c r="A104">
        <v>65</v>
      </c>
      <c r="B104">
        <f t="shared" ca="1" si="3"/>
        <v>-4.5087156623344754E-3</v>
      </c>
      <c r="C104" s="14">
        <f t="shared" ca="1" si="4"/>
        <v>-408.68954009817423</v>
      </c>
      <c r="E104">
        <v>-1200</v>
      </c>
      <c r="F104">
        <f t="shared" ref="F104:O104" ca="1" si="68">$E$4*(1+$B104)^E$39</f>
        <v>120</v>
      </c>
      <c r="G104">
        <f t="shared" ca="1" si="68"/>
        <v>119.45895412051986</v>
      </c>
      <c r="H104">
        <f t="shared" ca="1" si="68"/>
        <v>118.92034766307059</v>
      </c>
      <c r="I104">
        <f t="shared" ca="1" si="68"/>
        <v>118.38416962899184</v>
      </c>
      <c r="J104">
        <f t="shared" ca="1" si="68"/>
        <v>117.85040906921314</v>
      </c>
      <c r="K104">
        <f t="shared" ca="1" si="68"/>
        <v>117.31905508403025</v>
      </c>
      <c r="L104">
        <f t="shared" ca="1" si="68"/>
        <v>116.79009682288262</v>
      </c>
      <c r="M104">
        <f t="shared" ca="1" si="68"/>
        <v>116.26352348413172</v>
      </c>
      <c r="N104">
        <f t="shared" ca="1" si="68"/>
        <v>115.73932431484062</v>
      </c>
      <c r="O104">
        <f t="shared" ca="1" si="68"/>
        <v>115.21748861055428</v>
      </c>
    </row>
    <row r="105" spans="1:15" x14ac:dyDescent="0.3">
      <c r="A105">
        <v>66</v>
      </c>
      <c r="B105">
        <f t="shared" ref="B105:B139" ca="1" si="69">NORMINV(RAND(),0.03,0.1)</f>
        <v>-0.19030334667773355</v>
      </c>
      <c r="C105" s="14">
        <f t="shared" ref="C105:C139" ca="1" si="70">NPV($E$5,F105:O105)+E105</f>
        <v>-780.96100380006828</v>
      </c>
      <c r="E105">
        <v>-1200</v>
      </c>
      <c r="F105">
        <f t="shared" ref="F105:O105" ca="1" si="71">$E$4*(1+$B105)^E$39</f>
        <v>120</v>
      </c>
      <c r="G105">
        <f t="shared" ca="1" si="71"/>
        <v>97.163598398671979</v>
      </c>
      <c r="H105">
        <f t="shared" ca="1" si="71"/>
        <v>78.673040448153429</v>
      </c>
      <c r="I105">
        <f t="shared" ca="1" si="71"/>
        <v>63.70129755755714</v>
      </c>
      <c r="J105">
        <f t="shared" ca="1" si="71"/>
        <v>51.578727444639881</v>
      </c>
      <c r="K105">
        <f t="shared" ca="1" si="71"/>
        <v>41.763122994546251</v>
      </c>
      <c r="L105">
        <f t="shared" ca="1" si="71"/>
        <v>33.815460920970288</v>
      </c>
      <c r="M105">
        <f t="shared" ca="1" si="71"/>
        <v>27.380265538259533</v>
      </c>
      <c r="N105">
        <f t="shared" ca="1" si="71"/>
        <v>22.169709373403727</v>
      </c>
      <c r="O105">
        <f t="shared" ca="1" si="71"/>
        <v>17.950739484772281</v>
      </c>
    </row>
    <row r="106" spans="1:15" x14ac:dyDescent="0.3">
      <c r="A106">
        <v>67</v>
      </c>
      <c r="B106">
        <f t="shared" ca="1" si="69"/>
        <v>-3.6667809160079293E-2</v>
      </c>
      <c r="C106" s="14">
        <f t="shared" ca="1" si="70"/>
        <v>-499.34767531579917</v>
      </c>
      <c r="E106">
        <v>-1200</v>
      </c>
      <c r="F106">
        <f t="shared" ref="F106:O106" ca="1" si="72">$E$4*(1+$B106)^E$39</f>
        <v>120</v>
      </c>
      <c r="G106">
        <f t="shared" ca="1" si="72"/>
        <v>115.59986290079048</v>
      </c>
      <c r="H106">
        <f t="shared" ca="1" si="72"/>
        <v>111.36106918901297</v>
      </c>
      <c r="I106">
        <f t="shared" ca="1" si="72"/>
        <v>107.27770275612787</v>
      </c>
      <c r="J106">
        <f t="shared" ca="1" si="72"/>
        <v>103.34406442433445</v>
      </c>
      <c r="K106">
        <f t="shared" ca="1" si="72"/>
        <v>99.554663992196012</v>
      </c>
      <c r="L106">
        <f t="shared" ca="1" si="72"/>
        <v>95.904212571934352</v>
      </c>
      <c r="M106">
        <f t="shared" ca="1" si="72"/>
        <v>92.387615207699</v>
      </c>
      <c r="N106">
        <f t="shared" ca="1" si="72"/>
        <v>88.999963764508252</v>
      </c>
      <c r="O106">
        <f t="shared" ca="1" si="72"/>
        <v>85.736530077937289</v>
      </c>
    </row>
    <row r="107" spans="1:15" x14ac:dyDescent="0.3">
      <c r="A107">
        <v>68</v>
      </c>
      <c r="B107">
        <f t="shared" ca="1" si="69"/>
        <v>-0.11844521500083482</v>
      </c>
      <c r="C107" s="14">
        <f t="shared" ca="1" si="70"/>
        <v>-674.69464489947438</v>
      </c>
      <c r="E107">
        <v>-1200</v>
      </c>
      <c r="F107">
        <f t="shared" ref="F107:O107" ca="1" si="73">$E$4*(1+$B107)^E$39</f>
        <v>120</v>
      </c>
      <c r="G107">
        <f t="shared" ca="1" si="73"/>
        <v>105.78657419989982</v>
      </c>
      <c r="H107">
        <f t="shared" ca="1" si="73"/>
        <v>93.256660674590918</v>
      </c>
      <c r="I107">
        <f t="shared" ca="1" si="73"/>
        <v>82.210855450729099</v>
      </c>
      <c r="J107">
        <f t="shared" ca="1" si="73"/>
        <v>72.473373001464935</v>
      </c>
      <c r="K107">
        <f t="shared" ca="1" si="73"/>
        <v>63.889248754470721</v>
      </c>
      <c r="L107">
        <f t="shared" ca="1" si="73"/>
        <v>56.321872949505611</v>
      </c>
      <c r="M107">
        <f t="shared" ca="1" si="73"/>
        <v>49.650816598751717</v>
      </c>
      <c r="N107">
        <f t="shared" ca="1" si="73"/>
        <v>43.769914951745548</v>
      </c>
      <c r="O107">
        <f t="shared" ca="1" si="73"/>
        <v>38.585577964717793</v>
      </c>
    </row>
    <row r="108" spans="1:15" x14ac:dyDescent="0.3">
      <c r="A108">
        <v>69</v>
      </c>
      <c r="B108">
        <f t="shared" ca="1" si="69"/>
        <v>0.12236232771287545</v>
      </c>
      <c r="C108" s="14">
        <f t="shared" ca="1" si="70"/>
        <v>129.22365547051027</v>
      </c>
      <c r="E108">
        <v>-1200</v>
      </c>
      <c r="F108">
        <f t="shared" ref="F108:O108" ca="1" si="74">$E$4*(1+$B108)^E$39</f>
        <v>120</v>
      </c>
      <c r="G108">
        <f t="shared" ca="1" si="74"/>
        <v>134.68347932554505</v>
      </c>
      <c r="H108">
        <f t="shared" ca="1" si="74"/>
        <v>151.16366336028767</v>
      </c>
      <c r="I108">
        <f t="shared" ca="1" si="74"/>
        <v>169.66040107465795</v>
      </c>
      <c r="J108">
        <f t="shared" ca="1" si="74"/>
        <v>190.42044267085311</v>
      </c>
      <c r="K108">
        <f t="shared" ca="1" si="74"/>
        <v>213.72073128017485</v>
      </c>
      <c r="L108">
        <f t="shared" ca="1" si="74"/>
        <v>239.87209744011497</v>
      </c>
      <c r="M108">
        <f t="shared" ca="1" si="74"/>
        <v>269.2234056362571</v>
      </c>
      <c r="N108">
        <f t="shared" ca="1" si="74"/>
        <v>302.16620822469719</v>
      </c>
      <c r="O108">
        <f t="shared" ca="1" si="74"/>
        <v>339.13996881924453</v>
      </c>
    </row>
    <row r="109" spans="1:15" x14ac:dyDescent="0.3">
      <c r="A109">
        <v>70</v>
      </c>
      <c r="B109">
        <f t="shared" ca="1" si="69"/>
        <v>-3.3415181914634731E-2</v>
      </c>
      <c r="C109" s="14">
        <f t="shared" ca="1" si="70"/>
        <v>-490.81747619662156</v>
      </c>
      <c r="E109">
        <v>-1200</v>
      </c>
      <c r="F109">
        <f t="shared" ref="F109:O109" ca="1" si="75">$E$4*(1+$B109)^E$39</f>
        <v>120</v>
      </c>
      <c r="G109">
        <f t="shared" ca="1" si="75"/>
        <v>115.99017817024382</v>
      </c>
      <c r="H109">
        <f t="shared" ca="1" si="75"/>
        <v>112.11434526637423</v>
      </c>
      <c r="I109">
        <f t="shared" ca="1" si="75"/>
        <v>108.36802402405816</v>
      </c>
      <c r="J109">
        <f t="shared" ca="1" si="75"/>
        <v>104.74688678756475</v>
      </c>
      <c r="K109">
        <f t="shared" ca="1" si="75"/>
        <v>101.24675051056661</v>
      </c>
      <c r="L109">
        <f t="shared" ca="1" si="75"/>
        <v>97.863571923990392</v>
      </c>
      <c r="M109">
        <f t="shared" ca="1" si="75"/>
        <v>94.59344286533431</v>
      </c>
      <c r="N109">
        <f t="shared" ca="1" si="75"/>
        <v>91.432585764057535</v>
      </c>
      <c r="O109">
        <f t="shared" ca="1" si="75"/>
        <v>88.377349277826113</v>
      </c>
    </row>
    <row r="110" spans="1:15" x14ac:dyDescent="0.3">
      <c r="A110">
        <v>71</v>
      </c>
      <c r="B110">
        <f t="shared" ca="1" si="69"/>
        <v>-1.6154392827668965E-3</v>
      </c>
      <c r="C110" s="14">
        <f t="shared" ca="1" si="70"/>
        <v>-399.80587212579383</v>
      </c>
      <c r="E110">
        <v>-1200</v>
      </c>
      <c r="F110">
        <f t="shared" ref="F110:O110" ca="1" si="76">$E$4*(1+$B110)^E$39</f>
        <v>120</v>
      </c>
      <c r="G110">
        <f t="shared" ca="1" si="76"/>
        <v>119.80614728606798</v>
      </c>
      <c r="H110">
        <f t="shared" ca="1" si="76"/>
        <v>119.61260772942511</v>
      </c>
      <c r="I110">
        <f t="shared" ca="1" si="76"/>
        <v>119.4193808241848</v>
      </c>
      <c r="J110">
        <f t="shared" ca="1" si="76"/>
        <v>119.22646606527772</v>
      </c>
      <c r="K110">
        <f t="shared" ca="1" si="76"/>
        <v>119.03386294845039</v>
      </c>
      <c r="L110">
        <f t="shared" ca="1" si="76"/>
        <v>118.84157097026399</v>
      </c>
      <c r="M110">
        <f t="shared" ca="1" si="76"/>
        <v>118.6495896280929</v>
      </c>
      <c r="N110">
        <f t="shared" ca="1" si="76"/>
        <v>118.45791842012351</v>
      </c>
      <c r="O110">
        <f t="shared" ca="1" si="76"/>
        <v>118.26655684535285</v>
      </c>
    </row>
    <row r="111" spans="1:15" x14ac:dyDescent="0.3">
      <c r="A111">
        <v>72</v>
      </c>
      <c r="B111">
        <f t="shared" ca="1" si="69"/>
        <v>7.0355412357488739E-2</v>
      </c>
      <c r="C111" s="14">
        <f t="shared" ca="1" si="70"/>
        <v>-132.49289129095473</v>
      </c>
      <c r="E111">
        <v>-1200</v>
      </c>
      <c r="F111">
        <f t="shared" ref="F111:O111" ca="1" si="77">$E$4*(1+$B111)^E$39</f>
        <v>120</v>
      </c>
      <c r="G111">
        <f t="shared" ca="1" si="77"/>
        <v>128.44264948289864</v>
      </c>
      <c r="H111">
        <f t="shared" ca="1" si="77"/>
        <v>137.47928505155636</v>
      </c>
      <c r="I111">
        <f t="shared" ca="1" si="77"/>
        <v>147.15169684197136</v>
      </c>
      <c r="J111">
        <f t="shared" ca="1" si="77"/>
        <v>157.50461515239243</v>
      </c>
      <c r="K111">
        <f t="shared" ca="1" si="77"/>
        <v>168.58591729964658</v>
      </c>
      <c r="L111">
        <f t="shared" ca="1" si="77"/>
        <v>180.44684902892871</v>
      </c>
      <c r="M111">
        <f t="shared" ca="1" si="77"/>
        <v>193.14226150096852</v>
      </c>
      <c r="N111">
        <f t="shared" ca="1" si="77"/>
        <v>206.73086495252707</v>
      </c>
      <c r="O111">
        <f t="shared" ca="1" si="77"/>
        <v>221.27550020328243</v>
      </c>
    </row>
    <row r="112" spans="1:15" x14ac:dyDescent="0.3">
      <c r="A112">
        <v>73</v>
      </c>
      <c r="B112">
        <f t="shared" ca="1" si="69"/>
        <v>-3.5410686492491267E-2</v>
      </c>
      <c r="C112" s="14">
        <f t="shared" ca="1" si="70"/>
        <v>-496.06697510795937</v>
      </c>
      <c r="E112">
        <v>-1200</v>
      </c>
      <c r="F112">
        <f t="shared" ref="F112:O112" ca="1" si="78">$E$4*(1+$B112)^E$39</f>
        <v>120</v>
      </c>
      <c r="G112">
        <f t="shared" ca="1" si="78"/>
        <v>115.75071762090106</v>
      </c>
      <c r="H112">
        <f t="shared" ca="1" si="78"/>
        <v>111.65190524794643</v>
      </c>
      <c r="I112">
        <f t="shared" ca="1" si="78"/>
        <v>107.69823463492207</v>
      </c>
      <c r="J112">
        <f t="shared" ca="1" si="78"/>
        <v>103.88456621247008</v>
      </c>
      <c r="K112">
        <f t="shared" ca="1" si="78"/>
        <v>100.20594240691184</v>
      </c>
      <c r="L112">
        <f t="shared" ca="1" si="78"/>
        <v>96.65758119565605</v>
      </c>
      <c r="M112">
        <f t="shared" ca="1" si="78"/>
        <v>93.234869890814167</v>
      </c>
      <c r="N112">
        <f t="shared" ca="1" si="78"/>
        <v>89.933359142942322</v>
      </c>
      <c r="O112">
        <f t="shared" ca="1" si="78"/>
        <v>86.748757157114966</v>
      </c>
    </row>
    <row r="113" spans="1:15" x14ac:dyDescent="0.3">
      <c r="A113">
        <v>74</v>
      </c>
      <c r="B113">
        <f t="shared" ca="1" si="69"/>
        <v>0.16551145349442034</v>
      </c>
      <c r="C113" s="14">
        <f t="shared" ca="1" si="70"/>
        <v>403.34295242544067</v>
      </c>
      <c r="E113">
        <v>-1200</v>
      </c>
      <c r="F113">
        <f t="shared" ref="F113:O113" ca="1" si="79">$E$4*(1+$B113)^E$39</f>
        <v>120</v>
      </c>
      <c r="G113">
        <f t="shared" ca="1" si="79"/>
        <v>139.86137441933045</v>
      </c>
      <c r="H113">
        <f t="shared" ca="1" si="79"/>
        <v>163.01003378720119</v>
      </c>
      <c r="I113">
        <f t="shared" ca="1" si="79"/>
        <v>189.99006141349545</v>
      </c>
      <c r="J113">
        <f t="shared" ca="1" si="79"/>
        <v>221.43559262753726</v>
      </c>
      <c r="K113">
        <f t="shared" ca="1" si="79"/>
        <v>258.08571941871935</v>
      </c>
      <c r="L113">
        <f t="shared" ca="1" si="79"/>
        <v>300.80186196586476</v>
      </c>
      <c r="M113">
        <f t="shared" ca="1" si="79"/>
        <v>350.58801535366302</v>
      </c>
      <c r="N113">
        <f t="shared" ca="1" si="79"/>
        <v>408.614347352572</v>
      </c>
      <c r="O113">
        <f t="shared" ca="1" si="79"/>
        <v>476.24470190157018</v>
      </c>
    </row>
    <row r="114" spans="1:15" x14ac:dyDescent="0.3">
      <c r="A114">
        <v>75</v>
      </c>
      <c r="B114">
        <f t="shared" ca="1" si="69"/>
        <v>-4.8841901056474984E-2</v>
      </c>
      <c r="C114" s="14">
        <f t="shared" ca="1" si="70"/>
        <v>-530.09103925161014</v>
      </c>
      <c r="E114">
        <v>-1200</v>
      </c>
      <c r="F114">
        <f t="shared" ref="F114:O114" ca="1" si="80">$E$4*(1+$B114)^E$39</f>
        <v>120</v>
      </c>
      <c r="G114">
        <f t="shared" ca="1" si="80"/>
        <v>114.138971873223</v>
      </c>
      <c r="H114">
        <f t="shared" ca="1" si="80"/>
        <v>108.56420750230325</v>
      </c>
      <c r="I114">
        <f t="shared" ca="1" si="80"/>
        <v>103.26172522120113</v>
      </c>
      <c r="J114">
        <f t="shared" ca="1" si="80"/>
        <v>98.218226255026309</v>
      </c>
      <c r="K114">
        <f t="shared" ca="1" si="80"/>
        <v>93.421061366335849</v>
      </c>
      <c r="L114">
        <f t="shared" ca="1" si="80"/>
        <v>88.858199130490377</v>
      </c>
      <c r="M114">
        <f t="shared" ca="1" si="80"/>
        <v>84.518195760502408</v>
      </c>
      <c r="N114">
        <f t="shared" ca="1" si="80"/>
        <v>80.390166405696178</v>
      </c>
      <c r="O114">
        <f t="shared" ca="1" si="80"/>
        <v>76.463757852195599</v>
      </c>
    </row>
    <row r="115" spans="1:15" x14ac:dyDescent="0.3">
      <c r="A115">
        <v>76</v>
      </c>
      <c r="B115">
        <f t="shared" ca="1" si="69"/>
        <v>3.0034128513139552E-2</v>
      </c>
      <c r="C115" s="14">
        <f t="shared" ca="1" si="70"/>
        <v>-293.86055083445854</v>
      </c>
      <c r="E115">
        <v>-1200</v>
      </c>
      <c r="F115">
        <f t="shared" ref="F115:O115" ca="1" si="81">$E$4*(1+$B115)^E$39</f>
        <v>120</v>
      </c>
      <c r="G115">
        <f t="shared" ca="1" si="81"/>
        <v>123.60409542157674</v>
      </c>
      <c r="H115">
        <f t="shared" ca="1" si="81"/>
        <v>127.31643670821876</v>
      </c>
      <c r="I115">
        <f t="shared" ca="1" si="81"/>
        <v>131.14027493014839</v>
      </c>
      <c r="J115">
        <f t="shared" ca="1" si="81"/>
        <v>135.07895880064893</v>
      </c>
      <c r="K115">
        <f t="shared" ca="1" si="81"/>
        <v>139.13593760868872</v>
      </c>
      <c r="L115">
        <f t="shared" ca="1" si="81"/>
        <v>143.31476423962422</v>
      </c>
      <c r="M115">
        <f t="shared" ca="1" si="81"/>
        <v>147.61909828662741</v>
      </c>
      <c r="N115">
        <f t="shared" ca="1" si="81"/>
        <v>152.05270925556175</v>
      </c>
      <c r="O115">
        <f t="shared" ca="1" si="81"/>
        <v>156.61947986611435</v>
      </c>
    </row>
    <row r="116" spans="1:15" x14ac:dyDescent="0.3">
      <c r="A116">
        <v>77</v>
      </c>
      <c r="B116">
        <f t="shared" ca="1" si="69"/>
        <v>-5.950750023483127E-2</v>
      </c>
      <c r="C116" s="14">
        <f t="shared" ca="1" si="70"/>
        <v>-555.55570729709018</v>
      </c>
      <c r="E116">
        <v>-1200</v>
      </c>
      <c r="F116">
        <f t="shared" ref="F116:O116" ca="1" si="82">$E$4*(1+$B116)^E$39</f>
        <v>120</v>
      </c>
      <c r="G116">
        <f t="shared" ca="1" si="82"/>
        <v>112.85909997182024</v>
      </c>
      <c r="H116">
        <f t="shared" ca="1" si="82"/>
        <v>106.1431370537443</v>
      </c>
      <c r="I116">
        <f t="shared" ca="1" si="82"/>
        <v>99.826824300592875</v>
      </c>
      <c r="J116">
        <f t="shared" ca="1" si="82"/>
        <v>93.886379530082891</v>
      </c>
      <c r="K116">
        <f t="shared" ca="1" si="82"/>
        <v>88.299435778149032</v>
      </c>
      <c r="L116">
        <f t="shared" ca="1" si="82"/>
        <v>83.044957082845343</v>
      </c>
      <c r="M116">
        <f t="shared" ca="1" si="82"/>
        <v>78.103159279736374</v>
      </c>
      <c r="N116">
        <f t="shared" ca="1" si="82"/>
        <v>73.455435510556399</v>
      </c>
      <c r="O116">
        <f t="shared" ca="1" si="82"/>
        <v>69.084286164662331</v>
      </c>
    </row>
    <row r="117" spans="1:15" x14ac:dyDescent="0.3">
      <c r="A117">
        <v>78</v>
      </c>
      <c r="B117">
        <f t="shared" ca="1" si="69"/>
        <v>4.4190895637366362E-2</v>
      </c>
      <c r="C117" s="14">
        <f t="shared" ca="1" si="70"/>
        <v>-240.83126352682348</v>
      </c>
      <c r="E117">
        <v>-1200</v>
      </c>
      <c r="F117">
        <f t="shared" ref="F117:O117" ca="1" si="83">$E$4*(1+$B117)^E$39</f>
        <v>120</v>
      </c>
      <c r="G117">
        <f t="shared" ca="1" si="83"/>
        <v>125.30290747648397</v>
      </c>
      <c r="H117">
        <f t="shared" ca="1" si="83"/>
        <v>130.84015518383586</v>
      </c>
      <c r="I117">
        <f t="shared" ca="1" si="83"/>
        <v>136.62209882674159</v>
      </c>
      <c r="J117">
        <f t="shared" ca="1" si="83"/>
        <v>142.65955173775211</v>
      </c>
      <c r="K117">
        <f t="shared" ca="1" si="83"/>
        <v>148.96380510026859</v>
      </c>
      <c r="L117">
        <f t="shared" ca="1" si="83"/>
        <v>155.54664906519955</v>
      </c>
      <c r="M117">
        <f t="shared" ca="1" si="83"/>
        <v>162.42039480078185</v>
      </c>
      <c r="N117">
        <f t="shared" ca="1" si="83"/>
        <v>169.59789751680307</v>
      </c>
      <c r="O117">
        <f t="shared" ca="1" si="83"/>
        <v>177.09258050628489</v>
      </c>
    </row>
    <row r="118" spans="1:15" x14ac:dyDescent="0.3">
      <c r="A118">
        <v>79</v>
      </c>
      <c r="B118">
        <f t="shared" ca="1" si="69"/>
        <v>-4.1799807437085362E-2</v>
      </c>
      <c r="C118" s="14">
        <f t="shared" ca="1" si="70"/>
        <v>-512.53215450080677</v>
      </c>
      <c r="E118">
        <v>-1200</v>
      </c>
      <c r="F118">
        <f t="shared" ref="F118:O118" ca="1" si="84">$E$4*(1+$B118)^E$39</f>
        <v>120</v>
      </c>
      <c r="G118">
        <f t="shared" ca="1" si="84"/>
        <v>114.98402310754976</v>
      </c>
      <c r="H118">
        <f t="shared" ca="1" si="84"/>
        <v>110.17771308331281</v>
      </c>
      <c r="I118">
        <f t="shared" ca="1" si="84"/>
        <v>105.57230589257189</v>
      </c>
      <c r="J118">
        <f t="shared" ca="1" si="84"/>
        <v>101.15940383557331</v>
      </c>
      <c r="K118">
        <f t="shared" ca="1" si="84"/>
        <v>96.930960234796004</v>
      </c>
      <c r="L118">
        <f t="shared" ca="1" si="84"/>
        <v>92.87926476228975</v>
      </c>
      <c r="M118">
        <f t="shared" ca="1" si="84"/>
        <v>88.99692938032797</v>
      </c>
      <c r="N118">
        <f t="shared" ca="1" si="84"/>
        <v>85.276874869738378</v>
      </c>
      <c r="O118">
        <f t="shared" ca="1" si="84"/>
        <v>81.712317921346894</v>
      </c>
    </row>
    <row r="119" spans="1:15" x14ac:dyDescent="0.3">
      <c r="A119">
        <v>80</v>
      </c>
      <c r="B119">
        <f t="shared" ca="1" si="69"/>
        <v>-1.135937985640538E-2</v>
      </c>
      <c r="C119" s="14">
        <f t="shared" ca="1" si="70"/>
        <v>-429.22500167198825</v>
      </c>
      <c r="E119">
        <v>-1200</v>
      </c>
      <c r="F119">
        <f t="shared" ref="F119:O119" ca="1" si="85">$E$4*(1+$B119)^E$39</f>
        <v>120</v>
      </c>
      <c r="G119">
        <f t="shared" ca="1" si="85"/>
        <v>118.63687441723135</v>
      </c>
      <c r="H119">
        <f t="shared" ca="1" si="85"/>
        <v>117.28923309574937</v>
      </c>
      <c r="I119">
        <f t="shared" ca="1" si="85"/>
        <v>115.95690014394827</v>
      </c>
      <c r="J119">
        <f t="shared" ca="1" si="85"/>
        <v>114.63970166824191</v>
      </c>
      <c r="K119">
        <f t="shared" ca="1" si="85"/>
        <v>113.33746575036736</v>
      </c>
      <c r="L119">
        <f t="shared" ca="1" si="85"/>
        <v>112.0500224249466</v>
      </c>
      <c r="M119">
        <f t="shared" ca="1" si="85"/>
        <v>110.77720365730289</v>
      </c>
      <c r="N119">
        <f t="shared" ca="1" si="85"/>
        <v>109.51884332152922</v>
      </c>
      <c r="O119">
        <f t="shared" ca="1" si="85"/>
        <v>108.27477717880583</v>
      </c>
    </row>
    <row r="120" spans="1:15" x14ac:dyDescent="0.3">
      <c r="A120">
        <v>81</v>
      </c>
      <c r="B120">
        <f t="shared" ca="1" si="69"/>
        <v>-3.9214306002367777E-2</v>
      </c>
      <c r="C120" s="14">
        <f t="shared" ca="1" si="70"/>
        <v>-505.93139820615204</v>
      </c>
      <c r="E120">
        <v>-1200</v>
      </c>
      <c r="F120">
        <f t="shared" ref="F120:O120" ca="1" si="86">$E$4*(1+$B120)^E$39</f>
        <v>120</v>
      </c>
      <c r="G120">
        <f t="shared" ca="1" si="86"/>
        <v>115.29428327971587</v>
      </c>
      <c r="H120">
        <f t="shared" ca="1" si="86"/>
        <v>110.77309797486141</v>
      </c>
      <c r="I120">
        <f t="shared" ca="1" si="86"/>
        <v>106.42920781404494</v>
      </c>
      <c r="J120">
        <f t="shared" ca="1" si="86"/>
        <v>102.2556602912354</v>
      </c>
      <c r="K120">
        <f t="shared" ca="1" si="86"/>
        <v>98.24577553810073</v>
      </c>
      <c r="L120">
        <f t="shared" ca="1" si="86"/>
        <v>94.393135632709701</v>
      </c>
      <c r="M120">
        <f t="shared" ca="1" si="86"/>
        <v>90.69157432748564</v>
      </c>
      <c r="N120">
        <f t="shared" ca="1" si="86"/>
        <v>87.135167179971134</v>
      </c>
      <c r="O120">
        <f t="shared" ca="1" si="86"/>
        <v>83.718222070608277</v>
      </c>
    </row>
    <row r="121" spans="1:15" x14ac:dyDescent="0.3">
      <c r="A121">
        <v>82</v>
      </c>
      <c r="B121">
        <f t="shared" ca="1" si="69"/>
        <v>-1.6356103434632285E-2</v>
      </c>
      <c r="C121" s="14">
        <f t="shared" ca="1" si="70"/>
        <v>-443.77122617341001</v>
      </c>
      <c r="E121">
        <v>-1200</v>
      </c>
      <c r="F121">
        <f t="shared" ref="F121:O121" ca="1" si="87">$E$4*(1+$B121)^E$39</f>
        <v>120</v>
      </c>
      <c r="G121">
        <f t="shared" ca="1" si="87"/>
        <v>118.03726758784413</v>
      </c>
      <c r="H121">
        <f t="shared" ca="1" si="87"/>
        <v>116.10663783003599</v>
      </c>
      <c r="I121">
        <f t="shared" ca="1" si="87"/>
        <v>114.20758565224054</v>
      </c>
      <c r="J121">
        <f t="shared" ca="1" si="87"/>
        <v>112.33959456829288</v>
      </c>
      <c r="K121">
        <f t="shared" ca="1" si="87"/>
        <v>110.50215653972923</v>
      </c>
      <c r="L121">
        <f t="shared" ca="1" si="87"/>
        <v>108.69477183761549</v>
      </c>
      <c r="M121">
        <f t="shared" ca="1" si="87"/>
        <v>106.91694890663571</v>
      </c>
      <c r="N121">
        <f t="shared" ca="1" si="87"/>
        <v>105.16820423140349</v>
      </c>
      <c r="O121">
        <f t="shared" ca="1" si="87"/>
        <v>103.44806220496012</v>
      </c>
    </row>
    <row r="122" spans="1:15" x14ac:dyDescent="0.3">
      <c r="A122">
        <v>83</v>
      </c>
      <c r="B122">
        <f t="shared" ca="1" si="69"/>
        <v>-0.11390359774848269</v>
      </c>
      <c r="C122" s="14">
        <f t="shared" ca="1" si="70"/>
        <v>-666.67544088852992</v>
      </c>
      <c r="E122">
        <v>-1200</v>
      </c>
      <c r="F122">
        <f t="shared" ref="F122:O122" ca="1" si="88">$E$4*(1+$B122)^E$39</f>
        <v>120</v>
      </c>
      <c r="G122">
        <f t="shared" ca="1" si="88"/>
        <v>106.33156827018207</v>
      </c>
      <c r="H122">
        <f t="shared" ca="1" si="88"/>
        <v>94.220020089969935</v>
      </c>
      <c r="I122">
        <f t="shared" ca="1" si="88"/>
        <v>83.488020821788041</v>
      </c>
      <c r="J122">
        <f t="shared" ca="1" si="88"/>
        <v>73.978434881286148</v>
      </c>
      <c r="K122">
        <f t="shared" ca="1" si="88"/>
        <v>65.552024992505807</v>
      </c>
      <c r="L122">
        <f t="shared" ca="1" si="88"/>
        <v>58.085413506160947</v>
      </c>
      <c r="M122">
        <f t="shared" ca="1" si="88"/>
        <v>51.469275931100903</v>
      </c>
      <c r="N122">
        <f t="shared" ca="1" si="88"/>
        <v>45.606740229039126</v>
      </c>
      <c r="O122">
        <f t="shared" ca="1" si="88"/>
        <v>40.411968435371108</v>
      </c>
    </row>
    <row r="123" spans="1:15" x14ac:dyDescent="0.3">
      <c r="A123">
        <v>84</v>
      </c>
      <c r="B123">
        <f t="shared" ca="1" si="69"/>
        <v>7.8325538218964763E-2</v>
      </c>
      <c r="C123" s="14">
        <f t="shared" ca="1" si="70"/>
        <v>-96.609062555938408</v>
      </c>
      <c r="E123">
        <v>-1200</v>
      </c>
      <c r="F123">
        <f t="shared" ref="F123:O123" ca="1" si="89">$E$4*(1+$B123)^E$39</f>
        <v>120</v>
      </c>
      <c r="G123">
        <f t="shared" ca="1" si="89"/>
        <v>129.39906458627576</v>
      </c>
      <c r="H123">
        <f t="shared" ca="1" si="89"/>
        <v>139.53431596502639</v>
      </c>
      <c r="I123">
        <f t="shared" ca="1" si="89"/>
        <v>150.46341636300218</v>
      </c>
      <c r="J123">
        <f t="shared" ca="1" si="89"/>
        <v>162.24854443189849</v>
      </c>
      <c r="K123">
        <f t="shared" ca="1" si="89"/>
        <v>174.95674899977058</v>
      </c>
      <c r="L123">
        <f t="shared" ca="1" si="89"/>
        <v>188.66033053021792</v>
      </c>
      <c r="M123">
        <f t="shared" ca="1" si="89"/>
        <v>203.43725245956503</v>
      </c>
      <c r="N123">
        <f t="shared" ca="1" si="89"/>
        <v>219.37158475224788</v>
      </c>
      <c r="O123">
        <f t="shared" ca="1" si="89"/>
        <v>236.55398219791493</v>
      </c>
    </row>
    <row r="124" spans="1:15" x14ac:dyDescent="0.3">
      <c r="A124">
        <v>85</v>
      </c>
      <c r="B124">
        <f t="shared" ca="1" si="69"/>
        <v>-2.1015943025560563E-2</v>
      </c>
      <c r="C124" s="14">
        <f t="shared" ca="1" si="70"/>
        <v>-457.01742458664614</v>
      </c>
      <c r="E124">
        <v>-1200</v>
      </c>
      <c r="F124">
        <f t="shared" ref="F124:O124" ca="1" si="90">$E$4*(1+$B124)^E$39</f>
        <v>120</v>
      </c>
      <c r="G124">
        <f t="shared" ca="1" si="90"/>
        <v>117.47808683693273</v>
      </c>
      <c r="H124">
        <f t="shared" ca="1" si="90"/>
        <v>115.0091740572159</v>
      </c>
      <c r="I124">
        <f t="shared" ca="1" si="90"/>
        <v>112.59214780781268</v>
      </c>
      <c r="J124">
        <f t="shared" ca="1" si="90"/>
        <v>110.22591764435819</v>
      </c>
      <c r="K124">
        <f t="shared" ca="1" si="90"/>
        <v>107.90941603920425</v>
      </c>
      <c r="L124">
        <f t="shared" ca="1" si="90"/>
        <v>105.64159789980282</v>
      </c>
      <c r="M124">
        <f t="shared" ca="1" si="90"/>
        <v>103.42144009721139</v>
      </c>
      <c r="N124">
        <f t="shared" ca="1" si="90"/>
        <v>101.24794100450697</v>
      </c>
      <c r="O124">
        <f t="shared" ca="1" si="90"/>
        <v>99.120120044900929</v>
      </c>
    </row>
    <row r="125" spans="1:15" x14ac:dyDescent="0.3">
      <c r="A125">
        <v>86</v>
      </c>
      <c r="B125">
        <f t="shared" ca="1" si="69"/>
        <v>-3.9564665019425974E-2</v>
      </c>
      <c r="C125" s="14">
        <f t="shared" ca="1" si="70"/>
        <v>-506.83078288476645</v>
      </c>
      <c r="E125">
        <v>-1200</v>
      </c>
      <c r="F125">
        <f t="shared" ref="F125:O125" ca="1" si="91">$E$4*(1+$B125)^E$39</f>
        <v>120</v>
      </c>
      <c r="G125">
        <f t="shared" ca="1" si="91"/>
        <v>115.25224019766888</v>
      </c>
      <c r="H125">
        <f t="shared" ca="1" si="91"/>
        <v>110.69232392150968</v>
      </c>
      <c r="I125">
        <f t="shared" ca="1" si="91"/>
        <v>106.31281920533335</v>
      </c>
      <c r="J125">
        <f t="shared" ca="1" si="91"/>
        <v>102.10658812620353</v>
      </c>
      <c r="K125">
        <f t="shared" ca="1" si="91"/>
        <v>98.066775170713797</v>
      </c>
      <c r="L125">
        <f t="shared" ca="1" si="91"/>
        <v>94.186796061549131</v>
      </c>
      <c r="M125">
        <f t="shared" ca="1" si="91"/>
        <v>90.460327026120964</v>
      </c>
      <c r="N125">
        <f t="shared" ca="1" si="91"/>
        <v>86.88129448978475</v>
      </c>
      <c r="O125">
        <f t="shared" ca="1" si="91"/>
        <v>83.443865176842309</v>
      </c>
    </row>
    <row r="126" spans="1:15" x14ac:dyDescent="0.3">
      <c r="A126">
        <v>87</v>
      </c>
      <c r="B126">
        <f t="shared" ca="1" si="69"/>
        <v>0.15301435498210425</v>
      </c>
      <c r="C126" s="14">
        <f t="shared" ca="1" si="70"/>
        <v>317.91036918994473</v>
      </c>
      <c r="E126">
        <v>-1200</v>
      </c>
      <c r="F126">
        <f t="shared" ref="F126:O126" ca="1" si="92">$E$4*(1+$B126)^E$39</f>
        <v>120</v>
      </c>
      <c r="G126">
        <f t="shared" ca="1" si="92"/>
        <v>138.36172259785252</v>
      </c>
      <c r="H126">
        <f t="shared" ca="1" si="92"/>
        <v>159.5330523353758</v>
      </c>
      <c r="I126">
        <f t="shared" ca="1" si="92"/>
        <v>183.9438994367996</v>
      </c>
      <c r="J126">
        <f t="shared" ca="1" si="92"/>
        <v>212.08995656201458</v>
      </c>
      <c r="K126">
        <f t="shared" ca="1" si="92"/>
        <v>244.54276446353379</v>
      </c>
      <c r="L126">
        <f t="shared" ca="1" si="92"/>
        <v>281.96131783346203</v>
      </c>
      <c r="M126">
        <f t="shared" ca="1" si="92"/>
        <v>325.10544701165338</v>
      </c>
      <c r="N126">
        <f t="shared" ca="1" si="92"/>
        <v>374.85124728731029</v>
      </c>
      <c r="O126">
        <f t="shared" ca="1" si="92"/>
        <v>432.20886910521534</v>
      </c>
    </row>
    <row r="127" spans="1:15" x14ac:dyDescent="0.3">
      <c r="A127">
        <v>88</v>
      </c>
      <c r="B127">
        <f t="shared" ca="1" si="69"/>
        <v>0.10322061909474274</v>
      </c>
      <c r="C127" s="14">
        <f t="shared" ca="1" si="70"/>
        <v>25.01564532468683</v>
      </c>
      <c r="E127">
        <v>-1200</v>
      </c>
      <c r="F127">
        <f t="shared" ref="F127:O127" ca="1" si="93">$E$4*(1+$B127)^E$39</f>
        <v>120</v>
      </c>
      <c r="G127">
        <f t="shared" ca="1" si="93"/>
        <v>132.38647429136913</v>
      </c>
      <c r="H127">
        <f t="shared" ca="1" si="93"/>
        <v>146.05148812749448</v>
      </c>
      <c r="I127">
        <f t="shared" ca="1" si="93"/>
        <v>161.12701315172293</v>
      </c>
      <c r="J127">
        <f t="shared" ca="1" si="93"/>
        <v>177.75864320213051</v>
      </c>
      <c r="K127">
        <f t="shared" ca="1" si="93"/>
        <v>196.10700040289589</v>
      </c>
      <c r="L127">
        <f t="shared" ca="1" si="93"/>
        <v>216.34928639329578</v>
      </c>
      <c r="M127">
        <f t="shared" ca="1" si="93"/>
        <v>238.68099367551756</v>
      </c>
      <c r="N127">
        <f t="shared" ca="1" si="93"/>
        <v>263.31779360885281</v>
      </c>
      <c r="O127">
        <f t="shared" ca="1" si="93"/>
        <v>290.49761928382031</v>
      </c>
    </row>
    <row r="128" spans="1:15" x14ac:dyDescent="0.3">
      <c r="A128">
        <v>89</v>
      </c>
      <c r="B128">
        <f t="shared" ca="1" si="69"/>
        <v>-1.7163773695110941E-2</v>
      </c>
      <c r="C128" s="14">
        <f t="shared" ca="1" si="70"/>
        <v>-446.0889960552106</v>
      </c>
      <c r="E128">
        <v>-1200</v>
      </c>
      <c r="F128">
        <f t="shared" ref="F128:O128" ca="1" si="94">$E$4*(1+$B128)^E$39</f>
        <v>120</v>
      </c>
      <c r="G128">
        <f t="shared" ca="1" si="94"/>
        <v>117.9403471565867</v>
      </c>
      <c r="H128">
        <f t="shared" ca="1" si="94"/>
        <v>115.91604572846822</v>
      </c>
      <c r="I128">
        <f t="shared" ca="1" si="94"/>
        <v>113.92648895195266</v>
      </c>
      <c r="J128">
        <f t="shared" ca="1" si="94"/>
        <v>111.9710804777028</v>
      </c>
      <c r="K128">
        <f t="shared" ca="1" si="94"/>
        <v>110.04923419198646</v>
      </c>
      <c r="L128">
        <f t="shared" ca="1" si="94"/>
        <v>108.16037404099494</v>
      </c>
      <c r="M128">
        <f t="shared" ca="1" si="94"/>
        <v>106.30393385817675</v>
      </c>
      <c r="N128">
        <f t="shared" ca="1" si="94"/>
        <v>104.47935719453496</v>
      </c>
      <c r="O128">
        <f t="shared" ca="1" si="94"/>
        <v>102.68609715183732</v>
      </c>
    </row>
    <row r="129" spans="1:15" x14ac:dyDescent="0.3">
      <c r="A129">
        <v>90</v>
      </c>
      <c r="B129">
        <f t="shared" ca="1" si="69"/>
        <v>2.2042416780698564E-3</v>
      </c>
      <c r="C129" s="14">
        <f t="shared" ca="1" si="70"/>
        <v>-387.88157784806879</v>
      </c>
      <c r="E129">
        <v>-1200</v>
      </c>
      <c r="F129">
        <f t="shared" ref="F129:O129" ca="1" si="95">$E$4*(1+$B129)^E$39</f>
        <v>120</v>
      </c>
      <c r="G129">
        <f t="shared" ca="1" si="95"/>
        <v>120.26450900136838</v>
      </c>
      <c r="H129">
        <f t="shared" ca="1" si="95"/>
        <v>120.5296010445018</v>
      </c>
      <c r="I129">
        <f t="shared" ca="1" si="95"/>
        <v>120.79527741456522</v>
      </c>
      <c r="J129">
        <f t="shared" ca="1" si="95"/>
        <v>121.06153939955641</v>
      </c>
      <c r="K129">
        <f t="shared" ca="1" si="95"/>
        <v>121.3283882903122</v>
      </c>
      <c r="L129">
        <f t="shared" ca="1" si="95"/>
        <v>121.59582538051474</v>
      </c>
      <c r="M129">
        <f t="shared" ca="1" si="95"/>
        <v>121.86385196669778</v>
      </c>
      <c r="N129">
        <f t="shared" ca="1" si="95"/>
        <v>122.13246934825291</v>
      </c>
      <c r="O129">
        <f t="shared" ca="1" si="95"/>
        <v>122.40167882743593</v>
      </c>
    </row>
    <row r="130" spans="1:15" x14ac:dyDescent="0.3">
      <c r="A130">
        <v>91</v>
      </c>
      <c r="B130">
        <f t="shared" ca="1" si="69"/>
        <v>8.0377137812455757E-2</v>
      </c>
      <c r="C130" s="14">
        <f t="shared" ca="1" si="70"/>
        <v>-87.141253613059462</v>
      </c>
      <c r="E130">
        <v>-1200</v>
      </c>
      <c r="F130">
        <f t="shared" ref="F130:O130" ca="1" si="96">$E$4*(1+$B130)^E$39</f>
        <v>120</v>
      </c>
      <c r="G130">
        <f t="shared" ca="1" si="96"/>
        <v>129.6452565374947</v>
      </c>
      <c r="H130">
        <f t="shared" ca="1" si="96"/>
        <v>140.06577118894009</v>
      </c>
      <c r="I130">
        <f t="shared" ca="1" si="96"/>
        <v>151.32385698260146</v>
      </c>
      <c r="J130">
        <f t="shared" ca="1" si="96"/>
        <v>163.48683548960437</v>
      </c>
      <c r="K130">
        <f t="shared" ca="1" si="96"/>
        <v>176.62743939627458</v>
      </c>
      <c r="L130">
        <f t="shared" ca="1" si="96"/>
        <v>190.82424743409015</v>
      </c>
      <c r="M130">
        <f t="shared" ca="1" si="96"/>
        <v>206.1621542680582</v>
      </c>
      <c r="N130">
        <f t="shared" ca="1" si="96"/>
        <v>222.73287815337468</v>
      </c>
      <c r="O130">
        <f t="shared" ca="1" si="96"/>
        <v>240.63550939607342</v>
      </c>
    </row>
    <row r="131" spans="1:15" x14ac:dyDescent="0.3">
      <c r="A131">
        <v>92</v>
      </c>
      <c r="B131">
        <f t="shared" ca="1" si="69"/>
        <v>4.046732368463344E-3</v>
      </c>
      <c r="C131" s="14">
        <f t="shared" ca="1" si="70"/>
        <v>-382.04873055160817</v>
      </c>
      <c r="E131">
        <v>-1200</v>
      </c>
      <c r="F131">
        <f t="shared" ref="F131:O131" ca="1" si="97">$E$4*(1+$B131)^E$39</f>
        <v>120</v>
      </c>
      <c r="G131">
        <f t="shared" ca="1" si="97"/>
        <v>120.48560788421561</v>
      </c>
      <c r="H131">
        <f t="shared" ca="1" si="97"/>
        <v>120.97318089357466</v>
      </c>
      <c r="I131">
        <f t="shared" ca="1" si="97"/>
        <v>121.46272698041268</v>
      </c>
      <c r="J131">
        <f t="shared" ca="1" si="97"/>
        <v>121.95425412924614</v>
      </c>
      <c r="K131">
        <f t="shared" ca="1" si="97"/>
        <v>122.44777035690277</v>
      </c>
      <c r="L131">
        <f t="shared" ca="1" si="97"/>
        <v>122.94328371265225</v>
      </c>
      <c r="M131">
        <f t="shared" ca="1" si="97"/>
        <v>123.44080227833742</v>
      </c>
      <c r="N131">
        <f t="shared" ca="1" si="97"/>
        <v>123.94033416850624</v>
      </c>
      <c r="O131">
        <f t="shared" ca="1" si="97"/>
        <v>124.44188753054412</v>
      </c>
    </row>
    <row r="132" spans="1:15" x14ac:dyDescent="0.3">
      <c r="A132">
        <v>93</v>
      </c>
      <c r="B132">
        <f t="shared" ca="1" si="69"/>
        <v>1.7842900475017597E-2</v>
      </c>
      <c r="C132" s="14">
        <f t="shared" ca="1" si="70"/>
        <v>-336.64398956876005</v>
      </c>
      <c r="E132">
        <v>-1200</v>
      </c>
      <c r="F132">
        <f t="shared" ref="F132:O132" ca="1" si="98">$E$4*(1+$B132)^E$39</f>
        <v>120</v>
      </c>
      <c r="G132">
        <f t="shared" ca="1" si="98"/>
        <v>122.14114805700211</v>
      </c>
      <c r="H132">
        <f t="shared" ca="1" si="98"/>
        <v>124.32050040568758</v>
      </c>
      <c r="I132">
        <f t="shared" ca="1" si="98"/>
        <v>126.53873872143065</v>
      </c>
      <c r="J132">
        <f t="shared" ca="1" si="98"/>
        <v>128.79655684267138</v>
      </c>
      <c r="K132">
        <f t="shared" ca="1" si="98"/>
        <v>131.0946609879401</v>
      </c>
      <c r="L132">
        <f t="shared" ca="1" si="98"/>
        <v>133.43376997675409</v>
      </c>
      <c r="M132">
        <f t="shared" ca="1" si="98"/>
        <v>135.81461545445569</v>
      </c>
      <c r="N132">
        <f t="shared" ca="1" si="98"/>
        <v>138.23794212106233</v>
      </c>
      <c r="O132">
        <f t="shared" ca="1" si="98"/>
        <v>140.70450796419971</v>
      </c>
    </row>
    <row r="133" spans="1:15" x14ac:dyDescent="0.3">
      <c r="A133">
        <v>94</v>
      </c>
      <c r="B133">
        <f t="shared" ca="1" si="69"/>
        <v>0.11390545026753555</v>
      </c>
      <c r="C133" s="14">
        <f t="shared" ca="1" si="70"/>
        <v>81.971728306675004</v>
      </c>
      <c r="E133">
        <v>-1200</v>
      </c>
      <c r="F133">
        <f t="shared" ref="F133:O133" ca="1" si="99">$E$4*(1+$B133)^E$39</f>
        <v>120</v>
      </c>
      <c r="G133">
        <f t="shared" ca="1" si="99"/>
        <v>133.66865403210429</v>
      </c>
      <c r="H133">
        <f t="shared" ca="1" si="99"/>
        <v>148.89424225628656</v>
      </c>
      <c r="I133">
        <f t="shared" ca="1" si="99"/>
        <v>165.8541079627324</v>
      </c>
      <c r="J133">
        <f t="shared" ca="1" si="99"/>
        <v>184.74579480894789</v>
      </c>
      <c r="K133">
        <f t="shared" ca="1" si="99"/>
        <v>205.78934775169483</v>
      </c>
      <c r="L133">
        <f t="shared" ca="1" si="99"/>
        <v>229.22987606761413</v>
      </c>
      <c r="M133">
        <f t="shared" ca="1" si="99"/>
        <v>255.34040831586714</v>
      </c>
      <c r="N133">
        <f t="shared" ca="1" si="99"/>
        <v>284.42507249658235</v>
      </c>
      <c r="O133">
        <f t="shared" ca="1" si="99"/>
        <v>316.82263844668199</v>
      </c>
    </row>
    <row r="134" spans="1:15" x14ac:dyDescent="0.3">
      <c r="A134">
        <v>95</v>
      </c>
      <c r="B134">
        <f t="shared" ca="1" si="69"/>
        <v>3.4003601785781018E-2</v>
      </c>
      <c r="C134" s="14">
        <f t="shared" ca="1" si="70"/>
        <v>-279.3641561119789</v>
      </c>
      <c r="E134">
        <v>-1200</v>
      </c>
      <c r="F134">
        <f t="shared" ref="F134:O134" ca="1" si="100">$E$4*(1+$B134)^E$39</f>
        <v>120</v>
      </c>
      <c r="G134">
        <f t="shared" ca="1" si="100"/>
        <v>124.08043221429372</v>
      </c>
      <c r="H134">
        <f t="shared" ca="1" si="100"/>
        <v>128.29961382071616</v>
      </c>
      <c r="I134">
        <f t="shared" ca="1" si="100"/>
        <v>132.66226279834527</v>
      </c>
      <c r="J134">
        <f t="shared" ca="1" si="100"/>
        <v>137.17325755454084</v>
      </c>
      <c r="K134">
        <f t="shared" ca="1" si="100"/>
        <v>141.83764238008382</v>
      </c>
      <c r="L134">
        <f t="shared" ca="1" si="100"/>
        <v>146.66063308981023</v>
      </c>
      <c r="M134">
        <f t="shared" ca="1" si="100"/>
        <v>151.64762285504665</v>
      </c>
      <c r="N134">
        <f t="shared" ca="1" si="100"/>
        <v>156.80418823436997</v>
      </c>
      <c r="O134">
        <f t="shared" ca="1" si="100"/>
        <v>162.13609540943415</v>
      </c>
    </row>
    <row r="135" spans="1:15" x14ac:dyDescent="0.3">
      <c r="A135">
        <v>96</v>
      </c>
      <c r="B135">
        <f t="shared" ca="1" si="69"/>
        <v>0.10879770636911812</v>
      </c>
      <c r="C135" s="14">
        <f t="shared" ca="1" si="70"/>
        <v>54.370634406823228</v>
      </c>
      <c r="E135">
        <v>-1200</v>
      </c>
      <c r="F135">
        <f t="shared" ref="F135:O135" ca="1" si="101">$E$4*(1+$B135)^E$39</f>
        <v>120</v>
      </c>
      <c r="G135">
        <f t="shared" ca="1" si="101"/>
        <v>133.05572476429418</v>
      </c>
      <c r="H135">
        <f t="shared" ca="1" si="101"/>
        <v>147.53188243793005</v>
      </c>
      <c r="I135">
        <f t="shared" ca="1" si="101"/>
        <v>163.58301286349521</v>
      </c>
      <c r="J135">
        <f t="shared" ca="1" si="101"/>
        <v>181.38046946399348</v>
      </c>
      <c r="K135">
        <f t="shared" ca="1" si="101"/>
        <v>201.11424852182984</v>
      </c>
      <c r="L135">
        <f t="shared" ca="1" si="101"/>
        <v>222.99501747915372</v>
      </c>
      <c r="M135">
        <f t="shared" ca="1" si="101"/>
        <v>247.25636391262708</v>
      </c>
      <c r="N135">
        <f t="shared" ca="1" si="101"/>
        <v>274.15728919148893</v>
      </c>
      <c r="O135">
        <f t="shared" ca="1" si="101"/>
        <v>303.98497343989789</v>
      </c>
    </row>
    <row r="136" spans="1:15" x14ac:dyDescent="0.3">
      <c r="A136">
        <v>97</v>
      </c>
      <c r="B136">
        <f t="shared" ca="1" si="69"/>
        <v>2.3318789012531475E-2</v>
      </c>
      <c r="C136" s="14">
        <f t="shared" ca="1" si="70"/>
        <v>-317.74589141254762</v>
      </c>
      <c r="E136">
        <v>-1200</v>
      </c>
      <c r="F136">
        <f t="shared" ref="F136:O136" ca="1" si="102">$E$4*(1+$B136)^E$39</f>
        <v>120</v>
      </c>
      <c r="G136">
        <f t="shared" ca="1" si="102"/>
        <v>122.79825468150378</v>
      </c>
      <c r="H136">
        <f t="shared" ca="1" si="102"/>
        <v>125.66176127352888</v>
      </c>
      <c r="I136">
        <f t="shared" ca="1" si="102"/>
        <v>128.59204137160941</v>
      </c>
      <c r="J136">
        <f t="shared" ca="1" si="102"/>
        <v>131.59065205304469</v>
      </c>
      <c r="K136">
        <f t="shared" ca="1" si="102"/>
        <v>134.6591867042911</v>
      </c>
      <c r="L136">
        <f t="shared" ca="1" si="102"/>
        <v>137.79927586764754</v>
      </c>
      <c r="M136">
        <f t="shared" ca="1" si="102"/>
        <v>141.01258810768485</v>
      </c>
      <c r="N136">
        <f t="shared" ca="1" si="102"/>
        <v>144.30083089787897</v>
      </c>
      <c r="O136">
        <f t="shared" ca="1" si="102"/>
        <v>147.66575152791961</v>
      </c>
    </row>
    <row r="137" spans="1:15" x14ac:dyDescent="0.3">
      <c r="A137">
        <v>98</v>
      </c>
      <c r="B137">
        <f t="shared" ca="1" si="69"/>
        <v>7.5186387403795879E-2</v>
      </c>
      <c r="C137" s="14">
        <f t="shared" ca="1" si="70"/>
        <v>-110.91131688540054</v>
      </c>
      <c r="E137">
        <v>-1200</v>
      </c>
      <c r="F137">
        <f t="shared" ref="F137:O137" ca="1" si="103">$E$4*(1+$B137)^E$39</f>
        <v>120</v>
      </c>
      <c r="G137">
        <f t="shared" ca="1" si="103"/>
        <v>129.0223664884555</v>
      </c>
      <c r="H137">
        <f t="shared" ca="1" si="103"/>
        <v>138.72309211901106</v>
      </c>
      <c r="I137">
        <f t="shared" ca="1" si="103"/>
        <v>149.15318026492352</v>
      </c>
      <c r="J137">
        <f t="shared" ca="1" si="103"/>
        <v>160.36746905883027</v>
      </c>
      <c r="K137">
        <f t="shared" ca="1" si="103"/>
        <v>172.42491971445372</v>
      </c>
      <c r="L137">
        <f t="shared" ca="1" si="103"/>
        <v>185.38892652617307</v>
      </c>
      <c r="M137">
        <f t="shared" ca="1" si="103"/>
        <v>199.32765017634378</v>
      </c>
      <c r="N137">
        <f t="shared" ca="1" si="103"/>
        <v>214.31437610279067</v>
      </c>
      <c r="O137">
        <f t="shared" ca="1" si="103"/>
        <v>230.42789981065792</v>
      </c>
    </row>
    <row r="138" spans="1:15" x14ac:dyDescent="0.3">
      <c r="A138">
        <v>99</v>
      </c>
      <c r="B138">
        <f t="shared" ca="1" si="69"/>
        <v>3.4475541731825057E-2</v>
      </c>
      <c r="C138" s="14">
        <f t="shared" ca="1" si="70"/>
        <v>-277.62163616909436</v>
      </c>
      <c r="E138">
        <v>-1200</v>
      </c>
      <c r="F138">
        <f t="shared" ref="F138:O138" ca="1" si="104">$E$4*(1+$B138)^E$39</f>
        <v>120</v>
      </c>
      <c r="G138">
        <f t="shared" ca="1" si="104"/>
        <v>124.137065007819</v>
      </c>
      <c r="H138">
        <f t="shared" ca="1" si="104"/>
        <v>128.41675757296235</v>
      </c>
      <c r="I138">
        <f t="shared" ca="1" si="104"/>
        <v>132.84399485773466</v>
      </c>
      <c r="J138">
        <f t="shared" ca="1" si="104"/>
        <v>137.42386354627482</v>
      </c>
      <c r="K138">
        <f t="shared" ca="1" si="104"/>
        <v>142.16162568891303</v>
      </c>
      <c r="L138">
        <f t="shared" ca="1" si="104"/>
        <v>147.06272474801528</v>
      </c>
      <c r="M138">
        <f t="shared" ca="1" si="104"/>
        <v>152.13279185226136</v>
      </c>
      <c r="N138">
        <f t="shared" ca="1" si="104"/>
        <v>157.37765226654304</v>
      </c>
      <c r="O138">
        <f t="shared" ca="1" si="104"/>
        <v>162.8033320849149</v>
      </c>
    </row>
    <row r="139" spans="1:15" x14ac:dyDescent="0.3">
      <c r="A139">
        <v>100</v>
      </c>
      <c r="B139">
        <f t="shared" ca="1" si="69"/>
        <v>0.14684260172513408</v>
      </c>
      <c r="C139" s="14">
        <f t="shared" ca="1" si="70"/>
        <v>277.6059592094457</v>
      </c>
      <c r="E139">
        <v>-1200</v>
      </c>
      <c r="F139">
        <f t="shared" ref="F139:O139" ca="1" si="105">$E$4*(1+$B139)^E$39</f>
        <v>120</v>
      </c>
      <c r="G139">
        <f t="shared" ca="1" si="105"/>
        <v>137.6211122070161</v>
      </c>
      <c r="H139">
        <f t="shared" ca="1" si="105"/>
        <v>157.82975437580095</v>
      </c>
      <c r="I139">
        <f t="shared" ca="1" si="105"/>
        <v>181.0058861379824</v>
      </c>
      <c r="J139">
        <f t="shared" ca="1" si="105"/>
        <v>207.58526138604714</v>
      </c>
      <c r="K139">
        <f t="shared" ca="1" si="105"/>
        <v>238.06762124776631</v>
      </c>
      <c r="L139">
        <f t="shared" ca="1" si="105"/>
        <v>273.0260901383021</v>
      </c>
      <c r="M139">
        <f t="shared" ca="1" si="105"/>
        <v>313.11795155305134</v>
      </c>
      <c r="N139">
        <f t="shared" ca="1" si="105"/>
        <v>359.09700620594595</v>
      </c>
      <c r="O139">
        <f t="shared" ca="1" si="105"/>
        <v>411.82774486893362</v>
      </c>
    </row>
    <row r="141" spans="1:15" x14ac:dyDescent="0.3">
      <c r="A141" s="10" t="s">
        <v>85</v>
      </c>
      <c r="C141" s="14">
        <f ca="1">AVERAGE(C40:C139)</f>
        <v>-236.15292903049107</v>
      </c>
    </row>
    <row r="142" spans="1:15" x14ac:dyDescent="0.3">
      <c r="A142" s="10" t="s">
        <v>86</v>
      </c>
      <c r="C142" s="14">
        <f ca="1">MEDIAN(C40:C139)</f>
        <v>-302.10536632152582</v>
      </c>
    </row>
    <row r="143" spans="1:15" x14ac:dyDescent="0.3">
      <c r="A143" s="10" t="s">
        <v>87</v>
      </c>
      <c r="C143">
        <f ca="1">_xlfn.STDEV.S(C40:C139)</f>
        <v>367.221258312082</v>
      </c>
    </row>
    <row r="144" spans="1:15" x14ac:dyDescent="0.3">
      <c r="A144" s="10" t="s">
        <v>88</v>
      </c>
      <c r="C144" s="14">
        <f ca="1">MIN(C40:C139)</f>
        <v>-823.32658755034026</v>
      </c>
    </row>
    <row r="145" spans="1:3" x14ac:dyDescent="0.3">
      <c r="A145" s="10" t="s">
        <v>89</v>
      </c>
      <c r="C145" s="14">
        <f ca="1">MAX(C40:C139)</f>
        <v>1020.9628314445777</v>
      </c>
    </row>
    <row r="146" spans="1:3" x14ac:dyDescent="0.3">
      <c r="A146" s="10" t="s">
        <v>91</v>
      </c>
      <c r="C146">
        <f ca="1">_xlfn.PERCENTILE.EXC(C40:C139,5%)</f>
        <v>-705.60679918495623</v>
      </c>
    </row>
    <row r="147" spans="1:3" x14ac:dyDescent="0.3">
      <c r="A147" s="10" t="s">
        <v>90</v>
      </c>
      <c r="C147">
        <f ca="1">_xlfn.PERCENTILE.EXC(C40:C139,95%)</f>
        <v>470.34219370902406</v>
      </c>
    </row>
  </sheetData>
  <mergeCells count="1">
    <mergeCell ref="A16:B1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7492-79CB-4543-93A8-9DBCC398292F}">
  <sheetPr codeName="Sheet6"/>
  <dimension ref="A1:O51"/>
  <sheetViews>
    <sheetView topLeftCell="A61" workbookViewId="0">
      <selection activeCell="P45" sqref="P45"/>
    </sheetView>
  </sheetViews>
  <sheetFormatPr defaultRowHeight="16.2" x14ac:dyDescent="0.3"/>
  <sheetData>
    <row r="1" spans="1:11" x14ac:dyDescent="0.3">
      <c r="A1" t="s">
        <v>63</v>
      </c>
    </row>
    <row r="5" spans="1:11" x14ac:dyDescent="0.3">
      <c r="K5" t="s">
        <v>92</v>
      </c>
    </row>
    <row r="6" spans="1:11" x14ac:dyDescent="0.3">
      <c r="K6" t="s">
        <v>93</v>
      </c>
    </row>
    <row r="7" spans="1:11" x14ac:dyDescent="0.3">
      <c r="K7" t="s">
        <v>94</v>
      </c>
    </row>
    <row r="8" spans="1:11" x14ac:dyDescent="0.3">
      <c r="K8" t="s">
        <v>95</v>
      </c>
    </row>
    <row r="12" spans="1:11" x14ac:dyDescent="0.3">
      <c r="A12" s="10" t="s">
        <v>71</v>
      </c>
      <c r="B12" s="10"/>
      <c r="C12" s="10"/>
      <c r="D12" s="10"/>
      <c r="E12" s="10"/>
    </row>
    <row r="14" spans="1:11" x14ac:dyDescent="0.3">
      <c r="A14" t="s">
        <v>96</v>
      </c>
    </row>
    <row r="15" spans="1:11" x14ac:dyDescent="0.3">
      <c r="A15" t="s">
        <v>102</v>
      </c>
      <c r="B15" t="s">
        <v>97</v>
      </c>
    </row>
    <row r="16" spans="1:11" x14ac:dyDescent="0.3">
      <c r="A16" t="s">
        <v>103</v>
      </c>
      <c r="B16" t="s">
        <v>98</v>
      </c>
    </row>
    <row r="17" spans="1:9" x14ac:dyDescent="0.3">
      <c r="A17" t="s">
        <v>104</v>
      </c>
      <c r="B17" t="s">
        <v>99</v>
      </c>
    </row>
    <row r="18" spans="1:9" x14ac:dyDescent="0.3">
      <c r="A18" t="s">
        <v>105</v>
      </c>
      <c r="B18" t="s">
        <v>100</v>
      </c>
    </row>
    <row r="19" spans="1:9" x14ac:dyDescent="0.3">
      <c r="A19" t="s">
        <v>101</v>
      </c>
      <c r="B19" t="s">
        <v>106</v>
      </c>
    </row>
    <row r="21" spans="1:9" x14ac:dyDescent="0.3">
      <c r="A21" s="10" t="s">
        <v>72</v>
      </c>
      <c r="B21" s="10"/>
      <c r="C21" s="10"/>
      <c r="D21" s="10"/>
      <c r="E21" s="10"/>
      <c r="F21" s="10"/>
      <c r="G21" s="10" t="s">
        <v>70</v>
      </c>
      <c r="H21" s="10"/>
      <c r="I21" s="10"/>
    </row>
    <row r="23" spans="1:9" x14ac:dyDescent="0.3">
      <c r="B23" t="s">
        <v>107</v>
      </c>
      <c r="C23" t="s">
        <v>108</v>
      </c>
    </row>
    <row r="24" spans="1:9" x14ac:dyDescent="0.3">
      <c r="B24">
        <v>12</v>
      </c>
      <c r="C24">
        <v>4</v>
      </c>
      <c r="D24" t="s">
        <v>109</v>
      </c>
      <c r="E24">
        <v>38</v>
      </c>
    </row>
    <row r="25" spans="1:9" x14ac:dyDescent="0.3">
      <c r="B25">
        <v>7</v>
      </c>
      <c r="C25">
        <v>6.9</v>
      </c>
      <c r="D25" t="s">
        <v>109</v>
      </c>
      <c r="E25">
        <v>56</v>
      </c>
    </row>
    <row r="26" spans="1:9" x14ac:dyDescent="0.3">
      <c r="B26">
        <v>4.5</v>
      </c>
      <c r="C26">
        <v>9.1999999999999993</v>
      </c>
      <c r="D26" t="s">
        <v>109</v>
      </c>
      <c r="E26">
        <v>37</v>
      </c>
    </row>
    <row r="27" spans="1:9" x14ac:dyDescent="0.3">
      <c r="B27">
        <v>1</v>
      </c>
      <c r="C27">
        <v>0</v>
      </c>
      <c r="D27" t="s">
        <v>109</v>
      </c>
      <c r="E27">
        <v>0</v>
      </c>
    </row>
    <row r="28" spans="1:9" x14ac:dyDescent="0.3">
      <c r="B28">
        <v>0</v>
      </c>
      <c r="C28">
        <v>1</v>
      </c>
      <c r="D28" t="s">
        <v>109</v>
      </c>
      <c r="E28">
        <v>0</v>
      </c>
    </row>
    <row r="29" spans="1:9" x14ac:dyDescent="0.3">
      <c r="A29" t="s">
        <v>113</v>
      </c>
      <c r="B29">
        <v>0.35</v>
      </c>
      <c r="C29">
        <v>0.45</v>
      </c>
      <c r="D29" t="s">
        <v>88</v>
      </c>
    </row>
    <row r="31" spans="1:9" x14ac:dyDescent="0.3">
      <c r="A31" s="10" t="s">
        <v>64</v>
      </c>
      <c r="B31" s="10"/>
      <c r="C31" s="10"/>
      <c r="D31" s="10"/>
    </row>
    <row r="33" spans="1:13" x14ac:dyDescent="0.3">
      <c r="B33" t="s">
        <v>107</v>
      </c>
      <c r="C33" t="s">
        <v>108</v>
      </c>
      <c r="E33" t="s">
        <v>110</v>
      </c>
    </row>
    <row r="34" spans="1:13" x14ac:dyDescent="0.3">
      <c r="A34" s="15" t="s">
        <v>112</v>
      </c>
      <c r="B34" s="15">
        <v>7.7931033648337191</v>
      </c>
      <c r="C34" s="15">
        <v>0.20989509328785472</v>
      </c>
      <c r="D34" s="15"/>
      <c r="E34" s="15">
        <f>0.35*B34+0.45*C34</f>
        <v>2.8220389696713362</v>
      </c>
    </row>
    <row r="35" spans="1:13" x14ac:dyDescent="0.3">
      <c r="A35" t="s">
        <v>114</v>
      </c>
      <c r="B35">
        <v>12</v>
      </c>
      <c r="C35">
        <v>4</v>
      </c>
      <c r="D35" t="s">
        <v>111</v>
      </c>
      <c r="E35">
        <f t="array" ref="E35">MMULT($B$34:$C$34,TRANSPOSE(B35:C35))</f>
        <v>94.35682075115605</v>
      </c>
      <c r="F35" t="s">
        <v>109</v>
      </c>
      <c r="G35">
        <v>38</v>
      </c>
    </row>
    <row r="36" spans="1:13" x14ac:dyDescent="0.3">
      <c r="A36" t="s">
        <v>115</v>
      </c>
      <c r="B36">
        <v>7</v>
      </c>
      <c r="C36">
        <v>6.9</v>
      </c>
      <c r="D36" t="s">
        <v>111</v>
      </c>
      <c r="E36">
        <f t="array" ref="E36">MMULT($B$34:$C$34,TRANSPOSE(B36:C36))</f>
        <v>55.999999697522234</v>
      </c>
      <c r="F36" t="s">
        <v>109</v>
      </c>
      <c r="G36">
        <v>56</v>
      </c>
    </row>
    <row r="37" spans="1:13" x14ac:dyDescent="0.3">
      <c r="A37" t="s">
        <v>116</v>
      </c>
      <c r="B37">
        <v>4.5</v>
      </c>
      <c r="C37">
        <v>9.1999999999999993</v>
      </c>
      <c r="D37" t="s">
        <v>111</v>
      </c>
      <c r="E37">
        <f t="array" ref="E37">MMULT($B$34:$C$34,TRANSPOSE(B37:C37))</f>
        <v>36.999999999999993</v>
      </c>
      <c r="F37" t="s">
        <v>109</v>
      </c>
      <c r="G37">
        <v>37</v>
      </c>
    </row>
    <row r="38" spans="1:13" x14ac:dyDescent="0.3">
      <c r="A38" t="s">
        <v>117</v>
      </c>
      <c r="B38">
        <v>1</v>
      </c>
      <c r="C38">
        <v>0</v>
      </c>
      <c r="D38" t="s">
        <v>111</v>
      </c>
      <c r="E38">
        <f t="array" ref="E38">MMULT($B$34:$C$34,TRANSPOSE(B38:C38))</f>
        <v>7.7931033648337191</v>
      </c>
      <c r="F38" t="s">
        <v>109</v>
      </c>
      <c r="G38">
        <v>0</v>
      </c>
    </row>
    <row r="39" spans="1:13" x14ac:dyDescent="0.3">
      <c r="A39" t="s">
        <v>118</v>
      </c>
      <c r="B39">
        <v>0</v>
      </c>
      <c r="C39">
        <v>1</v>
      </c>
      <c r="D39" t="s">
        <v>111</v>
      </c>
      <c r="E39">
        <f t="array" ref="E39">MMULT($B$34:$C$34,TRANSPOSE(B39:C39))</f>
        <v>0.20989509328785472</v>
      </c>
      <c r="F39" t="s">
        <v>109</v>
      </c>
      <c r="G39">
        <v>0</v>
      </c>
    </row>
    <row r="41" spans="1:13" x14ac:dyDescent="0.3">
      <c r="A41" s="10" t="s">
        <v>65</v>
      </c>
      <c r="B41" s="10"/>
      <c r="C41" s="10"/>
      <c r="D41" s="10"/>
      <c r="E41" s="10"/>
    </row>
    <row r="42" spans="1:13" x14ac:dyDescent="0.3">
      <c r="M42">
        <v>29</v>
      </c>
    </row>
    <row r="43" spans="1:13" x14ac:dyDescent="0.3">
      <c r="A43" t="s">
        <v>114</v>
      </c>
      <c r="C43" t="s">
        <v>115</v>
      </c>
      <c r="E43" t="s">
        <v>116</v>
      </c>
      <c r="G43" t="s">
        <v>117</v>
      </c>
      <c r="I43" t="s">
        <v>118</v>
      </c>
      <c r="K43" t="s">
        <v>152</v>
      </c>
      <c r="L43">
        <f>M42/10</f>
        <v>2.9</v>
      </c>
    </row>
    <row r="44" spans="1:13" x14ac:dyDescent="0.3">
      <c r="A44" t="s">
        <v>119</v>
      </c>
      <c r="B44" t="s">
        <v>120</v>
      </c>
      <c r="C44" t="s">
        <v>119</v>
      </c>
      <c r="D44" t="s">
        <v>120</v>
      </c>
      <c r="E44" t="s">
        <v>119</v>
      </c>
      <c r="F44" t="s">
        <v>120</v>
      </c>
      <c r="G44" t="s">
        <v>119</v>
      </c>
      <c r="H44" t="s">
        <v>120</v>
      </c>
      <c r="I44" t="s">
        <v>119</v>
      </c>
      <c r="J44" t="s">
        <v>120</v>
      </c>
      <c r="K44" t="s">
        <v>121</v>
      </c>
      <c r="L44" t="s">
        <v>122</v>
      </c>
    </row>
    <row r="45" spans="1:13" x14ac:dyDescent="0.3">
      <c r="A45">
        <v>0</v>
      </c>
      <c r="B45">
        <f>G35/C35</f>
        <v>9.5</v>
      </c>
      <c r="C45">
        <v>0</v>
      </c>
      <c r="D45">
        <f>G36/C36</f>
        <v>8.115942028985506</v>
      </c>
      <c r="E45">
        <v>0</v>
      </c>
      <c r="F45">
        <f>G37/C37</f>
        <v>4.0217391304347831</v>
      </c>
      <c r="G45">
        <v>0</v>
      </c>
      <c r="H45">
        <v>0</v>
      </c>
      <c r="I45">
        <v>0</v>
      </c>
      <c r="J45">
        <v>0</v>
      </c>
      <c r="K45">
        <v>0</v>
      </c>
      <c r="L45">
        <f>L43/C29</f>
        <v>6.4444444444444438</v>
      </c>
    </row>
    <row r="46" spans="1:13" x14ac:dyDescent="0.3">
      <c r="A46">
        <f>G35/B35</f>
        <v>3.1666666666666665</v>
      </c>
      <c r="B46">
        <v>0</v>
      </c>
      <c r="C46">
        <f>G36/B36</f>
        <v>8</v>
      </c>
      <c r="D46">
        <v>0</v>
      </c>
      <c r="E46">
        <f>G37/B37</f>
        <v>8.2222222222222214</v>
      </c>
      <c r="F46">
        <v>0</v>
      </c>
      <c r="G46">
        <v>0</v>
      </c>
      <c r="H46">
        <v>10</v>
      </c>
      <c r="I46">
        <v>25</v>
      </c>
      <c r="J46">
        <v>0</v>
      </c>
      <c r="K46">
        <f>L43/B29</f>
        <v>8.2857142857142865</v>
      </c>
      <c r="L46">
        <v>0</v>
      </c>
    </row>
    <row r="48" spans="1:13" x14ac:dyDescent="0.3">
      <c r="J48" s="39" t="s">
        <v>228</v>
      </c>
      <c r="K48" s="39"/>
      <c r="L48" s="39"/>
    </row>
    <row r="49" spans="10:15" x14ac:dyDescent="0.3">
      <c r="J49">
        <v>7.7931033648337191</v>
      </c>
      <c r="K49">
        <v>0.20989509328785472</v>
      </c>
    </row>
    <row r="51" spans="10:15" x14ac:dyDescent="0.3">
      <c r="J51" s="39" t="s">
        <v>229</v>
      </c>
      <c r="K51" s="39"/>
      <c r="L51" s="39"/>
      <c r="M51" s="39"/>
      <c r="N51" s="39"/>
      <c r="O51" s="39"/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ScrollBar1">
          <controlPr defaultSize="0" autoLine="0" linkedCell="M42" r:id="rId4">
            <anchor moveWithCells="1">
              <from>
                <xdr:col>12</xdr:col>
                <xdr:colOff>0</xdr:colOff>
                <xdr:row>42</xdr:row>
                <xdr:rowOff>15240</xdr:rowOff>
              </from>
              <to>
                <xdr:col>13</xdr:col>
                <xdr:colOff>586740</xdr:colOff>
                <xdr:row>42</xdr:row>
                <xdr:rowOff>182880</xdr:rowOff>
              </to>
            </anchor>
          </controlPr>
        </control>
      </mc:Choice>
      <mc:Fallback>
        <control shapeId="3073" r:id="rId3" name="ScrollBar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DB07-3266-46DE-B309-C52B518FED26}">
  <sheetPr codeName="Sheet7"/>
  <dimension ref="A1:G390"/>
  <sheetViews>
    <sheetView topLeftCell="A13" workbookViewId="0">
      <selection activeCell="F21" sqref="F21"/>
    </sheetView>
  </sheetViews>
  <sheetFormatPr defaultRowHeight="16.2" x14ac:dyDescent="0.3"/>
  <cols>
    <col min="2" max="2" width="15" bestFit="1" customWidth="1"/>
    <col min="3" max="3" width="18.44140625" bestFit="1" customWidth="1"/>
    <col min="4" max="4" width="11.109375" bestFit="1" customWidth="1"/>
    <col min="5" max="5" width="15.5546875" bestFit="1" customWidth="1"/>
    <col min="6" max="6" width="16.88671875" bestFit="1" customWidth="1"/>
    <col min="7" max="7" width="15.44140625" bestFit="1" customWidth="1"/>
  </cols>
  <sheetData>
    <row r="1" spans="1:1" x14ac:dyDescent="0.3">
      <c r="A1" t="s">
        <v>66</v>
      </c>
    </row>
    <row r="17" spans="1:7" x14ac:dyDescent="0.3">
      <c r="A17" t="s">
        <v>125</v>
      </c>
    </row>
    <row r="18" spans="1:7" x14ac:dyDescent="0.3">
      <c r="A18" t="s">
        <v>126</v>
      </c>
      <c r="B18" s="16">
        <v>12000000</v>
      </c>
    </row>
    <row r="19" spans="1:7" x14ac:dyDescent="0.3">
      <c r="A19" t="s">
        <v>127</v>
      </c>
      <c r="B19" s="8">
        <v>0.05</v>
      </c>
    </row>
    <row r="20" spans="1:7" x14ac:dyDescent="0.3">
      <c r="A20" t="s">
        <v>128</v>
      </c>
      <c r="B20">
        <v>30</v>
      </c>
    </row>
    <row r="21" spans="1:7" x14ac:dyDescent="0.3">
      <c r="A21" t="s">
        <v>129</v>
      </c>
    </row>
    <row r="23" spans="1:7" x14ac:dyDescent="0.3">
      <c r="A23" t="s">
        <v>123</v>
      </c>
      <c r="B23" t="s">
        <v>124</v>
      </c>
      <c r="E23" t="s">
        <v>149</v>
      </c>
    </row>
    <row r="24" spans="1:7" x14ac:dyDescent="0.3">
      <c r="B24" s="9">
        <f>-PMT(B19/12,B20*12,B18)</f>
        <v>64418.59476145669</v>
      </c>
      <c r="E24" t="s">
        <v>150</v>
      </c>
    </row>
    <row r="25" spans="1:7" x14ac:dyDescent="0.3">
      <c r="A25" t="s">
        <v>130</v>
      </c>
      <c r="B25" t="s">
        <v>132</v>
      </c>
      <c r="E25" s="19">
        <f>B24*36</f>
        <v>2319069.4114124407</v>
      </c>
      <c r="F25" s="9"/>
    </row>
    <row r="26" spans="1:7" x14ac:dyDescent="0.3">
      <c r="B26" s="16">
        <f>B18*B19/12</f>
        <v>50000</v>
      </c>
      <c r="E26" t="s">
        <v>151</v>
      </c>
    </row>
    <row r="27" spans="1:7" x14ac:dyDescent="0.3">
      <c r="A27" t="s">
        <v>131</v>
      </c>
      <c r="B27" s="17">
        <f>SUM(E31:E42)</f>
        <v>595979.29566938255</v>
      </c>
      <c r="E27" s="19">
        <f>SUM(E31:E66)</f>
        <v>1760300.7708943279</v>
      </c>
    </row>
    <row r="28" spans="1:7" x14ac:dyDescent="0.3">
      <c r="A28" t="s">
        <v>133</v>
      </c>
      <c r="B28" s="18">
        <f>G126</f>
        <v>10302347.266119292</v>
      </c>
      <c r="C28" t="s">
        <v>148</v>
      </c>
    </row>
    <row r="29" spans="1:7" x14ac:dyDescent="0.3"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t="s">
        <v>139</v>
      </c>
    </row>
    <row r="30" spans="1:7" x14ac:dyDescent="0.3">
      <c r="B30">
        <v>0</v>
      </c>
      <c r="G30" s="17">
        <f>B18</f>
        <v>12000000</v>
      </c>
    </row>
    <row r="31" spans="1:7" x14ac:dyDescent="0.3">
      <c r="B31">
        <v>1</v>
      </c>
      <c r="C31" s="17">
        <f>G30</f>
        <v>12000000</v>
      </c>
      <c r="D31" s="9">
        <f>$B$24</f>
        <v>64418.59476145669</v>
      </c>
      <c r="E31" s="17">
        <f>C31*$B$19/12</f>
        <v>50000</v>
      </c>
      <c r="F31" s="9">
        <f>D31-E31</f>
        <v>14418.59476145669</v>
      </c>
      <c r="G31" s="17">
        <f>C31-F31</f>
        <v>11985581.405238543</v>
      </c>
    </row>
    <row r="32" spans="1:7" x14ac:dyDescent="0.3">
      <c r="B32">
        <v>2</v>
      </c>
      <c r="C32" s="17">
        <f t="shared" ref="C32:C95" si="0">G31</f>
        <v>11985581.405238543</v>
      </c>
      <c r="D32" s="9">
        <f t="shared" ref="D32:D95" si="1">$B$24</f>
        <v>64418.59476145669</v>
      </c>
      <c r="E32" s="17">
        <f t="shared" ref="E32:E95" si="2">C32*$B$19/12</f>
        <v>49939.92252182727</v>
      </c>
      <c r="F32" s="9">
        <f t="shared" ref="F32:F95" si="3">D32-E32</f>
        <v>14478.672239629421</v>
      </c>
      <c r="G32" s="17">
        <f t="shared" ref="G32:G95" si="4">C32-F32</f>
        <v>11971102.732998913</v>
      </c>
    </row>
    <row r="33" spans="1:7" x14ac:dyDescent="0.3">
      <c r="B33">
        <v>3</v>
      </c>
      <c r="C33" s="17">
        <f t="shared" si="0"/>
        <v>11971102.732998913</v>
      </c>
      <c r="D33" s="9">
        <f t="shared" si="1"/>
        <v>64418.59476145669</v>
      </c>
      <c r="E33" s="17">
        <f t="shared" si="2"/>
        <v>49879.594720828805</v>
      </c>
      <c r="F33" s="9">
        <f t="shared" si="3"/>
        <v>14539.000040627885</v>
      </c>
      <c r="G33" s="17">
        <f t="shared" si="4"/>
        <v>11956563.732958285</v>
      </c>
    </row>
    <row r="34" spans="1:7" x14ac:dyDescent="0.3">
      <c r="B34">
        <v>4</v>
      </c>
      <c r="C34" s="17">
        <f t="shared" si="0"/>
        <v>11956563.732958285</v>
      </c>
      <c r="D34" s="9">
        <f t="shared" si="1"/>
        <v>64418.59476145669</v>
      </c>
      <c r="E34" s="17">
        <f t="shared" si="2"/>
        <v>49819.015553992853</v>
      </c>
      <c r="F34" s="9">
        <f t="shared" si="3"/>
        <v>14599.579207463838</v>
      </c>
      <c r="G34" s="17">
        <f t="shared" si="4"/>
        <v>11941964.153750822</v>
      </c>
    </row>
    <row r="35" spans="1:7" x14ac:dyDescent="0.3">
      <c r="B35">
        <v>5</v>
      </c>
      <c r="C35" s="17">
        <f t="shared" si="0"/>
        <v>11941964.153750822</v>
      </c>
      <c r="D35" s="9">
        <f t="shared" si="1"/>
        <v>64418.59476145669</v>
      </c>
      <c r="E35" s="17">
        <f t="shared" si="2"/>
        <v>49758.183973961764</v>
      </c>
      <c r="F35" s="9">
        <f t="shared" si="3"/>
        <v>14660.410787494926</v>
      </c>
      <c r="G35" s="17">
        <f t="shared" si="4"/>
        <v>11927303.742963327</v>
      </c>
    </row>
    <row r="36" spans="1:7" x14ac:dyDescent="0.3">
      <c r="B36">
        <v>6</v>
      </c>
      <c r="C36" s="17">
        <f t="shared" si="0"/>
        <v>11927303.742963327</v>
      </c>
      <c r="D36" s="9">
        <f t="shared" si="1"/>
        <v>64418.59476145669</v>
      </c>
      <c r="E36" s="17">
        <f t="shared" si="2"/>
        <v>49697.09892901386</v>
      </c>
      <c r="F36" s="9">
        <f t="shared" si="3"/>
        <v>14721.49583244283</v>
      </c>
      <c r="G36" s="17">
        <f t="shared" si="4"/>
        <v>11912582.247130884</v>
      </c>
    </row>
    <row r="37" spans="1:7" x14ac:dyDescent="0.3">
      <c r="B37">
        <v>7</v>
      </c>
      <c r="C37" s="17">
        <f t="shared" si="0"/>
        <v>11912582.247130884</v>
      </c>
      <c r="D37" s="9">
        <f t="shared" si="1"/>
        <v>64418.59476145669</v>
      </c>
      <c r="E37" s="17">
        <f t="shared" si="2"/>
        <v>49635.759363045356</v>
      </c>
      <c r="F37" s="9">
        <f t="shared" si="3"/>
        <v>14782.835398411335</v>
      </c>
      <c r="G37" s="17">
        <f t="shared" si="4"/>
        <v>11897799.411732472</v>
      </c>
    </row>
    <row r="38" spans="1:7" x14ac:dyDescent="0.3">
      <c r="B38">
        <v>8</v>
      </c>
      <c r="C38" s="17">
        <f t="shared" si="0"/>
        <v>11897799.411732472</v>
      </c>
      <c r="D38" s="9">
        <f t="shared" si="1"/>
        <v>64418.59476145669</v>
      </c>
      <c r="E38" s="17">
        <f t="shared" si="2"/>
        <v>49574.164215551973</v>
      </c>
      <c r="F38" s="9">
        <f t="shared" si="3"/>
        <v>14844.430545904717</v>
      </c>
      <c r="G38" s="17">
        <f t="shared" si="4"/>
        <v>11882954.981186567</v>
      </c>
    </row>
    <row r="39" spans="1:7" x14ac:dyDescent="0.3">
      <c r="B39">
        <v>9</v>
      </c>
      <c r="C39" s="17">
        <f t="shared" si="0"/>
        <v>11882954.981186567</v>
      </c>
      <c r="D39" s="9">
        <f t="shared" si="1"/>
        <v>64418.59476145669</v>
      </c>
      <c r="E39" s="17">
        <f t="shared" si="2"/>
        <v>49512.312421610695</v>
      </c>
      <c r="F39" s="9">
        <f t="shared" si="3"/>
        <v>14906.282339845995</v>
      </c>
      <c r="G39" s="17">
        <f t="shared" si="4"/>
        <v>11868048.69884672</v>
      </c>
    </row>
    <row r="40" spans="1:7" x14ac:dyDescent="0.3">
      <c r="B40">
        <v>10</v>
      </c>
      <c r="C40" s="17">
        <f t="shared" si="0"/>
        <v>11868048.69884672</v>
      </c>
      <c r="D40" s="9">
        <f t="shared" si="1"/>
        <v>64418.59476145669</v>
      </c>
      <c r="E40" s="17">
        <f t="shared" si="2"/>
        <v>49450.202911861335</v>
      </c>
      <c r="F40" s="9">
        <f t="shared" si="3"/>
        <v>14968.391849595355</v>
      </c>
      <c r="G40" s="17">
        <f t="shared" si="4"/>
        <v>11853080.306997124</v>
      </c>
    </row>
    <row r="41" spans="1:7" x14ac:dyDescent="0.3">
      <c r="B41">
        <v>11</v>
      </c>
      <c r="C41" s="17">
        <f t="shared" si="0"/>
        <v>11853080.306997124</v>
      </c>
      <c r="D41" s="9">
        <f t="shared" si="1"/>
        <v>64418.59476145669</v>
      </c>
      <c r="E41" s="17">
        <f t="shared" si="2"/>
        <v>49387.834612488019</v>
      </c>
      <c r="F41" s="9">
        <f t="shared" si="3"/>
        <v>15030.760148968671</v>
      </c>
      <c r="G41" s="17">
        <f t="shared" si="4"/>
        <v>11838049.546848156</v>
      </c>
    </row>
    <row r="42" spans="1:7" x14ac:dyDescent="0.3">
      <c r="A42" t="s">
        <v>140</v>
      </c>
      <c r="B42">
        <v>12</v>
      </c>
      <c r="C42" s="17">
        <f t="shared" si="0"/>
        <v>11838049.546848156</v>
      </c>
      <c r="D42" s="9">
        <f t="shared" si="1"/>
        <v>64418.59476145669</v>
      </c>
      <c r="E42" s="17">
        <f t="shared" si="2"/>
        <v>49325.206445200653</v>
      </c>
      <c r="F42" s="9">
        <f t="shared" si="3"/>
        <v>15093.388316256038</v>
      </c>
      <c r="G42" s="17">
        <f t="shared" si="4"/>
        <v>11822956.158531899</v>
      </c>
    </row>
    <row r="43" spans="1:7" x14ac:dyDescent="0.3">
      <c r="B43">
        <v>13</v>
      </c>
      <c r="C43" s="17">
        <f t="shared" si="0"/>
        <v>11822956.158531899</v>
      </c>
      <c r="D43" s="9">
        <f t="shared" si="1"/>
        <v>64418.59476145669</v>
      </c>
      <c r="E43" s="17">
        <f t="shared" si="2"/>
        <v>49262.317327216246</v>
      </c>
      <c r="F43" s="9">
        <f t="shared" si="3"/>
        <v>15156.277434240445</v>
      </c>
      <c r="G43" s="17">
        <f t="shared" si="4"/>
        <v>11807799.881097658</v>
      </c>
    </row>
    <row r="44" spans="1:7" x14ac:dyDescent="0.3">
      <c r="B44">
        <v>14</v>
      </c>
      <c r="C44" s="17">
        <f t="shared" si="0"/>
        <v>11807799.881097658</v>
      </c>
      <c r="D44" s="9">
        <f t="shared" si="1"/>
        <v>64418.59476145669</v>
      </c>
      <c r="E44" s="17">
        <f t="shared" si="2"/>
        <v>49199.166171240242</v>
      </c>
      <c r="F44" s="9">
        <f t="shared" si="3"/>
        <v>15219.428590216448</v>
      </c>
      <c r="G44" s="17">
        <f t="shared" si="4"/>
        <v>11792580.452507442</v>
      </c>
    </row>
    <row r="45" spans="1:7" x14ac:dyDescent="0.3">
      <c r="B45">
        <v>15</v>
      </c>
      <c r="C45" s="17">
        <f t="shared" si="0"/>
        <v>11792580.452507442</v>
      </c>
      <c r="D45" s="9">
        <f t="shared" si="1"/>
        <v>64418.59476145669</v>
      </c>
      <c r="E45" s="17">
        <f t="shared" si="2"/>
        <v>49135.75188544768</v>
      </c>
      <c r="F45" s="9">
        <f t="shared" si="3"/>
        <v>15282.84287600901</v>
      </c>
      <c r="G45" s="17">
        <f t="shared" si="4"/>
        <v>11777297.609631432</v>
      </c>
    </row>
    <row r="46" spans="1:7" x14ac:dyDescent="0.3">
      <c r="B46">
        <v>16</v>
      </c>
      <c r="C46" s="17">
        <f t="shared" si="0"/>
        <v>11777297.609631432</v>
      </c>
      <c r="D46" s="9">
        <f t="shared" si="1"/>
        <v>64418.59476145669</v>
      </c>
      <c r="E46" s="17">
        <f t="shared" si="2"/>
        <v>49072.073373464307</v>
      </c>
      <c r="F46" s="9">
        <f t="shared" si="3"/>
        <v>15346.521387992383</v>
      </c>
      <c r="G46" s="17">
        <f t="shared" si="4"/>
        <v>11761951.08824344</v>
      </c>
    </row>
    <row r="47" spans="1:7" x14ac:dyDescent="0.3">
      <c r="B47">
        <v>17</v>
      </c>
      <c r="C47" s="17">
        <f t="shared" si="0"/>
        <v>11761951.08824344</v>
      </c>
      <c r="D47" s="9">
        <f t="shared" si="1"/>
        <v>64418.59476145669</v>
      </c>
      <c r="E47" s="17">
        <f t="shared" si="2"/>
        <v>49008.129534347674</v>
      </c>
      <c r="F47" s="9">
        <f t="shared" si="3"/>
        <v>15410.465227109016</v>
      </c>
      <c r="G47" s="17">
        <f t="shared" si="4"/>
        <v>11746540.623016331</v>
      </c>
    </row>
    <row r="48" spans="1:7" x14ac:dyDescent="0.3">
      <c r="B48">
        <v>18</v>
      </c>
      <c r="C48" s="17">
        <f t="shared" si="0"/>
        <v>11746540.623016331</v>
      </c>
      <c r="D48" s="9">
        <f t="shared" si="1"/>
        <v>64418.59476145669</v>
      </c>
      <c r="E48" s="17">
        <f t="shared" si="2"/>
        <v>48943.919262568052</v>
      </c>
      <c r="F48" s="9">
        <f t="shared" si="3"/>
        <v>15474.675498888639</v>
      </c>
      <c r="G48" s="17">
        <f t="shared" si="4"/>
        <v>11731065.947517443</v>
      </c>
    </row>
    <row r="49" spans="1:7" x14ac:dyDescent="0.3">
      <c r="B49">
        <v>19</v>
      </c>
      <c r="C49" s="17">
        <f t="shared" si="0"/>
        <v>11731065.947517443</v>
      </c>
      <c r="D49" s="9">
        <f t="shared" si="1"/>
        <v>64418.59476145669</v>
      </c>
      <c r="E49" s="17">
        <f t="shared" si="2"/>
        <v>48879.441447989346</v>
      </c>
      <c r="F49" s="9">
        <f t="shared" si="3"/>
        <v>15539.153313467345</v>
      </c>
      <c r="G49" s="17">
        <f t="shared" si="4"/>
        <v>11715526.794203976</v>
      </c>
    </row>
    <row r="50" spans="1:7" x14ac:dyDescent="0.3">
      <c r="B50">
        <v>20</v>
      </c>
      <c r="C50" s="17">
        <f t="shared" si="0"/>
        <v>11715526.794203976</v>
      </c>
      <c r="D50" s="9">
        <f t="shared" si="1"/>
        <v>64418.59476145669</v>
      </c>
      <c r="E50" s="17">
        <f t="shared" si="2"/>
        <v>48814.694975849903</v>
      </c>
      <c r="F50" s="9">
        <f t="shared" si="3"/>
        <v>15603.899785606787</v>
      </c>
      <c r="G50" s="17">
        <f t="shared" si="4"/>
        <v>11699922.89441837</v>
      </c>
    </row>
    <row r="51" spans="1:7" x14ac:dyDescent="0.3">
      <c r="B51">
        <v>21</v>
      </c>
      <c r="C51" s="17">
        <f t="shared" si="0"/>
        <v>11699922.89441837</v>
      </c>
      <c r="D51" s="9">
        <f t="shared" si="1"/>
        <v>64418.59476145669</v>
      </c>
      <c r="E51" s="17">
        <f t="shared" si="2"/>
        <v>48749.678726743208</v>
      </c>
      <c r="F51" s="9">
        <f t="shared" si="3"/>
        <v>15668.916034713482</v>
      </c>
      <c r="G51" s="17">
        <f t="shared" si="4"/>
        <v>11684253.978383657</v>
      </c>
    </row>
    <row r="52" spans="1:7" x14ac:dyDescent="0.3">
      <c r="B52">
        <v>22</v>
      </c>
      <c r="C52" s="17">
        <f t="shared" si="0"/>
        <v>11684253.978383657</v>
      </c>
      <c r="D52" s="9">
        <f t="shared" si="1"/>
        <v>64418.59476145669</v>
      </c>
      <c r="E52" s="17">
        <f t="shared" si="2"/>
        <v>48684.391576598573</v>
      </c>
      <c r="F52" s="9">
        <f t="shared" si="3"/>
        <v>15734.203184858117</v>
      </c>
      <c r="G52" s="17">
        <f t="shared" si="4"/>
        <v>11668519.775198799</v>
      </c>
    </row>
    <row r="53" spans="1:7" x14ac:dyDescent="0.3">
      <c r="B53">
        <v>23</v>
      </c>
      <c r="C53" s="17">
        <f t="shared" si="0"/>
        <v>11668519.775198799</v>
      </c>
      <c r="D53" s="9">
        <f t="shared" si="1"/>
        <v>64418.59476145669</v>
      </c>
      <c r="E53" s="17">
        <f t="shared" si="2"/>
        <v>48618.832396661659</v>
      </c>
      <c r="F53" s="9">
        <f t="shared" si="3"/>
        <v>15799.762364795031</v>
      </c>
      <c r="G53" s="17">
        <f t="shared" si="4"/>
        <v>11652720.012834003</v>
      </c>
    </row>
    <row r="54" spans="1:7" x14ac:dyDescent="0.3">
      <c r="A54" t="s">
        <v>141</v>
      </c>
      <c r="B54">
        <v>24</v>
      </c>
      <c r="C54" s="17">
        <f t="shared" si="0"/>
        <v>11652720.012834003</v>
      </c>
      <c r="D54" s="9">
        <f t="shared" si="1"/>
        <v>64418.59476145669</v>
      </c>
      <c r="E54" s="17">
        <f t="shared" si="2"/>
        <v>48553.000053475022</v>
      </c>
      <c r="F54" s="9">
        <f t="shared" si="3"/>
        <v>15865.594707981669</v>
      </c>
      <c r="G54" s="17">
        <f t="shared" si="4"/>
        <v>11636854.418126022</v>
      </c>
    </row>
    <row r="55" spans="1:7" x14ac:dyDescent="0.3">
      <c r="B55">
        <v>25</v>
      </c>
      <c r="C55" s="17">
        <f t="shared" si="0"/>
        <v>11636854.418126022</v>
      </c>
      <c r="D55" s="9">
        <f t="shared" si="1"/>
        <v>64418.59476145669</v>
      </c>
      <c r="E55" s="17">
        <f t="shared" si="2"/>
        <v>48486.893408858428</v>
      </c>
      <c r="F55" s="9">
        <f t="shared" si="3"/>
        <v>15931.701352598262</v>
      </c>
      <c r="G55" s="17">
        <f t="shared" si="4"/>
        <v>11620922.716773424</v>
      </c>
    </row>
    <row r="56" spans="1:7" x14ac:dyDescent="0.3">
      <c r="B56">
        <v>26</v>
      </c>
      <c r="C56" s="17">
        <f t="shared" si="0"/>
        <v>11620922.716773424</v>
      </c>
      <c r="D56" s="9">
        <f t="shared" si="1"/>
        <v>64418.59476145669</v>
      </c>
      <c r="E56" s="17">
        <f t="shared" si="2"/>
        <v>48420.511319889272</v>
      </c>
      <c r="F56" s="9">
        <f t="shared" si="3"/>
        <v>15998.083441567418</v>
      </c>
      <c r="G56" s="17">
        <f t="shared" si="4"/>
        <v>11604924.633331858</v>
      </c>
    </row>
    <row r="57" spans="1:7" x14ac:dyDescent="0.3">
      <c r="B57">
        <v>27</v>
      </c>
      <c r="C57" s="17">
        <f t="shared" si="0"/>
        <v>11604924.633331858</v>
      </c>
      <c r="D57" s="9">
        <f t="shared" si="1"/>
        <v>64418.59476145669</v>
      </c>
      <c r="E57" s="17">
        <f t="shared" si="2"/>
        <v>48353.852638882738</v>
      </c>
      <c r="F57" s="9">
        <f t="shared" si="3"/>
        <v>16064.742122573953</v>
      </c>
      <c r="G57" s="17">
        <f t="shared" si="4"/>
        <v>11588859.891209284</v>
      </c>
    </row>
    <row r="58" spans="1:7" x14ac:dyDescent="0.3">
      <c r="B58">
        <v>28</v>
      </c>
      <c r="C58" s="17">
        <f t="shared" si="0"/>
        <v>11588859.891209284</v>
      </c>
      <c r="D58" s="9">
        <f t="shared" si="1"/>
        <v>64418.59476145669</v>
      </c>
      <c r="E58" s="17">
        <f t="shared" si="2"/>
        <v>48286.916213372017</v>
      </c>
      <c r="F58" s="9">
        <f t="shared" si="3"/>
        <v>16131.678548084674</v>
      </c>
      <c r="G58" s="17">
        <f t="shared" si="4"/>
        <v>11572728.212661199</v>
      </c>
    </row>
    <row r="59" spans="1:7" x14ac:dyDescent="0.3">
      <c r="B59">
        <v>29</v>
      </c>
      <c r="C59" s="17">
        <f t="shared" si="0"/>
        <v>11572728.212661199</v>
      </c>
      <c r="D59" s="9">
        <f t="shared" si="1"/>
        <v>64418.59476145669</v>
      </c>
      <c r="E59" s="17">
        <f t="shared" si="2"/>
        <v>48219.700886088336</v>
      </c>
      <c r="F59" s="9">
        <f t="shared" si="3"/>
        <v>16198.893875368354</v>
      </c>
      <c r="G59" s="17">
        <f t="shared" si="4"/>
        <v>11556529.318785831</v>
      </c>
    </row>
    <row r="60" spans="1:7" x14ac:dyDescent="0.3">
      <c r="B60">
        <v>30</v>
      </c>
      <c r="C60" s="17">
        <f t="shared" si="0"/>
        <v>11556529.318785831</v>
      </c>
      <c r="D60" s="9">
        <f t="shared" si="1"/>
        <v>64418.59476145669</v>
      </c>
      <c r="E60" s="17">
        <f t="shared" si="2"/>
        <v>48152.205494940972</v>
      </c>
      <c r="F60" s="9">
        <f t="shared" si="3"/>
        <v>16266.389266515718</v>
      </c>
      <c r="G60" s="17">
        <f t="shared" si="4"/>
        <v>11540262.929519316</v>
      </c>
    </row>
    <row r="61" spans="1:7" x14ac:dyDescent="0.3">
      <c r="B61">
        <v>31</v>
      </c>
      <c r="C61" s="17">
        <f t="shared" si="0"/>
        <v>11540262.929519316</v>
      </c>
      <c r="D61" s="9">
        <f t="shared" si="1"/>
        <v>64418.59476145669</v>
      </c>
      <c r="E61" s="17">
        <f t="shared" si="2"/>
        <v>48084.428872997152</v>
      </c>
      <c r="F61" s="9">
        <f t="shared" si="3"/>
        <v>16334.165888459538</v>
      </c>
      <c r="G61" s="17">
        <f t="shared" si="4"/>
        <v>11523928.763630856</v>
      </c>
    </row>
    <row r="62" spans="1:7" x14ac:dyDescent="0.3">
      <c r="B62">
        <v>32</v>
      </c>
      <c r="C62" s="17">
        <f t="shared" si="0"/>
        <v>11523928.763630856</v>
      </c>
      <c r="D62" s="9">
        <f t="shared" si="1"/>
        <v>64418.59476145669</v>
      </c>
      <c r="E62" s="17">
        <f t="shared" si="2"/>
        <v>48016.369848461902</v>
      </c>
      <c r="F62" s="9">
        <f t="shared" si="3"/>
        <v>16402.224912994789</v>
      </c>
      <c r="G62" s="17">
        <f t="shared" si="4"/>
        <v>11507526.53871786</v>
      </c>
    </row>
    <row r="63" spans="1:7" x14ac:dyDescent="0.3">
      <c r="B63">
        <v>33</v>
      </c>
      <c r="C63" s="17">
        <f t="shared" si="0"/>
        <v>11507526.53871786</v>
      </c>
      <c r="D63" s="9">
        <f t="shared" si="1"/>
        <v>64418.59476145669</v>
      </c>
      <c r="E63" s="17">
        <f t="shared" si="2"/>
        <v>47948.027244657751</v>
      </c>
      <c r="F63" s="9">
        <f t="shared" si="3"/>
        <v>16470.567516798939</v>
      </c>
      <c r="G63" s="17">
        <f t="shared" si="4"/>
        <v>11491055.971201062</v>
      </c>
    </row>
    <row r="64" spans="1:7" x14ac:dyDescent="0.3">
      <c r="B64">
        <v>34</v>
      </c>
      <c r="C64" s="17">
        <f t="shared" si="0"/>
        <v>11491055.971201062</v>
      </c>
      <c r="D64" s="9">
        <f t="shared" si="1"/>
        <v>64418.59476145669</v>
      </c>
      <c r="E64" s="17">
        <f t="shared" si="2"/>
        <v>47879.399880004428</v>
      </c>
      <c r="F64" s="9">
        <f t="shared" si="3"/>
        <v>16539.194881452262</v>
      </c>
      <c r="G64" s="17">
        <f t="shared" si="4"/>
        <v>11474516.77631961</v>
      </c>
    </row>
    <row r="65" spans="1:7" x14ac:dyDescent="0.3">
      <c r="B65">
        <v>35</v>
      </c>
      <c r="C65" s="17">
        <f t="shared" si="0"/>
        <v>11474516.77631961</v>
      </c>
      <c r="D65" s="9">
        <f t="shared" si="1"/>
        <v>64418.59476145669</v>
      </c>
      <c r="E65" s="17">
        <f t="shared" si="2"/>
        <v>47810.48656799837</v>
      </c>
      <c r="F65" s="9">
        <f t="shared" si="3"/>
        <v>16608.10819345832</v>
      </c>
      <c r="G65" s="17">
        <f t="shared" si="4"/>
        <v>11457908.668126151</v>
      </c>
    </row>
    <row r="66" spans="1:7" s="10" customFormat="1" x14ac:dyDescent="0.3">
      <c r="A66" s="10" t="s">
        <v>142</v>
      </c>
      <c r="B66" s="10">
        <v>36</v>
      </c>
      <c r="C66" s="18">
        <f t="shared" si="0"/>
        <v>11457908.668126151</v>
      </c>
      <c r="D66" s="11">
        <f t="shared" si="1"/>
        <v>64418.59476145669</v>
      </c>
      <c r="E66" s="18">
        <f t="shared" si="2"/>
        <v>47741.2861171923</v>
      </c>
      <c r="F66" s="11">
        <f t="shared" si="3"/>
        <v>16677.308644264391</v>
      </c>
      <c r="G66" s="18">
        <f t="shared" si="4"/>
        <v>11441231.359481886</v>
      </c>
    </row>
    <row r="67" spans="1:7" x14ac:dyDescent="0.3">
      <c r="B67">
        <v>37</v>
      </c>
      <c r="C67" s="17">
        <f t="shared" si="0"/>
        <v>11441231.359481886</v>
      </c>
      <c r="D67" s="9">
        <f t="shared" si="1"/>
        <v>64418.59476145669</v>
      </c>
      <c r="E67" s="17">
        <f t="shared" si="2"/>
        <v>47671.797331174523</v>
      </c>
      <c r="F67" s="9">
        <f t="shared" si="3"/>
        <v>16746.797430282168</v>
      </c>
      <c r="G67" s="17">
        <f t="shared" si="4"/>
        <v>11424484.562051604</v>
      </c>
    </row>
    <row r="68" spans="1:7" x14ac:dyDescent="0.3">
      <c r="B68">
        <v>38</v>
      </c>
      <c r="C68" s="17">
        <f t="shared" si="0"/>
        <v>11424484.562051604</v>
      </c>
      <c r="D68" s="9">
        <f t="shared" si="1"/>
        <v>64418.59476145669</v>
      </c>
      <c r="E68" s="17">
        <f t="shared" si="2"/>
        <v>47602.019008548348</v>
      </c>
      <c r="F68" s="9">
        <f t="shared" si="3"/>
        <v>16816.575752908342</v>
      </c>
      <c r="G68" s="17">
        <f t="shared" si="4"/>
        <v>11407667.986298695</v>
      </c>
    </row>
    <row r="69" spans="1:7" x14ac:dyDescent="0.3">
      <c r="B69">
        <v>39</v>
      </c>
      <c r="C69" s="17">
        <f t="shared" si="0"/>
        <v>11407667.986298695</v>
      </c>
      <c r="D69" s="9">
        <f t="shared" si="1"/>
        <v>64418.59476145669</v>
      </c>
      <c r="E69" s="17">
        <f t="shared" si="2"/>
        <v>47531.949942911226</v>
      </c>
      <c r="F69" s="9">
        <f t="shared" si="3"/>
        <v>16886.644818545465</v>
      </c>
      <c r="G69" s="17">
        <f t="shared" si="4"/>
        <v>11390781.341480149</v>
      </c>
    </row>
    <row r="70" spans="1:7" x14ac:dyDescent="0.3">
      <c r="B70">
        <v>40</v>
      </c>
      <c r="C70" s="17">
        <f t="shared" si="0"/>
        <v>11390781.341480149</v>
      </c>
      <c r="D70" s="9">
        <f t="shared" si="1"/>
        <v>64418.59476145669</v>
      </c>
      <c r="E70" s="17">
        <f t="shared" si="2"/>
        <v>47461.588922833958</v>
      </c>
      <c r="F70" s="9">
        <f t="shared" si="3"/>
        <v>16957.005838622732</v>
      </c>
      <c r="G70" s="17">
        <f t="shared" si="4"/>
        <v>11373824.335641526</v>
      </c>
    </row>
    <row r="71" spans="1:7" x14ac:dyDescent="0.3">
      <c r="B71">
        <v>41</v>
      </c>
      <c r="C71" s="17">
        <f t="shared" si="0"/>
        <v>11373824.335641526</v>
      </c>
      <c r="D71" s="9">
        <f t="shared" si="1"/>
        <v>64418.59476145669</v>
      </c>
      <c r="E71" s="17">
        <f t="shared" si="2"/>
        <v>47390.93473183969</v>
      </c>
      <c r="F71" s="9">
        <f t="shared" si="3"/>
        <v>17027.660029617</v>
      </c>
      <c r="G71" s="17">
        <f t="shared" si="4"/>
        <v>11356796.675611909</v>
      </c>
    </row>
    <row r="72" spans="1:7" x14ac:dyDescent="0.3">
      <c r="B72">
        <v>42</v>
      </c>
      <c r="C72" s="17">
        <f t="shared" si="0"/>
        <v>11356796.675611909</v>
      </c>
      <c r="D72" s="9">
        <f t="shared" si="1"/>
        <v>64418.59476145669</v>
      </c>
      <c r="E72" s="17">
        <f t="shared" si="2"/>
        <v>47319.986148382952</v>
      </c>
      <c r="F72" s="9">
        <f t="shared" si="3"/>
        <v>17098.608613073739</v>
      </c>
      <c r="G72" s="17">
        <f t="shared" si="4"/>
        <v>11339698.066998836</v>
      </c>
    </row>
    <row r="73" spans="1:7" x14ac:dyDescent="0.3">
      <c r="B73">
        <v>43</v>
      </c>
      <c r="C73" s="17">
        <f t="shared" si="0"/>
        <v>11339698.066998836</v>
      </c>
      <c r="D73" s="9">
        <f t="shared" si="1"/>
        <v>64418.59476145669</v>
      </c>
      <c r="E73" s="17">
        <f t="shared" si="2"/>
        <v>47248.741945828486</v>
      </c>
      <c r="F73" s="9">
        <f t="shared" si="3"/>
        <v>17169.852815628205</v>
      </c>
      <c r="G73" s="17">
        <f t="shared" si="4"/>
        <v>11322528.214183208</v>
      </c>
    </row>
    <row r="74" spans="1:7" x14ac:dyDescent="0.3">
      <c r="B74">
        <v>44</v>
      </c>
      <c r="C74" s="17">
        <f t="shared" si="0"/>
        <v>11322528.214183208</v>
      </c>
      <c r="D74" s="9">
        <f t="shared" si="1"/>
        <v>64418.59476145669</v>
      </c>
      <c r="E74" s="17">
        <f t="shared" si="2"/>
        <v>47177.200892430032</v>
      </c>
      <c r="F74" s="9">
        <f t="shared" si="3"/>
        <v>17241.393869026659</v>
      </c>
      <c r="G74" s="17">
        <f t="shared" si="4"/>
        <v>11305286.82031418</v>
      </c>
    </row>
    <row r="75" spans="1:7" x14ac:dyDescent="0.3">
      <c r="B75">
        <v>45</v>
      </c>
      <c r="C75" s="17">
        <f t="shared" si="0"/>
        <v>11305286.82031418</v>
      </c>
      <c r="D75" s="9">
        <f t="shared" si="1"/>
        <v>64418.59476145669</v>
      </c>
      <c r="E75" s="17">
        <f t="shared" si="2"/>
        <v>47105.361751309079</v>
      </c>
      <c r="F75" s="9">
        <f t="shared" si="3"/>
        <v>17313.233010147611</v>
      </c>
      <c r="G75" s="17">
        <f t="shared" si="4"/>
        <v>11287973.587304033</v>
      </c>
    </row>
    <row r="76" spans="1:7" x14ac:dyDescent="0.3">
      <c r="B76">
        <v>46</v>
      </c>
      <c r="C76" s="17">
        <f t="shared" si="0"/>
        <v>11287973.587304033</v>
      </c>
      <c r="D76" s="9">
        <f t="shared" si="1"/>
        <v>64418.59476145669</v>
      </c>
      <c r="E76" s="17">
        <f t="shared" si="2"/>
        <v>47033.223280433478</v>
      </c>
      <c r="F76" s="9">
        <f t="shared" si="3"/>
        <v>17385.371481023212</v>
      </c>
      <c r="G76" s="17">
        <f t="shared" si="4"/>
        <v>11270588.21582301</v>
      </c>
    </row>
    <row r="77" spans="1:7" x14ac:dyDescent="0.3">
      <c r="B77">
        <v>47</v>
      </c>
      <c r="C77" s="17">
        <f t="shared" si="0"/>
        <v>11270588.21582301</v>
      </c>
      <c r="D77" s="9">
        <f t="shared" si="1"/>
        <v>64418.59476145669</v>
      </c>
      <c r="E77" s="17">
        <f t="shared" si="2"/>
        <v>46960.784232595877</v>
      </c>
      <c r="F77" s="9">
        <f t="shared" si="3"/>
        <v>17457.810528860813</v>
      </c>
      <c r="G77" s="17">
        <f t="shared" si="4"/>
        <v>11253130.405294148</v>
      </c>
    </row>
    <row r="78" spans="1:7" x14ac:dyDescent="0.3">
      <c r="A78" t="s">
        <v>143</v>
      </c>
      <c r="B78">
        <v>48</v>
      </c>
      <c r="C78" s="17">
        <f t="shared" si="0"/>
        <v>11253130.405294148</v>
      </c>
      <c r="D78" s="9">
        <f t="shared" si="1"/>
        <v>64418.59476145669</v>
      </c>
      <c r="E78" s="17">
        <f t="shared" si="2"/>
        <v>46888.043355392285</v>
      </c>
      <c r="F78" s="9">
        <f t="shared" si="3"/>
        <v>17530.551406064405</v>
      </c>
      <c r="G78" s="17">
        <f t="shared" si="4"/>
        <v>11235599.853888083</v>
      </c>
    </row>
    <row r="79" spans="1:7" x14ac:dyDescent="0.3">
      <c r="B79">
        <v>49</v>
      </c>
      <c r="C79" s="17">
        <f t="shared" si="0"/>
        <v>11235599.853888083</v>
      </c>
      <c r="D79" s="9">
        <f t="shared" si="1"/>
        <v>64418.59476145669</v>
      </c>
      <c r="E79" s="17">
        <f t="shared" si="2"/>
        <v>46814.999391200348</v>
      </c>
      <c r="F79" s="9">
        <f t="shared" si="3"/>
        <v>17603.595370256342</v>
      </c>
      <c r="G79" s="17">
        <f t="shared" si="4"/>
        <v>11217996.258517828</v>
      </c>
    </row>
    <row r="80" spans="1:7" x14ac:dyDescent="0.3">
      <c r="B80">
        <v>50</v>
      </c>
      <c r="C80" s="17">
        <f t="shared" si="0"/>
        <v>11217996.258517828</v>
      </c>
      <c r="D80" s="9">
        <f t="shared" si="1"/>
        <v>64418.59476145669</v>
      </c>
      <c r="E80" s="17">
        <f t="shared" si="2"/>
        <v>46741.651077157614</v>
      </c>
      <c r="F80" s="9">
        <f t="shared" si="3"/>
        <v>17676.943684299076</v>
      </c>
      <c r="G80" s="17">
        <f t="shared" si="4"/>
        <v>11200319.314833529</v>
      </c>
    </row>
    <row r="81" spans="1:7" x14ac:dyDescent="0.3">
      <c r="B81">
        <v>51</v>
      </c>
      <c r="C81" s="17">
        <f t="shared" si="0"/>
        <v>11200319.314833529</v>
      </c>
      <c r="D81" s="9">
        <f t="shared" si="1"/>
        <v>64418.59476145669</v>
      </c>
      <c r="E81" s="17">
        <f t="shared" si="2"/>
        <v>46667.997145139707</v>
      </c>
      <c r="F81" s="9">
        <f t="shared" si="3"/>
        <v>17750.597616316983</v>
      </c>
      <c r="G81" s="17">
        <f t="shared" si="4"/>
        <v>11182568.717217213</v>
      </c>
    </row>
    <row r="82" spans="1:7" x14ac:dyDescent="0.3">
      <c r="B82">
        <v>52</v>
      </c>
      <c r="C82" s="17">
        <f t="shared" si="0"/>
        <v>11182568.717217213</v>
      </c>
      <c r="D82" s="9">
        <f t="shared" si="1"/>
        <v>64418.59476145669</v>
      </c>
      <c r="E82" s="17">
        <f t="shared" si="2"/>
        <v>46594.036321738386</v>
      </c>
      <c r="F82" s="9">
        <f t="shared" si="3"/>
        <v>17824.558439718305</v>
      </c>
      <c r="G82" s="17">
        <f t="shared" si="4"/>
        <v>11164744.158777494</v>
      </c>
    </row>
    <row r="83" spans="1:7" x14ac:dyDescent="0.3">
      <c r="B83">
        <v>53</v>
      </c>
      <c r="C83" s="17">
        <f t="shared" si="0"/>
        <v>11164744.158777494</v>
      </c>
      <c r="D83" s="9">
        <f t="shared" si="1"/>
        <v>64418.59476145669</v>
      </c>
      <c r="E83" s="17">
        <f t="shared" si="2"/>
        <v>46519.767328239563</v>
      </c>
      <c r="F83" s="9">
        <f t="shared" si="3"/>
        <v>17898.827433217128</v>
      </c>
      <c r="G83" s="17">
        <f t="shared" si="4"/>
        <v>11146845.331344277</v>
      </c>
    </row>
    <row r="84" spans="1:7" x14ac:dyDescent="0.3">
      <c r="B84">
        <v>54</v>
      </c>
      <c r="C84" s="17">
        <f t="shared" si="0"/>
        <v>11146845.331344277</v>
      </c>
      <c r="D84" s="9">
        <f t="shared" si="1"/>
        <v>64418.59476145669</v>
      </c>
      <c r="E84" s="17">
        <f t="shared" si="2"/>
        <v>46445.188880601148</v>
      </c>
      <c r="F84" s="9">
        <f t="shared" si="3"/>
        <v>17973.405880855542</v>
      </c>
      <c r="G84" s="17">
        <f t="shared" si="4"/>
        <v>11128871.925463421</v>
      </c>
    </row>
    <row r="85" spans="1:7" x14ac:dyDescent="0.3">
      <c r="B85">
        <v>55</v>
      </c>
      <c r="C85" s="17">
        <f t="shared" si="0"/>
        <v>11128871.925463421</v>
      </c>
      <c r="D85" s="9">
        <f t="shared" si="1"/>
        <v>64418.59476145669</v>
      </c>
      <c r="E85" s="17">
        <f t="shared" si="2"/>
        <v>46370.299689430925</v>
      </c>
      <c r="F85" s="9">
        <f t="shared" si="3"/>
        <v>18048.295072025765</v>
      </c>
      <c r="G85" s="17">
        <f t="shared" si="4"/>
        <v>11110823.630391395</v>
      </c>
    </row>
    <row r="86" spans="1:7" x14ac:dyDescent="0.3">
      <c r="B86">
        <v>56</v>
      </c>
      <c r="C86" s="17">
        <f t="shared" si="0"/>
        <v>11110823.630391395</v>
      </c>
      <c r="D86" s="9">
        <f t="shared" si="1"/>
        <v>64418.59476145669</v>
      </c>
      <c r="E86" s="17">
        <f t="shared" si="2"/>
        <v>46295.098459964145</v>
      </c>
      <c r="F86" s="9">
        <f t="shared" si="3"/>
        <v>18123.496301492545</v>
      </c>
      <c r="G86" s="17">
        <f t="shared" si="4"/>
        <v>11092700.134089902</v>
      </c>
    </row>
    <row r="87" spans="1:7" x14ac:dyDescent="0.3">
      <c r="B87">
        <v>57</v>
      </c>
      <c r="C87" s="17">
        <f t="shared" si="0"/>
        <v>11092700.134089902</v>
      </c>
      <c r="D87" s="9">
        <f t="shared" si="1"/>
        <v>64418.59476145669</v>
      </c>
      <c r="E87" s="17">
        <f t="shared" si="2"/>
        <v>46219.583892041264</v>
      </c>
      <c r="F87" s="9">
        <f t="shared" si="3"/>
        <v>18199.010869415426</v>
      </c>
      <c r="G87" s="17">
        <f t="shared" si="4"/>
        <v>11074501.123220487</v>
      </c>
    </row>
    <row r="88" spans="1:7" x14ac:dyDescent="0.3">
      <c r="B88">
        <v>58</v>
      </c>
      <c r="C88" s="17">
        <f t="shared" si="0"/>
        <v>11074501.123220487</v>
      </c>
      <c r="D88" s="9">
        <f t="shared" si="1"/>
        <v>64418.59476145669</v>
      </c>
      <c r="E88" s="17">
        <f t="shared" si="2"/>
        <v>46143.754680085367</v>
      </c>
      <c r="F88" s="9">
        <f t="shared" si="3"/>
        <v>18274.840081371323</v>
      </c>
      <c r="G88" s="17">
        <f t="shared" si="4"/>
        <v>11056226.283139115</v>
      </c>
    </row>
    <row r="89" spans="1:7" x14ac:dyDescent="0.3">
      <c r="B89">
        <v>59</v>
      </c>
      <c r="C89" s="17">
        <f t="shared" si="0"/>
        <v>11056226.283139115</v>
      </c>
      <c r="D89" s="9">
        <f t="shared" si="1"/>
        <v>64418.59476145669</v>
      </c>
      <c r="E89" s="17">
        <f t="shared" si="2"/>
        <v>46067.609513079653</v>
      </c>
      <c r="F89" s="9">
        <f t="shared" si="3"/>
        <v>18350.985248377037</v>
      </c>
      <c r="G89" s="17">
        <f t="shared" si="4"/>
        <v>11037875.297890738</v>
      </c>
    </row>
    <row r="90" spans="1:7" x14ac:dyDescent="0.3">
      <c r="A90" t="s">
        <v>144</v>
      </c>
      <c r="B90">
        <v>60</v>
      </c>
      <c r="C90" s="17">
        <f t="shared" si="0"/>
        <v>11037875.297890738</v>
      </c>
      <c r="D90" s="9">
        <f t="shared" si="1"/>
        <v>64418.59476145669</v>
      </c>
      <c r="E90" s="17">
        <f t="shared" si="2"/>
        <v>45991.147074544744</v>
      </c>
      <c r="F90" s="9">
        <f t="shared" si="3"/>
        <v>18427.447686911946</v>
      </c>
      <c r="G90" s="17">
        <f t="shared" si="4"/>
        <v>11019447.850203825</v>
      </c>
    </row>
    <row r="91" spans="1:7" x14ac:dyDescent="0.3">
      <c r="B91">
        <v>61</v>
      </c>
      <c r="C91" s="17">
        <f t="shared" si="0"/>
        <v>11019447.850203825</v>
      </c>
      <c r="D91" s="9">
        <f t="shared" si="1"/>
        <v>64418.59476145669</v>
      </c>
      <c r="E91" s="17">
        <f t="shared" si="2"/>
        <v>45914.36604251594</v>
      </c>
      <c r="F91" s="9">
        <f t="shared" si="3"/>
        <v>18504.228718940751</v>
      </c>
      <c r="G91" s="17">
        <f t="shared" si="4"/>
        <v>11000943.621484885</v>
      </c>
    </row>
    <row r="92" spans="1:7" x14ac:dyDescent="0.3">
      <c r="B92">
        <v>62</v>
      </c>
      <c r="C92" s="17">
        <f t="shared" si="0"/>
        <v>11000943.621484885</v>
      </c>
      <c r="D92" s="9">
        <f t="shared" si="1"/>
        <v>64418.59476145669</v>
      </c>
      <c r="E92" s="17">
        <f t="shared" si="2"/>
        <v>45837.265089520362</v>
      </c>
      <c r="F92" s="9">
        <f t="shared" si="3"/>
        <v>18581.329671936328</v>
      </c>
      <c r="G92" s="17">
        <f t="shared" si="4"/>
        <v>10982362.291812949</v>
      </c>
    </row>
    <row r="93" spans="1:7" x14ac:dyDescent="0.3">
      <c r="B93">
        <v>63</v>
      </c>
      <c r="C93" s="17">
        <f t="shared" si="0"/>
        <v>10982362.291812949</v>
      </c>
      <c r="D93" s="9">
        <f t="shared" si="1"/>
        <v>64418.59476145669</v>
      </c>
      <c r="E93" s="17">
        <f t="shared" si="2"/>
        <v>45759.842882553959</v>
      </c>
      <c r="F93" s="9">
        <f t="shared" si="3"/>
        <v>18658.751878902731</v>
      </c>
      <c r="G93" s="17">
        <f t="shared" si="4"/>
        <v>10963703.539934047</v>
      </c>
    </row>
    <row r="94" spans="1:7" x14ac:dyDescent="0.3">
      <c r="B94">
        <v>64</v>
      </c>
      <c r="C94" s="17">
        <f t="shared" si="0"/>
        <v>10963703.539934047</v>
      </c>
      <c r="D94" s="9">
        <f t="shared" si="1"/>
        <v>64418.59476145669</v>
      </c>
      <c r="E94" s="17">
        <f t="shared" si="2"/>
        <v>45682.098083058525</v>
      </c>
      <c r="F94" s="9">
        <f t="shared" si="3"/>
        <v>18736.496678398165</v>
      </c>
      <c r="G94" s="17">
        <f t="shared" si="4"/>
        <v>10944967.043255648</v>
      </c>
    </row>
    <row r="95" spans="1:7" x14ac:dyDescent="0.3">
      <c r="B95">
        <v>65</v>
      </c>
      <c r="C95" s="17">
        <f t="shared" si="0"/>
        <v>10944967.043255648</v>
      </c>
      <c r="D95" s="9">
        <f t="shared" si="1"/>
        <v>64418.59476145669</v>
      </c>
      <c r="E95" s="17">
        <f t="shared" si="2"/>
        <v>45604.02934689854</v>
      </c>
      <c r="F95" s="9">
        <f t="shared" si="3"/>
        <v>18814.56541455815</v>
      </c>
      <c r="G95" s="17">
        <f t="shared" si="4"/>
        <v>10926152.47784109</v>
      </c>
    </row>
    <row r="96" spans="1:7" x14ac:dyDescent="0.3">
      <c r="B96">
        <v>66</v>
      </c>
      <c r="C96" s="17">
        <f t="shared" ref="C96:C159" si="5">G95</f>
        <v>10926152.47784109</v>
      </c>
      <c r="D96" s="9">
        <f t="shared" ref="D96:D159" si="6">$B$24</f>
        <v>64418.59476145669</v>
      </c>
      <c r="E96" s="17">
        <f t="shared" ref="E96:E159" si="7">C96*$B$19/12</f>
        <v>45525.635324337876</v>
      </c>
      <c r="F96" s="9">
        <f t="shared" ref="F96:F159" si="8">D96-E96</f>
        <v>18892.959437118814</v>
      </c>
      <c r="G96" s="17">
        <f t="shared" ref="G96:G159" si="9">C96-F96</f>
        <v>10907259.518403972</v>
      </c>
    </row>
    <row r="97" spans="1:7" x14ac:dyDescent="0.3">
      <c r="B97">
        <v>67</v>
      </c>
      <c r="C97" s="17">
        <f t="shared" si="5"/>
        <v>10907259.518403972</v>
      </c>
      <c r="D97" s="9">
        <f t="shared" si="6"/>
        <v>64418.59476145669</v>
      </c>
      <c r="E97" s="17">
        <f t="shared" si="7"/>
        <v>45446.914660016548</v>
      </c>
      <c r="F97" s="9">
        <f t="shared" si="8"/>
        <v>18971.680101440143</v>
      </c>
      <c r="G97" s="17">
        <f t="shared" si="9"/>
        <v>10888287.838302532</v>
      </c>
    </row>
    <row r="98" spans="1:7" x14ac:dyDescent="0.3">
      <c r="B98">
        <v>68</v>
      </c>
      <c r="C98" s="17">
        <f t="shared" si="5"/>
        <v>10888287.838302532</v>
      </c>
      <c r="D98" s="9">
        <f t="shared" si="6"/>
        <v>64418.59476145669</v>
      </c>
      <c r="E98" s="17">
        <f t="shared" si="7"/>
        <v>45367.865992927218</v>
      </c>
      <c r="F98" s="9">
        <f t="shared" si="8"/>
        <v>19050.728768529472</v>
      </c>
      <c r="G98" s="17">
        <f t="shared" si="9"/>
        <v>10869237.109534003</v>
      </c>
    </row>
    <row r="99" spans="1:7" x14ac:dyDescent="0.3">
      <c r="B99">
        <v>69</v>
      </c>
      <c r="C99" s="17">
        <f t="shared" si="5"/>
        <v>10869237.109534003</v>
      </c>
      <c r="D99" s="9">
        <f t="shared" si="6"/>
        <v>64418.59476145669</v>
      </c>
      <c r="E99" s="17">
        <f t="shared" si="7"/>
        <v>45288.487956391677</v>
      </c>
      <c r="F99" s="9">
        <f t="shared" si="8"/>
        <v>19130.106805065014</v>
      </c>
      <c r="G99" s="17">
        <f t="shared" si="9"/>
        <v>10850107.002728937</v>
      </c>
    </row>
    <row r="100" spans="1:7" x14ac:dyDescent="0.3">
      <c r="B100">
        <v>70</v>
      </c>
      <c r="C100" s="17">
        <f t="shared" si="5"/>
        <v>10850107.002728937</v>
      </c>
      <c r="D100" s="9">
        <f t="shared" si="6"/>
        <v>64418.59476145669</v>
      </c>
      <c r="E100" s="17">
        <f t="shared" si="7"/>
        <v>45208.779178037243</v>
      </c>
      <c r="F100" s="9">
        <f t="shared" si="8"/>
        <v>19209.815583419448</v>
      </c>
      <c r="G100" s="17">
        <f t="shared" si="9"/>
        <v>10830897.187145518</v>
      </c>
    </row>
    <row r="101" spans="1:7" x14ac:dyDescent="0.3">
      <c r="B101">
        <v>71</v>
      </c>
      <c r="C101" s="17">
        <f t="shared" si="5"/>
        <v>10830897.187145518</v>
      </c>
      <c r="D101" s="9">
        <f t="shared" si="6"/>
        <v>64418.59476145669</v>
      </c>
      <c r="E101" s="17">
        <f t="shared" si="7"/>
        <v>45128.738279772988</v>
      </c>
      <c r="F101" s="9">
        <f t="shared" si="8"/>
        <v>19289.856481683702</v>
      </c>
      <c r="G101" s="17">
        <f t="shared" si="9"/>
        <v>10811607.330663834</v>
      </c>
    </row>
    <row r="102" spans="1:7" x14ac:dyDescent="0.3">
      <c r="A102" t="s">
        <v>145</v>
      </c>
      <c r="B102">
        <v>72</v>
      </c>
      <c r="C102" s="17">
        <f t="shared" si="5"/>
        <v>10811607.330663834</v>
      </c>
      <c r="D102" s="9">
        <f t="shared" si="6"/>
        <v>64418.59476145669</v>
      </c>
      <c r="E102" s="17">
        <f t="shared" si="7"/>
        <v>45048.36387776598</v>
      </c>
      <c r="F102" s="9">
        <f t="shared" si="8"/>
        <v>19370.23088369071</v>
      </c>
      <c r="G102" s="17">
        <f t="shared" si="9"/>
        <v>10792237.099780142</v>
      </c>
    </row>
    <row r="103" spans="1:7" x14ac:dyDescent="0.3">
      <c r="B103">
        <v>73</v>
      </c>
      <c r="C103" s="17">
        <f t="shared" si="5"/>
        <v>10792237.099780142</v>
      </c>
      <c r="D103" s="9">
        <f t="shared" si="6"/>
        <v>64418.59476145669</v>
      </c>
      <c r="E103" s="17">
        <f t="shared" si="7"/>
        <v>44967.654582417257</v>
      </c>
      <c r="F103" s="9">
        <f t="shared" si="8"/>
        <v>19450.940179039433</v>
      </c>
      <c r="G103" s="17">
        <f t="shared" si="9"/>
        <v>10772786.159601104</v>
      </c>
    </row>
    <row r="104" spans="1:7" x14ac:dyDescent="0.3">
      <c r="B104">
        <v>74</v>
      </c>
      <c r="C104" s="17">
        <f t="shared" si="5"/>
        <v>10772786.159601104</v>
      </c>
      <c r="D104" s="9">
        <f t="shared" si="6"/>
        <v>64418.59476145669</v>
      </c>
      <c r="E104" s="17">
        <f t="shared" si="7"/>
        <v>44886.608998337935</v>
      </c>
      <c r="F104" s="9">
        <f t="shared" si="8"/>
        <v>19531.985763118755</v>
      </c>
      <c r="G104" s="17">
        <f t="shared" si="9"/>
        <v>10753254.173837984</v>
      </c>
    </row>
    <row r="105" spans="1:7" x14ac:dyDescent="0.3">
      <c r="B105">
        <v>75</v>
      </c>
      <c r="C105" s="17">
        <f t="shared" si="5"/>
        <v>10753254.173837984</v>
      </c>
      <c r="D105" s="9">
        <f t="shared" si="6"/>
        <v>64418.59476145669</v>
      </c>
      <c r="E105" s="17">
        <f t="shared" si="7"/>
        <v>44805.225724324933</v>
      </c>
      <c r="F105" s="9">
        <f t="shared" si="8"/>
        <v>19613.369037131757</v>
      </c>
      <c r="G105" s="17">
        <f t="shared" si="9"/>
        <v>10733640.804800853</v>
      </c>
    </row>
    <row r="106" spans="1:7" x14ac:dyDescent="0.3">
      <c r="B106">
        <v>76</v>
      </c>
      <c r="C106" s="17">
        <f t="shared" si="5"/>
        <v>10733640.804800853</v>
      </c>
      <c r="D106" s="9">
        <f t="shared" si="6"/>
        <v>64418.59476145669</v>
      </c>
      <c r="E106" s="17">
        <f t="shared" si="7"/>
        <v>44723.503353336891</v>
      </c>
      <c r="F106" s="9">
        <f t="shared" si="8"/>
        <v>19695.091408119799</v>
      </c>
      <c r="G106" s="17">
        <f t="shared" si="9"/>
        <v>10713945.713392733</v>
      </c>
    </row>
    <row r="107" spans="1:7" x14ac:dyDescent="0.3">
      <c r="B107">
        <v>77</v>
      </c>
      <c r="C107" s="17">
        <f t="shared" si="5"/>
        <v>10713945.713392733</v>
      </c>
      <c r="D107" s="9">
        <f t="shared" si="6"/>
        <v>64418.59476145669</v>
      </c>
      <c r="E107" s="17">
        <f t="shared" si="7"/>
        <v>44641.440472469723</v>
      </c>
      <c r="F107" s="9">
        <f t="shared" si="8"/>
        <v>19777.154288986967</v>
      </c>
      <c r="G107" s="17">
        <f t="shared" si="9"/>
        <v>10694168.559103746</v>
      </c>
    </row>
    <row r="108" spans="1:7" x14ac:dyDescent="0.3">
      <c r="B108">
        <v>78</v>
      </c>
      <c r="C108" s="17">
        <f t="shared" si="5"/>
        <v>10694168.559103746</v>
      </c>
      <c r="D108" s="9">
        <f t="shared" si="6"/>
        <v>64418.59476145669</v>
      </c>
      <c r="E108" s="17">
        <f t="shared" si="7"/>
        <v>44559.03566293227</v>
      </c>
      <c r="F108" s="9">
        <f t="shared" si="8"/>
        <v>19859.55909852442</v>
      </c>
      <c r="G108" s="17">
        <f t="shared" si="9"/>
        <v>10674309.000005221</v>
      </c>
    </row>
    <row r="109" spans="1:7" x14ac:dyDescent="0.3">
      <c r="B109">
        <v>79</v>
      </c>
      <c r="C109" s="17">
        <f t="shared" si="5"/>
        <v>10674309.000005221</v>
      </c>
      <c r="D109" s="9">
        <f t="shared" si="6"/>
        <v>64418.59476145669</v>
      </c>
      <c r="E109" s="17">
        <f t="shared" si="7"/>
        <v>44476.287500021754</v>
      </c>
      <c r="F109" s="9">
        <f t="shared" si="8"/>
        <v>19942.307261434937</v>
      </c>
      <c r="G109" s="17">
        <f t="shared" si="9"/>
        <v>10654366.692743786</v>
      </c>
    </row>
    <row r="110" spans="1:7" x14ac:dyDescent="0.3">
      <c r="B110">
        <v>80</v>
      </c>
      <c r="C110" s="17">
        <f t="shared" si="5"/>
        <v>10654366.692743786</v>
      </c>
      <c r="D110" s="9">
        <f t="shared" si="6"/>
        <v>64418.59476145669</v>
      </c>
      <c r="E110" s="17">
        <f t="shared" si="7"/>
        <v>44393.194553099107</v>
      </c>
      <c r="F110" s="9">
        <f t="shared" si="8"/>
        <v>20025.400208357583</v>
      </c>
      <c r="G110" s="17">
        <f t="shared" si="9"/>
        <v>10634341.292535428</v>
      </c>
    </row>
    <row r="111" spans="1:7" x14ac:dyDescent="0.3">
      <c r="B111">
        <v>81</v>
      </c>
      <c r="C111" s="17">
        <f t="shared" si="5"/>
        <v>10634341.292535428</v>
      </c>
      <c r="D111" s="9">
        <f t="shared" si="6"/>
        <v>64418.59476145669</v>
      </c>
      <c r="E111" s="17">
        <f t="shared" si="7"/>
        <v>44309.755385564284</v>
      </c>
      <c r="F111" s="9">
        <f t="shared" si="8"/>
        <v>20108.839375892407</v>
      </c>
      <c r="G111" s="17">
        <f t="shared" si="9"/>
        <v>10614232.453159535</v>
      </c>
    </row>
    <row r="112" spans="1:7" x14ac:dyDescent="0.3">
      <c r="B112">
        <v>82</v>
      </c>
      <c r="C112" s="17">
        <f t="shared" si="5"/>
        <v>10614232.453159535</v>
      </c>
      <c r="D112" s="9">
        <f t="shared" si="6"/>
        <v>64418.59476145669</v>
      </c>
      <c r="E112" s="17">
        <f t="shared" si="7"/>
        <v>44225.968554831401</v>
      </c>
      <c r="F112" s="9">
        <f t="shared" si="8"/>
        <v>20192.626206625289</v>
      </c>
      <c r="G112" s="17">
        <f t="shared" si="9"/>
        <v>10594039.82695291</v>
      </c>
    </row>
    <row r="113" spans="1:7" x14ac:dyDescent="0.3">
      <c r="B113">
        <v>83</v>
      </c>
      <c r="C113" s="17">
        <f t="shared" si="5"/>
        <v>10594039.82695291</v>
      </c>
      <c r="D113" s="9">
        <f t="shared" si="6"/>
        <v>64418.59476145669</v>
      </c>
      <c r="E113" s="17">
        <f t="shared" si="7"/>
        <v>44141.832612303791</v>
      </c>
      <c r="F113" s="9">
        <f t="shared" si="8"/>
        <v>20276.762149152899</v>
      </c>
      <c r="G113" s="17">
        <f t="shared" si="9"/>
        <v>10573763.064803757</v>
      </c>
    </row>
    <row r="114" spans="1:7" x14ac:dyDescent="0.3">
      <c r="A114" t="s">
        <v>146</v>
      </c>
      <c r="B114">
        <v>84</v>
      </c>
      <c r="C114" s="17">
        <f t="shared" si="5"/>
        <v>10573763.064803757</v>
      </c>
      <c r="D114" s="9">
        <f t="shared" si="6"/>
        <v>64418.59476145669</v>
      </c>
      <c r="E114" s="17">
        <f t="shared" si="7"/>
        <v>44057.346103348995</v>
      </c>
      <c r="F114" s="9">
        <f t="shared" si="8"/>
        <v>20361.248658107696</v>
      </c>
      <c r="G114" s="17">
        <f t="shared" si="9"/>
        <v>10553401.816145649</v>
      </c>
    </row>
    <row r="115" spans="1:7" x14ac:dyDescent="0.3">
      <c r="B115">
        <v>85</v>
      </c>
      <c r="C115" s="17">
        <f t="shared" si="5"/>
        <v>10553401.816145649</v>
      </c>
      <c r="D115" s="9">
        <f t="shared" si="6"/>
        <v>64418.59476145669</v>
      </c>
      <c r="E115" s="17">
        <f t="shared" si="7"/>
        <v>43972.50756727354</v>
      </c>
      <c r="F115" s="9">
        <f t="shared" si="8"/>
        <v>20446.08719418315</v>
      </c>
      <c r="G115" s="17">
        <f t="shared" si="9"/>
        <v>10532955.728951465</v>
      </c>
    </row>
    <row r="116" spans="1:7" x14ac:dyDescent="0.3">
      <c r="B116">
        <v>86</v>
      </c>
      <c r="C116" s="17">
        <f t="shared" si="5"/>
        <v>10532955.728951465</v>
      </c>
      <c r="D116" s="9">
        <f t="shared" si="6"/>
        <v>64418.59476145669</v>
      </c>
      <c r="E116" s="17">
        <f t="shared" si="7"/>
        <v>43887.315537297778</v>
      </c>
      <c r="F116" s="9">
        <f t="shared" si="8"/>
        <v>20531.279224158912</v>
      </c>
      <c r="G116" s="17">
        <f t="shared" si="9"/>
        <v>10512424.449727306</v>
      </c>
    </row>
    <row r="117" spans="1:7" x14ac:dyDescent="0.3">
      <c r="B117">
        <v>87</v>
      </c>
      <c r="C117" s="17">
        <f t="shared" si="5"/>
        <v>10512424.449727306</v>
      </c>
      <c r="D117" s="9">
        <f t="shared" si="6"/>
        <v>64418.59476145669</v>
      </c>
      <c r="E117" s="17">
        <f t="shared" si="7"/>
        <v>43801.768540530444</v>
      </c>
      <c r="F117" s="9">
        <f t="shared" si="8"/>
        <v>20616.826220926247</v>
      </c>
      <c r="G117" s="17">
        <f t="shared" si="9"/>
        <v>10491807.62350638</v>
      </c>
    </row>
    <row r="118" spans="1:7" x14ac:dyDescent="0.3">
      <c r="B118">
        <v>88</v>
      </c>
      <c r="C118" s="17">
        <f t="shared" si="5"/>
        <v>10491807.62350638</v>
      </c>
      <c r="D118" s="9">
        <f t="shared" si="6"/>
        <v>64418.59476145669</v>
      </c>
      <c r="E118" s="17">
        <f t="shared" si="7"/>
        <v>43715.865097943257</v>
      </c>
      <c r="F118" s="9">
        <f t="shared" si="8"/>
        <v>20702.729663513433</v>
      </c>
      <c r="G118" s="17">
        <f t="shared" si="9"/>
        <v>10471104.893842867</v>
      </c>
    </row>
    <row r="119" spans="1:7" x14ac:dyDescent="0.3">
      <c r="B119">
        <v>89</v>
      </c>
      <c r="C119" s="17">
        <f t="shared" si="5"/>
        <v>10471104.893842867</v>
      </c>
      <c r="D119" s="9">
        <f t="shared" si="6"/>
        <v>64418.59476145669</v>
      </c>
      <c r="E119" s="17">
        <f t="shared" si="7"/>
        <v>43629.603724345281</v>
      </c>
      <c r="F119" s="9">
        <f t="shared" si="8"/>
        <v>20788.991037111409</v>
      </c>
      <c r="G119" s="17">
        <f t="shared" si="9"/>
        <v>10450315.902805755</v>
      </c>
    </row>
    <row r="120" spans="1:7" x14ac:dyDescent="0.3">
      <c r="B120">
        <v>90</v>
      </c>
      <c r="C120" s="17">
        <f t="shared" si="5"/>
        <v>10450315.902805755</v>
      </c>
      <c r="D120" s="9">
        <f t="shared" si="6"/>
        <v>64418.59476145669</v>
      </c>
      <c r="E120" s="17">
        <f t="shared" si="7"/>
        <v>43542.982928357313</v>
      </c>
      <c r="F120" s="9">
        <f t="shared" si="8"/>
        <v>20875.611833099378</v>
      </c>
      <c r="G120" s="17">
        <f t="shared" si="9"/>
        <v>10429440.290972656</v>
      </c>
    </row>
    <row r="121" spans="1:7" x14ac:dyDescent="0.3">
      <c r="B121">
        <v>91</v>
      </c>
      <c r="C121" s="17">
        <f t="shared" si="5"/>
        <v>10429440.290972656</v>
      </c>
      <c r="D121" s="9">
        <f t="shared" si="6"/>
        <v>64418.59476145669</v>
      </c>
      <c r="E121" s="17">
        <f t="shared" si="7"/>
        <v>43456.001212386065</v>
      </c>
      <c r="F121" s="9">
        <f t="shared" si="8"/>
        <v>20962.593549070625</v>
      </c>
      <c r="G121" s="17">
        <f t="shared" si="9"/>
        <v>10408477.697423585</v>
      </c>
    </row>
    <row r="122" spans="1:7" x14ac:dyDescent="0.3">
      <c r="B122">
        <v>92</v>
      </c>
      <c r="C122" s="17">
        <f t="shared" si="5"/>
        <v>10408477.697423585</v>
      </c>
      <c r="D122" s="9">
        <f t="shared" si="6"/>
        <v>64418.59476145669</v>
      </c>
      <c r="E122" s="17">
        <f t="shared" si="7"/>
        <v>43368.657072598267</v>
      </c>
      <c r="F122" s="9">
        <f t="shared" si="8"/>
        <v>21049.937688858423</v>
      </c>
      <c r="G122" s="17">
        <f t="shared" si="9"/>
        <v>10387427.759734726</v>
      </c>
    </row>
    <row r="123" spans="1:7" x14ac:dyDescent="0.3">
      <c r="B123">
        <v>93</v>
      </c>
      <c r="C123" s="17">
        <f t="shared" si="5"/>
        <v>10387427.759734726</v>
      </c>
      <c r="D123" s="9">
        <f t="shared" si="6"/>
        <v>64418.59476145669</v>
      </c>
      <c r="E123" s="17">
        <f t="shared" si="7"/>
        <v>43280.948998894695</v>
      </c>
      <c r="F123" s="9">
        <f t="shared" si="8"/>
        <v>21137.645762561995</v>
      </c>
      <c r="G123" s="17">
        <f t="shared" si="9"/>
        <v>10366290.113972163</v>
      </c>
    </row>
    <row r="124" spans="1:7" x14ac:dyDescent="0.3">
      <c r="B124">
        <v>94</v>
      </c>
      <c r="C124" s="17">
        <f t="shared" si="5"/>
        <v>10366290.113972163</v>
      </c>
      <c r="D124" s="9">
        <f t="shared" si="6"/>
        <v>64418.59476145669</v>
      </c>
      <c r="E124" s="17">
        <f t="shared" si="7"/>
        <v>43192.875474884015</v>
      </c>
      <c r="F124" s="9">
        <f t="shared" si="8"/>
        <v>21225.719286572676</v>
      </c>
      <c r="G124" s="17">
        <f t="shared" si="9"/>
        <v>10345064.394685591</v>
      </c>
    </row>
    <row r="125" spans="1:7" x14ac:dyDescent="0.3">
      <c r="B125">
        <v>95</v>
      </c>
      <c r="C125" s="17">
        <f t="shared" si="5"/>
        <v>10345064.394685591</v>
      </c>
      <c r="D125" s="9">
        <f t="shared" si="6"/>
        <v>64418.59476145669</v>
      </c>
      <c r="E125" s="17">
        <f t="shared" si="7"/>
        <v>43104.434977856632</v>
      </c>
      <c r="F125" s="9">
        <f t="shared" si="8"/>
        <v>21314.159783600058</v>
      </c>
      <c r="G125" s="17">
        <f t="shared" si="9"/>
        <v>10323750.234901991</v>
      </c>
    </row>
    <row r="126" spans="1:7" x14ac:dyDescent="0.3">
      <c r="A126" t="s">
        <v>147</v>
      </c>
      <c r="B126">
        <v>96</v>
      </c>
      <c r="C126" s="17">
        <f t="shared" si="5"/>
        <v>10323750.234901991</v>
      </c>
      <c r="D126" s="9">
        <f t="shared" si="6"/>
        <v>64418.59476145669</v>
      </c>
      <c r="E126" s="17">
        <f t="shared" si="7"/>
        <v>43015.625978758297</v>
      </c>
      <c r="F126" s="9">
        <f t="shared" si="8"/>
        <v>21402.968782698394</v>
      </c>
      <c r="G126" s="18">
        <f t="shared" si="9"/>
        <v>10302347.266119292</v>
      </c>
    </row>
    <row r="127" spans="1:7" x14ac:dyDescent="0.3">
      <c r="B127">
        <v>97</v>
      </c>
      <c r="C127" s="17">
        <f t="shared" si="5"/>
        <v>10302347.266119292</v>
      </c>
      <c r="D127" s="9">
        <f t="shared" si="6"/>
        <v>64418.59476145669</v>
      </c>
      <c r="E127" s="17">
        <f t="shared" si="7"/>
        <v>42926.446942163719</v>
      </c>
      <c r="F127" s="9">
        <f t="shared" si="8"/>
        <v>21492.147819292972</v>
      </c>
      <c r="G127" s="17">
        <f t="shared" si="9"/>
        <v>10280855.118299998</v>
      </c>
    </row>
    <row r="128" spans="1:7" x14ac:dyDescent="0.3">
      <c r="B128">
        <v>98</v>
      </c>
      <c r="C128" s="17">
        <f t="shared" si="5"/>
        <v>10280855.118299998</v>
      </c>
      <c r="D128" s="9">
        <f t="shared" si="6"/>
        <v>64418.59476145669</v>
      </c>
      <c r="E128" s="17">
        <f t="shared" si="7"/>
        <v>42836.896326249996</v>
      </c>
      <c r="F128" s="9">
        <f t="shared" si="8"/>
        <v>21581.698435206694</v>
      </c>
      <c r="G128" s="17">
        <f t="shared" si="9"/>
        <v>10259273.419864792</v>
      </c>
    </row>
    <row r="129" spans="2:7" x14ac:dyDescent="0.3">
      <c r="B129">
        <v>99</v>
      </c>
      <c r="C129" s="17">
        <f t="shared" si="5"/>
        <v>10259273.419864792</v>
      </c>
      <c r="D129" s="9">
        <f t="shared" si="6"/>
        <v>64418.59476145669</v>
      </c>
      <c r="E129" s="17">
        <f t="shared" si="7"/>
        <v>42746.972582769966</v>
      </c>
      <c r="F129" s="9">
        <f t="shared" si="8"/>
        <v>21671.622178686725</v>
      </c>
      <c r="G129" s="17">
        <f t="shared" si="9"/>
        <v>10237601.797686106</v>
      </c>
    </row>
    <row r="130" spans="2:7" x14ac:dyDescent="0.3">
      <c r="B130">
        <v>100</v>
      </c>
      <c r="C130" s="17">
        <f t="shared" si="5"/>
        <v>10237601.797686106</v>
      </c>
      <c r="D130" s="9">
        <f t="shared" si="6"/>
        <v>64418.59476145669</v>
      </c>
      <c r="E130" s="17">
        <f t="shared" si="7"/>
        <v>42656.674157025445</v>
      </c>
      <c r="F130" s="9">
        <f t="shared" si="8"/>
        <v>21761.920604431245</v>
      </c>
      <c r="G130" s="17">
        <f t="shared" si="9"/>
        <v>10215839.877081674</v>
      </c>
    </row>
    <row r="131" spans="2:7" x14ac:dyDescent="0.3">
      <c r="B131">
        <v>101</v>
      </c>
      <c r="C131" s="17">
        <f t="shared" si="5"/>
        <v>10215839.877081674</v>
      </c>
      <c r="D131" s="9">
        <f t="shared" si="6"/>
        <v>64418.59476145669</v>
      </c>
      <c r="E131" s="17">
        <f t="shared" si="7"/>
        <v>42565.999487840309</v>
      </c>
      <c r="F131" s="9">
        <f t="shared" si="8"/>
        <v>21852.595273616382</v>
      </c>
      <c r="G131" s="17">
        <f t="shared" si="9"/>
        <v>10193987.281808058</v>
      </c>
    </row>
    <row r="132" spans="2:7" x14ac:dyDescent="0.3">
      <c r="B132">
        <v>102</v>
      </c>
      <c r="C132" s="17">
        <f t="shared" si="5"/>
        <v>10193987.281808058</v>
      </c>
      <c r="D132" s="9">
        <f t="shared" si="6"/>
        <v>64418.59476145669</v>
      </c>
      <c r="E132" s="17">
        <f t="shared" si="7"/>
        <v>42474.947007533578</v>
      </c>
      <c r="F132" s="9">
        <f t="shared" si="8"/>
        <v>21943.647753923113</v>
      </c>
      <c r="G132" s="17">
        <f t="shared" si="9"/>
        <v>10172043.634054136</v>
      </c>
    </row>
    <row r="133" spans="2:7" x14ac:dyDescent="0.3">
      <c r="B133">
        <v>103</v>
      </c>
      <c r="C133" s="17">
        <f t="shared" si="5"/>
        <v>10172043.634054136</v>
      </c>
      <c r="D133" s="9">
        <f t="shared" si="6"/>
        <v>64418.59476145669</v>
      </c>
      <c r="E133" s="17">
        <f t="shared" si="7"/>
        <v>42383.515141892232</v>
      </c>
      <c r="F133" s="9">
        <f t="shared" si="8"/>
        <v>22035.079619564458</v>
      </c>
      <c r="G133" s="17">
        <f t="shared" si="9"/>
        <v>10150008.554434571</v>
      </c>
    </row>
    <row r="134" spans="2:7" x14ac:dyDescent="0.3">
      <c r="B134">
        <v>104</v>
      </c>
      <c r="C134" s="17">
        <f t="shared" si="5"/>
        <v>10150008.554434571</v>
      </c>
      <c r="D134" s="9">
        <f t="shared" si="6"/>
        <v>64418.59476145669</v>
      </c>
      <c r="E134" s="17">
        <f t="shared" si="7"/>
        <v>42291.70231014405</v>
      </c>
      <c r="F134" s="9">
        <f t="shared" si="8"/>
        <v>22126.89245131264</v>
      </c>
      <c r="G134" s="17">
        <f t="shared" si="9"/>
        <v>10127881.661983259</v>
      </c>
    </row>
    <row r="135" spans="2:7" x14ac:dyDescent="0.3">
      <c r="B135">
        <v>105</v>
      </c>
      <c r="C135" s="17">
        <f t="shared" si="5"/>
        <v>10127881.661983259</v>
      </c>
      <c r="D135" s="9">
        <f t="shared" si="6"/>
        <v>64418.59476145669</v>
      </c>
      <c r="E135" s="17">
        <f t="shared" si="7"/>
        <v>42199.506924930247</v>
      </c>
      <c r="F135" s="9">
        <f t="shared" si="8"/>
        <v>22219.087836526443</v>
      </c>
      <c r="G135" s="17">
        <f t="shared" si="9"/>
        <v>10105662.574146733</v>
      </c>
    </row>
    <row r="136" spans="2:7" x14ac:dyDescent="0.3">
      <c r="B136">
        <v>106</v>
      </c>
      <c r="C136" s="17">
        <f t="shared" si="5"/>
        <v>10105662.574146733</v>
      </c>
      <c r="D136" s="9">
        <f t="shared" si="6"/>
        <v>64418.59476145669</v>
      </c>
      <c r="E136" s="17">
        <f t="shared" si="7"/>
        <v>42106.927392278056</v>
      </c>
      <c r="F136" s="9">
        <f t="shared" si="8"/>
        <v>22311.667369178635</v>
      </c>
      <c r="G136" s="17">
        <f t="shared" si="9"/>
        <v>10083350.906777553</v>
      </c>
    </row>
    <row r="137" spans="2:7" x14ac:dyDescent="0.3">
      <c r="B137">
        <v>107</v>
      </c>
      <c r="C137" s="17">
        <f t="shared" si="5"/>
        <v>10083350.906777553</v>
      </c>
      <c r="D137" s="9">
        <f t="shared" si="6"/>
        <v>64418.59476145669</v>
      </c>
      <c r="E137" s="17">
        <f t="shared" si="7"/>
        <v>42013.962111573142</v>
      </c>
      <c r="F137" s="9">
        <f t="shared" si="8"/>
        <v>22404.632649883548</v>
      </c>
      <c r="G137" s="17">
        <f t="shared" si="9"/>
        <v>10060946.27412767</v>
      </c>
    </row>
    <row r="138" spans="2:7" x14ac:dyDescent="0.3">
      <c r="B138">
        <v>108</v>
      </c>
      <c r="C138" s="17">
        <f t="shared" si="5"/>
        <v>10060946.27412767</v>
      </c>
      <c r="D138" s="9">
        <f t="shared" si="6"/>
        <v>64418.59476145669</v>
      </c>
      <c r="E138" s="17">
        <f t="shared" si="7"/>
        <v>41920.609475531957</v>
      </c>
      <c r="F138" s="9">
        <f t="shared" si="8"/>
        <v>22497.985285924733</v>
      </c>
      <c r="G138" s="17">
        <f t="shared" si="9"/>
        <v>10038448.288841745</v>
      </c>
    </row>
    <row r="139" spans="2:7" x14ac:dyDescent="0.3">
      <c r="B139">
        <v>109</v>
      </c>
      <c r="C139" s="17">
        <f t="shared" si="5"/>
        <v>10038448.288841745</v>
      </c>
      <c r="D139" s="9">
        <f t="shared" si="6"/>
        <v>64418.59476145669</v>
      </c>
      <c r="E139" s="17">
        <f t="shared" si="7"/>
        <v>41826.867870173941</v>
      </c>
      <c r="F139" s="9">
        <f t="shared" si="8"/>
        <v>22591.726891282749</v>
      </c>
      <c r="G139" s="17">
        <f t="shared" si="9"/>
        <v>10015856.561950462</v>
      </c>
    </row>
    <row r="140" spans="2:7" x14ac:dyDescent="0.3">
      <c r="B140">
        <v>110</v>
      </c>
      <c r="C140" s="17">
        <f t="shared" si="5"/>
        <v>10015856.561950462</v>
      </c>
      <c r="D140" s="9">
        <f t="shared" si="6"/>
        <v>64418.59476145669</v>
      </c>
      <c r="E140" s="17">
        <f t="shared" si="7"/>
        <v>41732.735674793592</v>
      </c>
      <c r="F140" s="9">
        <f t="shared" si="8"/>
        <v>22685.859086663098</v>
      </c>
      <c r="G140" s="17">
        <f t="shared" si="9"/>
        <v>9993170.7028637994</v>
      </c>
    </row>
    <row r="141" spans="2:7" x14ac:dyDescent="0.3">
      <c r="B141">
        <v>111</v>
      </c>
      <c r="C141" s="17">
        <f t="shared" si="5"/>
        <v>9993170.7028637994</v>
      </c>
      <c r="D141" s="9">
        <f t="shared" si="6"/>
        <v>64418.59476145669</v>
      </c>
      <c r="E141" s="17">
        <f t="shared" si="7"/>
        <v>41638.211261932498</v>
      </c>
      <c r="F141" s="9">
        <f t="shared" si="8"/>
        <v>22780.383499524192</v>
      </c>
      <c r="G141" s="17">
        <f t="shared" si="9"/>
        <v>9970390.3193642758</v>
      </c>
    </row>
    <row r="142" spans="2:7" x14ac:dyDescent="0.3">
      <c r="B142">
        <v>112</v>
      </c>
      <c r="C142" s="17">
        <f t="shared" si="5"/>
        <v>9970390.3193642758</v>
      </c>
      <c r="D142" s="9">
        <f t="shared" si="6"/>
        <v>64418.59476145669</v>
      </c>
      <c r="E142" s="17">
        <f t="shared" si="7"/>
        <v>41543.292997351149</v>
      </c>
      <c r="F142" s="9">
        <f t="shared" si="8"/>
        <v>22875.301764105541</v>
      </c>
      <c r="G142" s="17">
        <f t="shared" si="9"/>
        <v>9947515.0176001694</v>
      </c>
    </row>
    <row r="143" spans="2:7" x14ac:dyDescent="0.3">
      <c r="B143">
        <v>113</v>
      </c>
      <c r="C143" s="17">
        <f t="shared" si="5"/>
        <v>9947515.0176001694</v>
      </c>
      <c r="D143" s="9">
        <f t="shared" si="6"/>
        <v>64418.59476145669</v>
      </c>
      <c r="E143" s="17">
        <f t="shared" si="7"/>
        <v>41447.979240000706</v>
      </c>
      <c r="F143" s="9">
        <f t="shared" si="8"/>
        <v>22970.615521455984</v>
      </c>
      <c r="G143" s="17">
        <f t="shared" si="9"/>
        <v>9924544.4020787142</v>
      </c>
    </row>
    <row r="144" spans="2:7" x14ac:dyDescent="0.3">
      <c r="B144">
        <v>114</v>
      </c>
      <c r="C144" s="17">
        <f t="shared" si="5"/>
        <v>9924544.4020787142</v>
      </c>
      <c r="D144" s="9">
        <f t="shared" si="6"/>
        <v>64418.59476145669</v>
      </c>
      <c r="E144" s="17">
        <f t="shared" si="7"/>
        <v>41352.268341994648</v>
      </c>
      <c r="F144" s="9">
        <f t="shared" si="8"/>
        <v>23066.326419462042</v>
      </c>
      <c r="G144" s="17">
        <f t="shared" si="9"/>
        <v>9901478.0756592527</v>
      </c>
    </row>
    <row r="145" spans="2:7" x14ac:dyDescent="0.3">
      <c r="B145">
        <v>115</v>
      </c>
      <c r="C145" s="17">
        <f t="shared" si="5"/>
        <v>9901478.0756592527</v>
      </c>
      <c r="D145" s="9">
        <f t="shared" si="6"/>
        <v>64418.59476145669</v>
      </c>
      <c r="E145" s="17">
        <f t="shared" si="7"/>
        <v>41256.158648580218</v>
      </c>
      <c r="F145" s="9">
        <f t="shared" si="8"/>
        <v>23162.436112876472</v>
      </c>
      <c r="G145" s="17">
        <f t="shared" si="9"/>
        <v>9878315.6395463757</v>
      </c>
    </row>
    <row r="146" spans="2:7" x14ac:dyDescent="0.3">
      <c r="B146">
        <v>116</v>
      </c>
      <c r="C146" s="17">
        <f t="shared" si="5"/>
        <v>9878315.6395463757</v>
      </c>
      <c r="D146" s="9">
        <f t="shared" si="6"/>
        <v>64418.59476145669</v>
      </c>
      <c r="E146" s="17">
        <f t="shared" si="7"/>
        <v>41159.648498109898</v>
      </c>
      <c r="F146" s="9">
        <f t="shared" si="8"/>
        <v>23258.946263346792</v>
      </c>
      <c r="G146" s="17">
        <f t="shared" si="9"/>
        <v>9855056.6932830289</v>
      </c>
    </row>
    <row r="147" spans="2:7" x14ac:dyDescent="0.3">
      <c r="B147">
        <v>117</v>
      </c>
      <c r="C147" s="17">
        <f t="shared" si="5"/>
        <v>9855056.6932830289</v>
      </c>
      <c r="D147" s="9">
        <f t="shared" si="6"/>
        <v>64418.59476145669</v>
      </c>
      <c r="E147" s="17">
        <f t="shared" si="7"/>
        <v>41062.736222012623</v>
      </c>
      <c r="F147" s="9">
        <f t="shared" si="8"/>
        <v>23355.858539444067</v>
      </c>
      <c r="G147" s="17">
        <f t="shared" si="9"/>
        <v>9831700.8347435854</v>
      </c>
    </row>
    <row r="148" spans="2:7" x14ac:dyDescent="0.3">
      <c r="B148">
        <v>118</v>
      </c>
      <c r="C148" s="17">
        <f t="shared" si="5"/>
        <v>9831700.8347435854</v>
      </c>
      <c r="D148" s="9">
        <f t="shared" si="6"/>
        <v>64418.59476145669</v>
      </c>
      <c r="E148" s="17">
        <f t="shared" si="7"/>
        <v>40965.420144764939</v>
      </c>
      <c r="F148" s="9">
        <f t="shared" si="8"/>
        <v>23453.174616691751</v>
      </c>
      <c r="G148" s="17">
        <f t="shared" si="9"/>
        <v>9808247.6601268928</v>
      </c>
    </row>
    <row r="149" spans="2:7" x14ac:dyDescent="0.3">
      <c r="B149">
        <v>119</v>
      </c>
      <c r="C149" s="17">
        <f t="shared" si="5"/>
        <v>9808247.6601268928</v>
      </c>
      <c r="D149" s="9">
        <f t="shared" si="6"/>
        <v>64418.59476145669</v>
      </c>
      <c r="E149" s="17">
        <f t="shared" si="7"/>
        <v>40867.698583862053</v>
      </c>
      <c r="F149" s="9">
        <f t="shared" si="8"/>
        <v>23550.896177594637</v>
      </c>
      <c r="G149" s="17">
        <f t="shared" si="9"/>
        <v>9784696.7639492974</v>
      </c>
    </row>
    <row r="150" spans="2:7" x14ac:dyDescent="0.3">
      <c r="B150">
        <v>120</v>
      </c>
      <c r="C150" s="17">
        <f t="shared" si="5"/>
        <v>9784696.7639492974</v>
      </c>
      <c r="D150" s="9">
        <f t="shared" si="6"/>
        <v>64418.59476145669</v>
      </c>
      <c r="E150" s="17">
        <f t="shared" si="7"/>
        <v>40769.569849788742</v>
      </c>
      <c r="F150" s="9">
        <f t="shared" si="8"/>
        <v>23649.024911667948</v>
      </c>
      <c r="G150" s="17">
        <f t="shared" si="9"/>
        <v>9761047.7390376292</v>
      </c>
    </row>
    <row r="151" spans="2:7" x14ac:dyDescent="0.3">
      <c r="B151">
        <v>121</v>
      </c>
      <c r="C151" s="17">
        <f t="shared" si="5"/>
        <v>9761047.7390376292</v>
      </c>
      <c r="D151" s="9">
        <f t="shared" si="6"/>
        <v>64418.59476145669</v>
      </c>
      <c r="E151" s="17">
        <f t="shared" si="7"/>
        <v>40671.032245990122</v>
      </c>
      <c r="F151" s="9">
        <f t="shared" si="8"/>
        <v>23747.562515466569</v>
      </c>
      <c r="G151" s="17">
        <f t="shared" si="9"/>
        <v>9737300.1765221618</v>
      </c>
    </row>
    <row r="152" spans="2:7" x14ac:dyDescent="0.3">
      <c r="B152">
        <v>122</v>
      </c>
      <c r="C152" s="17">
        <f t="shared" si="5"/>
        <v>9737300.1765221618</v>
      </c>
      <c r="D152" s="9">
        <f t="shared" si="6"/>
        <v>64418.59476145669</v>
      </c>
      <c r="E152" s="17">
        <f t="shared" si="7"/>
        <v>40572.084068842341</v>
      </c>
      <c r="F152" s="9">
        <f t="shared" si="8"/>
        <v>23846.510692614349</v>
      </c>
      <c r="G152" s="17">
        <f t="shared" si="9"/>
        <v>9713453.6658295467</v>
      </c>
    </row>
    <row r="153" spans="2:7" x14ac:dyDescent="0.3">
      <c r="B153">
        <v>123</v>
      </c>
      <c r="C153" s="17">
        <f t="shared" si="5"/>
        <v>9713453.6658295467</v>
      </c>
      <c r="D153" s="9">
        <f t="shared" si="6"/>
        <v>64418.59476145669</v>
      </c>
      <c r="E153" s="17">
        <f t="shared" si="7"/>
        <v>40472.723607623113</v>
      </c>
      <c r="F153" s="9">
        <f t="shared" si="8"/>
        <v>23945.871153833577</v>
      </c>
      <c r="G153" s="17">
        <f t="shared" si="9"/>
        <v>9689507.7946757134</v>
      </c>
    </row>
    <row r="154" spans="2:7" x14ac:dyDescent="0.3">
      <c r="B154">
        <v>124</v>
      </c>
      <c r="C154" s="17">
        <f t="shared" si="5"/>
        <v>9689507.7946757134</v>
      </c>
      <c r="D154" s="9">
        <f t="shared" si="6"/>
        <v>64418.59476145669</v>
      </c>
      <c r="E154" s="17">
        <f t="shared" si="7"/>
        <v>40372.94914448214</v>
      </c>
      <c r="F154" s="9">
        <f t="shared" si="8"/>
        <v>24045.645616974551</v>
      </c>
      <c r="G154" s="17">
        <f t="shared" si="9"/>
        <v>9665462.1490587387</v>
      </c>
    </row>
    <row r="155" spans="2:7" x14ac:dyDescent="0.3">
      <c r="B155">
        <v>125</v>
      </c>
      <c r="C155" s="17">
        <f t="shared" si="5"/>
        <v>9665462.1490587387</v>
      </c>
      <c r="D155" s="9">
        <f t="shared" si="6"/>
        <v>64418.59476145669</v>
      </c>
      <c r="E155" s="17">
        <f t="shared" si="7"/>
        <v>40272.758954411409</v>
      </c>
      <c r="F155" s="9">
        <f t="shared" si="8"/>
        <v>24145.835807045281</v>
      </c>
      <c r="G155" s="17">
        <f t="shared" si="9"/>
        <v>9641316.3132516928</v>
      </c>
    </row>
    <row r="156" spans="2:7" x14ac:dyDescent="0.3">
      <c r="B156">
        <v>126</v>
      </c>
      <c r="C156" s="17">
        <f t="shared" si="5"/>
        <v>9641316.3132516928</v>
      </c>
      <c r="D156" s="9">
        <f t="shared" si="6"/>
        <v>64418.59476145669</v>
      </c>
      <c r="E156" s="17">
        <f t="shared" si="7"/>
        <v>40172.15130521539</v>
      </c>
      <c r="F156" s="9">
        <f t="shared" si="8"/>
        <v>24246.443456241301</v>
      </c>
      <c r="G156" s="17">
        <f t="shared" si="9"/>
        <v>9617069.8697954509</v>
      </c>
    </row>
    <row r="157" spans="2:7" x14ac:dyDescent="0.3">
      <c r="B157">
        <v>127</v>
      </c>
      <c r="C157" s="17">
        <f t="shared" si="5"/>
        <v>9617069.8697954509</v>
      </c>
      <c r="D157" s="9">
        <f t="shared" si="6"/>
        <v>64418.59476145669</v>
      </c>
      <c r="E157" s="17">
        <f t="shared" si="7"/>
        <v>40071.124457481048</v>
      </c>
      <c r="F157" s="9">
        <f t="shared" si="8"/>
        <v>24347.470303975642</v>
      </c>
      <c r="G157" s="17">
        <f t="shared" si="9"/>
        <v>9592722.3994914759</v>
      </c>
    </row>
    <row r="158" spans="2:7" x14ac:dyDescent="0.3">
      <c r="B158">
        <v>128</v>
      </c>
      <c r="C158" s="17">
        <f t="shared" si="5"/>
        <v>9592722.3994914759</v>
      </c>
      <c r="D158" s="9">
        <f t="shared" si="6"/>
        <v>64418.59476145669</v>
      </c>
      <c r="E158" s="17">
        <f t="shared" si="7"/>
        <v>39969.67666454782</v>
      </c>
      <c r="F158" s="9">
        <f t="shared" si="8"/>
        <v>24448.91809690887</v>
      </c>
      <c r="G158" s="17">
        <f t="shared" si="9"/>
        <v>9568273.4813945666</v>
      </c>
    </row>
    <row r="159" spans="2:7" x14ac:dyDescent="0.3">
      <c r="B159">
        <v>129</v>
      </c>
      <c r="C159" s="17">
        <f t="shared" si="5"/>
        <v>9568273.4813945666</v>
      </c>
      <c r="D159" s="9">
        <f t="shared" si="6"/>
        <v>64418.59476145669</v>
      </c>
      <c r="E159" s="17">
        <f t="shared" si="7"/>
        <v>39867.806172477365</v>
      </c>
      <c r="F159" s="9">
        <f t="shared" si="8"/>
        <v>24550.788588979325</v>
      </c>
      <c r="G159" s="17">
        <f t="shared" si="9"/>
        <v>9543722.6928055864</v>
      </c>
    </row>
    <row r="160" spans="2:7" x14ac:dyDescent="0.3">
      <c r="B160">
        <v>130</v>
      </c>
      <c r="C160" s="17">
        <f t="shared" ref="C160:C223" si="10">G159</f>
        <v>9543722.6928055864</v>
      </c>
      <c r="D160" s="9">
        <f t="shared" ref="D160:D223" si="11">$B$24</f>
        <v>64418.59476145669</v>
      </c>
      <c r="E160" s="17">
        <f t="shared" ref="E160:E223" si="12">C160*$B$19/12</f>
        <v>39765.511220023276</v>
      </c>
      <c r="F160" s="9">
        <f t="shared" ref="F160:F223" si="13">D160-E160</f>
        <v>24653.083541433414</v>
      </c>
      <c r="G160" s="17">
        <f t="shared" ref="G160:G223" si="14">C160-F160</f>
        <v>9519069.6092641521</v>
      </c>
    </row>
    <row r="161" spans="2:7" x14ac:dyDescent="0.3">
      <c r="B161">
        <v>131</v>
      </c>
      <c r="C161" s="17">
        <f t="shared" si="10"/>
        <v>9519069.6092641521</v>
      </c>
      <c r="D161" s="9">
        <f t="shared" si="11"/>
        <v>64418.59476145669</v>
      </c>
      <c r="E161" s="17">
        <f t="shared" si="12"/>
        <v>39662.790038600637</v>
      </c>
      <c r="F161" s="9">
        <f t="shared" si="13"/>
        <v>24755.804722856054</v>
      </c>
      <c r="G161" s="17">
        <f t="shared" si="14"/>
        <v>9494313.8045412954</v>
      </c>
    </row>
    <row r="162" spans="2:7" x14ac:dyDescent="0.3">
      <c r="B162">
        <v>132</v>
      </c>
      <c r="C162" s="17">
        <f t="shared" si="10"/>
        <v>9494313.8045412954</v>
      </c>
      <c r="D162" s="9">
        <f t="shared" si="11"/>
        <v>64418.59476145669</v>
      </c>
      <c r="E162" s="17">
        <f t="shared" si="12"/>
        <v>39559.640852255397</v>
      </c>
      <c r="F162" s="9">
        <f t="shared" si="13"/>
        <v>24858.953909201293</v>
      </c>
      <c r="G162" s="17">
        <f t="shared" si="14"/>
        <v>9469454.8506320938</v>
      </c>
    </row>
    <row r="163" spans="2:7" x14ac:dyDescent="0.3">
      <c r="B163">
        <v>133</v>
      </c>
      <c r="C163" s="17">
        <f t="shared" si="10"/>
        <v>9469454.8506320938</v>
      </c>
      <c r="D163" s="9">
        <f t="shared" si="11"/>
        <v>64418.59476145669</v>
      </c>
      <c r="E163" s="17">
        <f t="shared" si="12"/>
        <v>39456.061877633729</v>
      </c>
      <c r="F163" s="9">
        <f t="shared" si="13"/>
        <v>24962.532883822962</v>
      </c>
      <c r="G163" s="17">
        <f t="shared" si="14"/>
        <v>9444492.3177482709</v>
      </c>
    </row>
    <row r="164" spans="2:7" x14ac:dyDescent="0.3">
      <c r="B164">
        <v>134</v>
      </c>
      <c r="C164" s="17">
        <f t="shared" si="10"/>
        <v>9444492.3177482709</v>
      </c>
      <c r="D164" s="9">
        <f t="shared" si="11"/>
        <v>64418.59476145669</v>
      </c>
      <c r="E164" s="17">
        <f t="shared" si="12"/>
        <v>39352.051323951127</v>
      </c>
      <c r="F164" s="9">
        <f t="shared" si="13"/>
        <v>25066.543437505563</v>
      </c>
      <c r="G164" s="17">
        <f t="shared" si="14"/>
        <v>9419425.7743107658</v>
      </c>
    </row>
    <row r="165" spans="2:7" x14ac:dyDescent="0.3">
      <c r="B165">
        <v>135</v>
      </c>
      <c r="C165" s="17">
        <f t="shared" si="10"/>
        <v>9419425.7743107658</v>
      </c>
      <c r="D165" s="9">
        <f t="shared" si="11"/>
        <v>64418.59476145669</v>
      </c>
      <c r="E165" s="17">
        <f t="shared" si="12"/>
        <v>39247.60739296153</v>
      </c>
      <c r="F165" s="9">
        <f t="shared" si="13"/>
        <v>25170.98736849516</v>
      </c>
      <c r="G165" s="17">
        <f t="shared" si="14"/>
        <v>9394254.7869422715</v>
      </c>
    </row>
    <row r="166" spans="2:7" x14ac:dyDescent="0.3">
      <c r="B166">
        <v>136</v>
      </c>
      <c r="C166" s="17">
        <f t="shared" si="10"/>
        <v>9394254.7869422715</v>
      </c>
      <c r="D166" s="9">
        <f t="shared" si="11"/>
        <v>64418.59476145669</v>
      </c>
      <c r="E166" s="17">
        <f t="shared" si="12"/>
        <v>39142.72827892613</v>
      </c>
      <c r="F166" s="9">
        <f t="shared" si="13"/>
        <v>25275.86648253056</v>
      </c>
      <c r="G166" s="17">
        <f t="shared" si="14"/>
        <v>9368978.9204597417</v>
      </c>
    </row>
    <row r="167" spans="2:7" x14ac:dyDescent="0.3">
      <c r="B167">
        <v>137</v>
      </c>
      <c r="C167" s="17">
        <f t="shared" si="10"/>
        <v>9368978.9204597417</v>
      </c>
      <c r="D167" s="9">
        <f t="shared" si="11"/>
        <v>64418.59476145669</v>
      </c>
      <c r="E167" s="17">
        <f t="shared" si="12"/>
        <v>39037.412168582261</v>
      </c>
      <c r="F167" s="9">
        <f t="shared" si="13"/>
        <v>25381.182592874429</v>
      </c>
      <c r="G167" s="17">
        <f t="shared" si="14"/>
        <v>9343597.7378668673</v>
      </c>
    </row>
    <row r="168" spans="2:7" x14ac:dyDescent="0.3">
      <c r="B168">
        <v>138</v>
      </c>
      <c r="C168" s="17">
        <f t="shared" si="10"/>
        <v>9343597.7378668673</v>
      </c>
      <c r="D168" s="9">
        <f t="shared" si="11"/>
        <v>64418.59476145669</v>
      </c>
      <c r="E168" s="17">
        <f t="shared" si="12"/>
        <v>38931.657241111949</v>
      </c>
      <c r="F168" s="9">
        <f t="shared" si="13"/>
        <v>25486.937520344742</v>
      </c>
      <c r="G168" s="17">
        <f t="shared" si="14"/>
        <v>9318110.8003465235</v>
      </c>
    </row>
    <row r="169" spans="2:7" x14ac:dyDescent="0.3">
      <c r="B169">
        <v>139</v>
      </c>
      <c r="C169" s="17">
        <f t="shared" si="10"/>
        <v>9318110.8003465235</v>
      </c>
      <c r="D169" s="9">
        <f t="shared" si="11"/>
        <v>64418.59476145669</v>
      </c>
      <c r="E169" s="17">
        <f t="shared" si="12"/>
        <v>38825.461668110518</v>
      </c>
      <c r="F169" s="9">
        <f t="shared" si="13"/>
        <v>25593.133093346172</v>
      </c>
      <c r="G169" s="17">
        <f t="shared" si="14"/>
        <v>9292517.6672531776</v>
      </c>
    </row>
    <row r="170" spans="2:7" x14ac:dyDescent="0.3">
      <c r="B170">
        <v>140</v>
      </c>
      <c r="C170" s="17">
        <f t="shared" si="10"/>
        <v>9292517.6672531776</v>
      </c>
      <c r="D170" s="9">
        <f t="shared" si="11"/>
        <v>64418.59476145669</v>
      </c>
      <c r="E170" s="17">
        <f t="shared" si="12"/>
        <v>38718.823613554909</v>
      </c>
      <c r="F170" s="9">
        <f t="shared" si="13"/>
        <v>25699.771147901782</v>
      </c>
      <c r="G170" s="17">
        <f t="shared" si="14"/>
        <v>9266817.8961052764</v>
      </c>
    </row>
    <row r="171" spans="2:7" x14ac:dyDescent="0.3">
      <c r="B171">
        <v>141</v>
      </c>
      <c r="C171" s="17">
        <f t="shared" si="10"/>
        <v>9266817.8961052764</v>
      </c>
      <c r="D171" s="9">
        <f t="shared" si="11"/>
        <v>64418.59476145669</v>
      </c>
      <c r="E171" s="17">
        <f t="shared" si="12"/>
        <v>38611.741233771987</v>
      </c>
      <c r="F171" s="9">
        <f t="shared" si="13"/>
        <v>25806.853527684703</v>
      </c>
      <c r="G171" s="17">
        <f t="shared" si="14"/>
        <v>9241011.0425775908</v>
      </c>
    </row>
    <row r="172" spans="2:7" x14ac:dyDescent="0.3">
      <c r="B172">
        <v>142</v>
      </c>
      <c r="C172" s="17">
        <f t="shared" si="10"/>
        <v>9241011.0425775908</v>
      </c>
      <c r="D172" s="9">
        <f t="shared" si="11"/>
        <v>64418.59476145669</v>
      </c>
      <c r="E172" s="17">
        <f t="shared" si="12"/>
        <v>38504.212677406635</v>
      </c>
      <c r="F172" s="9">
        <f t="shared" si="13"/>
        <v>25914.382084050056</v>
      </c>
      <c r="G172" s="17">
        <f t="shared" si="14"/>
        <v>9215096.6604935415</v>
      </c>
    </row>
    <row r="173" spans="2:7" x14ac:dyDescent="0.3">
      <c r="B173">
        <v>143</v>
      </c>
      <c r="C173" s="17">
        <f t="shared" si="10"/>
        <v>9215096.6604935415</v>
      </c>
      <c r="D173" s="9">
        <f t="shared" si="11"/>
        <v>64418.59476145669</v>
      </c>
      <c r="E173" s="17">
        <f t="shared" si="12"/>
        <v>38396.236085389763</v>
      </c>
      <c r="F173" s="9">
        <f t="shared" si="13"/>
        <v>26022.358676066928</v>
      </c>
      <c r="G173" s="17">
        <f t="shared" si="14"/>
        <v>9189074.3018174749</v>
      </c>
    </row>
    <row r="174" spans="2:7" x14ac:dyDescent="0.3">
      <c r="B174">
        <v>144</v>
      </c>
      <c r="C174" s="17">
        <f t="shared" si="10"/>
        <v>9189074.3018174749</v>
      </c>
      <c r="D174" s="9">
        <f t="shared" si="11"/>
        <v>64418.59476145669</v>
      </c>
      <c r="E174" s="17">
        <f t="shared" si="12"/>
        <v>38287.809590906145</v>
      </c>
      <c r="F174" s="9">
        <f t="shared" si="13"/>
        <v>26130.785170550545</v>
      </c>
      <c r="G174" s="17">
        <f t="shared" si="14"/>
        <v>9162943.5166469235</v>
      </c>
    </row>
    <row r="175" spans="2:7" x14ac:dyDescent="0.3">
      <c r="B175">
        <v>145</v>
      </c>
      <c r="C175" s="17">
        <f t="shared" si="10"/>
        <v>9162943.5166469235</v>
      </c>
      <c r="D175" s="9">
        <f t="shared" si="11"/>
        <v>64418.59476145669</v>
      </c>
      <c r="E175" s="17">
        <f t="shared" si="12"/>
        <v>38178.931319362186</v>
      </c>
      <c r="F175" s="9">
        <f t="shared" si="13"/>
        <v>26239.663442094505</v>
      </c>
      <c r="G175" s="17">
        <f t="shared" si="14"/>
        <v>9136703.8532048296</v>
      </c>
    </row>
    <row r="176" spans="2:7" x14ac:dyDescent="0.3">
      <c r="B176">
        <v>146</v>
      </c>
      <c r="C176" s="17">
        <f t="shared" si="10"/>
        <v>9136703.8532048296</v>
      </c>
      <c r="D176" s="9">
        <f t="shared" si="11"/>
        <v>64418.59476145669</v>
      </c>
      <c r="E176" s="17">
        <f t="shared" si="12"/>
        <v>38069.599388353461</v>
      </c>
      <c r="F176" s="9">
        <f t="shared" si="13"/>
        <v>26348.995373103229</v>
      </c>
      <c r="G176" s="17">
        <f t="shared" si="14"/>
        <v>9110354.8578317259</v>
      </c>
    </row>
    <row r="177" spans="2:7" x14ac:dyDescent="0.3">
      <c r="B177">
        <v>147</v>
      </c>
      <c r="C177" s="17">
        <f t="shared" si="10"/>
        <v>9110354.8578317259</v>
      </c>
      <c r="D177" s="9">
        <f t="shared" si="11"/>
        <v>64418.59476145669</v>
      </c>
      <c r="E177" s="17">
        <f t="shared" si="12"/>
        <v>37959.811907632196</v>
      </c>
      <c r="F177" s="9">
        <f t="shared" si="13"/>
        <v>26458.782853824494</v>
      </c>
      <c r="G177" s="17">
        <f t="shared" si="14"/>
        <v>9083896.0749779008</v>
      </c>
    </row>
    <row r="178" spans="2:7" x14ac:dyDescent="0.3">
      <c r="B178">
        <v>148</v>
      </c>
      <c r="C178" s="17">
        <f t="shared" si="10"/>
        <v>9083896.0749779008</v>
      </c>
      <c r="D178" s="9">
        <f t="shared" si="11"/>
        <v>64418.59476145669</v>
      </c>
      <c r="E178" s="17">
        <f t="shared" si="12"/>
        <v>37849.566979074589</v>
      </c>
      <c r="F178" s="9">
        <f t="shared" si="13"/>
        <v>26569.027782382102</v>
      </c>
      <c r="G178" s="17">
        <f t="shared" si="14"/>
        <v>9057327.0471955184</v>
      </c>
    </row>
    <row r="179" spans="2:7" x14ac:dyDescent="0.3">
      <c r="B179">
        <v>149</v>
      </c>
      <c r="C179" s="17">
        <f t="shared" si="10"/>
        <v>9057327.0471955184</v>
      </c>
      <c r="D179" s="9">
        <f t="shared" si="11"/>
        <v>64418.59476145669</v>
      </c>
      <c r="E179" s="17">
        <f t="shared" si="12"/>
        <v>37738.862696647993</v>
      </c>
      <c r="F179" s="9">
        <f t="shared" si="13"/>
        <v>26679.732064808697</v>
      </c>
      <c r="G179" s="17">
        <f t="shared" si="14"/>
        <v>9030647.3151307106</v>
      </c>
    </row>
    <row r="180" spans="2:7" x14ac:dyDescent="0.3">
      <c r="B180">
        <v>150</v>
      </c>
      <c r="C180" s="17">
        <f t="shared" si="10"/>
        <v>9030647.3151307106</v>
      </c>
      <c r="D180" s="9">
        <f t="shared" si="11"/>
        <v>64418.59476145669</v>
      </c>
      <c r="E180" s="17">
        <f t="shared" si="12"/>
        <v>37627.697146377963</v>
      </c>
      <c r="F180" s="9">
        <f t="shared" si="13"/>
        <v>26790.897615078728</v>
      </c>
      <c r="G180" s="17">
        <f t="shared" si="14"/>
        <v>9003856.4175156318</v>
      </c>
    </row>
    <row r="181" spans="2:7" x14ac:dyDescent="0.3">
      <c r="B181">
        <v>151</v>
      </c>
      <c r="C181" s="17">
        <f t="shared" si="10"/>
        <v>9003856.4175156318</v>
      </c>
      <c r="D181" s="9">
        <f t="shared" si="11"/>
        <v>64418.59476145669</v>
      </c>
      <c r="E181" s="17">
        <f t="shared" si="12"/>
        <v>37516.068406315135</v>
      </c>
      <c r="F181" s="9">
        <f t="shared" si="13"/>
        <v>26902.526355141556</v>
      </c>
      <c r="G181" s="17">
        <f t="shared" si="14"/>
        <v>8976953.89116049</v>
      </c>
    </row>
    <row r="182" spans="2:7" x14ac:dyDescent="0.3">
      <c r="B182">
        <v>152</v>
      </c>
      <c r="C182" s="17">
        <f t="shared" si="10"/>
        <v>8976953.89116049</v>
      </c>
      <c r="D182" s="9">
        <f t="shared" si="11"/>
        <v>64418.59476145669</v>
      </c>
      <c r="E182" s="17">
        <f t="shared" si="12"/>
        <v>37403.974546502046</v>
      </c>
      <c r="F182" s="9">
        <f t="shared" si="13"/>
        <v>27014.620214954644</v>
      </c>
      <c r="G182" s="17">
        <f t="shared" si="14"/>
        <v>8949939.270945536</v>
      </c>
    </row>
    <row r="183" spans="2:7" x14ac:dyDescent="0.3">
      <c r="B183">
        <v>153</v>
      </c>
      <c r="C183" s="17">
        <f t="shared" si="10"/>
        <v>8949939.270945536</v>
      </c>
      <c r="D183" s="9">
        <f t="shared" si="11"/>
        <v>64418.59476145669</v>
      </c>
      <c r="E183" s="17">
        <f t="shared" si="12"/>
        <v>37291.413628939736</v>
      </c>
      <c r="F183" s="9">
        <f t="shared" si="13"/>
        <v>27127.181132516955</v>
      </c>
      <c r="G183" s="17">
        <f t="shared" si="14"/>
        <v>8922812.0898130182</v>
      </c>
    </row>
    <row r="184" spans="2:7" x14ac:dyDescent="0.3">
      <c r="B184">
        <v>154</v>
      </c>
      <c r="C184" s="17">
        <f t="shared" si="10"/>
        <v>8922812.0898130182</v>
      </c>
      <c r="D184" s="9">
        <f t="shared" si="11"/>
        <v>64418.59476145669</v>
      </c>
      <c r="E184" s="17">
        <f t="shared" si="12"/>
        <v>37178.383707554247</v>
      </c>
      <c r="F184" s="9">
        <f t="shared" si="13"/>
        <v>27240.211053902443</v>
      </c>
      <c r="G184" s="17">
        <f t="shared" si="14"/>
        <v>8895571.8787591159</v>
      </c>
    </row>
    <row r="185" spans="2:7" x14ac:dyDescent="0.3">
      <c r="B185">
        <v>155</v>
      </c>
      <c r="C185" s="17">
        <f t="shared" si="10"/>
        <v>8895571.8787591159</v>
      </c>
      <c r="D185" s="9">
        <f t="shared" si="11"/>
        <v>64418.59476145669</v>
      </c>
      <c r="E185" s="17">
        <f t="shared" si="12"/>
        <v>37064.882828162983</v>
      </c>
      <c r="F185" s="9">
        <f t="shared" si="13"/>
        <v>27353.711933293707</v>
      </c>
      <c r="G185" s="17">
        <f t="shared" si="14"/>
        <v>8868218.1668258216</v>
      </c>
    </row>
    <row r="186" spans="2:7" x14ac:dyDescent="0.3">
      <c r="B186">
        <v>156</v>
      </c>
      <c r="C186" s="17">
        <f t="shared" si="10"/>
        <v>8868218.1668258216</v>
      </c>
      <c r="D186" s="9">
        <f t="shared" si="11"/>
        <v>64418.59476145669</v>
      </c>
      <c r="E186" s="17">
        <f t="shared" si="12"/>
        <v>36950.909028440925</v>
      </c>
      <c r="F186" s="9">
        <f t="shared" si="13"/>
        <v>27467.685733015765</v>
      </c>
      <c r="G186" s="17">
        <f t="shared" si="14"/>
        <v>8840750.481092805</v>
      </c>
    </row>
    <row r="187" spans="2:7" x14ac:dyDescent="0.3">
      <c r="B187">
        <v>157</v>
      </c>
      <c r="C187" s="17">
        <f t="shared" si="10"/>
        <v>8840750.481092805</v>
      </c>
      <c r="D187" s="9">
        <f t="shared" si="11"/>
        <v>64418.59476145669</v>
      </c>
      <c r="E187" s="17">
        <f t="shared" si="12"/>
        <v>36836.460337886689</v>
      </c>
      <c r="F187" s="9">
        <f t="shared" si="13"/>
        <v>27582.134423570002</v>
      </c>
      <c r="G187" s="17">
        <f t="shared" si="14"/>
        <v>8813168.3466692343</v>
      </c>
    </row>
    <row r="188" spans="2:7" x14ac:dyDescent="0.3">
      <c r="B188">
        <v>158</v>
      </c>
      <c r="C188" s="17">
        <f t="shared" si="10"/>
        <v>8813168.3466692343</v>
      </c>
      <c r="D188" s="9">
        <f t="shared" si="11"/>
        <v>64418.59476145669</v>
      </c>
      <c r="E188" s="17">
        <f t="shared" si="12"/>
        <v>36721.534777788482</v>
      </c>
      <c r="F188" s="9">
        <f t="shared" si="13"/>
        <v>27697.059983668209</v>
      </c>
      <c r="G188" s="17">
        <f t="shared" si="14"/>
        <v>8785471.2866855655</v>
      </c>
    </row>
    <row r="189" spans="2:7" x14ac:dyDescent="0.3">
      <c r="B189">
        <v>159</v>
      </c>
      <c r="C189" s="17">
        <f t="shared" si="10"/>
        <v>8785471.2866855655</v>
      </c>
      <c r="D189" s="9">
        <f t="shared" si="11"/>
        <v>64418.59476145669</v>
      </c>
      <c r="E189" s="17">
        <f t="shared" si="12"/>
        <v>36606.130361189855</v>
      </c>
      <c r="F189" s="9">
        <f t="shared" si="13"/>
        <v>27812.464400266836</v>
      </c>
      <c r="G189" s="17">
        <f t="shared" si="14"/>
        <v>8757658.8222852983</v>
      </c>
    </row>
    <row r="190" spans="2:7" x14ac:dyDescent="0.3">
      <c r="B190">
        <v>160</v>
      </c>
      <c r="C190" s="17">
        <f t="shared" si="10"/>
        <v>8757658.8222852983</v>
      </c>
      <c r="D190" s="9">
        <f t="shared" si="11"/>
        <v>64418.59476145669</v>
      </c>
      <c r="E190" s="17">
        <f t="shared" si="12"/>
        <v>36490.24509285541</v>
      </c>
      <c r="F190" s="9">
        <f t="shared" si="13"/>
        <v>27928.34966860128</v>
      </c>
      <c r="G190" s="17">
        <f t="shared" si="14"/>
        <v>8729730.4726166967</v>
      </c>
    </row>
    <row r="191" spans="2:7" x14ac:dyDescent="0.3">
      <c r="B191">
        <v>161</v>
      </c>
      <c r="C191" s="17">
        <f t="shared" si="10"/>
        <v>8729730.4726166967</v>
      </c>
      <c r="D191" s="9">
        <f t="shared" si="11"/>
        <v>64418.59476145669</v>
      </c>
      <c r="E191" s="17">
        <f t="shared" si="12"/>
        <v>36373.87696923624</v>
      </c>
      <c r="F191" s="9">
        <f t="shared" si="13"/>
        <v>28044.71779222045</v>
      </c>
      <c r="G191" s="17">
        <f t="shared" si="14"/>
        <v>8701685.7548244763</v>
      </c>
    </row>
    <row r="192" spans="2:7" x14ac:dyDescent="0.3">
      <c r="B192">
        <v>162</v>
      </c>
      <c r="C192" s="17">
        <f t="shared" si="10"/>
        <v>8701685.7548244763</v>
      </c>
      <c r="D192" s="9">
        <f t="shared" si="11"/>
        <v>64418.59476145669</v>
      </c>
      <c r="E192" s="17">
        <f t="shared" si="12"/>
        <v>36257.023978435318</v>
      </c>
      <c r="F192" s="9">
        <f t="shared" si="13"/>
        <v>28161.570783021372</v>
      </c>
      <c r="G192" s="17">
        <f t="shared" si="14"/>
        <v>8673524.1840414554</v>
      </c>
    </row>
    <row r="193" spans="2:7" x14ac:dyDescent="0.3">
      <c r="B193">
        <v>163</v>
      </c>
      <c r="C193" s="17">
        <f t="shared" si="10"/>
        <v>8673524.1840414554</v>
      </c>
      <c r="D193" s="9">
        <f t="shared" si="11"/>
        <v>64418.59476145669</v>
      </c>
      <c r="E193" s="17">
        <f t="shared" si="12"/>
        <v>36139.684100172737</v>
      </c>
      <c r="F193" s="9">
        <f t="shared" si="13"/>
        <v>28278.910661283953</v>
      </c>
      <c r="G193" s="17">
        <f t="shared" si="14"/>
        <v>8645245.2733801715</v>
      </c>
    </row>
    <row r="194" spans="2:7" x14ac:dyDescent="0.3">
      <c r="B194">
        <v>164</v>
      </c>
      <c r="C194" s="17">
        <f t="shared" si="10"/>
        <v>8645245.2733801715</v>
      </c>
      <c r="D194" s="9">
        <f t="shared" si="11"/>
        <v>64418.59476145669</v>
      </c>
      <c r="E194" s="17">
        <f t="shared" si="12"/>
        <v>36021.855305750716</v>
      </c>
      <c r="F194" s="9">
        <f t="shared" si="13"/>
        <v>28396.739455705974</v>
      </c>
      <c r="G194" s="17">
        <f t="shared" si="14"/>
        <v>8616848.533924466</v>
      </c>
    </row>
    <row r="195" spans="2:7" x14ac:dyDescent="0.3">
      <c r="B195">
        <v>165</v>
      </c>
      <c r="C195" s="17">
        <f t="shared" si="10"/>
        <v>8616848.533924466</v>
      </c>
      <c r="D195" s="9">
        <f t="shared" si="11"/>
        <v>64418.59476145669</v>
      </c>
      <c r="E195" s="17">
        <f t="shared" si="12"/>
        <v>35903.535558018608</v>
      </c>
      <c r="F195" s="9">
        <f t="shared" si="13"/>
        <v>28515.059203438082</v>
      </c>
      <c r="G195" s="17">
        <f t="shared" si="14"/>
        <v>8588333.4747210275</v>
      </c>
    </row>
    <row r="196" spans="2:7" x14ac:dyDescent="0.3">
      <c r="B196">
        <v>166</v>
      </c>
      <c r="C196" s="17">
        <f t="shared" si="10"/>
        <v>8588333.4747210275</v>
      </c>
      <c r="D196" s="9">
        <f t="shared" si="11"/>
        <v>64418.59476145669</v>
      </c>
      <c r="E196" s="17">
        <f t="shared" si="12"/>
        <v>35784.722811337619</v>
      </c>
      <c r="F196" s="9">
        <f t="shared" si="13"/>
        <v>28633.871950119072</v>
      </c>
      <c r="G196" s="17">
        <f t="shared" si="14"/>
        <v>8559699.6027709078</v>
      </c>
    </row>
    <row r="197" spans="2:7" x14ac:dyDescent="0.3">
      <c r="B197">
        <v>167</v>
      </c>
      <c r="C197" s="17">
        <f t="shared" si="10"/>
        <v>8559699.6027709078</v>
      </c>
      <c r="D197" s="9">
        <f t="shared" si="11"/>
        <v>64418.59476145669</v>
      </c>
      <c r="E197" s="17">
        <f t="shared" si="12"/>
        <v>35665.415011545447</v>
      </c>
      <c r="F197" s="9">
        <f t="shared" si="13"/>
        <v>28753.179749911244</v>
      </c>
      <c r="G197" s="17">
        <f t="shared" si="14"/>
        <v>8530946.4230209962</v>
      </c>
    </row>
    <row r="198" spans="2:7" x14ac:dyDescent="0.3">
      <c r="B198">
        <v>168</v>
      </c>
      <c r="C198" s="17">
        <f t="shared" si="10"/>
        <v>8530946.4230209962</v>
      </c>
      <c r="D198" s="9">
        <f t="shared" si="11"/>
        <v>64418.59476145669</v>
      </c>
      <c r="E198" s="17">
        <f t="shared" si="12"/>
        <v>35545.61009592082</v>
      </c>
      <c r="F198" s="9">
        <f t="shared" si="13"/>
        <v>28872.984665535871</v>
      </c>
      <c r="G198" s="17">
        <f t="shared" si="14"/>
        <v>8502073.4383554608</v>
      </c>
    </row>
    <row r="199" spans="2:7" x14ac:dyDescent="0.3">
      <c r="B199">
        <v>169</v>
      </c>
      <c r="C199" s="17">
        <f t="shared" si="10"/>
        <v>8502073.4383554608</v>
      </c>
      <c r="D199" s="9">
        <f t="shared" si="11"/>
        <v>64418.59476145669</v>
      </c>
      <c r="E199" s="17">
        <f t="shared" si="12"/>
        <v>35425.305993147755</v>
      </c>
      <c r="F199" s="9">
        <f t="shared" si="13"/>
        <v>28993.288768308936</v>
      </c>
      <c r="G199" s="17">
        <f t="shared" si="14"/>
        <v>8473080.1495871525</v>
      </c>
    </row>
    <row r="200" spans="2:7" x14ac:dyDescent="0.3">
      <c r="B200">
        <v>170</v>
      </c>
      <c r="C200" s="17">
        <f t="shared" si="10"/>
        <v>8473080.1495871525</v>
      </c>
      <c r="D200" s="9">
        <f t="shared" si="11"/>
        <v>64418.59476145669</v>
      </c>
      <c r="E200" s="17">
        <f t="shared" si="12"/>
        <v>35304.500623279804</v>
      </c>
      <c r="F200" s="9">
        <f t="shared" si="13"/>
        <v>29114.094138176886</v>
      </c>
      <c r="G200" s="17">
        <f t="shared" si="14"/>
        <v>8443966.0554489754</v>
      </c>
    </row>
    <row r="201" spans="2:7" x14ac:dyDescent="0.3">
      <c r="B201">
        <v>171</v>
      </c>
      <c r="C201" s="17">
        <f t="shared" si="10"/>
        <v>8443966.0554489754</v>
      </c>
      <c r="D201" s="9">
        <f t="shared" si="11"/>
        <v>64418.59476145669</v>
      </c>
      <c r="E201" s="17">
        <f t="shared" si="12"/>
        <v>35183.19189770407</v>
      </c>
      <c r="F201" s="9">
        <f t="shared" si="13"/>
        <v>29235.402863752621</v>
      </c>
      <c r="G201" s="17">
        <f t="shared" si="14"/>
        <v>8414730.6525852233</v>
      </c>
    </row>
    <row r="202" spans="2:7" x14ac:dyDescent="0.3">
      <c r="B202">
        <v>172</v>
      </c>
      <c r="C202" s="17">
        <f t="shared" si="10"/>
        <v>8414730.6525852233</v>
      </c>
      <c r="D202" s="9">
        <f t="shared" si="11"/>
        <v>64418.59476145669</v>
      </c>
      <c r="E202" s="17">
        <f t="shared" si="12"/>
        <v>35061.377719105098</v>
      </c>
      <c r="F202" s="9">
        <f t="shared" si="13"/>
        <v>29357.217042351593</v>
      </c>
      <c r="G202" s="17">
        <f t="shared" si="14"/>
        <v>8385373.4355428722</v>
      </c>
    </row>
    <row r="203" spans="2:7" x14ac:dyDescent="0.3">
      <c r="B203">
        <v>173</v>
      </c>
      <c r="C203" s="17">
        <f t="shared" si="10"/>
        <v>8385373.4355428722</v>
      </c>
      <c r="D203" s="9">
        <f t="shared" si="11"/>
        <v>64418.59476145669</v>
      </c>
      <c r="E203" s="17">
        <f t="shared" si="12"/>
        <v>34939.055981428632</v>
      </c>
      <c r="F203" s="9">
        <f t="shared" si="13"/>
        <v>29479.538780028059</v>
      </c>
      <c r="G203" s="17">
        <f t="shared" si="14"/>
        <v>8355893.8967628442</v>
      </c>
    </row>
    <row r="204" spans="2:7" x14ac:dyDescent="0.3">
      <c r="B204">
        <v>174</v>
      </c>
      <c r="C204" s="17">
        <f t="shared" si="10"/>
        <v>8355893.8967628442</v>
      </c>
      <c r="D204" s="9">
        <f t="shared" si="11"/>
        <v>64418.59476145669</v>
      </c>
      <c r="E204" s="17">
        <f t="shared" si="12"/>
        <v>34816.224569845188</v>
      </c>
      <c r="F204" s="9">
        <f t="shared" si="13"/>
        <v>29602.370191611502</v>
      </c>
      <c r="G204" s="17">
        <f t="shared" si="14"/>
        <v>8326291.5265712328</v>
      </c>
    </row>
    <row r="205" spans="2:7" x14ac:dyDescent="0.3">
      <c r="B205">
        <v>175</v>
      </c>
      <c r="C205" s="17">
        <f t="shared" si="10"/>
        <v>8326291.5265712328</v>
      </c>
      <c r="D205" s="9">
        <f t="shared" si="11"/>
        <v>64418.59476145669</v>
      </c>
      <c r="E205" s="17">
        <f t="shared" si="12"/>
        <v>34692.881360713473</v>
      </c>
      <c r="F205" s="9">
        <f t="shared" si="13"/>
        <v>29725.713400743218</v>
      </c>
      <c r="G205" s="17">
        <f t="shared" si="14"/>
        <v>8296565.8131704899</v>
      </c>
    </row>
    <row r="206" spans="2:7" x14ac:dyDescent="0.3">
      <c r="B206">
        <v>176</v>
      </c>
      <c r="C206" s="17">
        <f t="shared" si="10"/>
        <v>8296565.8131704899</v>
      </c>
      <c r="D206" s="9">
        <f t="shared" si="11"/>
        <v>64418.59476145669</v>
      </c>
      <c r="E206" s="17">
        <f t="shared" si="12"/>
        <v>34569.02422154371</v>
      </c>
      <c r="F206" s="9">
        <f t="shared" si="13"/>
        <v>29849.57053991298</v>
      </c>
      <c r="G206" s="17">
        <f t="shared" si="14"/>
        <v>8266716.2426305767</v>
      </c>
    </row>
    <row r="207" spans="2:7" x14ac:dyDescent="0.3">
      <c r="B207">
        <v>177</v>
      </c>
      <c r="C207" s="17">
        <f t="shared" si="10"/>
        <v>8266716.2426305767</v>
      </c>
      <c r="D207" s="9">
        <f t="shared" si="11"/>
        <v>64418.59476145669</v>
      </c>
      <c r="E207" s="17">
        <f t="shared" si="12"/>
        <v>34444.651010960741</v>
      </c>
      <c r="F207" s="9">
        <f t="shared" si="13"/>
        <v>29973.94375049595</v>
      </c>
      <c r="G207" s="17">
        <f t="shared" si="14"/>
        <v>8236742.2988800807</v>
      </c>
    </row>
    <row r="208" spans="2:7" x14ac:dyDescent="0.3">
      <c r="B208">
        <v>178</v>
      </c>
      <c r="C208" s="17">
        <f t="shared" si="10"/>
        <v>8236742.2988800807</v>
      </c>
      <c r="D208" s="9">
        <f t="shared" si="11"/>
        <v>64418.59476145669</v>
      </c>
      <c r="E208" s="17">
        <f t="shared" si="12"/>
        <v>34319.759578667006</v>
      </c>
      <c r="F208" s="9">
        <f t="shared" si="13"/>
        <v>30098.835182789684</v>
      </c>
      <c r="G208" s="17">
        <f t="shared" si="14"/>
        <v>8206643.463697291</v>
      </c>
    </row>
    <row r="209" spans="2:7" x14ac:dyDescent="0.3">
      <c r="B209">
        <v>179</v>
      </c>
      <c r="C209" s="17">
        <f t="shared" si="10"/>
        <v>8206643.463697291</v>
      </c>
      <c r="D209" s="9">
        <f t="shared" si="11"/>
        <v>64418.59476145669</v>
      </c>
      <c r="E209" s="17">
        <f t="shared" si="12"/>
        <v>34194.347765405379</v>
      </c>
      <c r="F209" s="9">
        <f t="shared" si="13"/>
        <v>30224.246996051312</v>
      </c>
      <c r="G209" s="17">
        <f t="shared" si="14"/>
        <v>8176419.2167012393</v>
      </c>
    </row>
    <row r="210" spans="2:7" x14ac:dyDescent="0.3">
      <c r="B210">
        <v>180</v>
      </c>
      <c r="C210" s="17">
        <f t="shared" si="10"/>
        <v>8176419.2167012393</v>
      </c>
      <c r="D210" s="9">
        <f t="shared" si="11"/>
        <v>64418.59476145669</v>
      </c>
      <c r="E210" s="17">
        <f t="shared" si="12"/>
        <v>34068.413402921833</v>
      </c>
      <c r="F210" s="9">
        <f t="shared" si="13"/>
        <v>30350.181358534857</v>
      </c>
      <c r="G210" s="17">
        <f t="shared" si="14"/>
        <v>8146069.0353427045</v>
      </c>
    </row>
    <row r="211" spans="2:7" x14ac:dyDescent="0.3">
      <c r="B211">
        <v>181</v>
      </c>
      <c r="C211" s="17">
        <f t="shared" si="10"/>
        <v>8146069.0353427045</v>
      </c>
      <c r="D211" s="9">
        <f t="shared" si="11"/>
        <v>64418.59476145669</v>
      </c>
      <c r="E211" s="17">
        <f t="shared" si="12"/>
        <v>33941.954313927934</v>
      </c>
      <c r="F211" s="9">
        <f t="shared" si="13"/>
        <v>30476.640447528756</v>
      </c>
      <c r="G211" s="17">
        <f t="shared" si="14"/>
        <v>8115592.3948951755</v>
      </c>
    </row>
    <row r="212" spans="2:7" x14ac:dyDescent="0.3">
      <c r="B212">
        <v>182</v>
      </c>
      <c r="C212" s="17">
        <f t="shared" si="10"/>
        <v>8115592.3948951755</v>
      </c>
      <c r="D212" s="9">
        <f t="shared" si="11"/>
        <v>64418.59476145669</v>
      </c>
      <c r="E212" s="17">
        <f t="shared" si="12"/>
        <v>33814.968312063233</v>
      </c>
      <c r="F212" s="9">
        <f t="shared" si="13"/>
        <v>30603.626449393458</v>
      </c>
      <c r="G212" s="17">
        <f t="shared" si="14"/>
        <v>8084988.7684457824</v>
      </c>
    </row>
    <row r="213" spans="2:7" x14ac:dyDescent="0.3">
      <c r="B213">
        <v>183</v>
      </c>
      <c r="C213" s="17">
        <f t="shared" si="10"/>
        <v>8084988.7684457824</v>
      </c>
      <c r="D213" s="9">
        <f t="shared" si="11"/>
        <v>64418.59476145669</v>
      </c>
      <c r="E213" s="17">
        <f t="shared" si="12"/>
        <v>33687.453201857432</v>
      </c>
      <c r="F213" s="9">
        <f t="shared" si="13"/>
        <v>30731.141559599258</v>
      </c>
      <c r="G213" s="17">
        <f t="shared" si="14"/>
        <v>8054257.6268861834</v>
      </c>
    </row>
    <row r="214" spans="2:7" x14ac:dyDescent="0.3">
      <c r="B214">
        <v>184</v>
      </c>
      <c r="C214" s="17">
        <f t="shared" si="10"/>
        <v>8054257.6268861834</v>
      </c>
      <c r="D214" s="9">
        <f t="shared" si="11"/>
        <v>64418.59476145669</v>
      </c>
      <c r="E214" s="17">
        <f t="shared" si="12"/>
        <v>33559.406778692435</v>
      </c>
      <c r="F214" s="9">
        <f t="shared" si="13"/>
        <v>30859.187982764255</v>
      </c>
      <c r="G214" s="17">
        <f t="shared" si="14"/>
        <v>8023398.4389034193</v>
      </c>
    </row>
    <row r="215" spans="2:7" x14ac:dyDescent="0.3">
      <c r="B215">
        <v>185</v>
      </c>
      <c r="C215" s="17">
        <f t="shared" si="10"/>
        <v>8023398.4389034193</v>
      </c>
      <c r="D215" s="9">
        <f t="shared" si="11"/>
        <v>64418.59476145669</v>
      </c>
      <c r="E215" s="17">
        <f t="shared" si="12"/>
        <v>33430.82682876425</v>
      </c>
      <c r="F215" s="9">
        <f t="shared" si="13"/>
        <v>30987.767932692441</v>
      </c>
      <c r="G215" s="17">
        <f t="shared" si="14"/>
        <v>7992410.6709707268</v>
      </c>
    </row>
    <row r="216" spans="2:7" x14ac:dyDescent="0.3">
      <c r="B216">
        <v>186</v>
      </c>
      <c r="C216" s="17">
        <f t="shared" si="10"/>
        <v>7992410.6709707268</v>
      </c>
      <c r="D216" s="9">
        <f t="shared" si="11"/>
        <v>64418.59476145669</v>
      </c>
      <c r="E216" s="17">
        <f t="shared" si="12"/>
        <v>33301.711129044699</v>
      </c>
      <c r="F216" s="9">
        <f t="shared" si="13"/>
        <v>31116.883632411991</v>
      </c>
      <c r="G216" s="17">
        <f t="shared" si="14"/>
        <v>7961293.7873383146</v>
      </c>
    </row>
    <row r="217" spans="2:7" x14ac:dyDescent="0.3">
      <c r="B217">
        <v>187</v>
      </c>
      <c r="C217" s="17">
        <f t="shared" si="10"/>
        <v>7961293.7873383146</v>
      </c>
      <c r="D217" s="9">
        <f t="shared" si="11"/>
        <v>64418.59476145669</v>
      </c>
      <c r="E217" s="17">
        <f t="shared" si="12"/>
        <v>33172.05744724298</v>
      </c>
      <c r="F217" s="9">
        <f t="shared" si="13"/>
        <v>31246.53731421371</v>
      </c>
      <c r="G217" s="17">
        <f t="shared" si="14"/>
        <v>7930047.2500241008</v>
      </c>
    </row>
    <row r="218" spans="2:7" x14ac:dyDescent="0.3">
      <c r="B218">
        <v>188</v>
      </c>
      <c r="C218" s="17">
        <f t="shared" si="10"/>
        <v>7930047.2500241008</v>
      </c>
      <c r="D218" s="9">
        <f t="shared" si="11"/>
        <v>64418.59476145669</v>
      </c>
      <c r="E218" s="17">
        <f t="shared" si="12"/>
        <v>33041.863541767088</v>
      </c>
      <c r="F218" s="9">
        <f t="shared" si="13"/>
        <v>31376.731219689602</v>
      </c>
      <c r="G218" s="17">
        <f t="shared" si="14"/>
        <v>7898670.5188044114</v>
      </c>
    </row>
    <row r="219" spans="2:7" x14ac:dyDescent="0.3">
      <c r="B219">
        <v>189</v>
      </c>
      <c r="C219" s="17">
        <f t="shared" si="10"/>
        <v>7898670.5188044114</v>
      </c>
      <c r="D219" s="9">
        <f t="shared" si="11"/>
        <v>64418.59476145669</v>
      </c>
      <c r="E219" s="17">
        <f t="shared" si="12"/>
        <v>32911.12716168505</v>
      </c>
      <c r="F219" s="9">
        <f t="shared" si="13"/>
        <v>31507.46759977164</v>
      </c>
      <c r="G219" s="17">
        <f t="shared" si="14"/>
        <v>7867163.0512046395</v>
      </c>
    </row>
    <row r="220" spans="2:7" x14ac:dyDescent="0.3">
      <c r="B220">
        <v>190</v>
      </c>
      <c r="C220" s="17">
        <f t="shared" si="10"/>
        <v>7867163.0512046395</v>
      </c>
      <c r="D220" s="9">
        <f t="shared" si="11"/>
        <v>64418.59476145669</v>
      </c>
      <c r="E220" s="17">
        <f t="shared" si="12"/>
        <v>32779.846046685998</v>
      </c>
      <c r="F220" s="9">
        <f t="shared" si="13"/>
        <v>31638.748714770692</v>
      </c>
      <c r="G220" s="17">
        <f t="shared" si="14"/>
        <v>7835524.3024898684</v>
      </c>
    </row>
    <row r="221" spans="2:7" x14ac:dyDescent="0.3">
      <c r="B221">
        <v>191</v>
      </c>
      <c r="C221" s="17">
        <f t="shared" si="10"/>
        <v>7835524.3024898684</v>
      </c>
      <c r="D221" s="9">
        <f t="shared" si="11"/>
        <v>64418.59476145669</v>
      </c>
      <c r="E221" s="17">
        <f t="shared" si="12"/>
        <v>32648.017927041121</v>
      </c>
      <c r="F221" s="9">
        <f t="shared" si="13"/>
        <v>31770.576834415569</v>
      </c>
      <c r="G221" s="17">
        <f t="shared" si="14"/>
        <v>7803753.7256554523</v>
      </c>
    </row>
    <row r="222" spans="2:7" x14ac:dyDescent="0.3">
      <c r="B222">
        <v>192</v>
      </c>
      <c r="C222" s="17">
        <f t="shared" si="10"/>
        <v>7803753.7256554523</v>
      </c>
      <c r="D222" s="9">
        <f t="shared" si="11"/>
        <v>64418.59476145669</v>
      </c>
      <c r="E222" s="17">
        <f t="shared" si="12"/>
        <v>32515.640523564387</v>
      </c>
      <c r="F222" s="9">
        <f t="shared" si="13"/>
        <v>31902.954237892303</v>
      </c>
      <c r="G222" s="17">
        <f t="shared" si="14"/>
        <v>7771850.7714175601</v>
      </c>
    </row>
    <row r="223" spans="2:7" x14ac:dyDescent="0.3">
      <c r="B223">
        <v>193</v>
      </c>
      <c r="C223" s="17">
        <f t="shared" si="10"/>
        <v>7771850.7714175601</v>
      </c>
      <c r="D223" s="9">
        <f t="shared" si="11"/>
        <v>64418.59476145669</v>
      </c>
      <c r="E223" s="17">
        <f t="shared" si="12"/>
        <v>32382.71154757317</v>
      </c>
      <c r="F223" s="9">
        <f t="shared" si="13"/>
        <v>32035.883213883521</v>
      </c>
      <c r="G223" s="17">
        <f t="shared" si="14"/>
        <v>7739814.8882036768</v>
      </c>
    </row>
    <row r="224" spans="2:7" x14ac:dyDescent="0.3">
      <c r="B224">
        <v>194</v>
      </c>
      <c r="C224" s="17">
        <f t="shared" ref="C224:C287" si="15">G223</f>
        <v>7739814.8882036768</v>
      </c>
      <c r="D224" s="9">
        <f t="shared" ref="D224:D287" si="16">$B$24</f>
        <v>64418.59476145669</v>
      </c>
      <c r="E224" s="17">
        <f t="shared" ref="E224:E287" si="17">C224*$B$19/12</f>
        <v>32249.228700848656</v>
      </c>
      <c r="F224" s="9">
        <f t="shared" ref="F224:F287" si="18">D224-E224</f>
        <v>32169.366060608034</v>
      </c>
      <c r="G224" s="17">
        <f t="shared" ref="G224:G287" si="19">C224-F224</f>
        <v>7707645.5221430687</v>
      </c>
    </row>
    <row r="225" spans="2:7" x14ac:dyDescent="0.3">
      <c r="B225">
        <v>195</v>
      </c>
      <c r="C225" s="17">
        <f t="shared" si="15"/>
        <v>7707645.5221430687</v>
      </c>
      <c r="D225" s="9">
        <f t="shared" si="16"/>
        <v>64418.59476145669</v>
      </c>
      <c r="E225" s="17">
        <f t="shared" si="17"/>
        <v>32115.189675596121</v>
      </c>
      <c r="F225" s="9">
        <f t="shared" si="18"/>
        <v>32303.40508586057</v>
      </c>
      <c r="G225" s="17">
        <f t="shared" si="19"/>
        <v>7675342.117057208</v>
      </c>
    </row>
    <row r="226" spans="2:7" x14ac:dyDescent="0.3">
      <c r="B226">
        <v>196</v>
      </c>
      <c r="C226" s="17">
        <f t="shared" si="15"/>
        <v>7675342.117057208</v>
      </c>
      <c r="D226" s="9">
        <f t="shared" si="16"/>
        <v>64418.59476145669</v>
      </c>
      <c r="E226" s="17">
        <f t="shared" si="17"/>
        <v>31980.592154405036</v>
      </c>
      <c r="F226" s="9">
        <f t="shared" si="18"/>
        <v>32438.002607051654</v>
      </c>
      <c r="G226" s="17">
        <f t="shared" si="19"/>
        <v>7642904.1144501567</v>
      </c>
    </row>
    <row r="227" spans="2:7" x14ac:dyDescent="0.3">
      <c r="B227">
        <v>197</v>
      </c>
      <c r="C227" s="17">
        <f t="shared" si="15"/>
        <v>7642904.1144501567</v>
      </c>
      <c r="D227" s="9">
        <f t="shared" si="16"/>
        <v>64418.59476145669</v>
      </c>
      <c r="E227" s="17">
        <f t="shared" si="17"/>
        <v>31845.433810208986</v>
      </c>
      <c r="F227" s="9">
        <f t="shared" si="18"/>
        <v>32573.160951247704</v>
      </c>
      <c r="G227" s="17">
        <f t="shared" si="19"/>
        <v>7610330.9534989092</v>
      </c>
    </row>
    <row r="228" spans="2:7" x14ac:dyDescent="0.3">
      <c r="B228">
        <v>198</v>
      </c>
      <c r="C228" s="17">
        <f t="shared" si="15"/>
        <v>7610330.9534989092</v>
      </c>
      <c r="D228" s="9">
        <f t="shared" si="16"/>
        <v>64418.59476145669</v>
      </c>
      <c r="E228" s="17">
        <f t="shared" si="17"/>
        <v>31709.712306245459</v>
      </c>
      <c r="F228" s="9">
        <f t="shared" si="18"/>
        <v>32708.882455211231</v>
      </c>
      <c r="G228" s="17">
        <f t="shared" si="19"/>
        <v>7577622.0710436981</v>
      </c>
    </row>
    <row r="229" spans="2:7" x14ac:dyDescent="0.3">
      <c r="B229">
        <v>199</v>
      </c>
      <c r="C229" s="17">
        <f t="shared" si="15"/>
        <v>7577622.0710436981</v>
      </c>
      <c r="D229" s="9">
        <f t="shared" si="16"/>
        <v>64418.59476145669</v>
      </c>
      <c r="E229" s="17">
        <f t="shared" si="17"/>
        <v>31573.425296015412</v>
      </c>
      <c r="F229" s="9">
        <f t="shared" si="18"/>
        <v>32845.169465441279</v>
      </c>
      <c r="G229" s="17">
        <f t="shared" si="19"/>
        <v>7544776.9015782569</v>
      </c>
    </row>
    <row r="230" spans="2:7" x14ac:dyDescent="0.3">
      <c r="B230">
        <v>200</v>
      </c>
      <c r="C230" s="17">
        <f t="shared" si="15"/>
        <v>7544776.9015782569</v>
      </c>
      <c r="D230" s="9">
        <f t="shared" si="16"/>
        <v>64418.59476145669</v>
      </c>
      <c r="E230" s="17">
        <f t="shared" si="17"/>
        <v>31436.570423242738</v>
      </c>
      <c r="F230" s="9">
        <f t="shared" si="18"/>
        <v>32982.024338213952</v>
      </c>
      <c r="G230" s="17">
        <f t="shared" si="19"/>
        <v>7511794.8772400431</v>
      </c>
    </row>
    <row r="231" spans="2:7" x14ac:dyDescent="0.3">
      <c r="B231">
        <v>201</v>
      </c>
      <c r="C231" s="17">
        <f t="shared" si="15"/>
        <v>7511794.8772400431</v>
      </c>
      <c r="D231" s="9">
        <f t="shared" si="16"/>
        <v>64418.59476145669</v>
      </c>
      <c r="E231" s="17">
        <f t="shared" si="17"/>
        <v>31299.145321833512</v>
      </c>
      <c r="F231" s="9">
        <f t="shared" si="18"/>
        <v>33119.449439623175</v>
      </c>
      <c r="G231" s="17">
        <f t="shared" si="19"/>
        <v>7478675.4278004197</v>
      </c>
    </row>
    <row r="232" spans="2:7" x14ac:dyDescent="0.3">
      <c r="B232">
        <v>202</v>
      </c>
      <c r="C232" s="17">
        <f t="shared" si="15"/>
        <v>7478675.4278004197</v>
      </c>
      <c r="D232" s="9">
        <f t="shared" si="16"/>
        <v>64418.59476145669</v>
      </c>
      <c r="E232" s="17">
        <f t="shared" si="17"/>
        <v>31161.147615835085</v>
      </c>
      <c r="F232" s="9">
        <f t="shared" si="18"/>
        <v>33257.447145621605</v>
      </c>
      <c r="G232" s="17">
        <f t="shared" si="19"/>
        <v>7445417.9806547984</v>
      </c>
    </row>
    <row r="233" spans="2:7" x14ac:dyDescent="0.3">
      <c r="B233">
        <v>203</v>
      </c>
      <c r="C233" s="17">
        <f t="shared" si="15"/>
        <v>7445417.9806547984</v>
      </c>
      <c r="D233" s="9">
        <f t="shared" si="16"/>
        <v>64418.59476145669</v>
      </c>
      <c r="E233" s="17">
        <f t="shared" si="17"/>
        <v>31022.574919394992</v>
      </c>
      <c r="F233" s="9">
        <f t="shared" si="18"/>
        <v>33396.019842061694</v>
      </c>
      <c r="G233" s="17">
        <f t="shared" si="19"/>
        <v>7412021.9608127363</v>
      </c>
    </row>
    <row r="234" spans="2:7" x14ac:dyDescent="0.3">
      <c r="B234">
        <v>204</v>
      </c>
      <c r="C234" s="17">
        <f t="shared" si="15"/>
        <v>7412021.9608127363</v>
      </c>
      <c r="D234" s="9">
        <f t="shared" si="16"/>
        <v>64418.59476145669</v>
      </c>
      <c r="E234" s="17">
        <f t="shared" si="17"/>
        <v>30883.42483671974</v>
      </c>
      <c r="F234" s="9">
        <f t="shared" si="18"/>
        <v>33535.169924736954</v>
      </c>
      <c r="G234" s="17">
        <f t="shared" si="19"/>
        <v>7378486.7908879993</v>
      </c>
    </row>
    <row r="235" spans="2:7" x14ac:dyDescent="0.3">
      <c r="B235">
        <v>205</v>
      </c>
      <c r="C235" s="17">
        <f t="shared" si="15"/>
        <v>7378486.7908879993</v>
      </c>
      <c r="D235" s="9">
        <f t="shared" si="16"/>
        <v>64418.59476145669</v>
      </c>
      <c r="E235" s="17">
        <f t="shared" si="17"/>
        <v>30743.694962033333</v>
      </c>
      <c r="F235" s="9">
        <f t="shared" si="18"/>
        <v>33674.899799423358</v>
      </c>
      <c r="G235" s="17">
        <f t="shared" si="19"/>
        <v>7344811.8910885761</v>
      </c>
    </row>
    <row r="236" spans="2:7" x14ac:dyDescent="0.3">
      <c r="B236">
        <v>206</v>
      </c>
      <c r="C236" s="17">
        <f t="shared" si="15"/>
        <v>7344811.8910885761</v>
      </c>
      <c r="D236" s="9">
        <f t="shared" si="16"/>
        <v>64418.59476145669</v>
      </c>
      <c r="E236" s="17">
        <f t="shared" si="17"/>
        <v>30603.382879535737</v>
      </c>
      <c r="F236" s="9">
        <f t="shared" si="18"/>
        <v>33815.211881920957</v>
      </c>
      <c r="G236" s="17">
        <f t="shared" si="19"/>
        <v>7310996.6792066554</v>
      </c>
    </row>
    <row r="237" spans="2:7" x14ac:dyDescent="0.3">
      <c r="B237">
        <v>207</v>
      </c>
      <c r="C237" s="17">
        <f t="shared" si="15"/>
        <v>7310996.6792066554</v>
      </c>
      <c r="D237" s="9">
        <f t="shared" si="16"/>
        <v>64418.59476145669</v>
      </c>
      <c r="E237" s="17">
        <f t="shared" si="17"/>
        <v>30462.486163361067</v>
      </c>
      <c r="F237" s="9">
        <f t="shared" si="18"/>
        <v>33956.108598095627</v>
      </c>
      <c r="G237" s="17">
        <f t="shared" si="19"/>
        <v>7277040.57060856</v>
      </c>
    </row>
    <row r="238" spans="2:7" x14ac:dyDescent="0.3">
      <c r="B238">
        <v>208</v>
      </c>
      <c r="C238" s="17">
        <f t="shared" si="15"/>
        <v>7277040.57060856</v>
      </c>
      <c r="D238" s="9">
        <f t="shared" si="16"/>
        <v>64418.59476145669</v>
      </c>
      <c r="E238" s="17">
        <f t="shared" si="17"/>
        <v>30321.002377535668</v>
      </c>
      <c r="F238" s="9">
        <f t="shared" si="18"/>
        <v>34097.592383921023</v>
      </c>
      <c r="G238" s="17">
        <f t="shared" si="19"/>
        <v>7242942.9782246388</v>
      </c>
    </row>
    <row r="239" spans="2:7" x14ac:dyDescent="0.3">
      <c r="B239">
        <v>209</v>
      </c>
      <c r="C239" s="17">
        <f t="shared" si="15"/>
        <v>7242942.9782246388</v>
      </c>
      <c r="D239" s="9">
        <f t="shared" si="16"/>
        <v>64418.59476145669</v>
      </c>
      <c r="E239" s="17">
        <f t="shared" si="17"/>
        <v>30178.929075935997</v>
      </c>
      <c r="F239" s="9">
        <f t="shared" si="18"/>
        <v>34239.665685520697</v>
      </c>
      <c r="G239" s="17">
        <f t="shared" si="19"/>
        <v>7208703.3125391183</v>
      </c>
    </row>
    <row r="240" spans="2:7" x14ac:dyDescent="0.3">
      <c r="B240">
        <v>210</v>
      </c>
      <c r="C240" s="17">
        <f t="shared" si="15"/>
        <v>7208703.3125391183</v>
      </c>
      <c r="D240" s="9">
        <f t="shared" si="16"/>
        <v>64418.59476145669</v>
      </c>
      <c r="E240" s="17">
        <f t="shared" si="17"/>
        <v>30036.263802246325</v>
      </c>
      <c r="F240" s="9">
        <f t="shared" si="18"/>
        <v>34382.330959210361</v>
      </c>
      <c r="G240" s="17">
        <f t="shared" si="19"/>
        <v>7174320.9815799082</v>
      </c>
    </row>
    <row r="241" spans="2:7" x14ac:dyDescent="0.3">
      <c r="B241">
        <v>211</v>
      </c>
      <c r="C241" s="17">
        <f t="shared" si="15"/>
        <v>7174320.9815799082</v>
      </c>
      <c r="D241" s="9">
        <f t="shared" si="16"/>
        <v>64418.59476145669</v>
      </c>
      <c r="E241" s="17">
        <f t="shared" si="17"/>
        <v>29893.004089916285</v>
      </c>
      <c r="F241" s="9">
        <f t="shared" si="18"/>
        <v>34525.590671540405</v>
      </c>
      <c r="G241" s="17">
        <f t="shared" si="19"/>
        <v>7139795.3909083679</v>
      </c>
    </row>
    <row r="242" spans="2:7" x14ac:dyDescent="0.3">
      <c r="B242">
        <v>212</v>
      </c>
      <c r="C242" s="17">
        <f t="shared" si="15"/>
        <v>7139795.3909083679</v>
      </c>
      <c r="D242" s="9">
        <f t="shared" si="16"/>
        <v>64418.59476145669</v>
      </c>
      <c r="E242" s="17">
        <f t="shared" si="17"/>
        <v>29749.147462118202</v>
      </c>
      <c r="F242" s="9">
        <f t="shared" si="18"/>
        <v>34669.447299338484</v>
      </c>
      <c r="G242" s="17">
        <f t="shared" si="19"/>
        <v>7105125.9436090291</v>
      </c>
    </row>
    <row r="243" spans="2:7" x14ac:dyDescent="0.3">
      <c r="B243">
        <v>213</v>
      </c>
      <c r="C243" s="17">
        <f t="shared" si="15"/>
        <v>7105125.9436090291</v>
      </c>
      <c r="D243" s="9">
        <f t="shared" si="16"/>
        <v>64418.59476145669</v>
      </c>
      <c r="E243" s="17">
        <f t="shared" si="17"/>
        <v>29604.691431704287</v>
      </c>
      <c r="F243" s="9">
        <f t="shared" si="18"/>
        <v>34813.9033297524</v>
      </c>
      <c r="G243" s="17">
        <f t="shared" si="19"/>
        <v>7070312.0402792767</v>
      </c>
    </row>
    <row r="244" spans="2:7" x14ac:dyDescent="0.3">
      <c r="B244">
        <v>214</v>
      </c>
      <c r="C244" s="17">
        <f t="shared" si="15"/>
        <v>7070312.0402792767</v>
      </c>
      <c r="D244" s="9">
        <f t="shared" si="16"/>
        <v>64418.59476145669</v>
      </c>
      <c r="E244" s="17">
        <f t="shared" si="17"/>
        <v>29459.633501163655</v>
      </c>
      <c r="F244" s="9">
        <f t="shared" si="18"/>
        <v>34958.961260293036</v>
      </c>
      <c r="G244" s="17">
        <f t="shared" si="19"/>
        <v>7035353.079018984</v>
      </c>
    </row>
    <row r="245" spans="2:7" x14ac:dyDescent="0.3">
      <c r="B245">
        <v>215</v>
      </c>
      <c r="C245" s="17">
        <f t="shared" si="15"/>
        <v>7035353.079018984</v>
      </c>
      <c r="D245" s="9">
        <f t="shared" si="16"/>
        <v>64418.59476145669</v>
      </c>
      <c r="E245" s="17">
        <f t="shared" si="17"/>
        <v>29313.971162579099</v>
      </c>
      <c r="F245" s="9">
        <f t="shared" si="18"/>
        <v>35104.623598877588</v>
      </c>
      <c r="G245" s="17">
        <f t="shared" si="19"/>
        <v>7000248.4554201066</v>
      </c>
    </row>
    <row r="246" spans="2:7" x14ac:dyDescent="0.3">
      <c r="B246">
        <v>216</v>
      </c>
      <c r="C246" s="17">
        <f t="shared" si="15"/>
        <v>7000248.4554201066</v>
      </c>
      <c r="D246" s="9">
        <f t="shared" si="16"/>
        <v>64418.59476145669</v>
      </c>
      <c r="E246" s="17">
        <f t="shared" si="17"/>
        <v>29167.701897583782</v>
      </c>
      <c r="F246" s="9">
        <f t="shared" si="18"/>
        <v>35250.892863872912</v>
      </c>
      <c r="G246" s="17">
        <f t="shared" si="19"/>
        <v>6964997.5625562342</v>
      </c>
    </row>
    <row r="247" spans="2:7" x14ac:dyDescent="0.3">
      <c r="B247">
        <v>217</v>
      </c>
      <c r="C247" s="17">
        <f t="shared" si="15"/>
        <v>6964997.5625562342</v>
      </c>
      <c r="D247" s="9">
        <f t="shared" si="16"/>
        <v>64418.59476145669</v>
      </c>
      <c r="E247" s="17">
        <f t="shared" si="17"/>
        <v>29020.823177317641</v>
      </c>
      <c r="F247" s="9">
        <f t="shared" si="18"/>
        <v>35397.771584139045</v>
      </c>
      <c r="G247" s="17">
        <f t="shared" si="19"/>
        <v>6929599.790972095</v>
      </c>
    </row>
    <row r="248" spans="2:7" x14ac:dyDescent="0.3">
      <c r="B248">
        <v>218</v>
      </c>
      <c r="C248" s="17">
        <f t="shared" si="15"/>
        <v>6929599.790972095</v>
      </c>
      <c r="D248" s="9">
        <f t="shared" si="16"/>
        <v>64418.59476145669</v>
      </c>
      <c r="E248" s="17">
        <f t="shared" si="17"/>
        <v>28873.332462383729</v>
      </c>
      <c r="F248" s="9">
        <f t="shared" si="18"/>
        <v>35545.262299072958</v>
      </c>
      <c r="G248" s="17">
        <f t="shared" si="19"/>
        <v>6894054.5286730221</v>
      </c>
    </row>
    <row r="249" spans="2:7" x14ac:dyDescent="0.3">
      <c r="B249">
        <v>219</v>
      </c>
      <c r="C249" s="17">
        <f t="shared" si="15"/>
        <v>6894054.5286730221</v>
      </c>
      <c r="D249" s="9">
        <f t="shared" si="16"/>
        <v>64418.59476145669</v>
      </c>
      <c r="E249" s="17">
        <f t="shared" si="17"/>
        <v>28725.227202804261</v>
      </c>
      <c r="F249" s="9">
        <f t="shared" si="18"/>
        <v>35693.367558652433</v>
      </c>
      <c r="G249" s="17">
        <f t="shared" si="19"/>
        <v>6858361.1611143695</v>
      </c>
    </row>
    <row r="250" spans="2:7" x14ac:dyDescent="0.3">
      <c r="B250">
        <v>220</v>
      </c>
      <c r="C250" s="17">
        <f t="shared" si="15"/>
        <v>6858361.1611143695</v>
      </c>
      <c r="D250" s="9">
        <f t="shared" si="16"/>
        <v>64418.59476145669</v>
      </c>
      <c r="E250" s="17">
        <f t="shared" si="17"/>
        <v>28576.504837976539</v>
      </c>
      <c r="F250" s="9">
        <f t="shared" si="18"/>
        <v>35842.089923480147</v>
      </c>
      <c r="G250" s="17">
        <f t="shared" si="19"/>
        <v>6822519.071190889</v>
      </c>
    </row>
    <row r="251" spans="2:7" x14ac:dyDescent="0.3">
      <c r="B251">
        <v>221</v>
      </c>
      <c r="C251" s="17">
        <f t="shared" si="15"/>
        <v>6822519.071190889</v>
      </c>
      <c r="D251" s="9">
        <f t="shared" si="16"/>
        <v>64418.59476145669</v>
      </c>
      <c r="E251" s="17">
        <f t="shared" si="17"/>
        <v>28427.162796628705</v>
      </c>
      <c r="F251" s="9">
        <f t="shared" si="18"/>
        <v>35991.431964827985</v>
      </c>
      <c r="G251" s="17">
        <f t="shared" si="19"/>
        <v>6786527.6392260613</v>
      </c>
    </row>
    <row r="252" spans="2:7" x14ac:dyDescent="0.3">
      <c r="B252">
        <v>222</v>
      </c>
      <c r="C252" s="17">
        <f t="shared" si="15"/>
        <v>6786527.6392260613</v>
      </c>
      <c r="D252" s="9">
        <f t="shared" si="16"/>
        <v>64418.59476145669</v>
      </c>
      <c r="E252" s="17">
        <f t="shared" si="17"/>
        <v>28277.198496775254</v>
      </c>
      <c r="F252" s="9">
        <f t="shared" si="18"/>
        <v>36141.396264681433</v>
      </c>
      <c r="G252" s="17">
        <f t="shared" si="19"/>
        <v>6750386.2429613797</v>
      </c>
    </row>
    <row r="253" spans="2:7" x14ac:dyDescent="0.3">
      <c r="B253">
        <v>223</v>
      </c>
      <c r="C253" s="17">
        <f t="shared" si="15"/>
        <v>6750386.2429613797</v>
      </c>
      <c r="D253" s="9">
        <f t="shared" si="16"/>
        <v>64418.59476145669</v>
      </c>
      <c r="E253" s="17">
        <f t="shared" si="17"/>
        <v>28126.609345672419</v>
      </c>
      <c r="F253" s="9">
        <f t="shared" si="18"/>
        <v>36291.985415784271</v>
      </c>
      <c r="G253" s="17">
        <f t="shared" si="19"/>
        <v>6714094.2575455951</v>
      </c>
    </row>
    <row r="254" spans="2:7" x14ac:dyDescent="0.3">
      <c r="B254">
        <v>224</v>
      </c>
      <c r="C254" s="17">
        <f t="shared" si="15"/>
        <v>6714094.2575455951</v>
      </c>
      <c r="D254" s="9">
        <f t="shared" si="16"/>
        <v>64418.59476145669</v>
      </c>
      <c r="E254" s="17">
        <f t="shared" si="17"/>
        <v>27975.392739773317</v>
      </c>
      <c r="F254" s="9">
        <f t="shared" si="18"/>
        <v>36443.202021683377</v>
      </c>
      <c r="G254" s="17">
        <f t="shared" si="19"/>
        <v>6677651.0555239115</v>
      </c>
    </row>
    <row r="255" spans="2:7" x14ac:dyDescent="0.3">
      <c r="B255">
        <v>225</v>
      </c>
      <c r="C255" s="17">
        <f t="shared" si="15"/>
        <v>6677651.0555239115</v>
      </c>
      <c r="D255" s="9">
        <f t="shared" si="16"/>
        <v>64418.59476145669</v>
      </c>
      <c r="E255" s="17">
        <f t="shared" si="17"/>
        <v>27823.546064682963</v>
      </c>
      <c r="F255" s="9">
        <f t="shared" si="18"/>
        <v>36595.048696773723</v>
      </c>
      <c r="G255" s="17">
        <f t="shared" si="19"/>
        <v>6641056.0068271374</v>
      </c>
    </row>
    <row r="256" spans="2:7" x14ac:dyDescent="0.3">
      <c r="B256">
        <v>226</v>
      </c>
      <c r="C256" s="17">
        <f t="shared" si="15"/>
        <v>6641056.0068271374</v>
      </c>
      <c r="D256" s="9">
        <f t="shared" si="16"/>
        <v>64418.59476145669</v>
      </c>
      <c r="E256" s="17">
        <f t="shared" si="17"/>
        <v>27671.066695113073</v>
      </c>
      <c r="F256" s="9">
        <f t="shared" si="18"/>
        <v>36747.528066343613</v>
      </c>
      <c r="G256" s="17">
        <f t="shared" si="19"/>
        <v>6604308.4787607938</v>
      </c>
    </row>
    <row r="257" spans="2:7" x14ac:dyDescent="0.3">
      <c r="B257">
        <v>227</v>
      </c>
      <c r="C257" s="17">
        <f t="shared" si="15"/>
        <v>6604308.4787607938</v>
      </c>
      <c r="D257" s="9">
        <f t="shared" si="16"/>
        <v>64418.59476145669</v>
      </c>
      <c r="E257" s="17">
        <f t="shared" si="17"/>
        <v>27517.95199483664</v>
      </c>
      <c r="F257" s="9">
        <f t="shared" si="18"/>
        <v>36900.642766620047</v>
      </c>
      <c r="G257" s="17">
        <f t="shared" si="19"/>
        <v>6567407.8359941738</v>
      </c>
    </row>
    <row r="258" spans="2:7" x14ac:dyDescent="0.3">
      <c r="B258">
        <v>228</v>
      </c>
      <c r="C258" s="17">
        <f t="shared" si="15"/>
        <v>6567407.8359941738</v>
      </c>
      <c r="D258" s="9">
        <f t="shared" si="16"/>
        <v>64418.59476145669</v>
      </c>
      <c r="E258" s="17">
        <f t="shared" si="17"/>
        <v>27364.199316642393</v>
      </c>
      <c r="F258" s="9">
        <f t="shared" si="18"/>
        <v>37054.395444814298</v>
      </c>
      <c r="G258" s="17">
        <f t="shared" si="19"/>
        <v>6530353.4405493597</v>
      </c>
    </row>
    <row r="259" spans="2:7" x14ac:dyDescent="0.3">
      <c r="B259">
        <v>229</v>
      </c>
      <c r="C259" s="17">
        <f t="shared" si="15"/>
        <v>6530353.4405493597</v>
      </c>
      <c r="D259" s="9">
        <f t="shared" si="16"/>
        <v>64418.59476145669</v>
      </c>
      <c r="E259" s="17">
        <f t="shared" si="17"/>
        <v>27209.806002288999</v>
      </c>
      <c r="F259" s="9">
        <f t="shared" si="18"/>
        <v>37208.788759167692</v>
      </c>
      <c r="G259" s="17">
        <f t="shared" si="19"/>
        <v>6493144.6517901924</v>
      </c>
    </row>
    <row r="260" spans="2:7" x14ac:dyDescent="0.3">
      <c r="B260">
        <v>230</v>
      </c>
      <c r="C260" s="17">
        <f t="shared" si="15"/>
        <v>6493144.6517901924</v>
      </c>
      <c r="D260" s="9">
        <f t="shared" si="16"/>
        <v>64418.59476145669</v>
      </c>
      <c r="E260" s="17">
        <f t="shared" si="17"/>
        <v>27054.769382459137</v>
      </c>
      <c r="F260" s="9">
        <f t="shared" si="18"/>
        <v>37363.825378997557</v>
      </c>
      <c r="G260" s="17">
        <f t="shared" si="19"/>
        <v>6455780.8264111951</v>
      </c>
    </row>
    <row r="261" spans="2:7" x14ac:dyDescent="0.3">
      <c r="B261">
        <v>231</v>
      </c>
      <c r="C261" s="17">
        <f t="shared" si="15"/>
        <v>6455780.8264111951</v>
      </c>
      <c r="D261" s="9">
        <f t="shared" si="16"/>
        <v>64418.59476145669</v>
      </c>
      <c r="E261" s="17">
        <f t="shared" si="17"/>
        <v>26899.086776713317</v>
      </c>
      <c r="F261" s="9">
        <f t="shared" si="18"/>
        <v>37519.507984743374</v>
      </c>
      <c r="G261" s="17">
        <f t="shared" si="19"/>
        <v>6418261.3184264516</v>
      </c>
    </row>
    <row r="262" spans="2:7" x14ac:dyDescent="0.3">
      <c r="B262">
        <v>232</v>
      </c>
      <c r="C262" s="17">
        <f t="shared" si="15"/>
        <v>6418261.3184264516</v>
      </c>
      <c r="D262" s="9">
        <f t="shared" si="16"/>
        <v>64418.59476145669</v>
      </c>
      <c r="E262" s="17">
        <f t="shared" si="17"/>
        <v>26742.75549344355</v>
      </c>
      <c r="F262" s="9">
        <f t="shared" si="18"/>
        <v>37675.839268013136</v>
      </c>
      <c r="G262" s="17">
        <f t="shared" si="19"/>
        <v>6380585.4791584387</v>
      </c>
    </row>
    <row r="263" spans="2:7" x14ac:dyDescent="0.3">
      <c r="B263">
        <v>233</v>
      </c>
      <c r="C263" s="17">
        <f t="shared" si="15"/>
        <v>6380585.4791584387</v>
      </c>
      <c r="D263" s="9">
        <f t="shared" si="16"/>
        <v>64418.59476145669</v>
      </c>
      <c r="E263" s="17">
        <f t="shared" si="17"/>
        <v>26585.77282982683</v>
      </c>
      <c r="F263" s="9">
        <f t="shared" si="18"/>
        <v>37832.821931629864</v>
      </c>
      <c r="G263" s="17">
        <f t="shared" si="19"/>
        <v>6342752.6572268093</v>
      </c>
    </row>
    <row r="264" spans="2:7" x14ac:dyDescent="0.3">
      <c r="B264">
        <v>234</v>
      </c>
      <c r="C264" s="17">
        <f t="shared" si="15"/>
        <v>6342752.6572268093</v>
      </c>
      <c r="D264" s="9">
        <f t="shared" si="16"/>
        <v>64418.59476145669</v>
      </c>
      <c r="E264" s="17">
        <f t="shared" si="17"/>
        <v>26428.136071778372</v>
      </c>
      <c r="F264" s="9">
        <f t="shared" si="18"/>
        <v>37990.458689678315</v>
      </c>
      <c r="G264" s="17">
        <f t="shared" si="19"/>
        <v>6304762.1985371308</v>
      </c>
    </row>
    <row r="265" spans="2:7" x14ac:dyDescent="0.3">
      <c r="B265">
        <v>235</v>
      </c>
      <c r="C265" s="17">
        <f t="shared" si="15"/>
        <v>6304762.1985371308</v>
      </c>
      <c r="D265" s="9">
        <f t="shared" si="16"/>
        <v>64418.59476145669</v>
      </c>
      <c r="E265" s="17">
        <f t="shared" si="17"/>
        <v>26269.842493904715</v>
      </c>
      <c r="F265" s="9">
        <f t="shared" si="18"/>
        <v>38148.752267551972</v>
      </c>
      <c r="G265" s="17">
        <f t="shared" si="19"/>
        <v>6266613.4462695792</v>
      </c>
    </row>
    <row r="266" spans="2:7" x14ac:dyDescent="0.3">
      <c r="B266">
        <v>236</v>
      </c>
      <c r="C266" s="17">
        <f t="shared" si="15"/>
        <v>6266613.4462695792</v>
      </c>
      <c r="D266" s="9">
        <f t="shared" si="16"/>
        <v>64418.59476145669</v>
      </c>
      <c r="E266" s="17">
        <f t="shared" si="17"/>
        <v>26110.889359456578</v>
      </c>
      <c r="F266" s="9">
        <f t="shared" si="18"/>
        <v>38307.705402000109</v>
      </c>
      <c r="G266" s="17">
        <f t="shared" si="19"/>
        <v>6228305.7408675794</v>
      </c>
    </row>
    <row r="267" spans="2:7" x14ac:dyDescent="0.3">
      <c r="B267">
        <v>237</v>
      </c>
      <c r="C267" s="17">
        <f t="shared" si="15"/>
        <v>6228305.7408675794</v>
      </c>
      <c r="D267" s="9">
        <f t="shared" si="16"/>
        <v>64418.59476145669</v>
      </c>
      <c r="E267" s="17">
        <f t="shared" si="17"/>
        <v>25951.273920281583</v>
      </c>
      <c r="F267" s="9">
        <f t="shared" si="18"/>
        <v>38467.320841175111</v>
      </c>
      <c r="G267" s="17">
        <f t="shared" si="19"/>
        <v>6189838.4200264039</v>
      </c>
    </row>
    <row r="268" spans="2:7" x14ac:dyDescent="0.3">
      <c r="B268">
        <v>238</v>
      </c>
      <c r="C268" s="17">
        <f t="shared" si="15"/>
        <v>6189838.4200264039</v>
      </c>
      <c r="D268" s="9">
        <f t="shared" si="16"/>
        <v>64418.59476145669</v>
      </c>
      <c r="E268" s="17">
        <f t="shared" si="17"/>
        <v>25790.993416776681</v>
      </c>
      <c r="F268" s="9">
        <f t="shared" si="18"/>
        <v>38627.601344680006</v>
      </c>
      <c r="G268" s="17">
        <f t="shared" si="19"/>
        <v>6151210.8186817234</v>
      </c>
    </row>
    <row r="269" spans="2:7" x14ac:dyDescent="0.3">
      <c r="B269">
        <v>239</v>
      </c>
      <c r="C269" s="17">
        <f t="shared" si="15"/>
        <v>6151210.8186817234</v>
      </c>
      <c r="D269" s="9">
        <f t="shared" si="16"/>
        <v>64418.59476145669</v>
      </c>
      <c r="E269" s="17">
        <f t="shared" si="17"/>
        <v>25630.045077840517</v>
      </c>
      <c r="F269" s="9">
        <f t="shared" si="18"/>
        <v>38788.549683616176</v>
      </c>
      <c r="G269" s="17">
        <f t="shared" si="19"/>
        <v>6112422.2689981069</v>
      </c>
    </row>
    <row r="270" spans="2:7" x14ac:dyDescent="0.3">
      <c r="B270">
        <v>240</v>
      </c>
      <c r="C270" s="17">
        <f t="shared" si="15"/>
        <v>6112422.2689981069</v>
      </c>
      <c r="D270" s="9">
        <f t="shared" si="16"/>
        <v>64418.59476145669</v>
      </c>
      <c r="E270" s="17">
        <f t="shared" si="17"/>
        <v>25468.426120825447</v>
      </c>
      <c r="F270" s="9">
        <f t="shared" si="18"/>
        <v>38950.168640631244</v>
      </c>
      <c r="G270" s="17">
        <f t="shared" si="19"/>
        <v>6073472.1003574757</v>
      </c>
    </row>
    <row r="271" spans="2:7" x14ac:dyDescent="0.3">
      <c r="B271">
        <v>241</v>
      </c>
      <c r="C271" s="17">
        <f t="shared" si="15"/>
        <v>6073472.1003574757</v>
      </c>
      <c r="D271" s="9">
        <f t="shared" si="16"/>
        <v>64418.59476145669</v>
      </c>
      <c r="E271" s="17">
        <f t="shared" si="17"/>
        <v>25306.133751489484</v>
      </c>
      <c r="F271" s="9">
        <f t="shared" si="18"/>
        <v>39112.461009967206</v>
      </c>
      <c r="G271" s="17">
        <f t="shared" si="19"/>
        <v>6034359.6393475085</v>
      </c>
    </row>
    <row r="272" spans="2:7" x14ac:dyDescent="0.3">
      <c r="B272">
        <v>242</v>
      </c>
      <c r="C272" s="17">
        <f t="shared" si="15"/>
        <v>6034359.6393475085</v>
      </c>
      <c r="D272" s="9">
        <f t="shared" si="16"/>
        <v>64418.59476145669</v>
      </c>
      <c r="E272" s="17">
        <f t="shared" si="17"/>
        <v>25143.165163947953</v>
      </c>
      <c r="F272" s="9">
        <f t="shared" si="18"/>
        <v>39275.429597508737</v>
      </c>
      <c r="G272" s="17">
        <f t="shared" si="19"/>
        <v>5995084.2097499995</v>
      </c>
    </row>
    <row r="273" spans="2:7" x14ac:dyDescent="0.3">
      <c r="B273">
        <v>243</v>
      </c>
      <c r="C273" s="17">
        <f t="shared" si="15"/>
        <v>5995084.2097499995</v>
      </c>
      <c r="D273" s="9">
        <f t="shared" si="16"/>
        <v>64418.59476145669</v>
      </c>
      <c r="E273" s="17">
        <f t="shared" si="17"/>
        <v>24979.517540625002</v>
      </c>
      <c r="F273" s="9">
        <f t="shared" si="18"/>
        <v>39439.077220831692</v>
      </c>
      <c r="G273" s="17">
        <f t="shared" si="19"/>
        <v>5955645.1325291675</v>
      </c>
    </row>
    <row r="274" spans="2:7" x14ac:dyDescent="0.3">
      <c r="B274">
        <v>244</v>
      </c>
      <c r="C274" s="17">
        <f t="shared" si="15"/>
        <v>5955645.1325291675</v>
      </c>
      <c r="D274" s="9">
        <f t="shared" si="16"/>
        <v>64418.59476145669</v>
      </c>
      <c r="E274" s="17">
        <f t="shared" si="17"/>
        <v>24815.188052204863</v>
      </c>
      <c r="F274" s="9">
        <f t="shared" si="18"/>
        <v>39603.406709251823</v>
      </c>
      <c r="G274" s="17">
        <f t="shared" si="19"/>
        <v>5916041.7258199155</v>
      </c>
    </row>
    <row r="275" spans="2:7" x14ac:dyDescent="0.3">
      <c r="B275">
        <v>245</v>
      </c>
      <c r="C275" s="17">
        <f t="shared" si="15"/>
        <v>5916041.7258199155</v>
      </c>
      <c r="D275" s="9">
        <f t="shared" si="16"/>
        <v>64418.59476145669</v>
      </c>
      <c r="E275" s="17">
        <f t="shared" si="17"/>
        <v>24650.17385758298</v>
      </c>
      <c r="F275" s="9">
        <f t="shared" si="18"/>
        <v>39768.42090387371</v>
      </c>
      <c r="G275" s="17">
        <f t="shared" si="19"/>
        <v>5876273.3049160419</v>
      </c>
    </row>
    <row r="276" spans="2:7" x14ac:dyDescent="0.3">
      <c r="B276">
        <v>246</v>
      </c>
      <c r="C276" s="17">
        <f t="shared" si="15"/>
        <v>5876273.3049160419</v>
      </c>
      <c r="D276" s="9">
        <f t="shared" si="16"/>
        <v>64418.59476145669</v>
      </c>
      <c r="E276" s="17">
        <f t="shared" si="17"/>
        <v>24484.472103816839</v>
      </c>
      <c r="F276" s="9">
        <f t="shared" si="18"/>
        <v>39934.122657639848</v>
      </c>
      <c r="G276" s="17">
        <f t="shared" si="19"/>
        <v>5836339.182258402</v>
      </c>
    </row>
    <row r="277" spans="2:7" x14ac:dyDescent="0.3">
      <c r="B277">
        <v>247</v>
      </c>
      <c r="C277" s="17">
        <f t="shared" si="15"/>
        <v>5836339.182258402</v>
      </c>
      <c r="D277" s="9">
        <f t="shared" si="16"/>
        <v>64418.59476145669</v>
      </c>
      <c r="E277" s="17">
        <f t="shared" si="17"/>
        <v>24318.079926076676</v>
      </c>
      <c r="F277" s="9">
        <f t="shared" si="18"/>
        <v>40100.514835380018</v>
      </c>
      <c r="G277" s="17">
        <f t="shared" si="19"/>
        <v>5796238.667423022</v>
      </c>
    </row>
    <row r="278" spans="2:7" x14ac:dyDescent="0.3">
      <c r="B278">
        <v>248</v>
      </c>
      <c r="C278" s="17">
        <f t="shared" si="15"/>
        <v>5796238.667423022</v>
      </c>
      <c r="D278" s="9">
        <f t="shared" si="16"/>
        <v>64418.59476145669</v>
      </c>
      <c r="E278" s="17">
        <f t="shared" si="17"/>
        <v>24150.994447595924</v>
      </c>
      <c r="F278" s="9">
        <f t="shared" si="18"/>
        <v>40267.600313860763</v>
      </c>
      <c r="G278" s="17">
        <f t="shared" si="19"/>
        <v>5755971.0671091611</v>
      </c>
    </row>
    <row r="279" spans="2:7" x14ac:dyDescent="0.3">
      <c r="B279">
        <v>249</v>
      </c>
      <c r="C279" s="17">
        <f t="shared" si="15"/>
        <v>5755971.0671091611</v>
      </c>
      <c r="D279" s="9">
        <f t="shared" si="16"/>
        <v>64418.59476145669</v>
      </c>
      <c r="E279" s="17">
        <f t="shared" si="17"/>
        <v>23983.212779621506</v>
      </c>
      <c r="F279" s="9">
        <f t="shared" si="18"/>
        <v>40435.381981835184</v>
      </c>
      <c r="G279" s="17">
        <f t="shared" si="19"/>
        <v>5715535.6851273263</v>
      </c>
    </row>
    <row r="280" spans="2:7" x14ac:dyDescent="0.3">
      <c r="B280">
        <v>250</v>
      </c>
      <c r="C280" s="17">
        <f t="shared" si="15"/>
        <v>5715535.6851273263</v>
      </c>
      <c r="D280" s="9">
        <f t="shared" si="16"/>
        <v>64418.59476145669</v>
      </c>
      <c r="E280" s="17">
        <f t="shared" si="17"/>
        <v>23814.73202136386</v>
      </c>
      <c r="F280" s="9">
        <f t="shared" si="18"/>
        <v>40603.862740092831</v>
      </c>
      <c r="G280" s="17">
        <f t="shared" si="19"/>
        <v>5674931.8223872334</v>
      </c>
    </row>
    <row r="281" spans="2:7" x14ac:dyDescent="0.3">
      <c r="B281">
        <v>251</v>
      </c>
      <c r="C281" s="17">
        <f t="shared" si="15"/>
        <v>5674931.8223872334</v>
      </c>
      <c r="D281" s="9">
        <f t="shared" si="16"/>
        <v>64418.59476145669</v>
      </c>
      <c r="E281" s="17">
        <f t="shared" si="17"/>
        <v>23645.549259946809</v>
      </c>
      <c r="F281" s="9">
        <f t="shared" si="18"/>
        <v>40773.045501509885</v>
      </c>
      <c r="G281" s="17">
        <f t="shared" si="19"/>
        <v>5634158.7768857237</v>
      </c>
    </row>
    <row r="282" spans="2:7" x14ac:dyDescent="0.3">
      <c r="B282">
        <v>252</v>
      </c>
      <c r="C282" s="17">
        <f t="shared" si="15"/>
        <v>5634158.7768857237</v>
      </c>
      <c r="D282" s="9">
        <f t="shared" si="16"/>
        <v>64418.59476145669</v>
      </c>
      <c r="E282" s="17">
        <f t="shared" si="17"/>
        <v>23475.661570357184</v>
      </c>
      <c r="F282" s="9">
        <f t="shared" si="18"/>
        <v>40942.93319109951</v>
      </c>
      <c r="G282" s="17">
        <f t="shared" si="19"/>
        <v>5593215.8436946245</v>
      </c>
    </row>
    <row r="283" spans="2:7" x14ac:dyDescent="0.3">
      <c r="B283">
        <v>253</v>
      </c>
      <c r="C283" s="17">
        <f t="shared" si="15"/>
        <v>5593215.8436946245</v>
      </c>
      <c r="D283" s="9">
        <f t="shared" si="16"/>
        <v>64418.59476145669</v>
      </c>
      <c r="E283" s="17">
        <f t="shared" si="17"/>
        <v>23305.06601539427</v>
      </c>
      <c r="F283" s="9">
        <f t="shared" si="18"/>
        <v>41113.528746062424</v>
      </c>
      <c r="G283" s="17">
        <f t="shared" si="19"/>
        <v>5552102.3149485625</v>
      </c>
    </row>
    <row r="284" spans="2:7" x14ac:dyDescent="0.3">
      <c r="B284">
        <v>254</v>
      </c>
      <c r="C284" s="17">
        <f t="shared" si="15"/>
        <v>5552102.3149485625</v>
      </c>
      <c r="D284" s="9">
        <f t="shared" si="16"/>
        <v>64418.59476145669</v>
      </c>
      <c r="E284" s="17">
        <f t="shared" si="17"/>
        <v>23133.759645619011</v>
      </c>
      <c r="F284" s="9">
        <f t="shared" si="18"/>
        <v>41284.835115837675</v>
      </c>
      <c r="G284" s="17">
        <f t="shared" si="19"/>
        <v>5510817.4798327247</v>
      </c>
    </row>
    <row r="285" spans="2:7" x14ac:dyDescent="0.3">
      <c r="B285">
        <v>255</v>
      </c>
      <c r="C285" s="17">
        <f t="shared" si="15"/>
        <v>5510817.4798327247</v>
      </c>
      <c r="D285" s="9">
        <f t="shared" si="16"/>
        <v>64418.59476145669</v>
      </c>
      <c r="E285" s="17">
        <f t="shared" si="17"/>
        <v>22961.739499303021</v>
      </c>
      <c r="F285" s="9">
        <f t="shared" si="18"/>
        <v>41456.855262153666</v>
      </c>
      <c r="G285" s="17">
        <f t="shared" si="19"/>
        <v>5469360.6245705709</v>
      </c>
    </row>
    <row r="286" spans="2:7" x14ac:dyDescent="0.3">
      <c r="B286">
        <v>256</v>
      </c>
      <c r="C286" s="17">
        <f t="shared" si="15"/>
        <v>5469360.6245705709</v>
      </c>
      <c r="D286" s="9">
        <f t="shared" si="16"/>
        <v>64418.59476145669</v>
      </c>
      <c r="E286" s="17">
        <f t="shared" si="17"/>
        <v>22789.002602377379</v>
      </c>
      <c r="F286" s="9">
        <f t="shared" si="18"/>
        <v>41629.592159079315</v>
      </c>
      <c r="G286" s="17">
        <f t="shared" si="19"/>
        <v>5427731.0324114915</v>
      </c>
    </row>
    <row r="287" spans="2:7" x14ac:dyDescent="0.3">
      <c r="B287">
        <v>257</v>
      </c>
      <c r="C287" s="17">
        <f t="shared" si="15"/>
        <v>5427731.0324114915</v>
      </c>
      <c r="D287" s="9">
        <f t="shared" si="16"/>
        <v>64418.59476145669</v>
      </c>
      <c r="E287" s="17">
        <f t="shared" si="17"/>
        <v>22615.545968381219</v>
      </c>
      <c r="F287" s="9">
        <f t="shared" si="18"/>
        <v>41803.048793075475</v>
      </c>
      <c r="G287" s="17">
        <f t="shared" si="19"/>
        <v>5385927.9836184159</v>
      </c>
    </row>
    <row r="288" spans="2:7" x14ac:dyDescent="0.3">
      <c r="B288">
        <v>258</v>
      </c>
      <c r="C288" s="17">
        <f t="shared" ref="C288:C351" si="20">G287</f>
        <v>5385927.9836184159</v>
      </c>
      <c r="D288" s="9">
        <f t="shared" ref="D288:D351" si="21">$B$24</f>
        <v>64418.59476145669</v>
      </c>
      <c r="E288" s="17">
        <f t="shared" ref="E288:E351" si="22">C288*$B$19/12</f>
        <v>22441.366598410066</v>
      </c>
      <c r="F288" s="9">
        <f t="shared" ref="F288:F351" si="23">D288-E288</f>
        <v>41977.228163046624</v>
      </c>
      <c r="G288" s="17">
        <f t="shared" ref="G288:G351" si="24">C288-F288</f>
        <v>5343950.7554553691</v>
      </c>
    </row>
    <row r="289" spans="2:7" x14ac:dyDescent="0.3">
      <c r="B289">
        <v>259</v>
      </c>
      <c r="C289" s="17">
        <f t="shared" si="20"/>
        <v>5343950.7554553691</v>
      </c>
      <c r="D289" s="9">
        <f t="shared" si="21"/>
        <v>64418.59476145669</v>
      </c>
      <c r="E289" s="17">
        <f t="shared" si="22"/>
        <v>22266.461481064038</v>
      </c>
      <c r="F289" s="9">
        <f t="shared" si="23"/>
        <v>42152.133280392649</v>
      </c>
      <c r="G289" s="17">
        <f t="shared" si="24"/>
        <v>5301798.6221749764</v>
      </c>
    </row>
    <row r="290" spans="2:7" x14ac:dyDescent="0.3">
      <c r="B290">
        <v>260</v>
      </c>
      <c r="C290" s="17">
        <f t="shared" si="20"/>
        <v>5301798.6221749764</v>
      </c>
      <c r="D290" s="9">
        <f t="shared" si="21"/>
        <v>64418.59476145669</v>
      </c>
      <c r="E290" s="17">
        <f t="shared" si="22"/>
        <v>22090.827592395737</v>
      </c>
      <c r="F290" s="9">
        <f t="shared" si="23"/>
        <v>42327.767169060957</v>
      </c>
      <c r="G290" s="17">
        <f t="shared" si="24"/>
        <v>5259470.8550059153</v>
      </c>
    </row>
    <row r="291" spans="2:7" x14ac:dyDescent="0.3">
      <c r="B291">
        <v>261</v>
      </c>
      <c r="C291" s="17">
        <f t="shared" si="20"/>
        <v>5259470.8550059153</v>
      </c>
      <c r="D291" s="9">
        <f t="shared" si="21"/>
        <v>64418.59476145669</v>
      </c>
      <c r="E291" s="17">
        <f t="shared" si="22"/>
        <v>21914.461895857981</v>
      </c>
      <c r="F291" s="9">
        <f t="shared" si="23"/>
        <v>42504.132865598709</v>
      </c>
      <c r="G291" s="17">
        <f t="shared" si="24"/>
        <v>5216966.7221403169</v>
      </c>
    </row>
    <row r="292" spans="2:7" x14ac:dyDescent="0.3">
      <c r="B292">
        <v>262</v>
      </c>
      <c r="C292" s="17">
        <f t="shared" si="20"/>
        <v>5216966.7221403169</v>
      </c>
      <c r="D292" s="9">
        <f t="shared" si="21"/>
        <v>64418.59476145669</v>
      </c>
      <c r="E292" s="17">
        <f t="shared" si="22"/>
        <v>21737.361342251319</v>
      </c>
      <c r="F292" s="9">
        <f t="shared" si="23"/>
        <v>42681.233419205368</v>
      </c>
      <c r="G292" s="17">
        <f t="shared" si="24"/>
        <v>5174285.4887211118</v>
      </c>
    </row>
    <row r="293" spans="2:7" x14ac:dyDescent="0.3">
      <c r="B293">
        <v>263</v>
      </c>
      <c r="C293" s="17">
        <f t="shared" si="20"/>
        <v>5174285.4887211118</v>
      </c>
      <c r="D293" s="9">
        <f t="shared" si="21"/>
        <v>64418.59476145669</v>
      </c>
      <c r="E293" s="17">
        <f t="shared" si="22"/>
        <v>21559.522869671298</v>
      </c>
      <c r="F293" s="9">
        <f t="shared" si="23"/>
        <v>42859.071891785396</v>
      </c>
      <c r="G293" s="17">
        <f t="shared" si="24"/>
        <v>5131426.4168293262</v>
      </c>
    </row>
    <row r="294" spans="2:7" x14ac:dyDescent="0.3">
      <c r="B294">
        <v>264</v>
      </c>
      <c r="C294" s="17">
        <f t="shared" si="20"/>
        <v>5131426.4168293262</v>
      </c>
      <c r="D294" s="9">
        <f t="shared" si="21"/>
        <v>64418.59476145669</v>
      </c>
      <c r="E294" s="17">
        <f t="shared" si="22"/>
        <v>21380.943403455527</v>
      </c>
      <c r="F294" s="9">
        <f t="shared" si="23"/>
        <v>43037.651358001167</v>
      </c>
      <c r="G294" s="17">
        <f t="shared" si="24"/>
        <v>5088388.7654713253</v>
      </c>
    </row>
    <row r="295" spans="2:7" x14ac:dyDescent="0.3">
      <c r="B295">
        <v>265</v>
      </c>
      <c r="C295" s="17">
        <f t="shared" si="20"/>
        <v>5088388.7654713253</v>
      </c>
      <c r="D295" s="9">
        <f t="shared" si="21"/>
        <v>64418.59476145669</v>
      </c>
      <c r="E295" s="17">
        <f t="shared" si="22"/>
        <v>21201.619856130525</v>
      </c>
      <c r="F295" s="9">
        <f t="shared" si="23"/>
        <v>43216.974905326162</v>
      </c>
      <c r="G295" s="17">
        <f t="shared" si="24"/>
        <v>5045171.7905659992</v>
      </c>
    </row>
    <row r="296" spans="2:7" x14ac:dyDescent="0.3">
      <c r="B296">
        <v>266</v>
      </c>
      <c r="C296" s="17">
        <f t="shared" si="20"/>
        <v>5045171.7905659992</v>
      </c>
      <c r="D296" s="9">
        <f t="shared" si="21"/>
        <v>64418.59476145669</v>
      </c>
      <c r="E296" s="17">
        <f t="shared" si="22"/>
        <v>21021.549127358332</v>
      </c>
      <c r="F296" s="9">
        <f t="shared" si="23"/>
        <v>43397.045634098358</v>
      </c>
      <c r="G296" s="17">
        <f t="shared" si="24"/>
        <v>5001774.7449319009</v>
      </c>
    </row>
    <row r="297" spans="2:7" x14ac:dyDescent="0.3">
      <c r="B297">
        <v>267</v>
      </c>
      <c r="C297" s="17">
        <f t="shared" si="20"/>
        <v>5001774.7449319009</v>
      </c>
      <c r="D297" s="9">
        <f t="shared" si="21"/>
        <v>64418.59476145669</v>
      </c>
      <c r="E297" s="17">
        <f t="shared" si="22"/>
        <v>20840.728103882921</v>
      </c>
      <c r="F297" s="9">
        <f t="shared" si="23"/>
        <v>43577.866657573773</v>
      </c>
      <c r="G297" s="17">
        <f t="shared" si="24"/>
        <v>4958196.8782743271</v>
      </c>
    </row>
    <row r="298" spans="2:7" x14ac:dyDescent="0.3">
      <c r="B298">
        <v>268</v>
      </c>
      <c r="C298" s="17">
        <f t="shared" si="20"/>
        <v>4958196.8782743271</v>
      </c>
      <c r="D298" s="9">
        <f t="shared" si="21"/>
        <v>64418.59476145669</v>
      </c>
      <c r="E298" s="17">
        <f t="shared" si="22"/>
        <v>20659.153659476364</v>
      </c>
      <c r="F298" s="9">
        <f t="shared" si="23"/>
        <v>43759.441101980323</v>
      </c>
      <c r="G298" s="17">
        <f t="shared" si="24"/>
        <v>4914437.4371723467</v>
      </c>
    </row>
    <row r="299" spans="2:7" x14ac:dyDescent="0.3">
      <c r="B299">
        <v>269</v>
      </c>
      <c r="C299" s="17">
        <f t="shared" si="20"/>
        <v>4914437.4371723467</v>
      </c>
      <c r="D299" s="9">
        <f t="shared" si="21"/>
        <v>64418.59476145669</v>
      </c>
      <c r="E299" s="17">
        <f t="shared" si="22"/>
        <v>20476.822654884778</v>
      </c>
      <c r="F299" s="9">
        <f t="shared" si="23"/>
        <v>43941.772106571909</v>
      </c>
      <c r="G299" s="17">
        <f t="shared" si="24"/>
        <v>4870495.6650657747</v>
      </c>
    </row>
    <row r="300" spans="2:7" x14ac:dyDescent="0.3">
      <c r="B300">
        <v>270</v>
      </c>
      <c r="C300" s="17">
        <f t="shared" si="20"/>
        <v>4870495.6650657747</v>
      </c>
      <c r="D300" s="9">
        <f t="shared" si="21"/>
        <v>64418.59476145669</v>
      </c>
      <c r="E300" s="17">
        <f t="shared" si="22"/>
        <v>20293.73193777406</v>
      </c>
      <c r="F300" s="9">
        <f t="shared" si="23"/>
        <v>44124.862823682633</v>
      </c>
      <c r="G300" s="17">
        <f t="shared" si="24"/>
        <v>4826370.8022420919</v>
      </c>
    </row>
    <row r="301" spans="2:7" x14ac:dyDescent="0.3">
      <c r="B301">
        <v>271</v>
      </c>
      <c r="C301" s="17">
        <f t="shared" si="20"/>
        <v>4826370.8022420919</v>
      </c>
      <c r="D301" s="9">
        <f t="shared" si="21"/>
        <v>64418.59476145669</v>
      </c>
      <c r="E301" s="17">
        <f t="shared" si="22"/>
        <v>20109.878342675383</v>
      </c>
      <c r="F301" s="9">
        <f t="shared" si="23"/>
        <v>44308.716418781303</v>
      </c>
      <c r="G301" s="17">
        <f t="shared" si="24"/>
        <v>4782062.0858233105</v>
      </c>
    </row>
    <row r="302" spans="2:7" x14ac:dyDescent="0.3">
      <c r="B302">
        <v>272</v>
      </c>
      <c r="C302" s="17">
        <f t="shared" si="20"/>
        <v>4782062.0858233105</v>
      </c>
      <c r="D302" s="9">
        <f t="shared" si="21"/>
        <v>64418.59476145669</v>
      </c>
      <c r="E302" s="17">
        <f t="shared" si="22"/>
        <v>19925.258690930463</v>
      </c>
      <c r="F302" s="9">
        <f t="shared" si="23"/>
        <v>44493.336070526231</v>
      </c>
      <c r="G302" s="17">
        <f t="shared" si="24"/>
        <v>4737568.7497527841</v>
      </c>
    </row>
    <row r="303" spans="2:7" x14ac:dyDescent="0.3">
      <c r="B303">
        <v>273</v>
      </c>
      <c r="C303" s="17">
        <f t="shared" si="20"/>
        <v>4737568.7497527841</v>
      </c>
      <c r="D303" s="9">
        <f t="shared" si="21"/>
        <v>64418.59476145669</v>
      </c>
      <c r="E303" s="17">
        <f t="shared" si="22"/>
        <v>19739.869790636603</v>
      </c>
      <c r="F303" s="9">
        <f t="shared" si="23"/>
        <v>44678.724970820083</v>
      </c>
      <c r="G303" s="17">
        <f t="shared" si="24"/>
        <v>4692890.0247819638</v>
      </c>
    </row>
    <row r="304" spans="2:7" x14ac:dyDescent="0.3">
      <c r="B304">
        <v>274</v>
      </c>
      <c r="C304" s="17">
        <f t="shared" si="20"/>
        <v>4692890.0247819638</v>
      </c>
      <c r="D304" s="9">
        <f t="shared" si="21"/>
        <v>64418.59476145669</v>
      </c>
      <c r="E304" s="17">
        <f t="shared" si="22"/>
        <v>19553.708436591518</v>
      </c>
      <c r="F304" s="9">
        <f t="shared" si="23"/>
        <v>44864.886324865176</v>
      </c>
      <c r="G304" s="17">
        <f t="shared" si="24"/>
        <v>4648025.138457099</v>
      </c>
    </row>
    <row r="305" spans="2:7" x14ac:dyDescent="0.3">
      <c r="B305">
        <v>275</v>
      </c>
      <c r="C305" s="17">
        <f t="shared" si="20"/>
        <v>4648025.138457099</v>
      </c>
      <c r="D305" s="9">
        <f t="shared" si="21"/>
        <v>64418.59476145669</v>
      </c>
      <c r="E305" s="17">
        <f t="shared" si="22"/>
        <v>19366.771410237914</v>
      </c>
      <c r="F305" s="9">
        <f t="shared" si="23"/>
        <v>45051.823351218773</v>
      </c>
      <c r="G305" s="17">
        <f t="shared" si="24"/>
        <v>4602973.3151058806</v>
      </c>
    </row>
    <row r="306" spans="2:7" x14ac:dyDescent="0.3">
      <c r="B306">
        <v>276</v>
      </c>
      <c r="C306" s="17">
        <f t="shared" si="20"/>
        <v>4602973.3151058806</v>
      </c>
      <c r="D306" s="9">
        <f t="shared" si="21"/>
        <v>64418.59476145669</v>
      </c>
      <c r="E306" s="17">
        <f t="shared" si="22"/>
        <v>19179.055479607836</v>
      </c>
      <c r="F306" s="9">
        <f t="shared" si="23"/>
        <v>45239.539281848854</v>
      </c>
      <c r="G306" s="17">
        <f t="shared" si="24"/>
        <v>4557733.7758240318</v>
      </c>
    </row>
    <row r="307" spans="2:7" x14ac:dyDescent="0.3">
      <c r="B307">
        <v>277</v>
      </c>
      <c r="C307" s="17">
        <f t="shared" si="20"/>
        <v>4557733.7758240318</v>
      </c>
      <c r="D307" s="9">
        <f t="shared" si="21"/>
        <v>64418.59476145669</v>
      </c>
      <c r="E307" s="17">
        <f t="shared" si="22"/>
        <v>18990.5573992668</v>
      </c>
      <c r="F307" s="9">
        <f t="shared" si="23"/>
        <v>45428.037362189891</v>
      </c>
      <c r="G307" s="17">
        <f t="shared" si="24"/>
        <v>4512305.7384618418</v>
      </c>
    </row>
    <row r="308" spans="2:7" x14ac:dyDescent="0.3">
      <c r="B308">
        <v>278</v>
      </c>
      <c r="C308" s="17">
        <f t="shared" si="20"/>
        <v>4512305.7384618418</v>
      </c>
      <c r="D308" s="9">
        <f t="shared" si="21"/>
        <v>64418.59476145669</v>
      </c>
      <c r="E308" s="17">
        <f t="shared" si="22"/>
        <v>18801.273910257674</v>
      </c>
      <c r="F308" s="9">
        <f t="shared" si="23"/>
        <v>45617.320851199016</v>
      </c>
      <c r="G308" s="17">
        <f t="shared" si="24"/>
        <v>4466688.4176106425</v>
      </c>
    </row>
    <row r="309" spans="2:7" x14ac:dyDescent="0.3">
      <c r="B309">
        <v>279</v>
      </c>
      <c r="C309" s="17">
        <f t="shared" si="20"/>
        <v>4466688.4176106425</v>
      </c>
      <c r="D309" s="9">
        <f t="shared" si="21"/>
        <v>64418.59476145669</v>
      </c>
      <c r="E309" s="17">
        <f t="shared" si="22"/>
        <v>18611.201740044344</v>
      </c>
      <c r="F309" s="9">
        <f t="shared" si="23"/>
        <v>45807.393021412347</v>
      </c>
      <c r="G309" s="17">
        <f t="shared" si="24"/>
        <v>4420881.0245892303</v>
      </c>
    </row>
    <row r="310" spans="2:7" x14ac:dyDescent="0.3">
      <c r="B310">
        <v>280</v>
      </c>
      <c r="C310" s="17">
        <f t="shared" si="20"/>
        <v>4420881.0245892303</v>
      </c>
      <c r="D310" s="9">
        <f t="shared" si="21"/>
        <v>64418.59476145669</v>
      </c>
      <c r="E310" s="17">
        <f t="shared" si="22"/>
        <v>18420.337602455129</v>
      </c>
      <c r="F310" s="9">
        <f t="shared" si="23"/>
        <v>45998.257159001558</v>
      </c>
      <c r="G310" s="17">
        <f t="shared" si="24"/>
        <v>4374882.7674302291</v>
      </c>
    </row>
    <row r="311" spans="2:7" x14ac:dyDescent="0.3">
      <c r="B311">
        <v>281</v>
      </c>
      <c r="C311" s="17">
        <f t="shared" si="20"/>
        <v>4374882.7674302291</v>
      </c>
      <c r="D311" s="9">
        <f t="shared" si="21"/>
        <v>64418.59476145669</v>
      </c>
      <c r="E311" s="17">
        <f t="shared" si="22"/>
        <v>18228.678197625955</v>
      </c>
      <c r="F311" s="9">
        <f t="shared" si="23"/>
        <v>46189.916563830731</v>
      </c>
      <c r="G311" s="17">
        <f t="shared" si="24"/>
        <v>4328692.8508663988</v>
      </c>
    </row>
    <row r="312" spans="2:7" x14ac:dyDescent="0.3">
      <c r="B312">
        <v>282</v>
      </c>
      <c r="C312" s="17">
        <f t="shared" si="20"/>
        <v>4328692.8508663988</v>
      </c>
      <c r="D312" s="9">
        <f t="shared" si="21"/>
        <v>64418.59476145669</v>
      </c>
      <c r="E312" s="17">
        <f t="shared" si="22"/>
        <v>18036.220211943331</v>
      </c>
      <c r="F312" s="9">
        <f t="shared" si="23"/>
        <v>46382.374549513363</v>
      </c>
      <c r="G312" s="17">
        <f t="shared" si="24"/>
        <v>4282310.4763168851</v>
      </c>
    </row>
    <row r="313" spans="2:7" x14ac:dyDescent="0.3">
      <c r="B313">
        <v>283</v>
      </c>
      <c r="C313" s="17">
        <f t="shared" si="20"/>
        <v>4282310.4763168851</v>
      </c>
      <c r="D313" s="9">
        <f t="shared" si="21"/>
        <v>64418.59476145669</v>
      </c>
      <c r="E313" s="17">
        <f t="shared" si="22"/>
        <v>17842.960317987021</v>
      </c>
      <c r="F313" s="9">
        <f t="shared" si="23"/>
        <v>46575.634443469666</v>
      </c>
      <c r="G313" s="17">
        <f t="shared" si="24"/>
        <v>4235734.8418734157</v>
      </c>
    </row>
    <row r="314" spans="2:7" x14ac:dyDescent="0.3">
      <c r="B314">
        <v>284</v>
      </c>
      <c r="C314" s="17">
        <f t="shared" si="20"/>
        <v>4235734.8418734157</v>
      </c>
      <c r="D314" s="9">
        <f t="shared" si="21"/>
        <v>64418.59476145669</v>
      </c>
      <c r="E314" s="17">
        <f t="shared" si="22"/>
        <v>17648.895174472567</v>
      </c>
      <c r="F314" s="9">
        <f t="shared" si="23"/>
        <v>46769.699586984119</v>
      </c>
      <c r="G314" s="17">
        <f t="shared" si="24"/>
        <v>4188965.1422864315</v>
      </c>
    </row>
    <row r="315" spans="2:7" x14ac:dyDescent="0.3">
      <c r="B315">
        <v>285</v>
      </c>
      <c r="C315" s="17">
        <f t="shared" si="20"/>
        <v>4188965.1422864315</v>
      </c>
      <c r="D315" s="9">
        <f t="shared" si="21"/>
        <v>64418.59476145669</v>
      </c>
      <c r="E315" s="17">
        <f t="shared" si="22"/>
        <v>17454.021426193463</v>
      </c>
      <c r="F315" s="9">
        <f t="shared" si="23"/>
        <v>46964.573335263223</v>
      </c>
      <c r="G315" s="17">
        <f t="shared" si="24"/>
        <v>4142000.5689511681</v>
      </c>
    </row>
    <row r="316" spans="2:7" x14ac:dyDescent="0.3">
      <c r="B316">
        <v>286</v>
      </c>
      <c r="C316" s="17">
        <f t="shared" si="20"/>
        <v>4142000.5689511681</v>
      </c>
      <c r="D316" s="9">
        <f t="shared" si="21"/>
        <v>64418.59476145669</v>
      </c>
      <c r="E316" s="17">
        <f t="shared" si="22"/>
        <v>17258.335703963199</v>
      </c>
      <c r="F316" s="9">
        <f t="shared" si="23"/>
        <v>47160.259057493487</v>
      </c>
      <c r="G316" s="17">
        <f t="shared" si="24"/>
        <v>4094840.3098936747</v>
      </c>
    </row>
    <row r="317" spans="2:7" x14ac:dyDescent="0.3">
      <c r="B317">
        <v>287</v>
      </c>
      <c r="C317" s="17">
        <f t="shared" si="20"/>
        <v>4094840.3098936747</v>
      </c>
      <c r="D317" s="9">
        <f t="shared" si="21"/>
        <v>64418.59476145669</v>
      </c>
      <c r="E317" s="17">
        <f t="shared" si="22"/>
        <v>17061.834624556981</v>
      </c>
      <c r="F317" s="9">
        <f t="shared" si="23"/>
        <v>47356.760136899713</v>
      </c>
      <c r="G317" s="17">
        <f t="shared" si="24"/>
        <v>4047483.5497567751</v>
      </c>
    </row>
    <row r="318" spans="2:7" x14ac:dyDescent="0.3">
      <c r="B318">
        <v>288</v>
      </c>
      <c r="C318" s="17">
        <f t="shared" si="20"/>
        <v>4047483.5497567751</v>
      </c>
      <c r="D318" s="9">
        <f t="shared" si="21"/>
        <v>64418.59476145669</v>
      </c>
      <c r="E318" s="17">
        <f t="shared" si="22"/>
        <v>16864.514790653233</v>
      </c>
      <c r="F318" s="9">
        <f t="shared" si="23"/>
        <v>47554.079970803461</v>
      </c>
      <c r="G318" s="17">
        <f t="shared" si="24"/>
        <v>3999929.4697859716</v>
      </c>
    </row>
    <row r="319" spans="2:7" x14ac:dyDescent="0.3">
      <c r="B319">
        <v>289</v>
      </c>
      <c r="C319" s="17">
        <f t="shared" si="20"/>
        <v>3999929.4697859716</v>
      </c>
      <c r="D319" s="9">
        <f t="shared" si="21"/>
        <v>64418.59476145669</v>
      </c>
      <c r="E319" s="17">
        <f t="shared" si="22"/>
        <v>16666.372790774883</v>
      </c>
      <c r="F319" s="9">
        <f t="shared" si="23"/>
        <v>47752.221970681807</v>
      </c>
      <c r="G319" s="17">
        <f t="shared" si="24"/>
        <v>3952177.2478152895</v>
      </c>
    </row>
    <row r="320" spans="2:7" x14ac:dyDescent="0.3">
      <c r="B320">
        <v>290</v>
      </c>
      <c r="C320" s="17">
        <f t="shared" si="20"/>
        <v>3952177.2478152895</v>
      </c>
      <c r="D320" s="9">
        <f t="shared" si="21"/>
        <v>64418.59476145669</v>
      </c>
      <c r="E320" s="17">
        <f t="shared" si="22"/>
        <v>16467.405199230376</v>
      </c>
      <c r="F320" s="9">
        <f t="shared" si="23"/>
        <v>47951.189562226311</v>
      </c>
      <c r="G320" s="17">
        <f t="shared" si="24"/>
        <v>3904226.0582530634</v>
      </c>
    </row>
    <row r="321" spans="2:7" x14ac:dyDescent="0.3">
      <c r="B321">
        <v>291</v>
      </c>
      <c r="C321" s="17">
        <f t="shared" si="20"/>
        <v>3904226.0582530634</v>
      </c>
      <c r="D321" s="9">
        <f t="shared" si="21"/>
        <v>64418.59476145669</v>
      </c>
      <c r="E321" s="17">
        <f t="shared" si="22"/>
        <v>16267.608576054432</v>
      </c>
      <c r="F321" s="9">
        <f t="shared" si="23"/>
        <v>48150.98618540226</v>
      </c>
      <c r="G321" s="17">
        <f t="shared" si="24"/>
        <v>3856075.0720676612</v>
      </c>
    </row>
    <row r="322" spans="2:7" x14ac:dyDescent="0.3">
      <c r="B322">
        <v>292</v>
      </c>
      <c r="C322" s="17">
        <f t="shared" si="20"/>
        <v>3856075.0720676612</v>
      </c>
      <c r="D322" s="9">
        <f t="shared" si="21"/>
        <v>64418.59476145669</v>
      </c>
      <c r="E322" s="17">
        <f t="shared" si="22"/>
        <v>16066.979466948591</v>
      </c>
      <c r="F322" s="9">
        <f t="shared" si="23"/>
        <v>48351.615294508098</v>
      </c>
      <c r="G322" s="17">
        <f t="shared" si="24"/>
        <v>3807723.456773153</v>
      </c>
    </row>
    <row r="323" spans="2:7" x14ac:dyDescent="0.3">
      <c r="B323">
        <v>293</v>
      </c>
      <c r="C323" s="17">
        <f t="shared" si="20"/>
        <v>3807723.456773153</v>
      </c>
      <c r="D323" s="9">
        <f t="shared" si="21"/>
        <v>64418.59476145669</v>
      </c>
      <c r="E323" s="17">
        <f t="shared" si="22"/>
        <v>15865.514403221472</v>
      </c>
      <c r="F323" s="9">
        <f t="shared" si="23"/>
        <v>48553.080358235216</v>
      </c>
      <c r="G323" s="17">
        <f t="shared" si="24"/>
        <v>3759170.3764149179</v>
      </c>
    </row>
    <row r="324" spans="2:7" x14ac:dyDescent="0.3">
      <c r="B324">
        <v>294</v>
      </c>
      <c r="C324" s="17">
        <f t="shared" si="20"/>
        <v>3759170.3764149179</v>
      </c>
      <c r="D324" s="9">
        <f t="shared" si="21"/>
        <v>64418.59476145669</v>
      </c>
      <c r="E324" s="17">
        <f t="shared" si="22"/>
        <v>15663.209901728826</v>
      </c>
      <c r="F324" s="9">
        <f t="shared" si="23"/>
        <v>48755.384859727863</v>
      </c>
      <c r="G324" s="17">
        <f t="shared" si="24"/>
        <v>3710414.9915551902</v>
      </c>
    </row>
    <row r="325" spans="2:7" x14ac:dyDescent="0.3">
      <c r="B325">
        <v>295</v>
      </c>
      <c r="C325" s="17">
        <f t="shared" si="20"/>
        <v>3710414.9915551902</v>
      </c>
      <c r="D325" s="9">
        <f t="shared" si="21"/>
        <v>64418.59476145669</v>
      </c>
      <c r="E325" s="17">
        <f t="shared" si="22"/>
        <v>15460.062464813294</v>
      </c>
      <c r="F325" s="9">
        <f t="shared" si="23"/>
        <v>48958.532296643396</v>
      </c>
      <c r="G325" s="17">
        <f t="shared" si="24"/>
        <v>3661456.4592585466</v>
      </c>
    </row>
    <row r="326" spans="2:7" x14ac:dyDescent="0.3">
      <c r="B326">
        <v>296</v>
      </c>
      <c r="C326" s="17">
        <f t="shared" si="20"/>
        <v>3661456.4592585466</v>
      </c>
      <c r="D326" s="9">
        <f t="shared" si="21"/>
        <v>64418.59476145669</v>
      </c>
      <c r="E326" s="17">
        <f t="shared" si="22"/>
        <v>15256.068580243946</v>
      </c>
      <c r="F326" s="9">
        <f t="shared" si="23"/>
        <v>49162.526181212743</v>
      </c>
      <c r="G326" s="17">
        <f t="shared" si="24"/>
        <v>3612293.933077334</v>
      </c>
    </row>
    <row r="327" spans="2:7" x14ac:dyDescent="0.3">
      <c r="B327">
        <v>297</v>
      </c>
      <c r="C327" s="17">
        <f t="shared" si="20"/>
        <v>3612293.933077334</v>
      </c>
      <c r="D327" s="9">
        <f t="shared" si="21"/>
        <v>64418.59476145669</v>
      </c>
      <c r="E327" s="17">
        <f t="shared" si="22"/>
        <v>15051.224721155559</v>
      </c>
      <c r="F327" s="9">
        <f t="shared" si="23"/>
        <v>49367.370040301132</v>
      </c>
      <c r="G327" s="17">
        <f t="shared" si="24"/>
        <v>3562926.5630370327</v>
      </c>
    </row>
    <row r="328" spans="2:7" x14ac:dyDescent="0.3">
      <c r="B328">
        <v>298</v>
      </c>
      <c r="C328" s="17">
        <f t="shared" si="20"/>
        <v>3562926.5630370327</v>
      </c>
      <c r="D328" s="9">
        <f t="shared" si="21"/>
        <v>64418.59476145669</v>
      </c>
      <c r="E328" s="17">
        <f t="shared" si="22"/>
        <v>14845.527345987639</v>
      </c>
      <c r="F328" s="9">
        <f t="shared" si="23"/>
        <v>49573.06741546905</v>
      </c>
      <c r="G328" s="17">
        <f t="shared" si="24"/>
        <v>3513353.4956215639</v>
      </c>
    </row>
    <row r="329" spans="2:7" x14ac:dyDescent="0.3">
      <c r="B329">
        <v>299</v>
      </c>
      <c r="C329" s="17">
        <f t="shared" si="20"/>
        <v>3513353.4956215639</v>
      </c>
      <c r="D329" s="9">
        <f t="shared" si="21"/>
        <v>64418.59476145669</v>
      </c>
      <c r="E329" s="17">
        <f t="shared" si="22"/>
        <v>14638.972898423184</v>
      </c>
      <c r="F329" s="9">
        <f t="shared" si="23"/>
        <v>49779.621863033506</v>
      </c>
      <c r="G329" s="17">
        <f t="shared" si="24"/>
        <v>3463573.8737585302</v>
      </c>
    </row>
    <row r="330" spans="2:7" x14ac:dyDescent="0.3">
      <c r="B330">
        <v>300</v>
      </c>
      <c r="C330" s="17">
        <f t="shared" si="20"/>
        <v>3463573.8737585302</v>
      </c>
      <c r="D330" s="9">
        <f t="shared" si="21"/>
        <v>64418.59476145669</v>
      </c>
      <c r="E330" s="17">
        <f t="shared" si="22"/>
        <v>14431.55780732721</v>
      </c>
      <c r="F330" s="9">
        <f t="shared" si="23"/>
        <v>49987.036954129479</v>
      </c>
      <c r="G330" s="17">
        <f t="shared" si="24"/>
        <v>3413586.8368044007</v>
      </c>
    </row>
    <row r="331" spans="2:7" x14ac:dyDescent="0.3">
      <c r="B331">
        <v>301</v>
      </c>
      <c r="C331" s="17">
        <f t="shared" si="20"/>
        <v>3413586.8368044007</v>
      </c>
      <c r="D331" s="9">
        <f t="shared" si="21"/>
        <v>64418.59476145669</v>
      </c>
      <c r="E331" s="17">
        <f t="shared" si="22"/>
        <v>14223.278486685003</v>
      </c>
      <c r="F331" s="9">
        <f t="shared" si="23"/>
        <v>50195.316274771685</v>
      </c>
      <c r="G331" s="17">
        <f t="shared" si="24"/>
        <v>3363391.5205296292</v>
      </c>
    </row>
    <row r="332" spans="2:7" x14ac:dyDescent="0.3">
      <c r="B332">
        <v>302</v>
      </c>
      <c r="C332" s="17">
        <f t="shared" si="20"/>
        <v>3363391.5205296292</v>
      </c>
      <c r="D332" s="9">
        <f t="shared" si="21"/>
        <v>64418.59476145669</v>
      </c>
      <c r="E332" s="17">
        <f t="shared" si="22"/>
        <v>14014.131335540122</v>
      </c>
      <c r="F332" s="9">
        <f t="shared" si="23"/>
        <v>50404.463425916569</v>
      </c>
      <c r="G332" s="17">
        <f t="shared" si="24"/>
        <v>3312987.0571037126</v>
      </c>
    </row>
    <row r="333" spans="2:7" x14ac:dyDescent="0.3">
      <c r="B333">
        <v>303</v>
      </c>
      <c r="C333" s="17">
        <f t="shared" si="20"/>
        <v>3312987.0571037126</v>
      </c>
      <c r="D333" s="9">
        <f t="shared" si="21"/>
        <v>64418.59476145669</v>
      </c>
      <c r="E333" s="17">
        <f t="shared" si="22"/>
        <v>13804.112737932135</v>
      </c>
      <c r="F333" s="9">
        <f t="shared" si="23"/>
        <v>50614.482023524557</v>
      </c>
      <c r="G333" s="17">
        <f t="shared" si="24"/>
        <v>3262372.575080188</v>
      </c>
    </row>
    <row r="334" spans="2:7" x14ac:dyDescent="0.3">
      <c r="B334">
        <v>304</v>
      </c>
      <c r="C334" s="17">
        <f t="shared" si="20"/>
        <v>3262372.575080188</v>
      </c>
      <c r="D334" s="9">
        <f t="shared" si="21"/>
        <v>64418.59476145669</v>
      </c>
      <c r="E334" s="17">
        <f t="shared" si="22"/>
        <v>13593.219062834118</v>
      </c>
      <c r="F334" s="9">
        <f t="shared" si="23"/>
        <v>50825.375698622571</v>
      </c>
      <c r="G334" s="17">
        <f t="shared" si="24"/>
        <v>3211547.1993815652</v>
      </c>
    </row>
    <row r="335" spans="2:7" x14ac:dyDescent="0.3">
      <c r="B335">
        <v>305</v>
      </c>
      <c r="C335" s="17">
        <f t="shared" si="20"/>
        <v>3211547.1993815652</v>
      </c>
      <c r="D335" s="9">
        <f t="shared" si="21"/>
        <v>64418.59476145669</v>
      </c>
      <c r="E335" s="17">
        <f t="shared" si="22"/>
        <v>13381.446664089855</v>
      </c>
      <c r="F335" s="9">
        <f t="shared" si="23"/>
        <v>51037.148097366837</v>
      </c>
      <c r="G335" s="17">
        <f t="shared" si="24"/>
        <v>3160510.0512841982</v>
      </c>
    </row>
    <row r="336" spans="2:7" x14ac:dyDescent="0.3">
      <c r="B336">
        <v>306</v>
      </c>
      <c r="C336" s="17">
        <f t="shared" si="20"/>
        <v>3160510.0512841982</v>
      </c>
      <c r="D336" s="9">
        <f t="shared" si="21"/>
        <v>64418.59476145669</v>
      </c>
      <c r="E336" s="17">
        <f t="shared" si="22"/>
        <v>13168.791880350827</v>
      </c>
      <c r="F336" s="9">
        <f t="shared" si="23"/>
        <v>51249.802881105861</v>
      </c>
      <c r="G336" s="17">
        <f t="shared" si="24"/>
        <v>3109260.2484030924</v>
      </c>
    </row>
    <row r="337" spans="2:7" x14ac:dyDescent="0.3">
      <c r="B337">
        <v>307</v>
      </c>
      <c r="C337" s="17">
        <f t="shared" si="20"/>
        <v>3109260.2484030924</v>
      </c>
      <c r="D337" s="9">
        <f t="shared" si="21"/>
        <v>64418.59476145669</v>
      </c>
      <c r="E337" s="17">
        <f t="shared" si="22"/>
        <v>12955.251035012885</v>
      </c>
      <c r="F337" s="9">
        <f t="shared" si="23"/>
        <v>51463.343726443803</v>
      </c>
      <c r="G337" s="17">
        <f t="shared" si="24"/>
        <v>3057796.9046766488</v>
      </c>
    </row>
    <row r="338" spans="2:7" x14ac:dyDescent="0.3">
      <c r="B338">
        <v>308</v>
      </c>
      <c r="C338" s="17">
        <f t="shared" si="20"/>
        <v>3057796.9046766488</v>
      </c>
      <c r="D338" s="9">
        <f t="shared" si="21"/>
        <v>64418.59476145669</v>
      </c>
      <c r="E338" s="17">
        <f t="shared" si="22"/>
        <v>12740.820436152704</v>
      </c>
      <c r="F338" s="9">
        <f t="shared" si="23"/>
        <v>51677.774325303988</v>
      </c>
      <c r="G338" s="17">
        <f t="shared" si="24"/>
        <v>3006119.1303513446</v>
      </c>
    </row>
    <row r="339" spans="2:7" x14ac:dyDescent="0.3">
      <c r="B339">
        <v>309</v>
      </c>
      <c r="C339" s="17">
        <f t="shared" si="20"/>
        <v>3006119.1303513446</v>
      </c>
      <c r="D339" s="9">
        <f t="shared" si="21"/>
        <v>64418.59476145669</v>
      </c>
      <c r="E339" s="17">
        <f t="shared" si="22"/>
        <v>12525.496376463938</v>
      </c>
      <c r="F339" s="9">
        <f t="shared" si="23"/>
        <v>51893.098384992751</v>
      </c>
      <c r="G339" s="17">
        <f t="shared" si="24"/>
        <v>2954226.0319663519</v>
      </c>
    </row>
    <row r="340" spans="2:7" x14ac:dyDescent="0.3">
      <c r="B340">
        <v>310</v>
      </c>
      <c r="C340" s="17">
        <f t="shared" si="20"/>
        <v>2954226.0319663519</v>
      </c>
      <c r="D340" s="9">
        <f t="shared" si="21"/>
        <v>64418.59476145669</v>
      </c>
      <c r="E340" s="17">
        <f t="shared" si="22"/>
        <v>12309.275133193134</v>
      </c>
      <c r="F340" s="9">
        <f t="shared" si="23"/>
        <v>52109.319628263554</v>
      </c>
      <c r="G340" s="17">
        <f t="shared" si="24"/>
        <v>2902116.7123380885</v>
      </c>
    </row>
    <row r="341" spans="2:7" x14ac:dyDescent="0.3">
      <c r="B341">
        <v>311</v>
      </c>
      <c r="C341" s="17">
        <f t="shared" si="20"/>
        <v>2902116.7123380885</v>
      </c>
      <c r="D341" s="9">
        <f t="shared" si="21"/>
        <v>64418.59476145669</v>
      </c>
      <c r="E341" s="17">
        <f t="shared" si="22"/>
        <v>12092.152968075368</v>
      </c>
      <c r="F341" s="9">
        <f t="shared" si="23"/>
        <v>52326.441793381324</v>
      </c>
      <c r="G341" s="17">
        <f t="shared" si="24"/>
        <v>2849790.2705447073</v>
      </c>
    </row>
    <row r="342" spans="2:7" x14ac:dyDescent="0.3">
      <c r="B342">
        <v>312</v>
      </c>
      <c r="C342" s="17">
        <f t="shared" si="20"/>
        <v>2849790.2705447073</v>
      </c>
      <c r="D342" s="9">
        <f t="shared" si="21"/>
        <v>64418.59476145669</v>
      </c>
      <c r="E342" s="17">
        <f t="shared" si="22"/>
        <v>11874.126127269614</v>
      </c>
      <c r="F342" s="9">
        <f t="shared" si="23"/>
        <v>52544.468634187077</v>
      </c>
      <c r="G342" s="17">
        <f t="shared" si="24"/>
        <v>2797245.8019105201</v>
      </c>
    </row>
    <row r="343" spans="2:7" x14ac:dyDescent="0.3">
      <c r="B343">
        <v>313</v>
      </c>
      <c r="C343" s="17">
        <f t="shared" si="20"/>
        <v>2797245.8019105201</v>
      </c>
      <c r="D343" s="9">
        <f t="shared" si="21"/>
        <v>64418.59476145669</v>
      </c>
      <c r="E343" s="17">
        <f t="shared" si="22"/>
        <v>11655.190841293834</v>
      </c>
      <c r="F343" s="9">
        <f t="shared" si="23"/>
        <v>52763.403920162855</v>
      </c>
      <c r="G343" s="17">
        <f t="shared" si="24"/>
        <v>2744482.3979903571</v>
      </c>
    </row>
    <row r="344" spans="2:7" x14ac:dyDescent="0.3">
      <c r="B344">
        <v>314</v>
      </c>
      <c r="C344" s="17">
        <f t="shared" si="20"/>
        <v>2744482.3979903571</v>
      </c>
      <c r="D344" s="9">
        <f t="shared" si="21"/>
        <v>64418.59476145669</v>
      </c>
      <c r="E344" s="17">
        <f t="shared" si="22"/>
        <v>11435.343324959822</v>
      </c>
      <c r="F344" s="9">
        <f t="shared" si="23"/>
        <v>52983.251436496867</v>
      </c>
      <c r="G344" s="17">
        <f t="shared" si="24"/>
        <v>2691499.14655386</v>
      </c>
    </row>
    <row r="345" spans="2:7" x14ac:dyDescent="0.3">
      <c r="B345">
        <v>315</v>
      </c>
      <c r="C345" s="17">
        <f t="shared" si="20"/>
        <v>2691499.14655386</v>
      </c>
      <c r="D345" s="9">
        <f t="shared" si="21"/>
        <v>64418.59476145669</v>
      </c>
      <c r="E345" s="17">
        <f t="shared" si="22"/>
        <v>11214.57977730775</v>
      </c>
      <c r="F345" s="9">
        <f t="shared" si="23"/>
        <v>53204.01498414894</v>
      </c>
      <c r="G345" s="17">
        <f t="shared" si="24"/>
        <v>2638295.131569711</v>
      </c>
    </row>
    <row r="346" spans="2:7" x14ac:dyDescent="0.3">
      <c r="B346">
        <v>316</v>
      </c>
      <c r="C346" s="17">
        <f t="shared" si="20"/>
        <v>2638295.131569711</v>
      </c>
      <c r="D346" s="9">
        <f t="shared" si="21"/>
        <v>64418.59476145669</v>
      </c>
      <c r="E346" s="17">
        <f t="shared" si="22"/>
        <v>10992.896381540464</v>
      </c>
      <c r="F346" s="9">
        <f t="shared" si="23"/>
        <v>53425.698379916226</v>
      </c>
      <c r="G346" s="17">
        <f t="shared" si="24"/>
        <v>2584869.4331897949</v>
      </c>
    </row>
    <row r="347" spans="2:7" x14ac:dyDescent="0.3">
      <c r="B347">
        <v>317</v>
      </c>
      <c r="C347" s="17">
        <f t="shared" si="20"/>
        <v>2584869.4331897949</v>
      </c>
      <c r="D347" s="9">
        <f t="shared" si="21"/>
        <v>64418.59476145669</v>
      </c>
      <c r="E347" s="17">
        <f t="shared" si="22"/>
        <v>10770.28930495748</v>
      </c>
      <c r="F347" s="9">
        <f t="shared" si="23"/>
        <v>53648.305456499213</v>
      </c>
      <c r="G347" s="17">
        <f t="shared" si="24"/>
        <v>2531221.1277332958</v>
      </c>
    </row>
    <row r="348" spans="2:7" x14ac:dyDescent="0.3">
      <c r="B348">
        <v>318</v>
      </c>
      <c r="C348" s="17">
        <f t="shared" si="20"/>
        <v>2531221.1277332958</v>
      </c>
      <c r="D348" s="9">
        <f t="shared" si="21"/>
        <v>64418.59476145669</v>
      </c>
      <c r="E348" s="17">
        <f t="shared" si="22"/>
        <v>10546.754698888733</v>
      </c>
      <c r="F348" s="9">
        <f t="shared" si="23"/>
        <v>53871.840062567957</v>
      </c>
      <c r="G348" s="17">
        <f t="shared" si="24"/>
        <v>2477349.2876707278</v>
      </c>
    </row>
    <row r="349" spans="2:7" x14ac:dyDescent="0.3">
      <c r="B349">
        <v>319</v>
      </c>
      <c r="C349" s="17">
        <f t="shared" si="20"/>
        <v>2477349.2876707278</v>
      </c>
      <c r="D349" s="9">
        <f t="shared" si="21"/>
        <v>64418.59476145669</v>
      </c>
      <c r="E349" s="17">
        <f t="shared" si="22"/>
        <v>10322.288698628034</v>
      </c>
      <c r="F349" s="9">
        <f t="shared" si="23"/>
        <v>54096.306062828655</v>
      </c>
      <c r="G349" s="17">
        <f t="shared" si="24"/>
        <v>2423252.9816078991</v>
      </c>
    </row>
    <row r="350" spans="2:7" x14ac:dyDescent="0.3">
      <c r="B350">
        <v>320</v>
      </c>
      <c r="C350" s="17">
        <f t="shared" si="20"/>
        <v>2423252.9816078991</v>
      </c>
      <c r="D350" s="9">
        <f t="shared" si="21"/>
        <v>64418.59476145669</v>
      </c>
      <c r="E350" s="17">
        <f t="shared" si="22"/>
        <v>10096.887423366246</v>
      </c>
      <c r="F350" s="9">
        <f t="shared" si="23"/>
        <v>54321.707338090448</v>
      </c>
      <c r="G350" s="17">
        <f t="shared" si="24"/>
        <v>2368931.2742698085</v>
      </c>
    </row>
    <row r="351" spans="2:7" x14ac:dyDescent="0.3">
      <c r="B351">
        <v>321</v>
      </c>
      <c r="C351" s="17">
        <f t="shared" si="20"/>
        <v>2368931.2742698085</v>
      </c>
      <c r="D351" s="9">
        <f t="shared" si="21"/>
        <v>64418.59476145669</v>
      </c>
      <c r="E351" s="17">
        <f t="shared" si="22"/>
        <v>9870.5469761242039</v>
      </c>
      <c r="F351" s="9">
        <f t="shared" si="23"/>
        <v>54548.047785332485</v>
      </c>
      <c r="G351" s="17">
        <f t="shared" si="24"/>
        <v>2314383.2264844761</v>
      </c>
    </row>
    <row r="352" spans="2:7" x14ac:dyDescent="0.3">
      <c r="B352">
        <v>322</v>
      </c>
      <c r="C352" s="17">
        <f t="shared" ref="C352:C390" si="25">G351</f>
        <v>2314383.2264844761</v>
      </c>
      <c r="D352" s="9">
        <f t="shared" ref="D352:D390" si="26">$B$24</f>
        <v>64418.59476145669</v>
      </c>
      <c r="E352" s="17">
        <f t="shared" ref="E352:E390" si="27">C352*$B$19/12</f>
        <v>9643.2634436853168</v>
      </c>
      <c r="F352" s="9">
        <f t="shared" ref="F352:F390" si="28">D352-E352</f>
        <v>54775.331317771372</v>
      </c>
      <c r="G352" s="17">
        <f t="shared" ref="G352:G390" si="29">C352-F352</f>
        <v>2259607.8951667049</v>
      </c>
    </row>
    <row r="353" spans="2:7" x14ac:dyDescent="0.3">
      <c r="B353">
        <v>323</v>
      </c>
      <c r="C353" s="17">
        <f t="shared" si="25"/>
        <v>2259607.8951667049</v>
      </c>
      <c r="D353" s="9">
        <f t="shared" si="26"/>
        <v>64418.59476145669</v>
      </c>
      <c r="E353" s="17">
        <f t="shared" si="27"/>
        <v>9415.0328965279386</v>
      </c>
      <c r="F353" s="9">
        <f t="shared" si="28"/>
        <v>55003.56186492875</v>
      </c>
      <c r="G353" s="17">
        <f t="shared" si="29"/>
        <v>2204604.3333017761</v>
      </c>
    </row>
    <row r="354" spans="2:7" x14ac:dyDescent="0.3">
      <c r="B354">
        <v>324</v>
      </c>
      <c r="C354" s="17">
        <f t="shared" si="25"/>
        <v>2204604.3333017761</v>
      </c>
      <c r="D354" s="9">
        <f t="shared" si="26"/>
        <v>64418.59476145669</v>
      </c>
      <c r="E354" s="17">
        <f t="shared" si="27"/>
        <v>9185.8513887574009</v>
      </c>
      <c r="F354" s="9">
        <f t="shared" si="28"/>
        <v>55232.743372699289</v>
      </c>
      <c r="G354" s="17">
        <f t="shared" si="29"/>
        <v>2149371.5899290768</v>
      </c>
    </row>
    <row r="355" spans="2:7" x14ac:dyDescent="0.3">
      <c r="B355">
        <v>325</v>
      </c>
      <c r="C355" s="17">
        <f t="shared" si="25"/>
        <v>2149371.5899290768</v>
      </c>
      <c r="D355" s="9">
        <f t="shared" si="26"/>
        <v>64418.59476145669</v>
      </c>
      <c r="E355" s="17">
        <f t="shared" si="27"/>
        <v>8955.7149580378209</v>
      </c>
      <c r="F355" s="9">
        <f t="shared" si="28"/>
        <v>55462.879803418866</v>
      </c>
      <c r="G355" s="17">
        <f t="shared" si="29"/>
        <v>2093908.710125658</v>
      </c>
    </row>
    <row r="356" spans="2:7" x14ac:dyDescent="0.3">
      <c r="B356">
        <v>326</v>
      </c>
      <c r="C356" s="17">
        <f t="shared" si="25"/>
        <v>2093908.710125658</v>
      </c>
      <c r="D356" s="9">
        <f t="shared" si="26"/>
        <v>64418.59476145669</v>
      </c>
      <c r="E356" s="17">
        <f t="shared" si="27"/>
        <v>8724.6196255235755</v>
      </c>
      <c r="F356" s="9">
        <f t="shared" si="28"/>
        <v>55693.975135933113</v>
      </c>
      <c r="G356" s="17">
        <f t="shared" si="29"/>
        <v>2038214.7349897248</v>
      </c>
    </row>
    <row r="357" spans="2:7" x14ac:dyDescent="0.3">
      <c r="B357">
        <v>327</v>
      </c>
      <c r="C357" s="17">
        <f t="shared" si="25"/>
        <v>2038214.7349897248</v>
      </c>
      <c r="D357" s="9">
        <f t="shared" si="26"/>
        <v>64418.59476145669</v>
      </c>
      <c r="E357" s="17">
        <f t="shared" si="27"/>
        <v>8492.5613957905207</v>
      </c>
      <c r="F357" s="9">
        <f t="shared" si="28"/>
        <v>55926.033365666168</v>
      </c>
      <c r="G357" s="17">
        <f t="shared" si="29"/>
        <v>1982288.7016240587</v>
      </c>
    </row>
    <row r="358" spans="2:7" x14ac:dyDescent="0.3">
      <c r="B358">
        <v>328</v>
      </c>
      <c r="C358" s="17">
        <f t="shared" si="25"/>
        <v>1982288.7016240587</v>
      </c>
      <c r="D358" s="9">
        <f t="shared" si="26"/>
        <v>64418.59476145669</v>
      </c>
      <c r="E358" s="17">
        <f t="shared" si="27"/>
        <v>8259.5362567669126</v>
      </c>
      <c r="F358" s="9">
        <f t="shared" si="28"/>
        <v>56159.058504689776</v>
      </c>
      <c r="G358" s="17">
        <f t="shared" si="29"/>
        <v>1926129.6431193689</v>
      </c>
    </row>
    <row r="359" spans="2:7" x14ac:dyDescent="0.3">
      <c r="B359">
        <v>329</v>
      </c>
      <c r="C359" s="17">
        <f t="shared" si="25"/>
        <v>1926129.6431193689</v>
      </c>
      <c r="D359" s="9">
        <f t="shared" si="26"/>
        <v>64418.59476145669</v>
      </c>
      <c r="E359" s="17">
        <f t="shared" si="27"/>
        <v>8025.5401796640372</v>
      </c>
      <c r="F359" s="9">
        <f t="shared" si="28"/>
        <v>56393.054581792654</v>
      </c>
      <c r="G359" s="17">
        <f t="shared" si="29"/>
        <v>1869736.5885375764</v>
      </c>
    </row>
    <row r="360" spans="2:7" x14ac:dyDescent="0.3">
      <c r="B360">
        <v>330</v>
      </c>
      <c r="C360" s="17">
        <f t="shared" si="25"/>
        <v>1869736.5885375764</v>
      </c>
      <c r="D360" s="9">
        <f t="shared" si="26"/>
        <v>64418.59476145669</v>
      </c>
      <c r="E360" s="17">
        <f t="shared" si="27"/>
        <v>7790.5691189065692</v>
      </c>
      <c r="F360" s="9">
        <f t="shared" si="28"/>
        <v>56628.025642550121</v>
      </c>
      <c r="G360" s="17">
        <f t="shared" si="29"/>
        <v>1813108.5628950263</v>
      </c>
    </row>
    <row r="361" spans="2:7" x14ac:dyDescent="0.3">
      <c r="B361">
        <v>331</v>
      </c>
      <c r="C361" s="17">
        <f t="shared" si="25"/>
        <v>1813108.5628950263</v>
      </c>
      <c r="D361" s="9">
        <f t="shared" si="26"/>
        <v>64418.59476145669</v>
      </c>
      <c r="E361" s="17">
        <f t="shared" si="27"/>
        <v>7554.6190120626097</v>
      </c>
      <c r="F361" s="9">
        <f t="shared" si="28"/>
        <v>56863.975749394078</v>
      </c>
      <c r="G361" s="17">
        <f t="shared" si="29"/>
        <v>1756244.5871456321</v>
      </c>
    </row>
    <row r="362" spans="2:7" x14ac:dyDescent="0.3">
      <c r="B362">
        <v>332</v>
      </c>
      <c r="C362" s="17">
        <f t="shared" si="25"/>
        <v>1756244.5871456321</v>
      </c>
      <c r="D362" s="9">
        <f t="shared" si="26"/>
        <v>64418.59476145669</v>
      </c>
      <c r="E362" s="17">
        <f t="shared" si="27"/>
        <v>7317.6857797734674</v>
      </c>
      <c r="F362" s="9">
        <f t="shared" si="28"/>
        <v>57100.90898168322</v>
      </c>
      <c r="G362" s="17">
        <f t="shared" si="29"/>
        <v>1699143.6781639489</v>
      </c>
    </row>
    <row r="363" spans="2:7" x14ac:dyDescent="0.3">
      <c r="B363">
        <v>333</v>
      </c>
      <c r="C363" s="17">
        <f t="shared" si="25"/>
        <v>1699143.6781639489</v>
      </c>
      <c r="D363" s="9">
        <f t="shared" si="26"/>
        <v>64418.59476145669</v>
      </c>
      <c r="E363" s="17">
        <f t="shared" si="27"/>
        <v>7079.7653256831209</v>
      </c>
      <c r="F363" s="9">
        <f t="shared" si="28"/>
        <v>57338.829435773572</v>
      </c>
      <c r="G363" s="17">
        <f t="shared" si="29"/>
        <v>1641804.8487281753</v>
      </c>
    </row>
    <row r="364" spans="2:7" x14ac:dyDescent="0.3">
      <c r="B364">
        <v>334</v>
      </c>
      <c r="C364" s="17">
        <f t="shared" si="25"/>
        <v>1641804.8487281753</v>
      </c>
      <c r="D364" s="9">
        <f t="shared" si="26"/>
        <v>64418.59476145669</v>
      </c>
      <c r="E364" s="17">
        <f t="shared" si="27"/>
        <v>6840.8535363673973</v>
      </c>
      <c r="F364" s="9">
        <f t="shared" si="28"/>
        <v>57577.741225089296</v>
      </c>
      <c r="G364" s="17">
        <f t="shared" si="29"/>
        <v>1584227.1075030859</v>
      </c>
    </row>
    <row r="365" spans="2:7" x14ac:dyDescent="0.3">
      <c r="B365">
        <v>335</v>
      </c>
      <c r="C365" s="17">
        <f t="shared" si="25"/>
        <v>1584227.1075030859</v>
      </c>
      <c r="D365" s="9">
        <f t="shared" si="26"/>
        <v>64418.59476145669</v>
      </c>
      <c r="E365" s="17">
        <f t="shared" si="27"/>
        <v>6600.9462812628581</v>
      </c>
      <c r="F365" s="9">
        <f t="shared" si="28"/>
        <v>57817.648480193835</v>
      </c>
      <c r="G365" s="17">
        <f t="shared" si="29"/>
        <v>1526409.4590228919</v>
      </c>
    </row>
    <row r="366" spans="2:7" x14ac:dyDescent="0.3">
      <c r="B366">
        <v>336</v>
      </c>
      <c r="C366" s="17">
        <f t="shared" si="25"/>
        <v>1526409.4590228919</v>
      </c>
      <c r="D366" s="9">
        <f t="shared" si="26"/>
        <v>64418.59476145669</v>
      </c>
      <c r="E366" s="17">
        <f t="shared" si="27"/>
        <v>6360.0394125953835</v>
      </c>
      <c r="F366" s="9">
        <f t="shared" si="28"/>
        <v>58058.555348861308</v>
      </c>
      <c r="G366" s="17">
        <f t="shared" si="29"/>
        <v>1468350.9036740307</v>
      </c>
    </row>
    <row r="367" spans="2:7" x14ac:dyDescent="0.3">
      <c r="B367">
        <v>337</v>
      </c>
      <c r="C367" s="17">
        <f t="shared" si="25"/>
        <v>1468350.9036740307</v>
      </c>
      <c r="D367" s="9">
        <f t="shared" si="26"/>
        <v>64418.59476145669</v>
      </c>
      <c r="E367" s="17">
        <f t="shared" si="27"/>
        <v>6118.1287653084619</v>
      </c>
      <c r="F367" s="9">
        <f t="shared" si="28"/>
        <v>58300.465996148225</v>
      </c>
      <c r="G367" s="17">
        <f t="shared" si="29"/>
        <v>1410050.4376778824</v>
      </c>
    </row>
    <row r="368" spans="2:7" x14ac:dyDescent="0.3">
      <c r="B368">
        <v>338</v>
      </c>
      <c r="C368" s="17">
        <f t="shared" si="25"/>
        <v>1410050.4376778824</v>
      </c>
      <c r="D368" s="9">
        <f t="shared" si="26"/>
        <v>64418.59476145669</v>
      </c>
      <c r="E368" s="17">
        <f t="shared" si="27"/>
        <v>5875.2101569911765</v>
      </c>
      <c r="F368" s="9">
        <f t="shared" si="28"/>
        <v>58543.384604465515</v>
      </c>
      <c r="G368" s="17">
        <f t="shared" si="29"/>
        <v>1351507.0530734169</v>
      </c>
    </row>
    <row r="369" spans="2:7" x14ac:dyDescent="0.3">
      <c r="B369">
        <v>339</v>
      </c>
      <c r="C369" s="17">
        <f t="shared" si="25"/>
        <v>1351507.0530734169</v>
      </c>
      <c r="D369" s="9">
        <f t="shared" si="26"/>
        <v>64418.59476145669</v>
      </c>
      <c r="E369" s="17">
        <f t="shared" si="27"/>
        <v>5631.2793878059047</v>
      </c>
      <c r="F369" s="9">
        <f t="shared" si="28"/>
        <v>58787.315373650788</v>
      </c>
      <c r="G369" s="17">
        <f t="shared" si="29"/>
        <v>1292719.7376997662</v>
      </c>
    </row>
    <row r="370" spans="2:7" x14ac:dyDescent="0.3">
      <c r="B370">
        <v>340</v>
      </c>
      <c r="C370" s="17">
        <f t="shared" si="25"/>
        <v>1292719.7376997662</v>
      </c>
      <c r="D370" s="9">
        <f t="shared" si="26"/>
        <v>64418.59476145669</v>
      </c>
      <c r="E370" s="17">
        <f t="shared" si="27"/>
        <v>5386.3322404156925</v>
      </c>
      <c r="F370" s="9">
        <f t="shared" si="28"/>
        <v>59032.262521040997</v>
      </c>
      <c r="G370" s="17">
        <f t="shared" si="29"/>
        <v>1233687.4751787251</v>
      </c>
    </row>
    <row r="371" spans="2:7" x14ac:dyDescent="0.3">
      <c r="B371">
        <v>341</v>
      </c>
      <c r="C371" s="17">
        <f t="shared" si="25"/>
        <v>1233687.4751787251</v>
      </c>
      <c r="D371" s="9">
        <f t="shared" si="26"/>
        <v>64418.59476145669</v>
      </c>
      <c r="E371" s="17">
        <f t="shared" si="27"/>
        <v>5140.3644799113545</v>
      </c>
      <c r="F371" s="9">
        <f t="shared" si="28"/>
        <v>59278.230281545337</v>
      </c>
      <c r="G371" s="17">
        <f t="shared" si="29"/>
        <v>1174409.2448971798</v>
      </c>
    </row>
    <row r="372" spans="2:7" x14ac:dyDescent="0.3">
      <c r="B372">
        <v>342</v>
      </c>
      <c r="C372" s="17">
        <f t="shared" si="25"/>
        <v>1174409.2448971798</v>
      </c>
      <c r="D372" s="9">
        <f t="shared" si="26"/>
        <v>64418.59476145669</v>
      </c>
      <c r="E372" s="17">
        <f t="shared" si="27"/>
        <v>4893.3718537382492</v>
      </c>
      <c r="F372" s="9">
        <f t="shared" si="28"/>
        <v>59525.222907718438</v>
      </c>
      <c r="G372" s="17">
        <f t="shared" si="29"/>
        <v>1114884.0219894613</v>
      </c>
    </row>
    <row r="373" spans="2:7" x14ac:dyDescent="0.3">
      <c r="B373">
        <v>343</v>
      </c>
      <c r="C373" s="17">
        <f t="shared" si="25"/>
        <v>1114884.0219894613</v>
      </c>
      <c r="D373" s="9">
        <f t="shared" si="26"/>
        <v>64418.59476145669</v>
      </c>
      <c r="E373" s="17">
        <f t="shared" si="27"/>
        <v>4645.3500916227558</v>
      </c>
      <c r="F373" s="9">
        <f t="shared" si="28"/>
        <v>59773.244669833934</v>
      </c>
      <c r="G373" s="17">
        <f t="shared" si="29"/>
        <v>1055110.7773196273</v>
      </c>
    </row>
    <row r="374" spans="2:7" x14ac:dyDescent="0.3">
      <c r="B374">
        <v>344</v>
      </c>
      <c r="C374" s="17">
        <f t="shared" si="25"/>
        <v>1055110.7773196273</v>
      </c>
      <c r="D374" s="9">
        <f t="shared" si="26"/>
        <v>64418.59476145669</v>
      </c>
      <c r="E374" s="17">
        <f t="shared" si="27"/>
        <v>4396.2949054984474</v>
      </c>
      <c r="F374" s="9">
        <f t="shared" si="28"/>
        <v>60022.299855958241</v>
      </c>
      <c r="G374" s="17">
        <f t="shared" si="29"/>
        <v>995088.47746366914</v>
      </c>
    </row>
    <row r="375" spans="2:7" x14ac:dyDescent="0.3">
      <c r="B375">
        <v>345</v>
      </c>
      <c r="C375" s="17">
        <f t="shared" si="25"/>
        <v>995088.47746366914</v>
      </c>
      <c r="D375" s="9">
        <f t="shared" si="26"/>
        <v>64418.59476145669</v>
      </c>
      <c r="E375" s="17">
        <f t="shared" si="27"/>
        <v>4146.2019894319556</v>
      </c>
      <c r="F375" s="9">
        <f t="shared" si="28"/>
        <v>60272.392772024737</v>
      </c>
      <c r="G375" s="17">
        <f t="shared" si="29"/>
        <v>934816.08469164441</v>
      </c>
    </row>
    <row r="376" spans="2:7" x14ac:dyDescent="0.3">
      <c r="B376">
        <v>346</v>
      </c>
      <c r="C376" s="17">
        <f t="shared" si="25"/>
        <v>934816.08469164441</v>
      </c>
      <c r="D376" s="9">
        <f t="shared" si="26"/>
        <v>64418.59476145669</v>
      </c>
      <c r="E376" s="17">
        <f t="shared" si="27"/>
        <v>3895.0670195485186</v>
      </c>
      <c r="F376" s="9">
        <f t="shared" si="28"/>
        <v>60523.527741908169</v>
      </c>
      <c r="G376" s="17">
        <f t="shared" si="29"/>
        <v>874292.5569497362</v>
      </c>
    </row>
    <row r="377" spans="2:7" x14ac:dyDescent="0.3">
      <c r="B377">
        <v>347</v>
      </c>
      <c r="C377" s="17">
        <f t="shared" si="25"/>
        <v>874292.5569497362</v>
      </c>
      <c r="D377" s="9">
        <f t="shared" si="26"/>
        <v>64418.59476145669</v>
      </c>
      <c r="E377" s="17">
        <f t="shared" si="27"/>
        <v>3642.8856539572348</v>
      </c>
      <c r="F377" s="9">
        <f t="shared" si="28"/>
        <v>60775.709107499453</v>
      </c>
      <c r="G377" s="17">
        <f t="shared" si="29"/>
        <v>813516.84784223675</v>
      </c>
    </row>
    <row r="378" spans="2:7" x14ac:dyDescent="0.3">
      <c r="B378">
        <v>348</v>
      </c>
      <c r="C378" s="17">
        <f t="shared" si="25"/>
        <v>813516.84784223675</v>
      </c>
      <c r="D378" s="9">
        <f t="shared" si="26"/>
        <v>64418.59476145669</v>
      </c>
      <c r="E378" s="17">
        <f t="shared" si="27"/>
        <v>3389.6535326759863</v>
      </c>
      <c r="F378" s="9">
        <f t="shared" si="28"/>
        <v>61028.941228780706</v>
      </c>
      <c r="G378" s="17">
        <f t="shared" si="29"/>
        <v>752487.90661345609</v>
      </c>
    </row>
    <row r="379" spans="2:7" x14ac:dyDescent="0.3">
      <c r="B379">
        <v>349</v>
      </c>
      <c r="C379" s="17">
        <f t="shared" si="25"/>
        <v>752487.90661345609</v>
      </c>
      <c r="D379" s="9">
        <f t="shared" si="26"/>
        <v>64418.59476145669</v>
      </c>
      <c r="E379" s="17">
        <f t="shared" si="27"/>
        <v>3135.3662775560674</v>
      </c>
      <c r="F379" s="9">
        <f t="shared" si="28"/>
        <v>61283.228483900624</v>
      </c>
      <c r="G379" s="17">
        <f t="shared" si="29"/>
        <v>691204.67812955542</v>
      </c>
    </row>
    <row r="380" spans="2:7" x14ac:dyDescent="0.3">
      <c r="B380">
        <v>350</v>
      </c>
      <c r="C380" s="17">
        <f t="shared" si="25"/>
        <v>691204.67812955542</v>
      </c>
      <c r="D380" s="9">
        <f t="shared" si="26"/>
        <v>64418.59476145669</v>
      </c>
      <c r="E380" s="17">
        <f t="shared" si="27"/>
        <v>2880.0194922064807</v>
      </c>
      <c r="F380" s="9">
        <f t="shared" si="28"/>
        <v>61538.575269250206</v>
      </c>
      <c r="G380" s="17">
        <f t="shared" si="29"/>
        <v>629666.10286030523</v>
      </c>
    </row>
    <row r="381" spans="2:7" x14ac:dyDescent="0.3">
      <c r="B381">
        <v>351</v>
      </c>
      <c r="C381" s="17">
        <f t="shared" si="25"/>
        <v>629666.10286030523</v>
      </c>
      <c r="D381" s="9">
        <f t="shared" si="26"/>
        <v>64418.59476145669</v>
      </c>
      <c r="E381" s="17">
        <f t="shared" si="27"/>
        <v>2623.6087619179384</v>
      </c>
      <c r="F381" s="9">
        <f t="shared" si="28"/>
        <v>61794.985999538752</v>
      </c>
      <c r="G381" s="17">
        <f t="shared" si="29"/>
        <v>567871.11686076643</v>
      </c>
    </row>
    <row r="382" spans="2:7" x14ac:dyDescent="0.3">
      <c r="B382">
        <v>352</v>
      </c>
      <c r="C382" s="17">
        <f t="shared" si="25"/>
        <v>567871.11686076643</v>
      </c>
      <c r="D382" s="9">
        <f t="shared" si="26"/>
        <v>64418.59476145669</v>
      </c>
      <c r="E382" s="17">
        <f t="shared" si="27"/>
        <v>2366.1296535865272</v>
      </c>
      <c r="F382" s="9">
        <f t="shared" si="28"/>
        <v>62052.465107870165</v>
      </c>
      <c r="G382" s="17">
        <f t="shared" si="29"/>
        <v>505818.65175289626</v>
      </c>
    </row>
    <row r="383" spans="2:7" x14ac:dyDescent="0.3">
      <c r="B383">
        <v>353</v>
      </c>
      <c r="C383" s="17">
        <f t="shared" si="25"/>
        <v>505818.65175289626</v>
      </c>
      <c r="D383" s="9">
        <f t="shared" si="26"/>
        <v>64418.59476145669</v>
      </c>
      <c r="E383" s="17">
        <f t="shared" si="27"/>
        <v>2107.5777156370677</v>
      </c>
      <c r="F383" s="9">
        <f t="shared" si="28"/>
        <v>62311.017045819623</v>
      </c>
      <c r="G383" s="17">
        <f t="shared" si="29"/>
        <v>443507.63470707665</v>
      </c>
    </row>
    <row r="384" spans="2:7" x14ac:dyDescent="0.3">
      <c r="B384">
        <v>354</v>
      </c>
      <c r="C384" s="17">
        <f t="shared" si="25"/>
        <v>443507.63470707665</v>
      </c>
      <c r="D384" s="9">
        <f t="shared" si="26"/>
        <v>64418.59476145669</v>
      </c>
      <c r="E384" s="17">
        <f t="shared" si="27"/>
        <v>1847.9484779461527</v>
      </c>
      <c r="F384" s="9">
        <f t="shared" si="28"/>
        <v>62570.646283510534</v>
      </c>
      <c r="G384" s="17">
        <f t="shared" si="29"/>
        <v>380936.9884235661</v>
      </c>
    </row>
    <row r="385" spans="2:7" x14ac:dyDescent="0.3">
      <c r="B385">
        <v>355</v>
      </c>
      <c r="C385" s="17">
        <f t="shared" si="25"/>
        <v>380936.9884235661</v>
      </c>
      <c r="D385" s="9">
        <f t="shared" si="26"/>
        <v>64418.59476145669</v>
      </c>
      <c r="E385" s="17">
        <f t="shared" si="27"/>
        <v>1587.2374517648589</v>
      </c>
      <c r="F385" s="9">
        <f t="shared" si="28"/>
        <v>62831.357309691834</v>
      </c>
      <c r="G385" s="17">
        <f t="shared" si="29"/>
        <v>318105.63111387426</v>
      </c>
    </row>
    <row r="386" spans="2:7" x14ac:dyDescent="0.3">
      <c r="B386">
        <v>356</v>
      </c>
      <c r="C386" s="17">
        <f t="shared" si="25"/>
        <v>318105.63111387426</v>
      </c>
      <c r="D386" s="9">
        <f t="shared" si="26"/>
        <v>64418.59476145669</v>
      </c>
      <c r="E386" s="17">
        <f t="shared" si="27"/>
        <v>1325.4401296411427</v>
      </c>
      <c r="F386" s="9">
        <f t="shared" si="28"/>
        <v>63093.154631815545</v>
      </c>
      <c r="G386" s="17">
        <f t="shared" si="29"/>
        <v>255012.4764820587</v>
      </c>
    </row>
    <row r="387" spans="2:7" x14ac:dyDescent="0.3">
      <c r="B387">
        <v>357</v>
      </c>
      <c r="C387" s="17">
        <f t="shared" si="25"/>
        <v>255012.4764820587</v>
      </c>
      <c r="D387" s="9">
        <f t="shared" si="26"/>
        <v>64418.59476145669</v>
      </c>
      <c r="E387" s="17">
        <f t="shared" si="27"/>
        <v>1062.5519853419112</v>
      </c>
      <c r="F387" s="9">
        <f t="shared" si="28"/>
        <v>63356.04277611478</v>
      </c>
      <c r="G387" s="17">
        <f t="shared" si="29"/>
        <v>191656.43370594393</v>
      </c>
    </row>
    <row r="388" spans="2:7" x14ac:dyDescent="0.3">
      <c r="B388">
        <v>358</v>
      </c>
      <c r="C388" s="17">
        <f t="shared" si="25"/>
        <v>191656.43370594393</v>
      </c>
      <c r="D388" s="9">
        <f t="shared" si="26"/>
        <v>64418.59476145669</v>
      </c>
      <c r="E388" s="17">
        <f t="shared" si="27"/>
        <v>798.5684737747664</v>
      </c>
      <c r="F388" s="9">
        <f t="shared" si="28"/>
        <v>63620.026287681925</v>
      </c>
      <c r="G388" s="17">
        <f t="shared" si="29"/>
        <v>128036.40741826201</v>
      </c>
    </row>
    <row r="389" spans="2:7" x14ac:dyDescent="0.3">
      <c r="B389">
        <v>359</v>
      </c>
      <c r="C389" s="17">
        <f t="shared" si="25"/>
        <v>128036.40741826201</v>
      </c>
      <c r="D389" s="9">
        <f t="shared" si="26"/>
        <v>64418.59476145669</v>
      </c>
      <c r="E389" s="17">
        <f t="shared" si="27"/>
        <v>533.48503090942506</v>
      </c>
      <c r="F389" s="9">
        <f t="shared" si="28"/>
        <v>63885.109730547265</v>
      </c>
      <c r="G389" s="17">
        <f t="shared" si="29"/>
        <v>64151.297687714745</v>
      </c>
    </row>
    <row r="390" spans="2:7" x14ac:dyDescent="0.3">
      <c r="B390">
        <v>360</v>
      </c>
      <c r="C390" s="17">
        <f t="shared" si="25"/>
        <v>64151.297687714745</v>
      </c>
      <c r="D390" s="9">
        <f t="shared" si="26"/>
        <v>64418.59476145669</v>
      </c>
      <c r="E390" s="17">
        <f t="shared" si="27"/>
        <v>267.29707369881146</v>
      </c>
      <c r="F390" s="9">
        <f t="shared" si="28"/>
        <v>64151.297687757877</v>
      </c>
      <c r="G390" s="17">
        <f t="shared" si="29"/>
        <v>-4.3131876736879349E-8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Introduction</vt:lpstr>
      <vt:lpstr>Q1</vt:lpstr>
      <vt:lpstr>Q2</vt:lpstr>
      <vt:lpstr>Q3</vt:lpstr>
      <vt:lpstr>Q4</vt:lpstr>
      <vt:lpstr>Q5</vt:lpstr>
      <vt:lpstr>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王博奕</cp:lastModifiedBy>
  <dcterms:created xsi:type="dcterms:W3CDTF">2021-11-06T11:40:37Z</dcterms:created>
  <dcterms:modified xsi:type="dcterms:W3CDTF">2021-11-16T03:55:31Z</dcterms:modified>
</cp:coreProperties>
</file>