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drawings/drawing3.xml" ContentType="application/vnd.openxmlformats-officedocument.drawing+xml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207\"/>
    </mc:Choice>
  </mc:AlternateContent>
  <xr:revisionPtr revIDLastSave="129" documentId="13_ncr:1_{CD1D3095-538B-41E3-9360-FBFB87211B7E}" xr6:coauthVersionLast="36" xr6:coauthVersionMax="36" xr10:uidLastSave="{DB0895ED-1366-4979-B186-43E898B4EF99}"/>
  <bookViews>
    <workbookView xWindow="120" yWindow="96" windowWidth="9720" windowHeight="6336" activeTab="2" xr2:uid="{00000000-000D-0000-FFFF-FFFF00000000}"/>
  </bookViews>
  <sheets>
    <sheet name="definition" sheetId="2" r:id="rId1"/>
    <sheet name="examples" sheetId="1" r:id="rId2"/>
    <sheet name="bond management" sheetId="3" r:id="rId3"/>
  </sheets>
  <definedNames>
    <definedName name="Convexity">definition!$A$53</definedName>
    <definedName name="Durations">definition!$A$15</definedName>
    <definedName name="solver_adj" localSheetId="2" hidden="1">'bond management'!$M$26:$O$26</definedName>
    <definedName name="solver_cvg" localSheetId="2" hidden="1">0.001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100</definedName>
    <definedName name="solver_lhs1" localSheetId="2" hidden="1">'bond management'!$M$26:$O$26</definedName>
    <definedName name="solver_lhs2" localSheetId="2" hidden="1">'bond management'!$P$20:$P$24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'bond management'!$L$28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'bond management'!$L$20:$L$24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</workbook>
</file>

<file path=xl/calcChain.xml><?xml version="1.0" encoding="utf-8"?>
<calcChain xmlns="http://schemas.openxmlformats.org/spreadsheetml/2006/main">
  <c r="M28" i="3" l="1"/>
  <c r="O28" i="3"/>
  <c r="N28" i="3"/>
  <c r="P21" i="3" a="1"/>
  <c r="P21" i="3" s="1"/>
  <c r="P22" i="3" a="1"/>
  <c r="P22" i="3" s="1"/>
  <c r="P23" i="3" a="1"/>
  <c r="P23" i="3" s="1"/>
  <c r="P24" i="3" a="1"/>
  <c r="P24" i="3" s="1"/>
  <c r="P20" i="3" a="1"/>
  <c r="P20" i="3" s="1"/>
  <c r="C23" i="3" l="1"/>
  <c r="L28" i="3" l="1"/>
  <c r="B27" i="1"/>
  <c r="G12" i="1"/>
  <c r="G13" i="1"/>
  <c r="G14" i="1"/>
  <c r="G19" i="1"/>
  <c r="G11" i="1"/>
  <c r="F20" i="1"/>
  <c r="G20" i="1" s="1"/>
  <c r="F12" i="1"/>
  <c r="F13" i="1"/>
  <c r="F14" i="1"/>
  <c r="F15" i="1"/>
  <c r="G15" i="1" s="1"/>
  <c r="F16" i="1"/>
  <c r="G16" i="1" s="1"/>
  <c r="F17" i="1"/>
  <c r="G17" i="1" s="1"/>
  <c r="F18" i="1"/>
  <c r="G18" i="1" s="1"/>
  <c r="F19" i="1"/>
  <c r="F11" i="1"/>
  <c r="E16" i="1"/>
  <c r="E21" i="1" s="1"/>
  <c r="E17" i="1"/>
  <c r="E20" i="1"/>
  <c r="E11" i="1"/>
  <c r="D20" i="1"/>
  <c r="D12" i="1"/>
  <c r="E12" i="1" s="1"/>
  <c r="D13" i="1"/>
  <c r="E13" i="1" s="1"/>
  <c r="D14" i="1"/>
  <c r="E14" i="1" s="1"/>
  <c r="D15" i="1"/>
  <c r="E15" i="1" s="1"/>
  <c r="D16" i="1"/>
  <c r="D17" i="1"/>
  <c r="D18" i="1"/>
  <c r="E18" i="1" s="1"/>
  <c r="D19" i="1"/>
  <c r="E19" i="1" s="1"/>
  <c r="D11" i="1"/>
  <c r="B20" i="1"/>
  <c r="C20" i="1" s="1"/>
  <c r="B19" i="1"/>
  <c r="C19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1" i="1"/>
  <c r="C11" i="1" s="1"/>
  <c r="C21" i="1" s="1"/>
  <c r="G21" i="1" l="1"/>
  <c r="C24" i="3"/>
  <c r="C25" i="3"/>
  <c r="C26" i="3"/>
  <c r="C28" i="3" s="1"/>
  <c r="C27" i="3"/>
  <c r="E28" i="3"/>
  <c r="F28" i="3"/>
  <c r="D28" i="3"/>
  <c r="B28" i="3"/>
  <c r="C13" i="3"/>
  <c r="E8" i="2"/>
  <c r="L4" i="2" s="1"/>
  <c r="E72" i="1"/>
  <c r="D3" i="1"/>
</calcChain>
</file>

<file path=xl/sharedStrings.xml><?xml version="1.0" encoding="utf-8"?>
<sst xmlns="http://schemas.openxmlformats.org/spreadsheetml/2006/main" count="157" uniqueCount="133">
  <si>
    <t>Bond A</t>
    <phoneticPr fontId="2" type="noConversion"/>
  </si>
  <si>
    <t>Bond B</t>
    <phoneticPr fontId="2" type="noConversion"/>
  </si>
  <si>
    <t>Coupon rate</t>
    <phoneticPr fontId="2" type="noConversion"/>
  </si>
  <si>
    <t>Par value</t>
    <phoneticPr fontId="2" type="noConversion"/>
  </si>
  <si>
    <t>Required rate of return</t>
    <phoneticPr fontId="2" type="noConversion"/>
  </si>
  <si>
    <t>Time</t>
    <phoneticPr fontId="2" type="noConversion"/>
  </si>
  <si>
    <t>Bond A</t>
    <phoneticPr fontId="2" type="noConversion"/>
  </si>
  <si>
    <t>Bond B</t>
    <phoneticPr fontId="2" type="noConversion"/>
  </si>
  <si>
    <t>Cash flow</t>
    <phoneticPr fontId="2" type="noConversion"/>
  </si>
  <si>
    <t>Cash flow*time</t>
    <phoneticPr fontId="2" type="noConversion"/>
  </si>
  <si>
    <t>Duration</t>
    <phoneticPr fontId="2" type="noConversion"/>
  </si>
  <si>
    <t>Bond C</t>
    <phoneticPr fontId="2" type="noConversion"/>
  </si>
  <si>
    <t>Bond C</t>
    <phoneticPr fontId="2" type="noConversion"/>
  </si>
  <si>
    <t>duration</t>
    <phoneticPr fontId="2" type="noConversion"/>
  </si>
  <si>
    <t>coupon rate</t>
    <phoneticPr fontId="2" type="noConversion"/>
  </si>
  <si>
    <t>duration</t>
    <phoneticPr fontId="2" type="noConversion"/>
  </si>
  <si>
    <t>sensitivity of duration in term to maturity</t>
    <phoneticPr fontId="2" type="noConversion"/>
  </si>
  <si>
    <t>terms</t>
    <phoneticPr fontId="2" type="noConversion"/>
  </si>
  <si>
    <t>Calculating the durations of bonds</t>
    <phoneticPr fontId="2" type="noConversion"/>
  </si>
  <si>
    <t>Duration &amp; Convexity</t>
    <phoneticPr fontId="2" type="noConversion"/>
  </si>
  <si>
    <t>bond price</t>
    <phoneticPr fontId="2" type="noConversion"/>
  </si>
  <si>
    <t>n</t>
    <phoneticPr fontId="2" type="noConversion"/>
  </si>
  <si>
    <t>y</t>
    <phoneticPr fontId="2" type="noConversion"/>
  </si>
  <si>
    <t>c</t>
    <phoneticPr fontId="2" type="noConversion"/>
  </si>
  <si>
    <t>FV</t>
    <phoneticPr fontId="2" type="noConversion"/>
  </si>
  <si>
    <t>P</t>
    <phoneticPr fontId="2" type="noConversion"/>
  </si>
  <si>
    <t>Sensitivity to shifts in the yield curve</t>
    <phoneticPr fontId="2" type="noConversion"/>
  </si>
  <si>
    <t>Duration is a measure of the senitivity of the price of a bond to a change in interest rates.</t>
    <phoneticPr fontId="2" type="noConversion"/>
  </si>
  <si>
    <t>interest rate</t>
    <phoneticPr fontId="2" type="noConversion"/>
  </si>
  <si>
    <t>Ru</t>
    <phoneticPr fontId="2" type="noConversion"/>
  </si>
  <si>
    <t>D</t>
    <phoneticPr fontId="2" type="noConversion"/>
  </si>
  <si>
    <t>unancipated return due to a change in the interest rates</t>
    <phoneticPr fontId="2" type="noConversion"/>
  </si>
  <si>
    <t>i</t>
    <phoneticPr fontId="2" type="noConversion"/>
  </si>
  <si>
    <t>delta i</t>
    <phoneticPr fontId="2" type="noConversion"/>
  </si>
  <si>
    <t>Pure discount bond</t>
    <phoneticPr fontId="2" type="noConversion"/>
  </si>
  <si>
    <r>
      <t xml:space="preserve">For pure discount bond, </t>
    </r>
    <r>
      <rPr>
        <sz val="12"/>
        <color indexed="12"/>
        <rFont val="Times New Roman"/>
        <family val="1"/>
      </rPr>
      <t>D=T</t>
    </r>
    <r>
      <rPr>
        <sz val="12"/>
        <rFont val="Times New Roman"/>
        <family val="1"/>
      </rPr>
      <t>.</t>
    </r>
    <phoneticPr fontId="2" type="noConversion"/>
  </si>
  <si>
    <t>Coupon bonds</t>
    <phoneticPr fontId="2" type="noConversion"/>
  </si>
  <si>
    <t>e.q.</t>
    <phoneticPr fontId="2" type="noConversion"/>
  </si>
  <si>
    <t>a 5-yaer payment and a 10-year payment</t>
    <phoneticPr fontId="2" type="noConversion"/>
  </si>
  <si>
    <t>So,</t>
    <phoneticPr fontId="2" type="noConversion"/>
  </si>
  <si>
    <t xml:space="preserve">Duration isa measure of the average length of time of the </t>
    <phoneticPr fontId="2" type="noConversion"/>
  </si>
  <si>
    <t>stream of payment generated by a debenture.</t>
    <phoneticPr fontId="2" type="noConversion"/>
  </si>
  <si>
    <t>Convexity</t>
    <phoneticPr fontId="2" type="noConversion"/>
  </si>
  <si>
    <t>Convexity</t>
    <phoneticPr fontId="2" type="noConversion"/>
  </si>
  <si>
    <t>Durations</t>
    <phoneticPr fontId="2" type="noConversion"/>
  </si>
  <si>
    <t>So, the higher the yield, the lower the duration.</t>
    <phoneticPr fontId="2" type="noConversion"/>
  </si>
  <si>
    <t xml:space="preserve">The change in bond price due to a change in the yield when the </t>
    <phoneticPr fontId="2" type="noConversion"/>
  </si>
  <si>
    <t xml:space="preserve"> market rate is high is lower than that when themarket price is low.</t>
    <phoneticPr fontId="2" type="noConversion"/>
  </si>
  <si>
    <t>The higher the coupon rate, the lower the duration.</t>
    <phoneticPr fontId="2" type="noConversion"/>
  </si>
  <si>
    <t>The longer the time to maturity, the higher the duration.</t>
    <phoneticPr fontId="2" type="noConversion"/>
  </si>
  <si>
    <t>Example: a 5-year pure discount bond. i changes from 10% to 12.2%</t>
    <phoneticPr fontId="2" type="noConversion"/>
  </si>
  <si>
    <t>The real rate of price change</t>
    <phoneticPr fontId="2" type="noConversion"/>
  </si>
  <si>
    <t>Estimated by duration</t>
    <phoneticPr fontId="2" type="noConversion"/>
  </si>
  <si>
    <t>Both by duration and convexity</t>
    <phoneticPr fontId="2" type="noConversion"/>
  </si>
  <si>
    <t>Exact matching</t>
    <phoneticPr fontId="2" type="noConversion"/>
  </si>
  <si>
    <t>Exact matching onvoloves finding the lowest cost portfolio that produces cash flows</t>
    <phoneticPr fontId="2" type="noConversion"/>
  </si>
  <si>
    <t>exactly matching the outflows that are financed by the investment.</t>
    <phoneticPr fontId="2" type="noConversion"/>
  </si>
  <si>
    <t>Cash flow requirement</t>
    <phoneticPr fontId="2" type="noConversion"/>
  </si>
  <si>
    <t>Portfolio A</t>
    <phoneticPr fontId="2" type="noConversion"/>
  </si>
  <si>
    <t>Portfolio B</t>
    <phoneticPr fontId="2" type="noConversion"/>
  </si>
  <si>
    <t>900+95*1.05</t>
    <phoneticPr fontId="2" type="noConversion"/>
  </si>
  <si>
    <t>Immunization</t>
    <phoneticPr fontId="2" type="noConversion"/>
  </si>
  <si>
    <t>(The performance of thew portfolio is insensitivity to the shift of the yield curve.)</t>
    <phoneticPr fontId="2" type="noConversion"/>
  </si>
  <si>
    <t>Immunization theory attempts to eliminate sensitivity to shifts in the term structure by matching the duration</t>
    <phoneticPr fontId="2" type="noConversion"/>
  </si>
  <si>
    <t>of the assets to the duration of the liabilities.</t>
    <phoneticPr fontId="2" type="noConversion"/>
  </si>
  <si>
    <t>A bond has a duration of 4 years.  The value of the bond as of 4-year will not change when interest rates changes.</t>
    <phoneticPr fontId="2" type="noConversion"/>
  </si>
  <si>
    <t>Basic principles</t>
    <phoneticPr fontId="2" type="noConversion"/>
  </si>
  <si>
    <t>cash flows</t>
    <phoneticPr fontId="2" type="noConversion"/>
  </si>
  <si>
    <t>13.52(1.11)^3</t>
    <phoneticPr fontId="2" type="noConversion"/>
  </si>
  <si>
    <t>13.52(1.11)^2</t>
    <phoneticPr fontId="2" type="noConversion"/>
  </si>
  <si>
    <t>13.52(1.11)^1</t>
    <phoneticPr fontId="2" type="noConversion"/>
  </si>
  <si>
    <t>13.52</t>
    <phoneticPr fontId="2" type="noConversion"/>
  </si>
  <si>
    <t>13.53</t>
  </si>
  <si>
    <t>13.54</t>
  </si>
  <si>
    <t>113.52(1.11)^-1</t>
    <phoneticPr fontId="2" type="noConversion"/>
  </si>
  <si>
    <t>13.52(1.10)^3</t>
    <phoneticPr fontId="2" type="noConversion"/>
  </si>
  <si>
    <t>13.52(1.10)^2</t>
    <phoneticPr fontId="2" type="noConversion"/>
  </si>
  <si>
    <t>13.52(1.10)^1</t>
    <phoneticPr fontId="2" type="noConversion"/>
  </si>
  <si>
    <t>113.52(1.10)^-2</t>
    <phoneticPr fontId="2" type="noConversion"/>
  </si>
  <si>
    <t>13.52(1.12)^3</t>
    <phoneticPr fontId="2" type="noConversion"/>
  </si>
  <si>
    <t>13.52(1.12)^2</t>
    <phoneticPr fontId="2" type="noConversion"/>
  </si>
  <si>
    <t>13.52(1.12)^1</t>
    <phoneticPr fontId="2" type="noConversion"/>
  </si>
  <si>
    <t>113.52(1.12)^-3</t>
    <phoneticPr fontId="2" type="noConversion"/>
  </si>
  <si>
    <t>Two bonds with the same sensitivity have their value change by the same amount.</t>
    <phoneticPr fontId="2" type="noConversion"/>
  </si>
  <si>
    <t>E.q.</t>
    <phoneticPr fontId="2" type="noConversion"/>
  </si>
  <si>
    <t>A portfolio ahs a duration of 10 years.</t>
    <phoneticPr fontId="2" type="noConversion"/>
  </si>
  <si>
    <t>Four bonds with durations off 6, 8, 10, 12 years.</t>
    <phoneticPr fontId="2" type="noConversion"/>
  </si>
  <si>
    <t>hold the bond with a duration of 10 years</t>
    <phoneticPr fontId="2" type="noConversion"/>
  </si>
  <si>
    <t>(1/6)6+(1/4)8+(7/12)12=10</t>
    <phoneticPr fontId="2" type="noConversion"/>
  </si>
  <si>
    <t>Barbell strategy</t>
    <phoneticPr fontId="2" type="noConversion"/>
  </si>
  <si>
    <t>Focused strategy</t>
    <phoneticPr fontId="2" type="noConversion"/>
  </si>
  <si>
    <t>(5, 15)</t>
    <phoneticPr fontId="2" type="noConversion"/>
  </si>
  <si>
    <t>(9,11)</t>
    <phoneticPr fontId="2" type="noConversion"/>
  </si>
  <si>
    <t xml:space="preserve"> periods, portfolio B can also be considered to be cash flow matched.</t>
    <phoneticPr fontId="2" type="noConversion"/>
  </si>
  <si>
    <t xml:space="preserve">If the retrun earned by the carried forward cash flows is able to cover the shortfall in later </t>
    <phoneticPr fontId="2" type="noConversion"/>
  </si>
  <si>
    <t>Exact matching programs</t>
    <phoneticPr fontId="2" type="noConversion"/>
  </si>
  <si>
    <t>L(t) as the liabilities at time t</t>
    <phoneticPr fontId="2" type="noConversion"/>
  </si>
  <si>
    <t>C(t,i) as the cash flows in period t from bond i</t>
    <phoneticPr fontId="2" type="noConversion"/>
  </si>
  <si>
    <t>P(i) as the price of bond i</t>
    <phoneticPr fontId="2" type="noConversion"/>
  </si>
  <si>
    <t>N(i) as the number of bond i purchased.</t>
    <phoneticPr fontId="2" type="noConversion"/>
  </si>
  <si>
    <t>s.t.</t>
    <phoneticPr fontId="2" type="noConversion"/>
  </si>
  <si>
    <t xml:space="preserve"> for all t</t>
    <phoneticPr fontId="2" type="noConversion"/>
  </si>
  <si>
    <t>for all i</t>
    <phoneticPr fontId="2" type="noConversion"/>
  </si>
  <si>
    <t>example</t>
    <phoneticPr fontId="2" type="noConversion"/>
  </si>
  <si>
    <t>cash outflows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</si>
  <si>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</si>
  <si>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</si>
  <si>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</si>
  <si>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p(i)N(i)</t>
    <phoneticPr fontId="2" type="noConversion"/>
  </si>
  <si>
    <t>P(i)</t>
    <phoneticPr fontId="2" type="noConversion"/>
  </si>
  <si>
    <t>N(i)</t>
    <phoneticPr fontId="2" type="noConversion"/>
  </si>
  <si>
    <t>N(i)C(t,i)</t>
    <phoneticPr fontId="2" type="noConversion"/>
  </si>
  <si>
    <t>draw a figure of p versus I</t>
    <phoneticPr fontId="2" type="noConversion"/>
  </si>
  <si>
    <t>calculate duration for a b c</t>
    <phoneticPr fontId="2" type="noConversion"/>
  </si>
  <si>
    <t>Sensitivity of duration to changes in yield and coupon rate</t>
    <phoneticPr fontId="2" type="noConversion"/>
  </si>
  <si>
    <t>Using Bond A as an example</t>
    <phoneticPr fontId="2" type="noConversion"/>
  </si>
  <si>
    <t>yield</t>
    <phoneticPr fontId="2" type="noConversion"/>
  </si>
  <si>
    <t>bond price</t>
    <phoneticPr fontId="2" type="noConversion"/>
  </si>
  <si>
    <t>-d(1+i)/(1+i)</t>
    <phoneticPr fontId="2" type="noConversion"/>
  </si>
  <si>
    <t>利率低的時候價格下降比較快</t>
    <phoneticPr fontId="2" type="noConversion"/>
  </si>
  <si>
    <t>利率低比較敏感</t>
    <phoneticPr fontId="2" type="noConversion"/>
  </si>
  <si>
    <t>利率高的時候價格下降比較慢</t>
    <phoneticPr fontId="2" type="noConversion"/>
  </si>
  <si>
    <t>row: yield; column: coupon rate</t>
    <phoneticPr fontId="2" type="noConversion"/>
  </si>
  <si>
    <r>
      <t>coupon rate</t>
    </r>
    <r>
      <rPr>
        <sz val="12"/>
        <rFont val="新細明體"/>
        <family val="1"/>
        <charset val="136"/>
      </rPr>
      <t>的改變如何改變</t>
    </r>
    <r>
      <rPr>
        <sz val="12"/>
        <rFont val="Times New Roman"/>
        <family val="1"/>
      </rPr>
      <t>duration</t>
    </r>
    <phoneticPr fontId="2" type="noConversion"/>
  </si>
  <si>
    <r>
      <t>discount rate</t>
    </r>
    <r>
      <rPr>
        <sz val="12"/>
        <rFont val="新細明體"/>
        <family val="1"/>
        <charset val="136"/>
      </rPr>
      <t>的改變如何改變</t>
    </r>
    <r>
      <rPr>
        <sz val="12"/>
        <rFont val="Times New Roman"/>
        <family val="1"/>
      </rPr>
      <t>duration</t>
    </r>
    <phoneticPr fontId="2" type="noConversion"/>
  </si>
  <si>
    <r>
      <t>maturity</t>
    </r>
    <r>
      <rPr>
        <sz val="12"/>
        <rFont val="新細明體"/>
        <family val="1"/>
        <charset val="136"/>
      </rPr>
      <t>的改變如何改變</t>
    </r>
    <r>
      <rPr>
        <sz val="12"/>
        <rFont val="Times New Roman"/>
        <family val="1"/>
      </rPr>
      <t>duration</t>
    </r>
    <phoneticPr fontId="2" type="noConversion"/>
  </si>
  <si>
    <t>分子分母都要折現</t>
    <phoneticPr fontId="2" type="noConversion"/>
  </si>
  <si>
    <r>
      <t>maturity</t>
    </r>
    <r>
      <rPr>
        <sz val="12"/>
        <rFont val="新細明體"/>
        <family val="1"/>
        <charset val="136"/>
      </rPr>
      <t>越大，</t>
    </r>
    <r>
      <rPr>
        <sz val="12"/>
        <rFont val="Times New Roman"/>
        <family val="1"/>
      </rPr>
      <t>duration</t>
    </r>
    <r>
      <rPr>
        <sz val="12"/>
        <rFont val="新細明體"/>
        <family val="1"/>
        <charset val="136"/>
      </rPr>
      <t>越大</t>
    </r>
    <phoneticPr fontId="2" type="noConversion"/>
  </si>
  <si>
    <r>
      <t>coupon rate</t>
    </r>
    <r>
      <rPr>
        <sz val="12"/>
        <rFont val="微軟正黑體"/>
        <family val="1"/>
        <charset val="136"/>
      </rPr>
      <t>越</t>
    </r>
    <r>
      <rPr>
        <sz val="12"/>
        <rFont val="新細明體"/>
        <family val="1"/>
        <charset val="136"/>
      </rPr>
      <t>大，</t>
    </r>
    <r>
      <rPr>
        <sz val="12"/>
        <rFont val="Times New Roman"/>
        <family val="1"/>
      </rPr>
      <t>duration</t>
    </r>
    <r>
      <rPr>
        <sz val="12"/>
        <rFont val="微軟正黑體"/>
        <family val="1"/>
        <charset val="136"/>
      </rPr>
      <t>越</t>
    </r>
    <r>
      <rPr>
        <sz val="12"/>
        <rFont val="新細明體"/>
        <family val="1"/>
        <charset val="136"/>
      </rPr>
      <t>小</t>
    </r>
    <phoneticPr fontId="2" type="noConversion"/>
  </si>
  <si>
    <r>
      <t>discount rate</t>
    </r>
    <r>
      <rPr>
        <sz val="12"/>
        <rFont val="新細明體"/>
        <family val="1"/>
        <charset val="136"/>
      </rPr>
      <t>越大，</t>
    </r>
    <r>
      <rPr>
        <sz val="12"/>
        <rFont val="Times New Roman"/>
        <family val="1"/>
      </rPr>
      <t>duration</t>
    </r>
    <r>
      <rPr>
        <sz val="12"/>
        <rFont val="微軟正黑體"/>
        <family val="1"/>
        <charset val="136"/>
      </rPr>
      <t>越小</t>
    </r>
    <phoneticPr fontId="2" type="noConversion"/>
  </si>
  <si>
    <r>
      <t>(</t>
    </r>
    <r>
      <rPr>
        <sz val="12"/>
        <rFont val="新細明體"/>
        <family val="1"/>
        <charset val="136"/>
      </rPr>
      <t>因為分子被</t>
    </r>
    <r>
      <rPr>
        <sz val="12"/>
        <rFont val="Times New Roman"/>
        <family val="1"/>
      </rPr>
      <t>discount</t>
    </r>
    <r>
      <rPr>
        <sz val="12"/>
        <rFont val="新細明體"/>
        <family val="1"/>
        <charset val="136"/>
      </rPr>
      <t>掉更多</t>
    </r>
    <r>
      <rPr>
        <sz val="12"/>
        <rFont val="Times New Roman"/>
        <family val="1"/>
      </rPr>
      <t>)</t>
    </r>
    <phoneticPr fontId="2" type="noConversion"/>
  </si>
  <si>
    <t xml:space="preserve">An exact matching program would determine a bond portfolio of one, two, </t>
    <phoneticPr fontId="2" type="noConversion"/>
  </si>
  <si>
    <t xml:space="preserve"> and three-year bonds so that the coupons plus principal exactly match the cash flows needed.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</si>
</sst>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76" formatCode="#,##0_ "/>
  </numFmts>
  <fonts count="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0"/>
      <name val="Times New Roman"/>
      <family val="1"/>
    </font>
    <font>
      <sz val="12"/>
      <name val="微軟正黑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8" fontId="0" fillId="0" borderId="0" xfId="0" applyNumberFormat="1"/>
    <xf numFmtId="9" fontId="0" fillId="0" borderId="0" xfId="0" applyNumberFormat="1"/>
    <xf numFmtId="0" fontId="3" fillId="0" borderId="1" xfId="0" applyFont="1" applyBorder="1"/>
    <xf numFmtId="0" fontId="3" fillId="0" borderId="0" xfId="0" applyFont="1" applyBorder="1"/>
    <xf numFmtId="0" fontId="4" fillId="2" borderId="0" xfId="0" applyFont="1" applyFill="1"/>
    <xf numFmtId="0" fontId="3" fillId="0" borderId="0" xfId="0" quotePrefix="1" applyFont="1"/>
    <xf numFmtId="0" fontId="4" fillId="2" borderId="2" xfId="0" applyFont="1" applyFill="1" applyBorder="1"/>
    <xf numFmtId="0" fontId="4" fillId="2" borderId="4" xfId="0" applyFont="1" applyFill="1" applyBorder="1"/>
    <xf numFmtId="176" fontId="0" fillId="0" borderId="0" xfId="1" applyNumberFormat="1" applyFont="1"/>
    <xf numFmtId="6" fontId="0" fillId="0" borderId="0" xfId="0" applyNumberFormat="1"/>
    <xf numFmtId="0" fontId="5" fillId="3" borderId="0" xfId="0" applyFont="1" applyFill="1"/>
    <xf numFmtId="9" fontId="3" fillId="0" borderId="0" xfId="0" applyNumberFormat="1" applyFont="1"/>
    <xf numFmtId="0" fontId="4" fillId="2" borderId="3" xfId="0" applyFont="1" applyFill="1" applyBorder="1"/>
    <xf numFmtId="8" fontId="3" fillId="0" borderId="0" xfId="0" applyNumberFormat="1" applyFont="1"/>
    <xf numFmtId="0" fontId="0" fillId="4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0" borderId="0" xfId="0" applyFont="1" applyFill="1"/>
    <xf numFmtId="10" fontId="3" fillId="0" borderId="0" xfId="0" applyNumberFormat="1" applyFont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definition!$L$4</c:f>
              <c:strCache>
                <c:ptCount val="1"/>
                <c:pt idx="0">
                  <c:v>$1,134.20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definition!$K$5:$K$19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</c:numCache>
            </c:numRef>
          </c:xVal>
          <c:yVal>
            <c:numRef>
              <c:f>definition!$L$5:$L$19</c:f>
              <c:numCache>
                <c:formatCode>General</c:formatCode>
                <c:ptCount val="15"/>
                <c:pt idx="0" formatCode="&quot;$&quot;#,##0.00_);[Red]\(&quot;$&quot;#,##0.00\)">
                  <c:v>1852.4174077631519</c:v>
                </c:pt>
                <c:pt idx="1">
                  <c:v>1718.6068004993788</c:v>
                </c:pt>
                <c:pt idx="2">
                  <c:v>1597.1141985743079</c:v>
                </c:pt>
                <c:pt idx="3">
                  <c:v>1486.6537467613023</c:v>
                </c:pt>
                <c:pt idx="4">
                  <c:v>1386.0867464592407</c:v>
                </c:pt>
                <c:pt idx="5">
                  <c:v>1294.403482056588</c:v>
                </c:pt>
                <c:pt idx="6">
                  <c:v>1210.7074462279782</c:v>
                </c:pt>
                <c:pt idx="7">
                  <c:v>1134.201627978829</c:v>
                </c:pt>
                <c:pt idx="8">
                  <c:v>1064.1765770115901</c:v>
                </c:pt>
                <c:pt idx="9">
                  <c:v>1000.0000000000001</c:v>
                </c:pt>
                <c:pt idx="10">
                  <c:v>941.10767988858788</c:v>
                </c:pt>
                <c:pt idx="11">
                  <c:v>886.99553943178273</c:v>
                </c:pt>
                <c:pt idx="12">
                  <c:v>837.21269572141352</c:v>
                </c:pt>
                <c:pt idx="13">
                  <c:v>791.3553741482566</c:v>
                </c:pt>
                <c:pt idx="14">
                  <c:v>749.06156870728876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BF-46D2-B485-090F242A2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099152"/>
        <c:axId val="1240561408"/>
      </c:scatterChart>
      <c:valAx>
        <c:axId val="12520991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0561408"/>
        <c:crosses val="autoZero"/>
        <c:crossBetween val="midCat"/>
      </c:valAx>
      <c:valAx>
        <c:axId val="1240561408"/>
        <c:scaling>
          <c:orientation val="minMax"/>
        </c:scaling>
        <c:delete val="0"/>
        <c:axPos val="l"/>
        <c:numFmt formatCode="&quot;$&quot;#,##0_);[Red]\(&quot;$&quot;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209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5" Type="http://schemas.openxmlformats.org/officeDocument/2006/relationships/image" Target="../media/image9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4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358140</xdr:colOff>
          <xdr:row>1</xdr:row>
          <xdr:rowOff>160020</xdr:rowOff>
        </xdr:from>
        <xdr:to>
          <xdr:col>23</xdr:col>
          <xdr:colOff>251460</xdr:colOff>
          <xdr:row>10</xdr:row>
          <xdr:rowOff>22860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426720</xdr:colOff>
          <xdr:row>16</xdr:row>
          <xdr:rowOff>121920</xdr:rowOff>
        </xdr:from>
        <xdr:to>
          <xdr:col>3</xdr:col>
          <xdr:colOff>99060</xdr:colOff>
          <xdr:row>19</xdr:row>
          <xdr:rowOff>45720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518160</xdr:colOff>
          <xdr:row>22</xdr:row>
          <xdr:rowOff>114300</xdr:rowOff>
        </xdr:from>
        <xdr:to>
          <xdr:col>3</xdr:col>
          <xdr:colOff>182880</xdr:colOff>
          <xdr:row>26</xdr:row>
          <xdr:rowOff>22860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27</xdr:row>
          <xdr:rowOff>22860</xdr:rowOff>
        </xdr:from>
        <xdr:to>
          <xdr:col>4</xdr:col>
          <xdr:colOff>594360</xdr:colOff>
          <xdr:row>28</xdr:row>
          <xdr:rowOff>167640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556260</xdr:colOff>
          <xdr:row>29</xdr:row>
          <xdr:rowOff>121920</xdr:rowOff>
        </xdr:from>
        <xdr:to>
          <xdr:col>4</xdr:col>
          <xdr:colOff>693420</xdr:colOff>
          <xdr:row>31</xdr:row>
          <xdr:rowOff>190500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33</xdr:row>
          <xdr:rowOff>0</xdr:rowOff>
        </xdr:from>
        <xdr:to>
          <xdr:col>2</xdr:col>
          <xdr:colOff>220980</xdr:colOff>
          <xdr:row>34</xdr:row>
          <xdr:rowOff>182880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32</xdr:row>
          <xdr:rowOff>160020</xdr:rowOff>
        </xdr:from>
        <xdr:to>
          <xdr:col>4</xdr:col>
          <xdr:colOff>182880</xdr:colOff>
          <xdr:row>34</xdr:row>
          <xdr:rowOff>167640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FF0000" mc:Ignorable="a14" a14:legacySpreadsheetColorIndex="1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39</xdr:row>
          <xdr:rowOff>152400</xdr:rowOff>
        </xdr:from>
        <xdr:to>
          <xdr:col>3</xdr:col>
          <xdr:colOff>251460</xdr:colOff>
          <xdr:row>45</xdr:row>
          <xdr:rowOff>152400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46</xdr:row>
          <xdr:rowOff>38100</xdr:rowOff>
        </xdr:from>
        <xdr:to>
          <xdr:col>4</xdr:col>
          <xdr:colOff>228600</xdr:colOff>
          <xdr:row>51</xdr:row>
          <xdr:rowOff>60960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53</xdr:row>
          <xdr:rowOff>60960</xdr:rowOff>
        </xdr:from>
        <xdr:to>
          <xdr:col>3</xdr:col>
          <xdr:colOff>388620</xdr:colOff>
          <xdr:row>55</xdr:row>
          <xdr:rowOff>7620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55</xdr:row>
          <xdr:rowOff>121920</xdr:rowOff>
        </xdr:from>
        <xdr:to>
          <xdr:col>3</xdr:col>
          <xdr:colOff>350520</xdr:colOff>
          <xdr:row>59</xdr:row>
          <xdr:rowOff>152400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312420</xdr:colOff>
      <xdr:row>13</xdr:row>
      <xdr:rowOff>30480</xdr:rowOff>
    </xdr:from>
    <xdr:to>
      <xdr:col>20</xdr:col>
      <xdr:colOff>7620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66675</xdr:rowOff>
    </xdr:from>
    <xdr:to>
      <xdr:col>8</xdr:col>
      <xdr:colOff>971550</xdr:colOff>
      <xdr:row>3</xdr:row>
      <xdr:rowOff>180975</xdr:rowOff>
    </xdr:to>
    <xdr:sp macro="" textlink="">
      <xdr:nvSpPr>
        <xdr:cNvPr id="1027" name="WordArt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790825" y="66675"/>
          <a:ext cx="2609850" cy="7429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altLang="zh-TW" sz="3600" kern="10" spc="0">
              <a:ln w="9525">
                <a:solidFill>
                  <a:srgbClr val="FF0000"/>
                </a:solidFill>
                <a:round/>
                <a:headEnd/>
                <a:tailEnd/>
              </a:ln>
              <a:solidFill>
                <a:srgbClr val="FFFF00"/>
              </a:solidFill>
              <a:effectLst>
                <a:outerShdw dist="35921" dir="2700000" algn="ctr" rotWithShape="0">
                  <a:srgbClr val="C0C0C0"/>
                </a:outerShdw>
              </a:effectLst>
              <a:latin typeface="Times New Roman"/>
              <a:cs typeface="Times New Roman"/>
            </a:rPr>
            <a:t>Duration Illustration</a:t>
          </a:r>
          <a:endParaRPr lang="zh-TW" altLang="en-US" sz="3600" kern="10" spc="0">
            <a:ln w="9525">
              <a:solidFill>
                <a:srgbClr val="FF0000"/>
              </a:solidFill>
              <a:round/>
              <a:headEnd/>
              <a:tailEnd/>
            </a:ln>
            <a:solidFill>
              <a:srgbClr val="FFFF00"/>
            </a:solidFill>
            <a:effectLst>
              <a:outerShdw dist="35921" dir="2700000" algn="ctr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112</xdr:row>
          <xdr:rowOff>99060</xdr:rowOff>
        </xdr:from>
        <xdr:to>
          <xdr:col>3</xdr:col>
          <xdr:colOff>152400</xdr:colOff>
          <xdr:row>113</xdr:row>
          <xdr:rowOff>129540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115</xdr:row>
          <xdr:rowOff>68580</xdr:rowOff>
        </xdr:from>
        <xdr:to>
          <xdr:col>2</xdr:col>
          <xdr:colOff>441960</xdr:colOff>
          <xdr:row>117</xdr:row>
          <xdr:rowOff>175260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108</xdr:row>
          <xdr:rowOff>114300</xdr:rowOff>
        </xdr:from>
        <xdr:to>
          <xdr:col>3</xdr:col>
          <xdr:colOff>152400</xdr:colOff>
          <xdr:row>110</xdr:row>
          <xdr:rowOff>60960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118</xdr:row>
          <xdr:rowOff>38100</xdr:rowOff>
        </xdr:from>
        <xdr:to>
          <xdr:col>5</xdr:col>
          <xdr:colOff>586740</xdr:colOff>
          <xdr:row>119</xdr:row>
          <xdr:rowOff>144780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480060</xdr:colOff>
          <xdr:row>0</xdr:row>
          <xdr:rowOff>99060</xdr:rowOff>
        </xdr:from>
        <xdr:to>
          <xdr:col>15</xdr:col>
          <xdr:colOff>91440</xdr:colOff>
          <xdr:row>9</xdr:row>
          <xdr:rowOff>7620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746760</xdr:colOff>
      <xdr:row>44</xdr:row>
      <xdr:rowOff>144780</xdr:rowOff>
    </xdr:from>
    <xdr:to>
      <xdr:col>11</xdr:col>
      <xdr:colOff>14732</xdr:colOff>
      <xdr:row>49</xdr:row>
      <xdr:rowOff>68213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4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5661660" y="8892540"/>
              <a:ext cx="2186432" cy="91403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𝐶</m:t>
                    </m:r>
                    <m:r>
                      <a:rPr lang="zh-TW" altLang="en-US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TW" alt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zh-TW" altLang="en-US" sz="18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TW" altLang="en-US" sz="18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zh-TW" altLang="en-US" sz="18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zh-TW" altLang="en-US" sz="18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  <m:e>
                            <m:f>
                              <m:fPr>
                                <m:ctrlP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+1)</m:t>
                                </m:r>
                                <m:sSub>
                                  <m:sSubPr>
                                    <m:ctrlPr>
                                      <a:rPr lang="zh-TW" altLang="en-US" sz="18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TW" altLang="en-US" sz="18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zh-TW" altLang="en-US" sz="18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zh-TW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sSup>
                                  <m:sSupPr>
                                    <m:ctrlPr>
                                      <a:rPr lang="zh-TW" altLang="en-US" sz="18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TW" altLang="en-US" sz="18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zh-TW" altLang="en-US" sz="18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num>
                      <m:den>
                        <m:r>
                          <a:rPr lang="zh-TW" alt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2" name="Object 14">
              <a:extLst>
                <a:ext uri="{FF2B5EF4-FFF2-40B4-BE49-F238E27FC236}">
                  <a16:creationId xmlns:a16="http://schemas.microsoft.com/office/drawing/2014/main" id="{98323406-DD13-470A-AC8F-B7F9225F3721}"/>
                </a:ext>
              </a:extLst>
            </xdr:cNvPr>
            <xdr:cNvSpPr txBox="1"/>
          </xdr:nvSpPr>
          <xdr:spPr>
            <a:xfrm>
              <a:off x="5661660" y="8892540"/>
              <a:ext cx="2186432" cy="91403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zh-TW" altLang="en-US" sz="18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𝐶=(∑24_(𝑡=1)^𝑇▒(𝑡(𝑡+1)𝐶_𝑡)/((1+𝑖)^𝑡 ))/𝑝</a:t>
              </a:r>
              <a:endParaRPr lang="zh-TW" altLang="en-US" sz="18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30</xdr:row>
          <xdr:rowOff>137160</xdr:rowOff>
        </xdr:from>
        <xdr:to>
          <xdr:col>3</xdr:col>
          <xdr:colOff>312420</xdr:colOff>
          <xdr:row>33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617220</xdr:colOff>
          <xdr:row>6</xdr:row>
          <xdr:rowOff>106680</xdr:rowOff>
        </xdr:from>
        <xdr:to>
          <xdr:col>14</xdr:col>
          <xdr:colOff>289560</xdr:colOff>
          <xdr:row>8</xdr:row>
          <xdr:rowOff>182880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5000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60960</xdr:rowOff>
        </xdr:from>
        <xdr:to>
          <xdr:col>14</xdr:col>
          <xdr:colOff>281940</xdr:colOff>
          <xdr:row>10</xdr:row>
          <xdr:rowOff>137160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5000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12</xdr:row>
          <xdr:rowOff>190500</xdr:rowOff>
        </xdr:from>
        <xdr:to>
          <xdr:col>13</xdr:col>
          <xdr:colOff>342900</xdr:colOff>
          <xdr:row>14</xdr:row>
          <xdr:rowOff>60960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5000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4.bin"/><Relationship Id="rId13" Type="http://schemas.openxmlformats.org/officeDocument/2006/relationships/image" Target="../media/image9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12" Type="http://schemas.openxmlformats.org/officeDocument/2006/relationships/oleObject" Target="../embeddings/oleObject1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13.bin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oleObject" Target="../embeddings/oleObject15.bin"/><Relationship Id="rId4" Type="http://schemas.openxmlformats.org/officeDocument/2006/relationships/oleObject" Target="../embeddings/oleObject12.bin"/><Relationship Id="rId9" Type="http://schemas.openxmlformats.org/officeDocument/2006/relationships/image" Target="../media/image14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9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17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18.bin"/><Relationship Id="rId11" Type="http://schemas.openxmlformats.org/officeDocument/2006/relationships/image" Target="../media/image19.emf"/><Relationship Id="rId5" Type="http://schemas.openxmlformats.org/officeDocument/2006/relationships/image" Target="../media/image16.emf"/><Relationship Id="rId10" Type="http://schemas.openxmlformats.org/officeDocument/2006/relationships/oleObject" Target="../embeddings/oleObject20.bin"/><Relationship Id="rId4" Type="http://schemas.openxmlformats.org/officeDocument/2006/relationships/oleObject" Target="../embeddings/oleObject17.bin"/><Relationship Id="rId9" Type="http://schemas.openxmlformats.org/officeDocument/2006/relationships/image" Target="../media/image1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opLeftCell="A40" workbookViewId="0">
      <selection activeCell="N12" sqref="N12"/>
    </sheetView>
  </sheetViews>
  <sheetFormatPr defaultRowHeight="15.6" x14ac:dyDescent="0.3"/>
  <cols>
    <col min="1" max="2" width="8.88671875" style="1"/>
    <col min="3" max="3" width="9.109375" style="1" bestFit="1" customWidth="1"/>
    <col min="4" max="4" width="8.88671875" style="1"/>
    <col min="5" max="5" width="10.44140625" style="1" bestFit="1" customWidth="1"/>
    <col min="6" max="7" width="8.88671875" style="1"/>
    <col min="8" max="8" width="9.6640625" style="1" bestFit="1" customWidth="1"/>
    <col min="9" max="10" width="8.88671875" style="1"/>
    <col min="11" max="11" width="9" style="1" bestFit="1" customWidth="1"/>
    <col min="12" max="12" width="10.44140625" style="1" bestFit="1" customWidth="1"/>
    <col min="13" max="16384" width="8.88671875" style="1"/>
  </cols>
  <sheetData>
    <row r="1" spans="1:12" ht="16.2" thickBot="1" x14ac:dyDescent="0.35">
      <c r="A1" s="8" t="s">
        <v>19</v>
      </c>
      <c r="B1" s="14"/>
    </row>
    <row r="2" spans="1:12" x14ac:dyDescent="0.3">
      <c r="A2" s="1" t="s">
        <v>10</v>
      </c>
    </row>
    <row r="3" spans="1:12" x14ac:dyDescent="0.3">
      <c r="F3" s="12" t="s">
        <v>112</v>
      </c>
      <c r="G3" s="12"/>
      <c r="H3" s="12"/>
      <c r="K3" s="1" t="s">
        <v>116</v>
      </c>
      <c r="L3" s="1" t="s">
        <v>117</v>
      </c>
    </row>
    <row r="4" spans="1:12" x14ac:dyDescent="0.3">
      <c r="A4" s="1" t="s">
        <v>20</v>
      </c>
      <c r="D4" s="1" t="s">
        <v>21</v>
      </c>
      <c r="E4" s="1">
        <v>10</v>
      </c>
      <c r="L4" s="15">
        <f>E8</f>
        <v>1134.201627978829</v>
      </c>
    </row>
    <row r="5" spans="1:12" x14ac:dyDescent="0.3">
      <c r="D5" s="1" t="s">
        <v>22</v>
      </c>
      <c r="E5" s="1">
        <v>0.08</v>
      </c>
      <c r="K5" s="13">
        <v>0.01</v>
      </c>
      <c r="L5" s="15">
        <f t="dataTable" ref="L5:L19" dt2D="0" dtr="0" r1="E5"/>
        <v>1852.4174077631519</v>
      </c>
    </row>
    <row r="6" spans="1:12" x14ac:dyDescent="0.3">
      <c r="D6" s="1" t="s">
        <v>23</v>
      </c>
      <c r="E6" s="1">
        <v>0.1</v>
      </c>
      <c r="K6" s="13">
        <v>0.02</v>
      </c>
      <c r="L6" s="1">
        <v>1718.6068004993788</v>
      </c>
    </row>
    <row r="7" spans="1:12" x14ac:dyDescent="0.3">
      <c r="D7" s="1" t="s">
        <v>24</v>
      </c>
      <c r="E7" s="1">
        <v>1000</v>
      </c>
      <c r="K7" s="13">
        <v>0.03</v>
      </c>
      <c r="L7" s="1">
        <v>1597.1141985743079</v>
      </c>
    </row>
    <row r="8" spans="1:12" x14ac:dyDescent="0.3">
      <c r="D8" s="1" t="s">
        <v>25</v>
      </c>
      <c r="E8" s="15">
        <f>-PV(E5,E4,E7*E6,E7)</f>
        <v>1134.201627978829</v>
      </c>
      <c r="K8" s="13">
        <v>0.04</v>
      </c>
      <c r="L8" s="1">
        <v>1486.6537467613023</v>
      </c>
    </row>
    <row r="9" spans="1:12" x14ac:dyDescent="0.3">
      <c r="K9" s="13">
        <v>0.05</v>
      </c>
      <c r="L9" s="1">
        <v>1386.0867464592407</v>
      </c>
    </row>
    <row r="10" spans="1:12" x14ac:dyDescent="0.3">
      <c r="K10" s="13">
        <v>0.06</v>
      </c>
      <c r="L10" s="1">
        <v>1294.403482056588</v>
      </c>
    </row>
    <row r="11" spans="1:12" x14ac:dyDescent="0.3">
      <c r="K11" s="13">
        <v>7.0000000000000007E-2</v>
      </c>
      <c r="L11" s="1">
        <v>1210.7074462279782</v>
      </c>
    </row>
    <row r="12" spans="1:12" x14ac:dyDescent="0.3">
      <c r="K12" s="13">
        <v>0.08</v>
      </c>
      <c r="L12" s="1">
        <v>1134.201627978829</v>
      </c>
    </row>
    <row r="13" spans="1:12" x14ac:dyDescent="0.3">
      <c r="A13" s="1" t="s">
        <v>26</v>
      </c>
      <c r="K13" s="13">
        <v>0.09</v>
      </c>
      <c r="L13" s="1">
        <v>1064.1765770115901</v>
      </c>
    </row>
    <row r="14" spans="1:12" x14ac:dyDescent="0.3">
      <c r="K14" s="13">
        <v>0.1</v>
      </c>
      <c r="L14" s="1">
        <v>1000.0000000000001</v>
      </c>
    </row>
    <row r="15" spans="1:12" x14ac:dyDescent="0.3">
      <c r="A15" s="6" t="s">
        <v>44</v>
      </c>
      <c r="K15" s="13">
        <v>0.11</v>
      </c>
      <c r="L15" s="1">
        <v>941.10767988858788</v>
      </c>
    </row>
    <row r="16" spans="1:12" x14ac:dyDescent="0.3">
      <c r="A16" s="1" t="s">
        <v>27</v>
      </c>
      <c r="K16" s="13">
        <v>0.12</v>
      </c>
      <c r="L16" s="1">
        <v>886.99553943178273</v>
      </c>
    </row>
    <row r="17" spans="1:18" x14ac:dyDescent="0.3">
      <c r="E17" s="1" t="s">
        <v>32</v>
      </c>
      <c r="F17" s="1" t="s">
        <v>28</v>
      </c>
      <c r="K17" s="13">
        <v>0.13</v>
      </c>
      <c r="L17" s="1">
        <v>837.21269572141352</v>
      </c>
    </row>
    <row r="18" spans="1:18" x14ac:dyDescent="0.3">
      <c r="E18" s="1" t="s">
        <v>29</v>
      </c>
      <c r="F18" s="1" t="s">
        <v>31</v>
      </c>
      <c r="K18" s="13">
        <v>0.14000000000000001</v>
      </c>
      <c r="L18" s="1">
        <v>791.3553741482566</v>
      </c>
    </row>
    <row r="19" spans="1:18" x14ac:dyDescent="0.3">
      <c r="E19" s="1" t="s">
        <v>30</v>
      </c>
      <c r="F19" s="1" t="s">
        <v>13</v>
      </c>
      <c r="K19" s="13">
        <v>0.15</v>
      </c>
      <c r="L19" s="1">
        <v>749.06156870728876</v>
      </c>
    </row>
    <row r="20" spans="1:18" x14ac:dyDescent="0.3">
      <c r="E20" s="1" t="s">
        <v>33</v>
      </c>
      <c r="F20" s="7" t="s">
        <v>118</v>
      </c>
    </row>
    <row r="22" spans="1:18" x14ac:dyDescent="0.3">
      <c r="A22" s="1" t="s">
        <v>34</v>
      </c>
    </row>
    <row r="29" spans="1:18" ht="16.2" x14ac:dyDescent="0.3">
      <c r="O29" s="16" t="s">
        <v>119</v>
      </c>
      <c r="P29" s="17"/>
      <c r="Q29" s="17"/>
      <c r="R29" s="17"/>
    </row>
    <row r="30" spans="1:18" ht="16.2" x14ac:dyDescent="0.3">
      <c r="O30" s="16" t="s">
        <v>121</v>
      </c>
      <c r="P30" s="17"/>
      <c r="Q30" s="17"/>
      <c r="R30" s="17"/>
    </row>
    <row r="31" spans="1:18" x14ac:dyDescent="0.3">
      <c r="O31" s="17"/>
      <c r="P31" s="17"/>
      <c r="Q31" s="17"/>
      <c r="R31" s="17"/>
    </row>
    <row r="32" spans="1:18" ht="16.2" x14ac:dyDescent="0.3">
      <c r="O32" s="16" t="s">
        <v>120</v>
      </c>
      <c r="P32" s="17"/>
      <c r="Q32" s="17"/>
      <c r="R32" s="17"/>
    </row>
    <row r="36" spans="1:6" x14ac:dyDescent="0.3">
      <c r="A36" s="1" t="s">
        <v>35</v>
      </c>
    </row>
    <row r="38" spans="1:6" x14ac:dyDescent="0.3">
      <c r="A38" s="1" t="s">
        <v>36</v>
      </c>
    </row>
    <row r="39" spans="1:6" x14ac:dyDescent="0.3">
      <c r="A39" s="1" t="s">
        <v>37</v>
      </c>
      <c r="B39" s="1" t="s">
        <v>38</v>
      </c>
    </row>
    <row r="47" spans="1:6" x14ac:dyDescent="0.3">
      <c r="A47" s="1" t="s">
        <v>39</v>
      </c>
      <c r="F47" s="1" t="s">
        <v>40</v>
      </c>
    </row>
    <row r="48" spans="1:6" x14ac:dyDescent="0.3">
      <c r="F48" s="1" t="s">
        <v>41</v>
      </c>
    </row>
    <row r="52" spans="1:1" ht="16.2" thickBot="1" x14ac:dyDescent="0.35"/>
    <row r="53" spans="1:1" ht="16.2" thickBot="1" x14ac:dyDescent="0.35">
      <c r="A53" s="9" t="s">
        <v>43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14</xdr:col>
                <xdr:colOff>358140</xdr:colOff>
                <xdr:row>1</xdr:row>
                <xdr:rowOff>160020</xdr:rowOff>
              </from>
              <to>
                <xdr:col>23</xdr:col>
                <xdr:colOff>251460</xdr:colOff>
                <xdr:row>10</xdr:row>
                <xdr:rowOff>22860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2" r:id="rId6">
          <objectPr defaultSize="0" r:id="rId7">
            <anchor moveWithCells="1">
              <from>
                <xdr:col>0</xdr:col>
                <xdr:colOff>426720</xdr:colOff>
                <xdr:row>16</xdr:row>
                <xdr:rowOff>121920</xdr:rowOff>
              </from>
              <to>
                <xdr:col>3</xdr:col>
                <xdr:colOff>99060</xdr:colOff>
                <xdr:row>19</xdr:row>
                <xdr:rowOff>45720</xdr:rowOff>
              </to>
            </anchor>
          </objectPr>
        </oleObject>
      </mc:Choice>
      <mc:Fallback>
        <oleObject progId="Equation.3" shapeId="2052" r:id="rId6"/>
      </mc:Fallback>
    </mc:AlternateContent>
    <mc:AlternateContent xmlns:mc="http://schemas.openxmlformats.org/markup-compatibility/2006">
      <mc:Choice Requires="x14">
        <oleObject progId="Equation.3" shapeId="2053" r:id="rId8">
          <objectPr defaultSize="0" r:id="rId9">
            <anchor moveWithCells="1">
              <from>
                <xdr:col>0</xdr:col>
                <xdr:colOff>518160</xdr:colOff>
                <xdr:row>22</xdr:row>
                <xdr:rowOff>114300</xdr:rowOff>
              </from>
              <to>
                <xdr:col>3</xdr:col>
                <xdr:colOff>182880</xdr:colOff>
                <xdr:row>26</xdr:row>
                <xdr:rowOff>22860</xdr:rowOff>
              </to>
            </anchor>
          </objectPr>
        </oleObject>
      </mc:Choice>
      <mc:Fallback>
        <oleObject progId="Equation.3" shapeId="2053" r:id="rId8"/>
      </mc:Fallback>
    </mc:AlternateContent>
    <mc:AlternateContent xmlns:mc="http://schemas.openxmlformats.org/markup-compatibility/2006">
      <mc:Choice Requires="x14">
        <oleObject progId="Equation.3" shapeId="2055" r:id="rId10">
          <objectPr defaultSize="0" autoPict="0" r:id="rId11">
            <anchor moveWithCells="1">
              <from>
                <xdr:col>0</xdr:col>
                <xdr:colOff>579120</xdr:colOff>
                <xdr:row>27</xdr:row>
                <xdr:rowOff>22860</xdr:rowOff>
              </from>
              <to>
                <xdr:col>4</xdr:col>
                <xdr:colOff>594360</xdr:colOff>
                <xdr:row>28</xdr:row>
                <xdr:rowOff>167640</xdr:rowOff>
              </to>
            </anchor>
          </objectPr>
        </oleObject>
      </mc:Choice>
      <mc:Fallback>
        <oleObject progId="Equation.3" shapeId="2055" r:id="rId10"/>
      </mc:Fallback>
    </mc:AlternateContent>
    <mc:AlternateContent xmlns:mc="http://schemas.openxmlformats.org/markup-compatibility/2006">
      <mc:Choice Requires="x14">
        <oleObject progId="Equation.3" shapeId="2056" r:id="rId12">
          <objectPr defaultSize="0" autoPict="0" r:id="rId13">
            <anchor moveWithCells="1">
              <from>
                <xdr:col>0</xdr:col>
                <xdr:colOff>556260</xdr:colOff>
                <xdr:row>29</xdr:row>
                <xdr:rowOff>121920</xdr:rowOff>
              </from>
              <to>
                <xdr:col>4</xdr:col>
                <xdr:colOff>693420</xdr:colOff>
                <xdr:row>31</xdr:row>
                <xdr:rowOff>190500</xdr:rowOff>
              </to>
            </anchor>
          </objectPr>
        </oleObject>
      </mc:Choice>
      <mc:Fallback>
        <oleObject progId="Equation.3" shapeId="2056" r:id="rId12"/>
      </mc:Fallback>
    </mc:AlternateContent>
    <mc:AlternateContent xmlns:mc="http://schemas.openxmlformats.org/markup-compatibility/2006">
      <mc:Choice Requires="x14">
        <oleObject progId="Equation.3" shapeId="2057" r:id="rId14">
          <objectPr defaultSize="0" autoPict="0" r:id="rId15">
            <anchor moveWithCells="1">
              <from>
                <xdr:col>0</xdr:col>
                <xdr:colOff>655320</xdr:colOff>
                <xdr:row>33</xdr:row>
                <xdr:rowOff>0</xdr:rowOff>
              </from>
              <to>
                <xdr:col>2</xdr:col>
                <xdr:colOff>220980</xdr:colOff>
                <xdr:row>34</xdr:row>
                <xdr:rowOff>182880</xdr:rowOff>
              </to>
            </anchor>
          </objectPr>
        </oleObject>
      </mc:Choice>
      <mc:Fallback>
        <oleObject progId="Equation.3" shapeId="2057" r:id="rId14"/>
      </mc:Fallback>
    </mc:AlternateContent>
    <mc:AlternateContent xmlns:mc="http://schemas.openxmlformats.org/markup-compatibility/2006">
      <mc:Choice Requires="x14">
        <oleObject progId="Equation.3" shapeId="2058" r:id="rId16">
          <objectPr defaultSize="0" autoPict="0" r:id="rId17">
            <anchor moveWithCells="1">
              <from>
                <xdr:col>2</xdr:col>
                <xdr:colOff>609600</xdr:colOff>
                <xdr:row>32</xdr:row>
                <xdr:rowOff>160020</xdr:rowOff>
              </from>
              <to>
                <xdr:col>4</xdr:col>
                <xdr:colOff>182880</xdr:colOff>
                <xdr:row>34</xdr:row>
                <xdr:rowOff>167640</xdr:rowOff>
              </to>
            </anchor>
          </objectPr>
        </oleObject>
      </mc:Choice>
      <mc:Fallback>
        <oleObject progId="Equation.3" shapeId="2058" r:id="rId16"/>
      </mc:Fallback>
    </mc:AlternateContent>
    <mc:AlternateContent xmlns:mc="http://schemas.openxmlformats.org/markup-compatibility/2006">
      <mc:Choice Requires="x14">
        <oleObject progId="Equation.3" shapeId="2059" r:id="rId18">
          <objectPr defaultSize="0" autoPict="0" r:id="rId19">
            <anchor moveWithCells="1">
              <from>
                <xdr:col>0</xdr:col>
                <xdr:colOff>655320</xdr:colOff>
                <xdr:row>39</xdr:row>
                <xdr:rowOff>152400</xdr:rowOff>
              </from>
              <to>
                <xdr:col>3</xdr:col>
                <xdr:colOff>251460</xdr:colOff>
                <xdr:row>45</xdr:row>
                <xdr:rowOff>152400</xdr:rowOff>
              </to>
            </anchor>
          </objectPr>
        </oleObject>
      </mc:Choice>
      <mc:Fallback>
        <oleObject progId="Equation.3" shapeId="2059" r:id="rId18"/>
      </mc:Fallback>
    </mc:AlternateContent>
    <mc:AlternateContent xmlns:mc="http://schemas.openxmlformats.org/markup-compatibility/2006">
      <mc:Choice Requires="x14">
        <oleObject progId="Equation.3" shapeId="2060" r:id="rId20">
          <objectPr defaultSize="0" autoPict="0" r:id="rId21">
            <anchor moveWithCells="1">
              <from>
                <xdr:col>1</xdr:col>
                <xdr:colOff>22860</xdr:colOff>
                <xdr:row>46</xdr:row>
                <xdr:rowOff>38100</xdr:rowOff>
              </from>
              <to>
                <xdr:col>4</xdr:col>
                <xdr:colOff>228600</xdr:colOff>
                <xdr:row>51</xdr:row>
                <xdr:rowOff>60960</xdr:rowOff>
              </to>
            </anchor>
          </objectPr>
        </oleObject>
      </mc:Choice>
      <mc:Fallback>
        <oleObject progId="Equation.3" shapeId="2060" r:id="rId20"/>
      </mc:Fallback>
    </mc:AlternateContent>
    <mc:AlternateContent xmlns:mc="http://schemas.openxmlformats.org/markup-compatibility/2006">
      <mc:Choice Requires="x14">
        <oleObject progId="Equation.3" shapeId="2061" r:id="rId22">
          <objectPr defaultSize="0" autoPict="0" r:id="rId23">
            <anchor moveWithCells="1">
              <from>
                <xdr:col>1</xdr:col>
                <xdr:colOff>38100</xdr:colOff>
                <xdr:row>53</xdr:row>
                <xdr:rowOff>60960</xdr:rowOff>
              </from>
              <to>
                <xdr:col>3</xdr:col>
                <xdr:colOff>388620</xdr:colOff>
                <xdr:row>55</xdr:row>
                <xdr:rowOff>7620</xdr:rowOff>
              </to>
            </anchor>
          </objectPr>
        </oleObject>
      </mc:Choice>
      <mc:Fallback>
        <oleObject progId="Equation.3" shapeId="2061" r:id="rId22"/>
      </mc:Fallback>
    </mc:AlternateContent>
    <mc:AlternateContent xmlns:mc="http://schemas.openxmlformats.org/markup-compatibility/2006">
      <mc:Choice Requires="x14">
        <oleObject progId="Equation.3" shapeId="2062" r:id="rId24">
          <objectPr defaultSize="0" autoPict="0" r:id="rId25">
            <anchor moveWithCells="1">
              <from>
                <xdr:col>1</xdr:col>
                <xdr:colOff>76200</xdr:colOff>
                <xdr:row>55</xdr:row>
                <xdr:rowOff>121920</xdr:rowOff>
              </from>
              <to>
                <xdr:col>3</xdr:col>
                <xdr:colOff>350520</xdr:colOff>
                <xdr:row>59</xdr:row>
                <xdr:rowOff>152400</xdr:rowOff>
              </to>
            </anchor>
          </objectPr>
        </oleObject>
      </mc:Choice>
      <mc:Fallback>
        <oleObject progId="Equation.3" shapeId="2062" r:id="rId2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opLeftCell="A61" zoomScaleNormal="100" workbookViewId="0">
      <selection activeCell="N19" sqref="N19"/>
    </sheetView>
  </sheetViews>
  <sheetFormatPr defaultRowHeight="15.6" x14ac:dyDescent="0.3"/>
  <cols>
    <col min="1" max="2" width="8.88671875" style="1"/>
    <col min="3" max="3" width="11.33203125" style="1" customWidth="1"/>
    <col min="4" max="4" width="9.109375" style="1" customWidth="1"/>
    <col min="5" max="5" width="11" style="1" customWidth="1"/>
    <col min="6" max="10" width="11.21875" style="1" customWidth="1"/>
    <col min="11" max="16384" width="8.88671875" style="1"/>
  </cols>
  <sheetData>
    <row r="1" spans="1:17" x14ac:dyDescent="0.3">
      <c r="A1" s="6" t="s">
        <v>18</v>
      </c>
      <c r="B1" s="18"/>
      <c r="C1" s="18"/>
      <c r="D1" s="18"/>
      <c r="E1" s="19"/>
    </row>
    <row r="2" spans="1:17" x14ac:dyDescent="0.3">
      <c r="B2" s="4" t="s">
        <v>0</v>
      </c>
      <c r="C2" s="4" t="s">
        <v>1</v>
      </c>
      <c r="D2" s="4" t="s">
        <v>12</v>
      </c>
    </row>
    <row r="3" spans="1:17" x14ac:dyDescent="0.3">
      <c r="A3" s="1" t="s">
        <v>2</v>
      </c>
      <c r="B3" s="20">
        <v>7.2499999999999995E-2</v>
      </c>
      <c r="C3" s="20">
        <v>0.1</v>
      </c>
      <c r="D3" s="20">
        <f>7.25%</f>
        <v>7.2499999999999995E-2</v>
      </c>
    </row>
    <row r="4" spans="1:17" x14ac:dyDescent="0.3">
      <c r="A4" s="1" t="s">
        <v>3</v>
      </c>
      <c r="B4" s="1">
        <v>1000</v>
      </c>
      <c r="C4" s="1">
        <v>1000</v>
      </c>
      <c r="D4" s="1">
        <v>1000</v>
      </c>
    </row>
    <row r="5" spans="1:17" x14ac:dyDescent="0.3">
      <c r="A5" s="1" t="s">
        <v>4</v>
      </c>
      <c r="B5" s="20">
        <v>0.1</v>
      </c>
      <c r="C5" s="20">
        <v>0.12</v>
      </c>
      <c r="D5" s="13">
        <v>0.12</v>
      </c>
    </row>
    <row r="6" spans="1:17" x14ac:dyDescent="0.3">
      <c r="B6" s="20"/>
      <c r="C6" s="20"/>
      <c r="D6" s="20"/>
      <c r="E6" s="13"/>
    </row>
    <row r="7" spans="1:17" x14ac:dyDescent="0.3">
      <c r="B7" s="20"/>
      <c r="C7" s="20"/>
      <c r="D7" s="20"/>
      <c r="E7" s="13"/>
    </row>
    <row r="8" spans="1:17" x14ac:dyDescent="0.3">
      <c r="A8" s="12" t="s">
        <v>113</v>
      </c>
      <c r="B8" s="12"/>
      <c r="C8" s="12"/>
      <c r="D8" s="12"/>
    </row>
    <row r="9" spans="1:17" x14ac:dyDescent="0.3">
      <c r="A9" s="1" t="s">
        <v>5</v>
      </c>
      <c r="B9" s="1" t="s">
        <v>6</v>
      </c>
      <c r="D9" s="1" t="s">
        <v>7</v>
      </c>
      <c r="F9" s="1" t="s">
        <v>11</v>
      </c>
    </row>
    <row r="10" spans="1:17" x14ac:dyDescent="0.3">
      <c r="B10" s="1" t="s">
        <v>8</v>
      </c>
      <c r="C10" s="1" t="s">
        <v>9</v>
      </c>
      <c r="D10" s="1" t="s">
        <v>8</v>
      </c>
      <c r="E10" s="1" t="s">
        <v>9</v>
      </c>
      <c r="F10" s="1" t="s">
        <v>8</v>
      </c>
      <c r="G10" s="1" t="s">
        <v>9</v>
      </c>
    </row>
    <row r="11" spans="1:17" ht="16.2" x14ac:dyDescent="0.3">
      <c r="A11" s="1">
        <v>1</v>
      </c>
      <c r="B11" s="1">
        <f>$B$3*$B$4</f>
        <v>72.5</v>
      </c>
      <c r="C11" s="1">
        <f>B11*A11</f>
        <v>72.5</v>
      </c>
      <c r="D11" s="1">
        <f>$C$3*$C$4</f>
        <v>100</v>
      </c>
      <c r="E11" s="1">
        <f t="shared" ref="E11:E20" si="0">A11*D11</f>
        <v>100</v>
      </c>
      <c r="F11" s="1">
        <f t="shared" ref="F11:F19" si="1">$D$3*$D$4</f>
        <v>72.5</v>
      </c>
      <c r="G11" s="1">
        <f t="shared" ref="G11:G20" si="2">A11*F11</f>
        <v>72.5</v>
      </c>
      <c r="I11" s="1" t="s">
        <v>123</v>
      </c>
      <c r="M11" s="1" t="s">
        <v>128</v>
      </c>
    </row>
    <row r="12" spans="1:17" ht="16.2" x14ac:dyDescent="0.3">
      <c r="A12" s="1">
        <v>2</v>
      </c>
      <c r="B12" s="1">
        <f t="shared" ref="B12:B19" si="3">$B$3*$B$4</f>
        <v>72.5</v>
      </c>
      <c r="C12" s="1">
        <f t="shared" ref="C12:C20" si="4">B12*A12</f>
        <v>145</v>
      </c>
      <c r="D12" s="1">
        <f t="shared" ref="D12:D19" si="5">$C$3*$C$4</f>
        <v>100</v>
      </c>
      <c r="E12" s="1">
        <f t="shared" si="0"/>
        <v>200</v>
      </c>
      <c r="F12" s="1">
        <f t="shared" si="1"/>
        <v>72.5</v>
      </c>
      <c r="G12" s="1">
        <f t="shared" si="2"/>
        <v>145</v>
      </c>
      <c r="I12" s="1" t="s">
        <v>124</v>
      </c>
      <c r="M12" s="1" t="s">
        <v>129</v>
      </c>
      <c r="Q12" s="1" t="s">
        <v>130</v>
      </c>
    </row>
    <row r="13" spans="1:17" ht="16.2" x14ac:dyDescent="0.3">
      <c r="A13" s="1">
        <v>3</v>
      </c>
      <c r="B13" s="1">
        <f t="shared" si="3"/>
        <v>72.5</v>
      </c>
      <c r="C13" s="1">
        <f t="shared" si="4"/>
        <v>217.5</v>
      </c>
      <c r="D13" s="1">
        <f t="shared" si="5"/>
        <v>100</v>
      </c>
      <c r="E13" s="1">
        <f t="shared" si="0"/>
        <v>300</v>
      </c>
      <c r="F13" s="1">
        <f t="shared" si="1"/>
        <v>72.5</v>
      </c>
      <c r="G13" s="1">
        <f t="shared" si="2"/>
        <v>217.5</v>
      </c>
      <c r="I13" s="1" t="s">
        <v>125</v>
      </c>
      <c r="M13" s="1" t="s">
        <v>127</v>
      </c>
    </row>
    <row r="14" spans="1:17" x14ac:dyDescent="0.3">
      <c r="A14" s="1">
        <v>4</v>
      </c>
      <c r="B14" s="1">
        <f t="shared" si="3"/>
        <v>72.5</v>
      </c>
      <c r="C14" s="1">
        <f t="shared" si="4"/>
        <v>290</v>
      </c>
      <c r="D14" s="1">
        <f t="shared" si="5"/>
        <v>100</v>
      </c>
      <c r="E14" s="1">
        <f t="shared" si="0"/>
        <v>400</v>
      </c>
      <c r="F14" s="1">
        <f t="shared" si="1"/>
        <v>72.5</v>
      </c>
      <c r="G14" s="1">
        <f t="shared" si="2"/>
        <v>290</v>
      </c>
    </row>
    <row r="15" spans="1:17" x14ac:dyDescent="0.3">
      <c r="A15" s="1">
        <v>5</v>
      </c>
      <c r="B15" s="1">
        <f t="shared" si="3"/>
        <v>72.5</v>
      </c>
      <c r="C15" s="1">
        <f t="shared" si="4"/>
        <v>362.5</v>
      </c>
      <c r="D15" s="1">
        <f t="shared" si="5"/>
        <v>100</v>
      </c>
      <c r="E15" s="1">
        <f t="shared" si="0"/>
        <v>500</v>
      </c>
      <c r="F15" s="1">
        <f t="shared" si="1"/>
        <v>72.5</v>
      </c>
      <c r="G15" s="1">
        <f t="shared" si="2"/>
        <v>362.5</v>
      </c>
    </row>
    <row r="16" spans="1:17" x14ac:dyDescent="0.3">
      <c r="A16" s="1">
        <v>6</v>
      </c>
      <c r="B16" s="1">
        <f t="shared" si="3"/>
        <v>72.5</v>
      </c>
      <c r="C16" s="1">
        <f t="shared" si="4"/>
        <v>435</v>
      </c>
      <c r="D16" s="1">
        <f t="shared" si="5"/>
        <v>100</v>
      </c>
      <c r="E16" s="1">
        <f t="shared" si="0"/>
        <v>600</v>
      </c>
      <c r="F16" s="1">
        <f t="shared" si="1"/>
        <v>72.5</v>
      </c>
      <c r="G16" s="1">
        <f t="shared" si="2"/>
        <v>435</v>
      </c>
    </row>
    <row r="17" spans="1:12" x14ac:dyDescent="0.3">
      <c r="A17" s="1">
        <v>7</v>
      </c>
      <c r="B17" s="1">
        <f t="shared" si="3"/>
        <v>72.5</v>
      </c>
      <c r="C17" s="1">
        <f t="shared" si="4"/>
        <v>507.5</v>
      </c>
      <c r="D17" s="1">
        <f t="shared" si="5"/>
        <v>100</v>
      </c>
      <c r="E17" s="1">
        <f t="shared" si="0"/>
        <v>700</v>
      </c>
      <c r="F17" s="1">
        <f t="shared" si="1"/>
        <v>72.5</v>
      </c>
      <c r="G17" s="1">
        <f t="shared" si="2"/>
        <v>507.5</v>
      </c>
    </row>
    <row r="18" spans="1:12" x14ac:dyDescent="0.3">
      <c r="A18" s="1">
        <v>8</v>
      </c>
      <c r="B18" s="1">
        <f t="shared" si="3"/>
        <v>72.5</v>
      </c>
      <c r="C18" s="1">
        <f t="shared" si="4"/>
        <v>580</v>
      </c>
      <c r="D18" s="1">
        <f t="shared" si="5"/>
        <v>100</v>
      </c>
      <c r="E18" s="1">
        <f t="shared" si="0"/>
        <v>800</v>
      </c>
      <c r="F18" s="1">
        <f t="shared" si="1"/>
        <v>72.5</v>
      </c>
      <c r="G18" s="1">
        <f t="shared" si="2"/>
        <v>580</v>
      </c>
    </row>
    <row r="19" spans="1:12" x14ac:dyDescent="0.3">
      <c r="A19" s="1">
        <v>9</v>
      </c>
      <c r="B19" s="1">
        <f t="shared" si="3"/>
        <v>72.5</v>
      </c>
      <c r="C19" s="1">
        <f t="shared" si="4"/>
        <v>652.5</v>
      </c>
      <c r="D19" s="1">
        <f t="shared" si="5"/>
        <v>100</v>
      </c>
      <c r="E19" s="1">
        <f t="shared" si="0"/>
        <v>900</v>
      </c>
      <c r="F19" s="1">
        <f t="shared" si="1"/>
        <v>72.5</v>
      </c>
      <c r="G19" s="1">
        <f t="shared" si="2"/>
        <v>652.5</v>
      </c>
    </row>
    <row r="20" spans="1:12" x14ac:dyDescent="0.3">
      <c r="A20" s="1">
        <v>10</v>
      </c>
      <c r="B20" s="1">
        <f>$B$3*$B$4+$B$4</f>
        <v>1072.5</v>
      </c>
      <c r="C20" s="1">
        <f t="shared" si="4"/>
        <v>10725</v>
      </c>
      <c r="D20" s="1">
        <f>$C$3*$C$4+C4</f>
        <v>1100</v>
      </c>
      <c r="E20" s="1">
        <f t="shared" si="0"/>
        <v>11000</v>
      </c>
      <c r="F20" s="1">
        <f>$D$3*$D$4+D4</f>
        <v>1072.5</v>
      </c>
      <c r="G20" s="1">
        <f t="shared" si="2"/>
        <v>10725</v>
      </c>
    </row>
    <row r="21" spans="1:12" ht="16.2" x14ac:dyDescent="0.3">
      <c r="A21" s="1" t="s">
        <v>10</v>
      </c>
      <c r="C21" s="21">
        <f>NPV(B5,C11:C20)/NPV(B5,B11:B20)</f>
        <v>7.1725165708569536</v>
      </c>
      <c r="E21" s="21">
        <f>NPV(C5,E11:E20)/NPV(C5,D11:D20)</f>
        <v>6.550386440376025</v>
      </c>
      <c r="G21" s="21">
        <f>NPV(D5,G11:G20)/NPV(D5,F11:F20)</f>
        <v>6.9678712372807459</v>
      </c>
      <c r="H21" s="16" t="s">
        <v>126</v>
      </c>
      <c r="I21" s="17"/>
    </row>
    <row r="23" spans="1:12" x14ac:dyDescent="0.3">
      <c r="A23" s="12" t="s">
        <v>114</v>
      </c>
      <c r="B23" s="12"/>
      <c r="C23" s="12"/>
      <c r="D23" s="12"/>
      <c r="E23" s="12"/>
      <c r="F23" s="12"/>
      <c r="G23" s="12"/>
    </row>
    <row r="24" spans="1:12" x14ac:dyDescent="0.3">
      <c r="A24" s="12" t="s">
        <v>115</v>
      </c>
      <c r="B24" s="12"/>
      <c r="C24" s="12"/>
      <c r="D24" s="12"/>
      <c r="E24" s="12"/>
      <c r="F24" s="12"/>
      <c r="G24" s="12"/>
    </row>
    <row r="25" spans="1:12" x14ac:dyDescent="0.3">
      <c r="A25" s="1" t="s">
        <v>122</v>
      </c>
    </row>
    <row r="27" spans="1:12" x14ac:dyDescent="0.3">
      <c r="A27" s="13"/>
      <c r="B27" s="1">
        <f>C21</f>
        <v>7.1725165708569536</v>
      </c>
      <c r="C27" s="13">
        <v>0.01</v>
      </c>
      <c r="D27" s="13">
        <v>0.02</v>
      </c>
      <c r="E27" s="13">
        <v>0.03</v>
      </c>
      <c r="F27" s="13">
        <v>0.04</v>
      </c>
      <c r="G27" s="13">
        <v>0.05</v>
      </c>
      <c r="H27" s="13">
        <v>0.06</v>
      </c>
      <c r="I27" s="13">
        <v>7.0000000000000007E-2</v>
      </c>
      <c r="J27" s="13">
        <v>0.08</v>
      </c>
      <c r="K27" s="13">
        <v>0.09</v>
      </c>
      <c r="L27" s="13">
        <v>0.1</v>
      </c>
    </row>
    <row r="28" spans="1:12" x14ac:dyDescent="0.3">
      <c r="A28" s="13"/>
      <c r="B28" s="13">
        <v>0.01</v>
      </c>
      <c r="C28" s="1">
        <f t="dataTable" ref="C28:L39" dt2D="1" dtr="1" r1="B5" r2="B3"/>
        <v>9.5660175760086883</v>
      </c>
      <c r="D28" s="1">
        <v>9.5397785722158908</v>
      </c>
      <c r="E28" s="1">
        <v>9.5121384874623143</v>
      </c>
      <c r="F28" s="1">
        <v>9.4830434918240822</v>
      </c>
      <c r="G28" s="1">
        <v>9.4524397222172372</v>
      </c>
      <c r="H28" s="1">
        <v>9.4202735059852714</v>
      </c>
      <c r="I28" s="1">
        <v>9.3864916034443873</v>
      </c>
      <c r="J28" s="1">
        <v>9.3510414692428334</v>
      </c>
      <c r="K28" s="1">
        <v>9.3138715321550904</v>
      </c>
      <c r="L28" s="1">
        <v>9.274931492671131</v>
      </c>
    </row>
    <row r="29" spans="1:12" x14ac:dyDescent="0.3">
      <c r="A29" s="13"/>
      <c r="B29" s="13">
        <v>0.02</v>
      </c>
      <c r="C29" s="1">
        <v>9.2071302596570419</v>
      </c>
      <c r="D29" s="1">
        <v>9.1622367063670804</v>
      </c>
      <c r="E29" s="1">
        <v>9.1152700193451057</v>
      </c>
      <c r="F29" s="1">
        <v>9.0661841434773223</v>
      </c>
      <c r="G29" s="1">
        <v>9.014936751442292</v>
      </c>
      <c r="H29" s="1">
        <v>8.9614897137399971</v>
      </c>
      <c r="I29" s="1">
        <v>8.9058095722791197</v>
      </c>
      <c r="J29" s="1">
        <v>8.8478680126795091</v>
      </c>
      <c r="K29" s="1">
        <v>8.7876423299884561</v>
      </c>
      <c r="L29" s="1">
        <v>8.7251158821006616</v>
      </c>
    </row>
    <row r="30" spans="1:12" x14ac:dyDescent="0.3">
      <c r="A30" s="13"/>
      <c r="B30" s="13">
        <v>0.03</v>
      </c>
      <c r="C30" s="1">
        <v>8.9053987614297103</v>
      </c>
      <c r="D30" s="1">
        <v>8.8469305069453075</v>
      </c>
      <c r="E30" s="1">
        <v>8.7861089218791033</v>
      </c>
      <c r="F30" s="1">
        <v>8.7229157340730445</v>
      </c>
      <c r="G30" s="1">
        <v>8.6573396605655955</v>
      </c>
      <c r="H30" s="1">
        <v>8.5893768651791635</v>
      </c>
      <c r="I30" s="1">
        <v>8.5190313809926845</v>
      </c>
      <c r="J30" s="1">
        <v>8.4463154900791011</v>
      </c>
      <c r="K30" s="1">
        <v>8.3712500529731582</v>
      </c>
      <c r="L30" s="1">
        <v>8.2938647805857553</v>
      </c>
    </row>
    <row r="31" spans="1:12" x14ac:dyDescent="0.3">
      <c r="A31" s="13"/>
      <c r="B31" s="13">
        <v>0.04</v>
      </c>
      <c r="C31" s="1">
        <v>8.6481763171868824</v>
      </c>
      <c r="D31" s="1">
        <v>8.5796429682689297</v>
      </c>
      <c r="E31" s="1">
        <v>8.5086903044595754</v>
      </c>
      <c r="F31" s="1">
        <v>8.4353316105292286</v>
      </c>
      <c r="G31" s="1">
        <v>8.3595891640105098</v>
      </c>
      <c r="H31" s="1">
        <v>8.2814945173151759</v>
      </c>
      <c r="I31" s="1">
        <v>8.2010887096100475</v>
      </c>
      <c r="J31" s="1">
        <v>8.1184224017104825</v>
      </c>
      <c r="K31" s="1">
        <v>8.0335559281467752</v>
      </c>
      <c r="L31" s="1">
        <v>7.9465592616457217</v>
      </c>
    </row>
    <row r="32" spans="1:12" x14ac:dyDescent="0.3">
      <c r="A32" s="13"/>
      <c r="B32" s="13">
        <v>0.05</v>
      </c>
      <c r="C32" s="1">
        <v>8.4262909762930924</v>
      </c>
      <c r="D32" s="1">
        <v>8.3501809592667939</v>
      </c>
      <c r="E32" s="1">
        <v>8.2717027288371465</v>
      </c>
      <c r="F32" s="1">
        <v>8.1908988240832308</v>
      </c>
      <c r="G32" s="1">
        <v>8.1078216756440522</v>
      </c>
      <c r="H32" s="1">
        <v>8.0225336506950367</v>
      </c>
      <c r="I32" s="1">
        <v>7.9351070056106003</v>
      </c>
      <c r="J32" s="1">
        <v>7.8456237427908739</v>
      </c>
      <c r="K32" s="1">
        <v>7.7541753696613647</v>
      </c>
      <c r="L32" s="1">
        <v>7.6608625595095949</v>
      </c>
    </row>
    <row r="33" spans="1:12" x14ac:dyDescent="0.3">
      <c r="A33" s="13"/>
      <c r="B33" s="13">
        <v>0.06</v>
      </c>
      <c r="C33" s="1">
        <v>8.2329288876674802</v>
      </c>
      <c r="D33" s="1">
        <v>8.1510456896987868</v>
      </c>
      <c r="E33" s="1">
        <v>8.066907880263873</v>
      </c>
      <c r="F33" s="1">
        <v>7.9805830277357623</v>
      </c>
      <c r="G33" s="1">
        <v>7.8921487007985753</v>
      </c>
      <c r="H33" s="1">
        <v>7.801692274499576</v>
      </c>
      <c r="I33" s="1">
        <v>7.7093106349977845</v>
      </c>
      <c r="J33" s="1">
        <v>7.6151097835432981</v>
      </c>
      <c r="K33" s="1">
        <v>7.5192043420684209</v>
      </c>
      <c r="L33" s="1">
        <v>7.4217169646324557</v>
      </c>
    </row>
    <row r="34" spans="1:12" x14ac:dyDescent="0.3">
      <c r="B34" s="13">
        <v>7.0000000000000007E-2</v>
      </c>
      <c r="C34" s="1">
        <v>8.0629222361342201</v>
      </c>
      <c r="D34" s="1">
        <v>7.9765976519460278</v>
      </c>
      <c r="E34" s="1">
        <v>7.8881633005595484</v>
      </c>
      <c r="F34" s="1">
        <v>7.797707312375012</v>
      </c>
      <c r="G34" s="1">
        <v>7.7053274149258693</v>
      </c>
      <c r="H34" s="1">
        <v>7.6111305263855362</v>
      </c>
      <c r="I34" s="1">
        <v>7.5152322487978838</v>
      </c>
      <c r="J34" s="1">
        <v>7.4177562654953348</v>
      </c>
      <c r="K34" s="1">
        <v>7.3188336490431105</v>
      </c>
      <c r="L34" s="1">
        <v>7.2186020878211004</v>
      </c>
    </row>
    <row r="35" spans="1:12" x14ac:dyDescent="0.3">
      <c r="A35" s="13"/>
      <c r="B35" s="13">
        <v>0.08</v>
      </c>
      <c r="C35" s="1">
        <v>7.9122805055396555</v>
      </c>
      <c r="D35" s="1">
        <v>7.8225140072532753</v>
      </c>
      <c r="E35" s="1">
        <v>7.7307957510793006</v>
      </c>
      <c r="F35" s="1">
        <v>7.6372303547789304</v>
      </c>
      <c r="G35" s="1">
        <v>7.5419313237114549</v>
      </c>
      <c r="H35" s="1">
        <v>7.4450204680594156</v>
      </c>
      <c r="I35" s="1">
        <v>7.3466272274617115</v>
      </c>
      <c r="J35" s="1">
        <v>7.246887910856759</v>
      </c>
      <c r="K35" s="1">
        <v>7.1459448610351837</v>
      </c>
      <c r="L35" s="1">
        <v>7.0439455548993717</v>
      </c>
    </row>
    <row r="36" spans="1:12" x14ac:dyDescent="0.3">
      <c r="A36" s="13"/>
      <c r="B36" s="13">
        <v>0.09</v>
      </c>
      <c r="C36" s="1">
        <v>7.7778732878241446</v>
      </c>
      <c r="D36" s="1">
        <v>7.6854255200266373</v>
      </c>
      <c r="E36" s="1">
        <v>7.5911867187408948</v>
      </c>
      <c r="F36" s="1">
        <v>7.4952744985844717</v>
      </c>
      <c r="G36" s="1">
        <v>7.3978144869062756</v>
      </c>
      <c r="H36" s="1">
        <v>7.2989396016409192</v>
      </c>
      <c r="I36" s="1">
        <v>7.1987892481731404</v>
      </c>
      <c r="J36" s="1">
        <v>7.09750844561077</v>
      </c>
      <c r="K36" s="1">
        <v>6.9952468942633192</v>
      </c>
      <c r="L36" s="1">
        <v>6.8921579972493427</v>
      </c>
    </row>
    <row r="37" spans="1:12" x14ac:dyDescent="0.3">
      <c r="A37" s="13"/>
      <c r="B37" s="13">
        <v>0.1</v>
      </c>
      <c r="C37" s="1">
        <v>7.6572103988411602</v>
      </c>
      <c r="D37" s="1">
        <v>7.5626673495371701</v>
      </c>
      <c r="E37" s="1">
        <v>7.4664907510381395</v>
      </c>
      <c r="F37" s="1">
        <v>7.368808317203273</v>
      </c>
      <c r="G37" s="1">
        <v>7.2697548271210044</v>
      </c>
      <c r="H37" s="1">
        <v>7.1694712970439971</v>
      </c>
      <c r="I37" s="1">
        <v>7.0681040848784749</v>
      </c>
      <c r="J37" s="1">
        <v>6.9658039394973539</v>
      </c>
      <c r="K37" s="1">
        <v>6.8627250081888587</v>
      </c>
      <c r="L37" s="1">
        <v>6.7590238162751497</v>
      </c>
    </row>
    <row r="38" spans="1:12" x14ac:dyDescent="0.3">
      <c r="A38" s="13"/>
      <c r="B38" s="13">
        <v>0.11</v>
      </c>
      <c r="C38" s="1">
        <v>7.548286168306154</v>
      </c>
      <c r="D38" s="1">
        <v>7.4521041115080262</v>
      </c>
      <c r="E38" s="1">
        <v>7.3544394770847532</v>
      </c>
      <c r="F38" s="1">
        <v>7.2554277132990208</v>
      </c>
      <c r="G38" s="1">
        <v>7.1552103724233813</v>
      </c>
      <c r="H38" s="1">
        <v>7.0539342053184617</v>
      </c>
      <c r="I38" s="1">
        <v>6.9517502027276254</v>
      </c>
      <c r="J38" s="1">
        <v>6.8488125967931497</v>
      </c>
      <c r="K38" s="1">
        <v>6.7452778369712743</v>
      </c>
      <c r="L38" s="1">
        <v>6.6413035548517199</v>
      </c>
    </row>
    <row r="39" spans="1:12" x14ac:dyDescent="0.3">
      <c r="A39" s="13"/>
      <c r="B39" s="13">
        <v>0.12</v>
      </c>
      <c r="C39" s="1">
        <v>7.4494670663864344</v>
      </c>
      <c r="D39" s="1">
        <v>7.3520046083583601</v>
      </c>
      <c r="E39" s="1">
        <v>7.2532023709668838</v>
      </c>
      <c r="F39" s="1">
        <v>7.1532016253303281</v>
      </c>
      <c r="G39" s="1">
        <v>7.0521488077514549</v>
      </c>
      <c r="H39" s="1">
        <v>6.9501945604826867</v>
      </c>
      <c r="I39" s="1">
        <v>6.8474927331511459</v>
      </c>
      <c r="J39" s="1">
        <v>6.7441993590619447</v>
      </c>
      <c r="K39" s="1">
        <v>6.6404716209136065</v>
      </c>
      <c r="L39" s="1">
        <v>6.5364668204248613</v>
      </c>
    </row>
    <row r="41" spans="1:12" x14ac:dyDescent="0.3">
      <c r="A41" s="1" t="s">
        <v>45</v>
      </c>
    </row>
    <row r="42" spans="1:12" x14ac:dyDescent="0.3">
      <c r="A42" s="1" t="s">
        <v>46</v>
      </c>
    </row>
    <row r="43" spans="1:12" x14ac:dyDescent="0.3">
      <c r="A43" s="1" t="s">
        <v>47</v>
      </c>
    </row>
    <row r="45" spans="1:12" x14ac:dyDescent="0.3">
      <c r="A45" s="1" t="s">
        <v>14</v>
      </c>
      <c r="B45" s="1" t="s">
        <v>15</v>
      </c>
    </row>
    <row r="47" spans="1:12" x14ac:dyDescent="0.3">
      <c r="A47" s="13"/>
    </row>
    <row r="48" spans="1:12" x14ac:dyDescent="0.3">
      <c r="A48" s="20"/>
    </row>
    <row r="49" spans="1:10" x14ac:dyDescent="0.3">
      <c r="A49" s="13"/>
    </row>
    <row r="50" spans="1:10" x14ac:dyDescent="0.3">
      <c r="A50" s="20"/>
    </row>
    <row r="51" spans="1:10" x14ac:dyDescent="0.3">
      <c r="A51" s="13"/>
    </row>
    <row r="52" spans="1:10" x14ac:dyDescent="0.3">
      <c r="A52" s="20"/>
    </row>
    <row r="53" spans="1:10" x14ac:dyDescent="0.3">
      <c r="A53" s="13"/>
    </row>
    <row r="54" spans="1:10" x14ac:dyDescent="0.3">
      <c r="A54" s="20"/>
    </row>
    <row r="56" spans="1:10" x14ac:dyDescent="0.3">
      <c r="A56" s="1" t="s">
        <v>48</v>
      </c>
    </row>
    <row r="58" spans="1:10" x14ac:dyDescent="0.3">
      <c r="B58" s="13">
        <v>7.0000000000000007E-2</v>
      </c>
      <c r="C58" s="13">
        <v>0.08</v>
      </c>
      <c r="D58" s="13"/>
      <c r="E58" s="13">
        <v>0.09</v>
      </c>
      <c r="F58" s="13">
        <v>0.1</v>
      </c>
      <c r="G58" s="13"/>
      <c r="H58" s="13">
        <v>0.11</v>
      </c>
      <c r="I58" s="13">
        <v>0.12</v>
      </c>
      <c r="J58" s="13">
        <v>0.13</v>
      </c>
    </row>
    <row r="59" spans="1:10" x14ac:dyDescent="0.3">
      <c r="A59" s="13">
        <v>0.05</v>
      </c>
    </row>
    <row r="60" spans="1:10" x14ac:dyDescent="0.3">
      <c r="A60" s="20">
        <v>5.5E-2</v>
      </c>
    </row>
    <row r="61" spans="1:10" x14ac:dyDescent="0.3">
      <c r="A61" s="13">
        <v>0.06</v>
      </c>
    </row>
    <row r="62" spans="1:10" x14ac:dyDescent="0.3">
      <c r="A62" s="20">
        <v>6.5000000000000002E-2</v>
      </c>
    </row>
    <row r="63" spans="1:10" x14ac:dyDescent="0.3">
      <c r="A63" s="13">
        <v>7.0000000000000007E-2</v>
      </c>
    </row>
    <row r="64" spans="1:10" x14ac:dyDescent="0.3">
      <c r="A64" s="20">
        <v>7.4999999999999997E-2</v>
      </c>
    </row>
    <row r="65" spans="1:9" x14ac:dyDescent="0.3">
      <c r="A65" s="13">
        <v>0.08</v>
      </c>
    </row>
    <row r="66" spans="1:9" x14ac:dyDescent="0.3">
      <c r="A66" s="20">
        <v>8.5000000000000006E-2</v>
      </c>
    </row>
    <row r="69" spans="1:9" x14ac:dyDescent="0.3">
      <c r="A69" s="1" t="s">
        <v>16</v>
      </c>
    </row>
    <row r="70" spans="1:9" x14ac:dyDescent="0.3">
      <c r="B70" s="4" t="s">
        <v>0</v>
      </c>
      <c r="C70" s="4" t="s">
        <v>1</v>
      </c>
      <c r="D70" s="4"/>
      <c r="E70" s="4" t="s">
        <v>12</v>
      </c>
    </row>
    <row r="71" spans="1:9" x14ac:dyDescent="0.3">
      <c r="A71" s="1" t="s">
        <v>17</v>
      </c>
      <c r="B71" s="5">
        <v>5</v>
      </c>
      <c r="C71" s="5">
        <v>8</v>
      </c>
      <c r="D71" s="5"/>
      <c r="E71" s="5">
        <v>10</v>
      </c>
    </row>
    <row r="72" spans="1:9" x14ac:dyDescent="0.3">
      <c r="A72" s="1" t="s">
        <v>2</v>
      </c>
      <c r="B72" s="20">
        <v>7.2499999999999995E-2</v>
      </c>
      <c r="C72" s="20">
        <v>7.2499999999999995E-2</v>
      </c>
      <c r="D72" s="20"/>
      <c r="E72" s="20">
        <f>7.25%</f>
        <v>7.2499999999999995E-2</v>
      </c>
    </row>
    <row r="73" spans="1:9" x14ac:dyDescent="0.3">
      <c r="A73" s="1" t="s">
        <v>3</v>
      </c>
      <c r="B73" s="1">
        <v>1000</v>
      </c>
      <c r="C73" s="1">
        <v>1000</v>
      </c>
      <c r="E73" s="1">
        <v>1000</v>
      </c>
    </row>
    <row r="74" spans="1:9" x14ac:dyDescent="0.3">
      <c r="A74" s="1" t="s">
        <v>4</v>
      </c>
      <c r="B74" s="20">
        <v>0.12</v>
      </c>
      <c r="C74" s="20">
        <v>0.12</v>
      </c>
      <c r="D74" s="20"/>
      <c r="E74" s="13">
        <v>0.12</v>
      </c>
    </row>
    <row r="76" spans="1:9" x14ac:dyDescent="0.3">
      <c r="A76" s="1" t="s">
        <v>5</v>
      </c>
      <c r="B76" s="1" t="s">
        <v>6</v>
      </c>
      <c r="E76" s="1" t="s">
        <v>7</v>
      </c>
      <c r="H76" s="1" t="s">
        <v>11</v>
      </c>
    </row>
    <row r="77" spans="1:9" x14ac:dyDescent="0.3">
      <c r="B77" s="1" t="s">
        <v>8</v>
      </c>
      <c r="C77" s="1" t="s">
        <v>9</v>
      </c>
      <c r="E77" s="1" t="s">
        <v>8</v>
      </c>
      <c r="F77" s="1" t="s">
        <v>9</v>
      </c>
      <c r="H77" s="1" t="s">
        <v>8</v>
      </c>
      <c r="I77" s="1" t="s">
        <v>9</v>
      </c>
    </row>
    <row r="88" spans="1:9" x14ac:dyDescent="0.3">
      <c r="B88" s="15"/>
      <c r="C88" s="15"/>
      <c r="D88" s="15"/>
      <c r="E88" s="15"/>
      <c r="F88" s="15"/>
      <c r="G88" s="15"/>
      <c r="H88" s="15"/>
      <c r="I88" s="15"/>
    </row>
    <row r="89" spans="1:9" x14ac:dyDescent="0.3">
      <c r="A89" s="1" t="s">
        <v>10</v>
      </c>
    </row>
    <row r="90" spans="1:9" x14ac:dyDescent="0.3">
      <c r="A90" s="1" t="s">
        <v>17</v>
      </c>
      <c r="C90" s="1">
        <v>5</v>
      </c>
      <c r="F90" s="1">
        <v>8</v>
      </c>
      <c r="I90" s="1">
        <v>10</v>
      </c>
    </row>
    <row r="104" spans="1:1" x14ac:dyDescent="0.3">
      <c r="A104" s="1" t="s">
        <v>49</v>
      </c>
    </row>
    <row r="106" spans="1:1" x14ac:dyDescent="0.3">
      <c r="A106" s="1" t="s">
        <v>42</v>
      </c>
    </row>
    <row r="107" spans="1:1" x14ac:dyDescent="0.3">
      <c r="A107" s="1" t="s">
        <v>50</v>
      </c>
    </row>
    <row r="108" spans="1:1" x14ac:dyDescent="0.3">
      <c r="A108" s="1" t="s">
        <v>51</v>
      </c>
    </row>
    <row r="112" spans="1:1" x14ac:dyDescent="0.3">
      <c r="A112" s="1" t="s">
        <v>52</v>
      </c>
    </row>
    <row r="115" spans="1:1" x14ac:dyDescent="0.3">
      <c r="A115" s="1" t="s">
        <v>53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33" r:id="rId4">
          <objectPr defaultSize="0" autoPict="0" r:id="rId5">
            <anchor moveWithCells="1">
              <from>
                <xdr:col>0</xdr:col>
                <xdr:colOff>601980</xdr:colOff>
                <xdr:row>112</xdr:row>
                <xdr:rowOff>99060</xdr:rowOff>
              </from>
              <to>
                <xdr:col>3</xdr:col>
                <xdr:colOff>152400</xdr:colOff>
                <xdr:row>113</xdr:row>
                <xdr:rowOff>129540</xdr:rowOff>
              </to>
            </anchor>
          </objectPr>
        </oleObject>
      </mc:Choice>
      <mc:Fallback>
        <oleObject progId="Equation.3" shapeId="1033" r:id="rId4"/>
      </mc:Fallback>
    </mc:AlternateContent>
    <mc:AlternateContent xmlns:mc="http://schemas.openxmlformats.org/markup-compatibility/2006">
      <mc:Choice Requires="x14">
        <oleObject progId="Equation.3" shapeId="1034" r:id="rId6">
          <objectPr defaultSize="0" autoPict="0" r:id="rId7">
            <anchor moveWithCells="1">
              <from>
                <xdr:col>0</xdr:col>
                <xdr:colOff>655320</xdr:colOff>
                <xdr:row>115</xdr:row>
                <xdr:rowOff>68580</xdr:rowOff>
              </from>
              <to>
                <xdr:col>2</xdr:col>
                <xdr:colOff>441960</xdr:colOff>
                <xdr:row>117</xdr:row>
                <xdr:rowOff>175260</xdr:rowOff>
              </to>
            </anchor>
          </objectPr>
        </oleObject>
      </mc:Choice>
      <mc:Fallback>
        <oleObject progId="Equation.3" shapeId="1034" r:id="rId6"/>
      </mc:Fallback>
    </mc:AlternateContent>
    <mc:AlternateContent xmlns:mc="http://schemas.openxmlformats.org/markup-compatibility/2006">
      <mc:Choice Requires="x14">
        <oleObject progId="Equation.3" shapeId="1035" r:id="rId8">
          <objectPr defaultSize="0" autoPict="0" r:id="rId9">
            <anchor moveWithCells="1">
              <from>
                <xdr:col>0</xdr:col>
                <xdr:colOff>495300</xdr:colOff>
                <xdr:row>108</xdr:row>
                <xdr:rowOff>114300</xdr:rowOff>
              </from>
              <to>
                <xdr:col>3</xdr:col>
                <xdr:colOff>152400</xdr:colOff>
                <xdr:row>110</xdr:row>
                <xdr:rowOff>60960</xdr:rowOff>
              </to>
            </anchor>
          </objectPr>
        </oleObject>
      </mc:Choice>
      <mc:Fallback>
        <oleObject progId="Equation.3" shapeId="1035" r:id="rId8"/>
      </mc:Fallback>
    </mc:AlternateContent>
    <mc:AlternateContent xmlns:mc="http://schemas.openxmlformats.org/markup-compatibility/2006">
      <mc:Choice Requires="x14">
        <oleObject progId="Equation.3" shapeId="1036" r:id="rId10">
          <objectPr defaultSize="0" autoPict="0" r:id="rId11">
            <anchor moveWithCells="1">
              <from>
                <xdr:col>0</xdr:col>
                <xdr:colOff>579120</xdr:colOff>
                <xdr:row>118</xdr:row>
                <xdr:rowOff>38100</xdr:rowOff>
              </from>
              <to>
                <xdr:col>5</xdr:col>
                <xdr:colOff>586740</xdr:colOff>
                <xdr:row>119</xdr:row>
                <xdr:rowOff>144780</xdr:rowOff>
              </to>
            </anchor>
          </objectPr>
        </oleObject>
      </mc:Choice>
      <mc:Fallback>
        <oleObject progId="Equation.3" shapeId="1036" r:id="rId10"/>
      </mc:Fallback>
    </mc:AlternateContent>
    <mc:AlternateContent xmlns:mc="http://schemas.openxmlformats.org/markup-compatibility/2006">
      <mc:Choice Requires="x14">
        <oleObject progId="Equation.3" shapeId="1037" r:id="rId12">
          <objectPr defaultSize="0" autoPict="0" r:id="rId13">
            <anchor moveWithCells="1">
              <from>
                <xdr:col>9</xdr:col>
                <xdr:colOff>480060</xdr:colOff>
                <xdr:row>0</xdr:row>
                <xdr:rowOff>99060</xdr:rowOff>
              </from>
              <to>
                <xdr:col>15</xdr:col>
                <xdr:colOff>91440</xdr:colOff>
                <xdr:row>9</xdr:row>
                <xdr:rowOff>7620</xdr:rowOff>
              </to>
            </anchor>
          </objectPr>
        </oleObject>
      </mc:Choice>
      <mc:Fallback>
        <oleObject progId="Equation.3" shapeId="1037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1"/>
  <sheetViews>
    <sheetView tabSelected="1" topLeftCell="A5" workbookViewId="0">
      <selection activeCell="Q21" sqref="Q21"/>
    </sheetView>
  </sheetViews>
  <sheetFormatPr defaultRowHeight="16.2" x14ac:dyDescent="0.3"/>
  <cols>
    <col min="4" max="4" width="13.6640625" customWidth="1"/>
    <col min="5" max="5" width="13.33203125" customWidth="1"/>
    <col min="6" max="6" width="12.6640625" customWidth="1"/>
    <col min="16" max="16" width="10.33203125" bestFit="1" customWidth="1"/>
  </cols>
  <sheetData>
    <row r="1" spans="1:16" x14ac:dyDescent="0.3">
      <c r="A1" s="1" t="s">
        <v>54</v>
      </c>
      <c r="L1" s="1" t="s">
        <v>95</v>
      </c>
    </row>
    <row r="2" spans="1:16" x14ac:dyDescent="0.3">
      <c r="A2" s="1" t="s">
        <v>55</v>
      </c>
    </row>
    <row r="3" spans="1:16" x14ac:dyDescent="0.3">
      <c r="A3" s="1" t="s">
        <v>56</v>
      </c>
      <c r="L3" s="1" t="s">
        <v>96</v>
      </c>
    </row>
    <row r="4" spans="1:16" x14ac:dyDescent="0.3">
      <c r="A4" s="1" t="s">
        <v>62</v>
      </c>
      <c r="L4" s="1" t="s">
        <v>97</v>
      </c>
    </row>
    <row r="5" spans="1:16" x14ac:dyDescent="0.3">
      <c r="L5" s="1" t="s">
        <v>98</v>
      </c>
    </row>
    <row r="6" spans="1:16" x14ac:dyDescent="0.3">
      <c r="A6" s="1" t="s">
        <v>57</v>
      </c>
      <c r="L6" s="1" t="s">
        <v>99</v>
      </c>
    </row>
    <row r="7" spans="1:16" x14ac:dyDescent="0.3">
      <c r="B7">
        <v>1</v>
      </c>
      <c r="C7">
        <v>2</v>
      </c>
      <c r="D7">
        <v>3</v>
      </c>
    </row>
    <row r="8" spans="1:16" x14ac:dyDescent="0.3">
      <c r="B8">
        <v>100</v>
      </c>
      <c r="C8">
        <v>1000</v>
      </c>
      <c r="D8">
        <v>2000</v>
      </c>
    </row>
    <row r="9" spans="1:16" x14ac:dyDescent="0.3">
      <c r="E9" s="1" t="s">
        <v>131</v>
      </c>
    </row>
    <row r="10" spans="1:16" x14ac:dyDescent="0.3">
      <c r="A10" s="1" t="s">
        <v>58</v>
      </c>
      <c r="B10">
        <v>100</v>
      </c>
      <c r="C10">
        <v>1000</v>
      </c>
      <c r="D10">
        <v>2000</v>
      </c>
      <c r="E10" s="1" t="s">
        <v>132</v>
      </c>
      <c r="L10" s="1" t="s">
        <v>100</v>
      </c>
    </row>
    <row r="11" spans="1:16" x14ac:dyDescent="0.3">
      <c r="A11" s="1" t="s">
        <v>59</v>
      </c>
      <c r="B11">
        <v>195</v>
      </c>
      <c r="C11">
        <v>900</v>
      </c>
      <c r="D11">
        <v>2000</v>
      </c>
      <c r="P11" s="1" t="s">
        <v>101</v>
      </c>
    </row>
    <row r="12" spans="1:16" x14ac:dyDescent="0.3">
      <c r="B12">
        <v>100</v>
      </c>
      <c r="C12" s="7" t="s">
        <v>60</v>
      </c>
      <c r="E12" s="1" t="s">
        <v>94</v>
      </c>
    </row>
    <row r="13" spans="1:16" x14ac:dyDescent="0.3">
      <c r="C13">
        <f>C11+95*1.05</f>
        <v>999.75</v>
      </c>
      <c r="E13" s="1" t="s">
        <v>93</v>
      </c>
    </row>
    <row r="14" spans="1:16" x14ac:dyDescent="0.3">
      <c r="P14" s="1" t="s">
        <v>102</v>
      </c>
    </row>
    <row r="15" spans="1:16" x14ac:dyDescent="0.3">
      <c r="A15" s="1" t="s">
        <v>61</v>
      </c>
    </row>
    <row r="16" spans="1:16" x14ac:dyDescent="0.3">
      <c r="A16" s="1" t="s">
        <v>63</v>
      </c>
    </row>
    <row r="17" spans="1:18" x14ac:dyDescent="0.3">
      <c r="A17" s="1" t="s">
        <v>64</v>
      </c>
      <c r="L17" s="1" t="s">
        <v>103</v>
      </c>
    </row>
    <row r="19" spans="1:18" x14ac:dyDescent="0.3">
      <c r="A19" s="1" t="s">
        <v>66</v>
      </c>
      <c r="L19" s="1" t="s">
        <v>104</v>
      </c>
      <c r="M19" s="1" t="s">
        <v>105</v>
      </c>
      <c r="N19" s="1" t="s">
        <v>106</v>
      </c>
      <c r="O19" s="1" t="s">
        <v>107</v>
      </c>
    </row>
    <row r="20" spans="1:18" x14ac:dyDescent="0.3">
      <c r="A20" s="1" t="s">
        <v>65</v>
      </c>
      <c r="K20">
        <v>1</v>
      </c>
      <c r="L20">
        <v>10000</v>
      </c>
      <c r="M20">
        <v>100</v>
      </c>
      <c r="N20">
        <v>250</v>
      </c>
      <c r="O20">
        <v>560</v>
      </c>
      <c r="P20" s="11">
        <f t="array" ref="P20">MMULT(M20:O20,TRANSPOSE($M$26:$O$26))</f>
        <v>18666.666666666668</v>
      </c>
      <c r="Q20" s="11"/>
      <c r="R20" s="11"/>
    </row>
    <row r="21" spans="1:18" x14ac:dyDescent="0.3">
      <c r="K21">
        <v>2</v>
      </c>
      <c r="L21">
        <v>20000</v>
      </c>
      <c r="M21">
        <v>200</v>
      </c>
      <c r="N21">
        <v>380</v>
      </c>
      <c r="O21">
        <v>450</v>
      </c>
      <c r="P21" s="11">
        <f t="array" ref="P21">MMULT(M21:O21,TRANSPOSE($M$26:$O$26))</f>
        <v>29333.333333333336</v>
      </c>
    </row>
    <row r="22" spans="1:18" x14ac:dyDescent="0.3">
      <c r="A22" s="1" t="s">
        <v>5</v>
      </c>
      <c r="B22" s="1" t="s">
        <v>67</v>
      </c>
      <c r="D22" s="3">
        <v>0.11</v>
      </c>
      <c r="E22" s="3">
        <v>0.1</v>
      </c>
      <c r="F22" s="3">
        <v>0.12</v>
      </c>
      <c r="K22">
        <v>3</v>
      </c>
      <c r="L22">
        <v>15000</v>
      </c>
      <c r="M22">
        <v>350</v>
      </c>
      <c r="N22">
        <v>120</v>
      </c>
      <c r="O22">
        <v>380</v>
      </c>
      <c r="P22" s="11">
        <f t="array" ref="P22">MMULT(M22:O22,TRANSPOSE($M$26:$O$26))</f>
        <v>15000.000000000002</v>
      </c>
    </row>
    <row r="23" spans="1:18" x14ac:dyDescent="0.3">
      <c r="A23">
        <v>1</v>
      </c>
      <c r="B23">
        <v>13.52</v>
      </c>
      <c r="C23" s="1">
        <f>B23*A23*-PV($D$22,A23,0,1)</f>
        <v>12.180180180180178</v>
      </c>
      <c r="D23" s="7" t="s">
        <v>68</v>
      </c>
      <c r="E23" s="7" t="s">
        <v>75</v>
      </c>
      <c r="F23" s="7" t="s">
        <v>79</v>
      </c>
      <c r="K23">
        <v>4</v>
      </c>
      <c r="L23">
        <v>36000</v>
      </c>
      <c r="M23">
        <v>460</v>
      </c>
      <c r="N23">
        <v>630</v>
      </c>
      <c r="O23">
        <v>950</v>
      </c>
      <c r="P23" s="11">
        <f t="array" ref="P23">MMULT(M23:O23,TRANSPOSE($M$26:$O$26))</f>
        <v>51200</v>
      </c>
    </row>
    <row r="24" spans="1:18" x14ac:dyDescent="0.3">
      <c r="A24">
        <v>2</v>
      </c>
      <c r="B24">
        <v>13.52</v>
      </c>
      <c r="C24" s="1">
        <f>B24*A24*-PV($D$22,A24,0,1)</f>
        <v>21.946270594919238</v>
      </c>
      <c r="D24" s="7" t="s">
        <v>69</v>
      </c>
      <c r="E24" s="7" t="s">
        <v>76</v>
      </c>
      <c r="F24" s="7" t="s">
        <v>80</v>
      </c>
      <c r="K24">
        <v>5</v>
      </c>
      <c r="L24">
        <v>120000</v>
      </c>
      <c r="M24">
        <v>1000</v>
      </c>
      <c r="N24">
        <v>1500</v>
      </c>
      <c r="O24">
        <v>980</v>
      </c>
      <c r="P24" s="11">
        <f t="array" ref="P24">MMULT(M24:O24,TRANSPOSE($M$26:$O$26))</f>
        <v>120000</v>
      </c>
    </row>
    <row r="25" spans="1:18" x14ac:dyDescent="0.3">
      <c r="A25">
        <v>3</v>
      </c>
      <c r="B25">
        <v>13.52</v>
      </c>
      <c r="C25" s="1">
        <f>B25*A25*-PV($D$22,A25,0,1)</f>
        <v>29.657122425566541</v>
      </c>
      <c r="D25" s="7" t="s">
        <v>70</v>
      </c>
      <c r="E25" s="7" t="s">
        <v>77</v>
      </c>
      <c r="F25" s="7" t="s">
        <v>81</v>
      </c>
      <c r="K25" s="1" t="s">
        <v>109</v>
      </c>
      <c r="M25">
        <v>94</v>
      </c>
      <c r="N25">
        <v>96</v>
      </c>
      <c r="O25">
        <v>98</v>
      </c>
    </row>
    <row r="26" spans="1:18" x14ac:dyDescent="0.3">
      <c r="A26">
        <v>4</v>
      </c>
      <c r="B26">
        <v>13.52</v>
      </c>
      <c r="C26" s="1">
        <f>B26*A26*-PV($D$22,A26,0,1)</f>
        <v>35.62417108176161</v>
      </c>
      <c r="D26" s="7" t="s">
        <v>71</v>
      </c>
      <c r="E26" s="7" t="s">
        <v>72</v>
      </c>
      <c r="F26" s="7" t="s">
        <v>73</v>
      </c>
      <c r="K26" s="1" t="s">
        <v>110</v>
      </c>
      <c r="M26">
        <v>20.000000000000004</v>
      </c>
      <c r="N26">
        <v>66.666666666666671</v>
      </c>
      <c r="O26">
        <v>0</v>
      </c>
    </row>
    <row r="27" spans="1:18" x14ac:dyDescent="0.3">
      <c r="A27">
        <v>5</v>
      </c>
      <c r="B27">
        <v>113.52</v>
      </c>
      <c r="C27" s="1">
        <f>B27*A27*-PV($D$22,A27,0,1)</f>
        <v>336.84297380603789</v>
      </c>
      <c r="D27" s="7" t="s">
        <v>74</v>
      </c>
      <c r="E27" s="7" t="s">
        <v>78</v>
      </c>
      <c r="F27" s="7" t="s">
        <v>82</v>
      </c>
    </row>
    <row r="28" spans="1:18" x14ac:dyDescent="0.3">
      <c r="A28" s="1"/>
      <c r="B28" s="2">
        <f>-PV(D22,5,13.52,100)</f>
        <v>109.31366048447666</v>
      </c>
      <c r="C28" s="10">
        <f>SUM(C23:C27)/B28</f>
        <v>3.9908161171715242</v>
      </c>
      <c r="D28">
        <f>165.946</f>
        <v>165.946</v>
      </c>
      <c r="E28">
        <f>165.946</f>
        <v>165.946</v>
      </c>
      <c r="F28">
        <f>165.946</f>
        <v>165.946</v>
      </c>
      <c r="K28" s="1" t="s">
        <v>108</v>
      </c>
      <c r="L28">
        <f>M28+N28+O28</f>
        <v>8280</v>
      </c>
      <c r="M28">
        <f>M25*M26</f>
        <v>1880.0000000000002</v>
      </c>
      <c r="N28">
        <f>N25*N26</f>
        <v>6400</v>
      </c>
      <c r="O28">
        <f>O25*O26</f>
        <v>0</v>
      </c>
    </row>
    <row r="29" spans="1:18" x14ac:dyDescent="0.3">
      <c r="K29" s="1" t="s">
        <v>111</v>
      </c>
      <c r="P29" s="1"/>
    </row>
    <row r="30" spans="1:18" x14ac:dyDescent="0.3">
      <c r="A30" s="1" t="s">
        <v>83</v>
      </c>
      <c r="P30" s="1"/>
    </row>
    <row r="31" spans="1:18" x14ac:dyDescent="0.3">
      <c r="P31" s="1"/>
    </row>
    <row r="32" spans="1:18" x14ac:dyDescent="0.3">
      <c r="P32" s="1"/>
    </row>
    <row r="33" spans="1:16" x14ac:dyDescent="0.3">
      <c r="P33" s="1"/>
    </row>
    <row r="34" spans="1:16" x14ac:dyDescent="0.3">
      <c r="P34" s="1"/>
    </row>
    <row r="35" spans="1:16" x14ac:dyDescent="0.3">
      <c r="A35" s="1" t="s">
        <v>84</v>
      </c>
      <c r="B35" s="1" t="s">
        <v>85</v>
      </c>
    </row>
    <row r="36" spans="1:16" x14ac:dyDescent="0.3">
      <c r="B36" s="1" t="s">
        <v>86</v>
      </c>
    </row>
    <row r="37" spans="1:16" x14ac:dyDescent="0.3">
      <c r="A37">
        <v>1</v>
      </c>
      <c r="B37" s="1" t="s">
        <v>87</v>
      </c>
    </row>
    <row r="38" spans="1:16" x14ac:dyDescent="0.3">
      <c r="A38">
        <v>2</v>
      </c>
      <c r="B38" s="7" t="s">
        <v>88</v>
      </c>
    </row>
    <row r="40" spans="1:16" x14ac:dyDescent="0.3">
      <c r="A40" s="1" t="s">
        <v>89</v>
      </c>
      <c r="C40" s="1" t="s">
        <v>91</v>
      </c>
      <c r="D40">
        <v>10</v>
      </c>
    </row>
    <row r="41" spans="1:16" x14ac:dyDescent="0.3">
      <c r="A41" s="1" t="s">
        <v>90</v>
      </c>
      <c r="C41" s="1" t="s">
        <v>92</v>
      </c>
      <c r="D41">
        <v>10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  <headerFooter alignWithMargins="0"/>
  <ignoredErrors>
    <ignoredError sqref="P20:P24" formulaRange="1"/>
  </ignoredErrors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>
              <from>
                <xdr:col>0</xdr:col>
                <xdr:colOff>647700</xdr:colOff>
                <xdr:row>30</xdr:row>
                <xdr:rowOff>137160</xdr:rowOff>
              </from>
              <to>
                <xdr:col>3</xdr:col>
                <xdr:colOff>312420</xdr:colOff>
                <xdr:row>33</xdr:row>
                <xdr:rowOff>0</xdr:rowOff>
              </to>
            </anchor>
          </objectPr>
        </oleObject>
      </mc:Choice>
      <mc:Fallback>
        <oleObject progId="Equation.3" shapeId="3073" r:id="rId4"/>
      </mc:Fallback>
    </mc:AlternateContent>
    <mc:AlternateContent xmlns:mc="http://schemas.openxmlformats.org/markup-compatibility/2006">
      <mc:Choice Requires="x14">
        <oleObject progId="Equation.3" shapeId="3074" r:id="rId6">
          <objectPr defaultSize="0" autoPict="0" r:id="rId7">
            <anchor moveWithCells="1">
              <from>
                <xdr:col>11</xdr:col>
                <xdr:colOff>617220</xdr:colOff>
                <xdr:row>6</xdr:row>
                <xdr:rowOff>106680</xdr:rowOff>
              </from>
              <to>
                <xdr:col>14</xdr:col>
                <xdr:colOff>289560</xdr:colOff>
                <xdr:row>8</xdr:row>
                <xdr:rowOff>182880</xdr:rowOff>
              </to>
            </anchor>
          </objectPr>
        </oleObject>
      </mc:Choice>
      <mc:Fallback>
        <oleObject progId="Equation.3" shapeId="3074" r:id="rId6"/>
      </mc:Fallback>
    </mc:AlternateContent>
    <mc:AlternateContent xmlns:mc="http://schemas.openxmlformats.org/markup-compatibility/2006">
      <mc:Choice Requires="x14">
        <oleObject progId="Equation.3" shapeId="3075" r:id="rId8">
          <objectPr defaultSize="0" autoPict="0" r:id="rId9">
            <anchor moveWithCells="1">
              <from>
                <xdr:col>12</xdr:col>
                <xdr:colOff>0</xdr:colOff>
                <xdr:row>8</xdr:row>
                <xdr:rowOff>60960</xdr:rowOff>
              </from>
              <to>
                <xdr:col>14</xdr:col>
                <xdr:colOff>281940</xdr:colOff>
                <xdr:row>10</xdr:row>
                <xdr:rowOff>137160</xdr:rowOff>
              </to>
            </anchor>
          </objectPr>
        </oleObject>
      </mc:Choice>
      <mc:Fallback>
        <oleObject progId="Equation.3" shapeId="3075" r:id="rId8"/>
      </mc:Fallback>
    </mc:AlternateContent>
    <mc:AlternateContent xmlns:mc="http://schemas.openxmlformats.org/markup-compatibility/2006">
      <mc:Choice Requires="x14">
        <oleObject progId="Equation.3" shapeId="3076" r:id="rId10">
          <objectPr defaultSize="0" autoPict="0" r:id="rId11">
            <anchor moveWithCells="1">
              <from>
                <xdr:col>12</xdr:col>
                <xdr:colOff>38100</xdr:colOff>
                <xdr:row>12</xdr:row>
                <xdr:rowOff>190500</xdr:rowOff>
              </from>
              <to>
                <xdr:col>13</xdr:col>
                <xdr:colOff>342900</xdr:colOff>
                <xdr:row>14</xdr:row>
                <xdr:rowOff>60960</xdr:rowOff>
              </to>
            </anchor>
          </objectPr>
        </oleObject>
      </mc:Choice>
      <mc:Fallback>
        <oleObject progId="Equation.3" shapeId="3076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definition</vt:lpstr>
      <vt:lpstr>examples</vt:lpstr>
      <vt:lpstr>bond management</vt:lpstr>
      <vt:lpstr>Convexity</vt:lpstr>
      <vt:lpstr>Durations</vt:lpstr>
    </vt:vector>
  </TitlesOfParts>
  <Company>政治大學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姜堯民</dc:creator>
  <cp:lastModifiedBy>王博奕</cp:lastModifiedBy>
  <cp:lastPrinted>1998-05-21T06:50:06Z</cp:lastPrinted>
  <dcterms:created xsi:type="dcterms:W3CDTF">1998-05-21T02:05:33Z</dcterms:created>
  <dcterms:modified xsi:type="dcterms:W3CDTF">2021-12-07T03:52:26Z</dcterms:modified>
</cp:coreProperties>
</file>