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0"/>
  <workbookPr/>
  <mc:AlternateContent xmlns:mc="http://schemas.openxmlformats.org/markup-compatibility/2006">
    <mc:Choice Requires="x15">
      <x15ac:absPath xmlns:x15ac="http://schemas.microsoft.com/office/spreadsheetml/2010/11/ac" url="C:\Users\asdfg\OneDrive - g.ntu.edu.tw\NTU\110-1\110-1財務模型程式應用\20211207\"/>
    </mc:Choice>
  </mc:AlternateContent>
  <xr:revisionPtr revIDLastSave="53" documentId="6_{5C045FD6-464E-4206-BB54-04118FD7037F}" xr6:coauthVersionLast="36" xr6:coauthVersionMax="36" xr10:uidLastSave="{CAD468B4-292F-4150-862F-426DB4B819F1}"/>
  <bookViews>
    <workbookView xWindow="0" yWindow="0" windowWidth="28800" windowHeight="11925" xr2:uid="{00000000-000D-0000-FFFF-FFFF00000000}"/>
  </bookViews>
  <sheets>
    <sheet name="Q1" sheetId="1" r:id="rId1"/>
    <sheet name="Q2" sheetId="2" r:id="rId2"/>
    <sheet name="Q3" sheetId="3" r:id="rId3"/>
  </sheets>
  <definedNames>
    <definedName name="solver_adj" localSheetId="2" hidden="1">'Q3'!$C$11:$F$11</definedName>
    <definedName name="solver_cvg" localSheetId="2" hidden="1">0.0001</definedName>
    <definedName name="solver_drv" localSheetId="2" hidden="1">1</definedName>
    <definedName name="solver_eng" localSheetId="1" hidden="1">1</definedName>
    <definedName name="solver_eng" localSheetId="2" hidden="1">1</definedName>
    <definedName name="solver_est" localSheetId="2" hidden="1">1</definedName>
    <definedName name="solver_itr" localSheetId="2" hidden="1">2147483647</definedName>
    <definedName name="solver_lhs1" localSheetId="2" hidden="1">'Q3'!$C$11:$F$11</definedName>
    <definedName name="solver_lhs2" localSheetId="2" hidden="1">'Q3'!$G$4:$G$9</definedName>
    <definedName name="solver_mip" localSheetId="2" hidden="1">2147483647</definedName>
    <definedName name="solver_mni" localSheetId="2" hidden="1">30</definedName>
    <definedName name="solver_mrt" localSheetId="2" hidden="1">0.075</definedName>
    <definedName name="solver_msl" localSheetId="2" hidden="1">2</definedName>
    <definedName name="solver_neg" localSheetId="1" hidden="1">1</definedName>
    <definedName name="solver_neg" localSheetId="2" hidden="1">1</definedName>
    <definedName name="solver_nod" localSheetId="2" hidden="1">2147483647</definedName>
    <definedName name="solver_num" localSheetId="1" hidden="1">0</definedName>
    <definedName name="solver_num" localSheetId="2" hidden="1">2</definedName>
    <definedName name="solver_nwt" localSheetId="2" hidden="1">1</definedName>
    <definedName name="solver_opt" localSheetId="1" hidden="1">'Q2'!$B$18</definedName>
    <definedName name="solver_opt" localSheetId="2" hidden="1">'Q3'!$B$12</definedName>
    <definedName name="solver_pre" localSheetId="2" hidden="1">0.000001</definedName>
    <definedName name="solver_rbv" localSheetId="2" hidden="1">1</definedName>
    <definedName name="solver_rel1" localSheetId="2" hidden="1">3</definedName>
    <definedName name="solver_rel2" localSheetId="2" hidden="1">3</definedName>
    <definedName name="solver_rhs1" localSheetId="2" hidden="1">0</definedName>
    <definedName name="solver_rhs2" localSheetId="2" hidden="1">'Q3'!$B$4:$B$9</definedName>
    <definedName name="solver_rlx" localSheetId="2" hidden="1">2</definedName>
    <definedName name="solver_rsd" localSheetId="2" hidden="1">0</definedName>
    <definedName name="solver_scl" localSheetId="2" hidden="1">1</definedName>
    <definedName name="solver_sho" localSheetId="2" hidden="1">2</definedName>
    <definedName name="solver_ssz" localSheetId="2" hidden="1">100</definedName>
    <definedName name="solver_tim" localSheetId="2" hidden="1">2147483647</definedName>
    <definedName name="solver_tol" localSheetId="2" hidden="1">0.01</definedName>
    <definedName name="solver_typ" localSheetId="1" hidden="1">1</definedName>
    <definedName name="solver_typ" localSheetId="2" hidden="1">2</definedName>
    <definedName name="solver_val" localSheetId="1" hidden="1">0</definedName>
    <definedName name="solver_val" localSheetId="2" hidden="1">0</definedName>
    <definedName name="solver_ver" localSheetId="1" hidden="1">3</definedName>
    <definedName name="solver_ver" localSheetId="2" hidden="1">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47" i="1" l="1"/>
  <c r="C46" i="1"/>
  <c r="C53" i="1"/>
  <c r="G12" i="2"/>
  <c r="G13" i="2"/>
  <c r="C20" i="2"/>
  <c r="F25" i="2"/>
  <c r="F24" i="2"/>
  <c r="F23" i="2"/>
  <c r="F22" i="2"/>
  <c r="F21" i="2"/>
  <c r="F20" i="2"/>
  <c r="F19" i="2"/>
  <c r="F18" i="2"/>
  <c r="F17" i="2"/>
  <c r="B12" i="2"/>
  <c r="C18" i="2"/>
  <c r="C19" i="2" s="1"/>
  <c r="B18" i="2"/>
  <c r="B17" i="2"/>
  <c r="B13" i="2"/>
  <c r="B14" i="2"/>
  <c r="B15" i="2"/>
  <c r="B16" i="2"/>
  <c r="I51" i="1"/>
  <c r="F51" i="1"/>
  <c r="C52" i="1"/>
  <c r="C48" i="1"/>
  <c r="C49" i="1"/>
  <c r="C50" i="1"/>
  <c r="C51" i="1"/>
  <c r="B40" i="1" l="1"/>
  <c r="B57" i="1" s="1"/>
  <c r="B12" i="3" l="1"/>
  <c r="B27" i="1" l="1"/>
  <c r="G5" i="3" l="1" a="1"/>
  <c r="G5" i="3" s="1"/>
  <c r="G6" i="3" a="1"/>
  <c r="G6" i="3" s="1"/>
  <c r="G7" i="3" a="1"/>
  <c r="G7" i="3" s="1"/>
  <c r="G8" i="3" a="1"/>
  <c r="G8" i="3" s="1"/>
  <c r="G9" i="3" a="1"/>
  <c r="G9" i="3" s="1"/>
  <c r="G4" i="3" a="1"/>
  <c r="G4" i="3" s="1"/>
  <c r="D12" i="3"/>
  <c r="E12" i="3"/>
  <c r="F12" i="3"/>
  <c r="C12" i="3"/>
  <c r="C17" i="2" l="1"/>
  <c r="C12" i="2"/>
  <c r="C13" i="2"/>
  <c r="C14" i="2"/>
  <c r="C15" i="2"/>
  <c r="C16" i="2"/>
  <c r="K8" i="2" l="1"/>
  <c r="K9" i="1"/>
  <c r="M12" i="1" s="1"/>
  <c r="B34" i="1"/>
</calcChain>
</file>

<file path=xl/sharedStrings.xml><?xml version="1.0" encoding="utf-8"?>
<sst xmlns="http://schemas.openxmlformats.org/spreadsheetml/2006/main" count="77" uniqueCount="62">
  <si>
    <t>1. What is the original yield to maturity?</t>
    <phoneticPr fontId="1" type="noConversion"/>
  </si>
  <si>
    <t>market rate</t>
    <phoneticPr fontId="1" type="noConversion"/>
  </si>
  <si>
    <t>issuing cost</t>
    <phoneticPr fontId="1" type="noConversion"/>
  </si>
  <si>
    <t>4. Please complete the following table for the lender's cost of capital</t>
    <phoneticPr fontId="1" type="noConversion"/>
  </si>
  <si>
    <t>3. Assuming no issuing cost, what is the highest market rate that the firm should buy back the bond?</t>
    <phoneticPr fontId="1" type="noConversion"/>
  </si>
  <si>
    <t>2. What is the yield to call?</t>
    <phoneticPr fontId="1" type="noConversion"/>
  </si>
  <si>
    <t>c. Use bond pricing model to calculate the actual bond price when market interest rate changes 10 basis points and -10 basis points.  Compare results of b and c.</t>
  </si>
  <si>
    <t xml:space="preserve">d. run sensitivity analysis of market yields on duration </t>
  </si>
  <si>
    <t>Coupon rate</t>
  </si>
  <si>
    <t>Market yields</t>
  </si>
  <si>
    <t>maturity</t>
  </si>
  <si>
    <t>price</t>
  </si>
  <si>
    <t>6 years</t>
  </si>
  <si>
    <t>Use the following information to complete a, b, c and d.</t>
    <phoneticPr fontId="1" type="noConversion"/>
  </si>
  <si>
    <t>year</t>
  </si>
  <si>
    <t>liability</t>
  </si>
  <si>
    <t>Bond A</t>
  </si>
  <si>
    <t>Bond B</t>
  </si>
  <si>
    <t>Bond C</t>
  </si>
  <si>
    <t>Bond D</t>
  </si>
  <si>
    <t>Liability cash outflow and cash flow for bonds A, B, C, D.  Please form a portfolio to meet cash flow need</t>
    <phoneticPr fontId="2" type="noConversion"/>
  </si>
  <si>
    <t>n</t>
    <phoneticPr fontId="1" type="noConversion"/>
  </si>
  <si>
    <t>y</t>
    <phoneticPr fontId="1" type="noConversion"/>
  </si>
  <si>
    <t>c</t>
    <phoneticPr fontId="1" type="noConversion"/>
  </si>
  <si>
    <t>FV</t>
    <phoneticPr fontId="1" type="noConversion"/>
  </si>
  <si>
    <t>P</t>
    <phoneticPr fontId="1" type="noConversion"/>
  </si>
  <si>
    <t>yield</t>
    <phoneticPr fontId="1" type="noConversion"/>
  </si>
  <si>
    <t>bond price</t>
    <phoneticPr fontId="1" type="noConversion"/>
  </si>
  <si>
    <r>
      <t>a. calculate duration</t>
    </r>
    <r>
      <rPr>
        <sz val="12"/>
        <color theme="1"/>
        <rFont val="新細明體"/>
        <family val="2"/>
        <charset val="136"/>
      </rPr>
      <t>。</t>
    </r>
  </si>
  <si>
    <t>Time</t>
    <phoneticPr fontId="1" type="noConversion"/>
  </si>
  <si>
    <t>CF</t>
    <phoneticPr fontId="1" type="noConversion"/>
  </si>
  <si>
    <t>CF*time</t>
    <phoneticPr fontId="1" type="noConversion"/>
  </si>
  <si>
    <t>Duration</t>
    <phoneticPr fontId="1" type="noConversion"/>
  </si>
  <si>
    <t>a.</t>
    <phoneticPr fontId="1" type="noConversion"/>
  </si>
  <si>
    <t>b.</t>
    <phoneticPr fontId="1" type="noConversion"/>
  </si>
  <si>
    <t>+10bp</t>
  </si>
  <si>
    <t>-10bp</t>
  </si>
  <si>
    <t>market y</t>
    <phoneticPr fontId="1" type="noConversion"/>
  </si>
  <si>
    <t>c.</t>
    <phoneticPr fontId="1" type="noConversion"/>
  </si>
  <si>
    <t>d.</t>
    <phoneticPr fontId="1" type="noConversion"/>
  </si>
  <si>
    <t>b. use duration calculated at a to estimate the bond price when market interest rate changes 10 basis points and -10 basis points.</t>
    <phoneticPr fontId="1" type="noConversion"/>
  </si>
  <si>
    <t>Market Yield</t>
    <phoneticPr fontId="1" type="noConversion"/>
  </si>
  <si>
    <t>N(i)</t>
    <phoneticPr fontId="1" type="noConversion"/>
  </si>
  <si>
    <t>P(i)N(i)</t>
    <phoneticPr fontId="1" type="noConversion"/>
  </si>
  <si>
    <t>P(i)</t>
    <phoneticPr fontId="1" type="noConversion"/>
  </si>
  <si>
    <t>inflow</t>
    <phoneticPr fontId="1" type="noConversion"/>
  </si>
  <si>
    <t>到期收益率 - MBA智库百科 (mbalib.com)</t>
  </si>
  <si>
    <t>IRR</t>
    <phoneticPr fontId="1" type="noConversion"/>
  </si>
  <si>
    <t>贖回收益率 - MBA智庫百科 (mbalib.com)</t>
    <phoneticPr fontId="1" type="noConversion"/>
  </si>
  <si>
    <t>Price</t>
    <phoneticPr fontId="1" type="noConversion"/>
  </si>
  <si>
    <t>Modified Duration</t>
    <phoneticPr fontId="1" type="noConversion"/>
  </si>
  <si>
    <t>issue cost</t>
    <phoneticPr fontId="1" type="noConversion"/>
  </si>
  <si>
    <t>market rate</t>
    <phoneticPr fontId="1" type="noConversion"/>
  </si>
  <si>
    <t>IRR</t>
    <phoneticPr fontId="1" type="noConversion"/>
  </si>
  <si>
    <t>Year</t>
    <phoneticPr fontId="1" type="noConversion"/>
  </si>
  <si>
    <t>CF</t>
    <phoneticPr fontId="1" type="noConversion"/>
  </si>
  <si>
    <t>highest rate</t>
    <phoneticPr fontId="1" type="noConversion"/>
  </si>
  <si>
    <t>Price</t>
    <phoneticPr fontId="1" type="noConversion"/>
  </si>
  <si>
    <t>par</t>
    <phoneticPr fontId="1" type="noConversion"/>
  </si>
  <si>
    <t>NPV</t>
    <phoneticPr fontId="1" type="noConversion"/>
  </si>
  <si>
    <t>Time</t>
    <phoneticPr fontId="1" type="noConversion"/>
  </si>
  <si>
    <t>Bond Price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</si>
</sst>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8" formatCode="&quot;$&quot;#,##0.00;[Red]\-&quot;$&quot;#,##0.00"/>
    <numFmt numFmtId="43" formatCode="_-* #,##0.00_-;\-* #,##0.00_-;_-* &quot;-&quot;??_-;_-@_-"/>
    <numFmt numFmtId="176" formatCode="0.0%"/>
    <numFmt numFmtId="177" formatCode="&quot;$&quot;#,##0.00_);[Red]\(&quot;$&quot;#,##0.00\)"/>
    <numFmt numFmtId="178" formatCode="&quot;$&quot;#,##0.000;[Red]\-&quot;$&quot;#,##0.000"/>
    <numFmt numFmtId="180" formatCode="0.000%"/>
  </numFmts>
  <fonts count="8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</font>
    <font>
      <sz val="12"/>
      <color theme="1"/>
      <name val="Times New Roman"/>
      <family val="1"/>
    </font>
    <font>
      <u/>
      <sz val="12"/>
      <color theme="10"/>
      <name val="新細明體"/>
      <family val="2"/>
      <charset val="136"/>
      <scheme val="minor"/>
    </font>
    <font>
      <sz val="12"/>
      <color theme="2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176" fontId="5" fillId="0" borderId="1" xfId="0" applyNumberFormat="1" applyFont="1" applyBorder="1">
      <alignment vertical="center"/>
    </xf>
    <xf numFmtId="43" fontId="5" fillId="0" borderId="0" xfId="1" applyFont="1">
      <alignment vertical="center"/>
    </xf>
    <xf numFmtId="9" fontId="5" fillId="0" borderId="0" xfId="0" applyNumberFormat="1" applyFont="1">
      <alignment vertical="center"/>
    </xf>
    <xf numFmtId="8" fontId="5" fillId="0" borderId="0" xfId="0" applyNumberFormat="1" applyFont="1">
      <alignment vertical="center"/>
    </xf>
    <xf numFmtId="0" fontId="5" fillId="0" borderId="0" xfId="0" applyFont="1" applyAlignment="1"/>
    <xf numFmtId="0" fontId="5" fillId="0" borderId="1" xfId="0" applyFont="1" applyBorder="1" applyAlignment="1">
      <alignment horizontal="left"/>
    </xf>
    <xf numFmtId="9" fontId="5" fillId="0" borderId="1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0" xfId="0" applyNumberFormat="1" applyFont="1">
      <alignment vertical="center"/>
    </xf>
    <xf numFmtId="10" fontId="5" fillId="0" borderId="0" xfId="0" applyNumberFormat="1" applyFont="1">
      <alignment vertical="center"/>
    </xf>
    <xf numFmtId="0" fontId="5" fillId="0" borderId="1" xfId="0" applyFont="1" applyBorder="1" applyAlignment="1"/>
    <xf numFmtId="0" fontId="5" fillId="0" borderId="1" xfId="0" applyFont="1" applyBorder="1" applyAlignment="1">
      <alignment horizontal="right"/>
    </xf>
    <xf numFmtId="0" fontId="5" fillId="0" borderId="2" xfId="0" applyFont="1" applyBorder="1" applyAlignment="1"/>
    <xf numFmtId="0" fontId="5" fillId="0" borderId="2" xfId="0" applyFont="1" applyBorder="1">
      <alignment vertical="center"/>
    </xf>
    <xf numFmtId="0" fontId="5" fillId="0" borderId="3" xfId="0" applyFont="1" applyBorder="1" applyAlignment="1"/>
    <xf numFmtId="0" fontId="5" fillId="0" borderId="4" xfId="0" applyFont="1" applyBorder="1">
      <alignment vertical="center"/>
    </xf>
    <xf numFmtId="0" fontId="5" fillId="0" borderId="2" xfId="0" applyFont="1" applyBorder="1" applyAlignment="1">
      <alignment horizontal="right"/>
    </xf>
    <xf numFmtId="0" fontId="5" fillId="0" borderId="5" xfId="0" applyFont="1" applyBorder="1" applyAlignment="1">
      <alignment horizontal="center"/>
    </xf>
    <xf numFmtId="0" fontId="5" fillId="0" borderId="5" xfId="0" applyFont="1" applyBorder="1" applyAlignment="1">
      <alignment horizontal="right"/>
    </xf>
    <xf numFmtId="0" fontId="5" fillId="0" borderId="5" xfId="0" applyFont="1" applyBorder="1" applyAlignment="1"/>
    <xf numFmtId="0" fontId="6" fillId="0" borderId="0" xfId="3">
      <alignment vertical="center"/>
    </xf>
    <xf numFmtId="43" fontId="5" fillId="0" borderId="0" xfId="0" applyNumberFormat="1" applyFont="1">
      <alignment vertical="center"/>
    </xf>
    <xf numFmtId="0" fontId="5" fillId="0" borderId="0" xfId="0" applyFont="1" applyFill="1">
      <alignment vertical="center"/>
    </xf>
    <xf numFmtId="0" fontId="7" fillId="0" borderId="0" xfId="0" applyFont="1">
      <alignment vertical="center"/>
    </xf>
    <xf numFmtId="177" fontId="7" fillId="0" borderId="0" xfId="0" applyNumberFormat="1" applyFont="1">
      <alignment vertical="center"/>
    </xf>
    <xf numFmtId="176" fontId="7" fillId="0" borderId="0" xfId="2" applyNumberFormat="1" applyFont="1">
      <alignment vertical="center"/>
    </xf>
    <xf numFmtId="178" fontId="5" fillId="0" borderId="0" xfId="0" applyNumberFormat="1" applyFont="1">
      <alignment vertical="center"/>
    </xf>
    <xf numFmtId="0" fontId="5" fillId="0" borderId="0" xfId="1" applyNumberFormat="1" applyFont="1">
      <alignment vertical="center"/>
    </xf>
    <xf numFmtId="10" fontId="5" fillId="0" borderId="1" xfId="0" applyNumberFormat="1" applyFont="1" applyBorder="1">
      <alignment vertical="center"/>
    </xf>
    <xf numFmtId="176" fontId="5" fillId="0" borderId="1" xfId="2" applyNumberFormat="1" applyFont="1" applyBorder="1">
      <alignment vertical="center"/>
    </xf>
    <xf numFmtId="180" fontId="5" fillId="0" borderId="1" xfId="2" applyNumberFormat="1" applyFont="1" applyBorder="1">
      <alignment vertical="center"/>
    </xf>
    <xf numFmtId="180" fontId="5" fillId="0" borderId="0" xfId="0" applyNumberFormat="1" applyFont="1">
      <alignment vertical="center"/>
    </xf>
    <xf numFmtId="0" fontId="5" fillId="2" borderId="1" xfId="0" applyFont="1" applyFill="1" applyBorder="1" applyAlignment="1"/>
    <xf numFmtId="0" fontId="5" fillId="2" borderId="1" xfId="0" applyFont="1" applyFill="1" applyBorder="1">
      <alignment vertical="center"/>
    </xf>
    <xf numFmtId="180" fontId="5" fillId="3" borderId="1" xfId="2" applyNumberFormat="1" applyFont="1" applyFill="1" applyBorder="1">
      <alignment vertical="center"/>
    </xf>
  </cellXfs>
  <cellStyles count="4">
    <cellStyle name="Comma" xfId="1" builtinId="3"/>
    <cellStyle name="Hyperlink" xfId="3" builtinId="8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Sensitivity analysis of</a:t>
            </a:r>
            <a:r>
              <a:rPr lang="en-US" altLang="zh-TW" baseline="0"/>
              <a:t> market yields on duration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'Q2'!$J$9:$J$23</c:f>
              <c:numCache>
                <c:formatCode>0.00%</c:formatCode>
                <c:ptCount val="15"/>
                <c:pt idx="0" formatCode="0%">
                  <c:v>0.03</c:v>
                </c:pt>
                <c:pt idx="1">
                  <c:v>3.5000000000000003E-2</c:v>
                </c:pt>
                <c:pt idx="2" formatCode="0%">
                  <c:v>0.04</c:v>
                </c:pt>
                <c:pt idx="3">
                  <c:v>4.4999999999999998E-2</c:v>
                </c:pt>
                <c:pt idx="4" formatCode="0%">
                  <c:v>0.05</c:v>
                </c:pt>
                <c:pt idx="5">
                  <c:v>5.5E-2</c:v>
                </c:pt>
                <c:pt idx="6" formatCode="0%">
                  <c:v>0.06</c:v>
                </c:pt>
                <c:pt idx="7">
                  <c:v>6.5000000000000002E-2</c:v>
                </c:pt>
                <c:pt idx="8" formatCode="0%">
                  <c:v>7.0000000000000007E-2</c:v>
                </c:pt>
                <c:pt idx="9">
                  <c:v>7.4999999999999997E-2</c:v>
                </c:pt>
                <c:pt idx="10" formatCode="0%">
                  <c:v>0.08</c:v>
                </c:pt>
                <c:pt idx="11">
                  <c:v>8.5000000000000006E-2</c:v>
                </c:pt>
                <c:pt idx="12" formatCode="0%">
                  <c:v>9.0000000000000094E-2</c:v>
                </c:pt>
                <c:pt idx="13">
                  <c:v>9.5000000000000098E-2</c:v>
                </c:pt>
                <c:pt idx="14" formatCode="0%">
                  <c:v>0.1</c:v>
                </c:pt>
              </c:numCache>
            </c:numRef>
          </c:xVal>
          <c:yVal>
            <c:numRef>
              <c:f>'Q2'!$K$9:$K$23</c:f>
              <c:numCache>
                <c:formatCode>General</c:formatCode>
                <c:ptCount val="15"/>
                <c:pt idx="0">
                  <c:v>4.8698367235845934</c:v>
                </c:pt>
                <c:pt idx="1">
                  <c:v>4.8556358563307835</c:v>
                </c:pt>
                <c:pt idx="2">
                  <c:v>4.8413648957354454</c:v>
                </c:pt>
                <c:pt idx="3">
                  <c:v>4.827025345485513</c:v>
                </c:pt>
                <c:pt idx="4">
                  <c:v>4.8126187285399764</c:v>
                </c:pt>
                <c:pt idx="5">
                  <c:v>4.7981465863794996</c:v>
                </c:pt>
                <c:pt idx="6">
                  <c:v>4.7836104782448929</c:v>
                </c:pt>
                <c:pt idx="7">
                  <c:v>4.7690119803652493</c:v>
                </c:pt>
                <c:pt idx="8">
                  <c:v>4.7543526851765376</c:v>
                </c:pt>
                <c:pt idx="9">
                  <c:v>4.73963420053148</c:v>
                </c:pt>
                <c:pt idx="10">
                  <c:v>4.7248581489014914</c:v>
                </c:pt>
                <c:pt idx="11">
                  <c:v>4.7100261665715566</c:v>
                </c:pt>
                <c:pt idx="12">
                  <c:v>4.6951399028288119</c:v>
                </c:pt>
                <c:pt idx="13">
                  <c:v>4.6802010191457155</c:v>
                </c:pt>
                <c:pt idx="14">
                  <c:v>4.6652111883586098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C97-4D34-966F-DC37CEBDEB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2597136"/>
        <c:axId val="473200064"/>
      </c:scatterChart>
      <c:valAx>
        <c:axId val="232597136"/>
        <c:scaling>
          <c:orientation val="minMax"/>
          <c:min val="2.5000000000000005E-2"/>
        </c:scaling>
        <c:delete val="0"/>
        <c:axPos val="b"/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473200064"/>
        <c:crosses val="autoZero"/>
        <c:crossBetween val="midCat"/>
      </c:valAx>
      <c:valAx>
        <c:axId val="47320006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325971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371475</xdr:colOff>
      <xdr:row>0</xdr:row>
      <xdr:rowOff>200025</xdr:rowOff>
    </xdr:from>
    <xdr:to>
      <xdr:col>7</xdr:col>
      <xdr:colOff>581025</xdr:colOff>
      <xdr:row>11</xdr:row>
      <xdr:rowOff>95250</xdr:rowOff>
    </xdr:to>
    <xdr:sp macro="" textlink="">
      <xdr:nvSpPr>
        <xdr:cNvPr id="2" name="文字方塊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371475" y="200025"/>
          <a:ext cx="5010150" cy="2200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TW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Company A issues a $100 million in 10-year bonds at a 5% coupon rate to the public market; the bonds are completely sold out at issue. There is a call feature in the bonds' covenants that allows the</a:t>
          </a:r>
          <a:r>
            <a:rPr lang="zh-TW" altLang="en-US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zh-TW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lender to call (recall) the bonds if rates fall enough to reissue the bonds at a lower prevailing interest rate. Assuming three years later, the prevailing interest rate is 3% and, due to the company's good credit rating, it is able to buy back the bonds at a predetermined price, 105 and reissue the bonds at the 3% coupon rate. This is good for the lender, but bad for the borrower.</a:t>
          </a:r>
          <a:endParaRPr lang="zh-TW" altLang="zh-TW" sz="14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zh-TW" altLang="en-US" sz="14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76200</xdr:colOff>
      <xdr:row>7</xdr:row>
      <xdr:rowOff>7620</xdr:rowOff>
    </xdr:from>
    <xdr:to>
      <xdr:col>19</xdr:col>
      <xdr:colOff>381000</xdr:colOff>
      <xdr:row>20</xdr:row>
      <xdr:rowOff>175260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E36BBD0-AD94-40DB-8CF2-B214B620EAD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wiki.mbalib.com/wiki/%E8%B5%8E%E5%9B%9E%E6%94%B6%E7%9B%8A%E7%8E%87" TargetMode="External"/><Relationship Id="rId1" Type="http://schemas.openxmlformats.org/officeDocument/2006/relationships/hyperlink" Target="https://wiki.mbalib.com/zh-tw/%E5%88%B0%E6%9C%9F%E6%94%B6%E7%9B%8A%E7%8E%87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5:M78"/>
  <sheetViews>
    <sheetView tabSelected="1" topLeftCell="A49" workbookViewId="0">
      <selection activeCell="M62" sqref="M62"/>
    </sheetView>
  </sheetViews>
  <sheetFormatPr defaultColWidth="8.875" defaultRowHeight="15.75" x14ac:dyDescent="0.25"/>
  <cols>
    <col min="1" max="1" width="10.375" style="1" customWidth="1"/>
    <col min="2" max="2" width="9.25" style="1" customWidth="1"/>
    <col min="3" max="3" width="10.375" style="1" customWidth="1"/>
    <col min="4" max="4" width="10.125" style="1" bestFit="1" customWidth="1"/>
    <col min="5" max="5" width="10.5" style="1" bestFit="1" customWidth="1"/>
    <col min="6" max="7" width="8.875" style="1"/>
    <col min="8" max="8" width="10.5" style="1" bestFit="1" customWidth="1"/>
    <col min="9" max="10" width="8.875" style="1"/>
    <col min="11" max="11" width="17.625" style="1" bestFit="1" customWidth="1"/>
    <col min="12" max="12" width="8.875" style="1"/>
    <col min="13" max="13" width="18" style="1" bestFit="1" customWidth="1"/>
    <col min="14" max="16384" width="8.875" style="1"/>
  </cols>
  <sheetData>
    <row r="5" spans="1:13" x14ac:dyDescent="0.25">
      <c r="J5" s="1" t="s">
        <v>21</v>
      </c>
      <c r="K5" s="1">
        <v>10</v>
      </c>
    </row>
    <row r="6" spans="1:13" x14ac:dyDescent="0.25">
      <c r="J6" s="1" t="s">
        <v>22</v>
      </c>
      <c r="K6" s="5">
        <v>0.01</v>
      </c>
    </row>
    <row r="7" spans="1:13" x14ac:dyDescent="0.25">
      <c r="J7" s="1" t="s">
        <v>23</v>
      </c>
      <c r="K7" s="5">
        <v>0.05</v>
      </c>
    </row>
    <row r="8" spans="1:13" x14ac:dyDescent="0.25">
      <c r="J8" s="1" t="s">
        <v>24</v>
      </c>
      <c r="K8" s="4">
        <v>100000000</v>
      </c>
    </row>
    <row r="9" spans="1:13" x14ac:dyDescent="0.25">
      <c r="J9" s="1" t="s">
        <v>25</v>
      </c>
      <c r="K9" s="6">
        <f>-PV(K6,K5,K7*K8,K8)</f>
        <v>137885218.12280676</v>
      </c>
    </row>
    <row r="11" spans="1:13" x14ac:dyDescent="0.25">
      <c r="L11" s="26" t="s">
        <v>26</v>
      </c>
      <c r="M11" s="26" t="s">
        <v>27</v>
      </c>
    </row>
    <row r="12" spans="1:13" x14ac:dyDescent="0.25">
      <c r="L12" s="26"/>
      <c r="M12" s="27">
        <f>K9</f>
        <v>137885218.12280676</v>
      </c>
    </row>
    <row r="13" spans="1:13" x14ac:dyDescent="0.25">
      <c r="A13" s="1" t="s">
        <v>0</v>
      </c>
      <c r="L13" s="28">
        <v>5.0000000000000001E-3</v>
      </c>
      <c r="M13" s="27">
        <f t="dataTable" ref="M13:M21" dt2D="0" dtr="0" r1="K6"/>
        <v>143786853.37353688</v>
      </c>
    </row>
    <row r="14" spans="1:13" ht="16.5" x14ac:dyDescent="0.25">
      <c r="A14" s="23" t="s">
        <v>46</v>
      </c>
      <c r="L14" s="28">
        <v>0.01</v>
      </c>
      <c r="M14" s="27">
        <v>137885218.12280676</v>
      </c>
    </row>
    <row r="15" spans="1:13" x14ac:dyDescent="0.25">
      <c r="A15" s="1" t="s">
        <v>54</v>
      </c>
      <c r="B15" s="1" t="s">
        <v>55</v>
      </c>
      <c r="L15" s="28">
        <v>1.4999999999999999E-2</v>
      </c>
      <c r="M15" s="27">
        <v>132277645.93149024</v>
      </c>
    </row>
    <row r="16" spans="1:13" x14ac:dyDescent="0.25">
      <c r="A16" s="1">
        <v>0</v>
      </c>
      <c r="B16" s="4">
        <v>-100</v>
      </c>
      <c r="E16" s="12"/>
      <c r="L16" s="28">
        <v>0.02</v>
      </c>
      <c r="M16" s="27">
        <v>126947755.01872669</v>
      </c>
    </row>
    <row r="17" spans="1:13" x14ac:dyDescent="0.25">
      <c r="A17" s="1">
        <v>1</v>
      </c>
      <c r="B17" s="24">
        <v>5</v>
      </c>
      <c r="L17" s="28">
        <v>2.5000000000000001E-2</v>
      </c>
      <c r="M17" s="27">
        <v>121880159.8274273</v>
      </c>
    </row>
    <row r="18" spans="1:13" x14ac:dyDescent="0.25">
      <c r="A18" s="1">
        <v>2</v>
      </c>
      <c r="B18" s="24">
        <v>5</v>
      </c>
      <c r="L18" s="28">
        <v>0.03</v>
      </c>
      <c r="M18" s="27">
        <v>117060405.67355166</v>
      </c>
    </row>
    <row r="19" spans="1:13" x14ac:dyDescent="0.25">
      <c r="A19" s="1">
        <v>3</v>
      </c>
      <c r="B19" s="24">
        <v>5</v>
      </c>
      <c r="L19" s="28">
        <v>3.5000000000000003E-2</v>
      </c>
      <c r="M19" s="27">
        <v>112474907.98386692</v>
      </c>
    </row>
    <row r="20" spans="1:13" x14ac:dyDescent="0.25">
      <c r="A20" s="1">
        <v>4</v>
      </c>
      <c r="B20" s="24">
        <v>5</v>
      </c>
      <c r="L20" s="28">
        <v>0.04</v>
      </c>
      <c r="M20" s="27">
        <v>108110895.77935503</v>
      </c>
    </row>
    <row r="21" spans="1:13" x14ac:dyDescent="0.25">
      <c r="A21" s="1">
        <v>5</v>
      </c>
      <c r="B21" s="24">
        <v>5</v>
      </c>
      <c r="L21" s="28">
        <v>4.4999999999999998E-2</v>
      </c>
      <c r="M21" s="27">
        <v>103956359.08855507</v>
      </c>
    </row>
    <row r="22" spans="1:13" x14ac:dyDescent="0.25">
      <c r="A22" s="1">
        <v>6</v>
      </c>
      <c r="B22" s="24">
        <v>5</v>
      </c>
    </row>
    <row r="23" spans="1:13" x14ac:dyDescent="0.25">
      <c r="A23" s="1">
        <v>7</v>
      </c>
      <c r="B23" s="24">
        <v>5</v>
      </c>
    </row>
    <row r="24" spans="1:13" x14ac:dyDescent="0.25">
      <c r="A24" s="1">
        <v>8</v>
      </c>
      <c r="B24" s="24">
        <v>5</v>
      </c>
    </row>
    <row r="25" spans="1:13" x14ac:dyDescent="0.25">
      <c r="A25" s="1">
        <v>9</v>
      </c>
      <c r="B25" s="24">
        <v>5</v>
      </c>
    </row>
    <row r="26" spans="1:13" x14ac:dyDescent="0.25">
      <c r="A26" s="1">
        <v>10</v>
      </c>
      <c r="B26" s="24">
        <v>105</v>
      </c>
    </row>
    <row r="27" spans="1:13" x14ac:dyDescent="0.25">
      <c r="A27" s="1" t="s">
        <v>47</v>
      </c>
      <c r="B27" s="12">
        <f>IRR($B$16:$B$26)</f>
        <v>5.0000000000000711E-2</v>
      </c>
    </row>
    <row r="28" spans="1:13" x14ac:dyDescent="0.25">
      <c r="A28" s="1" t="s">
        <v>5</v>
      </c>
    </row>
    <row r="29" spans="1:13" ht="16.5" x14ac:dyDescent="0.25">
      <c r="A29" s="23" t="s">
        <v>48</v>
      </c>
    </row>
    <row r="30" spans="1:13" x14ac:dyDescent="0.25">
      <c r="A30" s="1">
        <v>0</v>
      </c>
      <c r="B30" s="4">
        <v>-100</v>
      </c>
    </row>
    <row r="31" spans="1:13" x14ac:dyDescent="0.25">
      <c r="A31" s="1">
        <v>1</v>
      </c>
      <c r="B31" s="24">
        <v>5</v>
      </c>
      <c r="E31" s="4"/>
    </row>
    <row r="32" spans="1:13" x14ac:dyDescent="0.25">
      <c r="A32" s="1">
        <v>2</v>
      </c>
      <c r="B32" s="24">
        <v>5</v>
      </c>
      <c r="E32" s="24"/>
    </row>
    <row r="33" spans="1:9" x14ac:dyDescent="0.25">
      <c r="A33" s="1">
        <v>3</v>
      </c>
      <c r="B33" s="24">
        <v>100</v>
      </c>
      <c r="E33" s="24"/>
    </row>
    <row r="34" spans="1:9" x14ac:dyDescent="0.25">
      <c r="A34" s="1" t="s">
        <v>47</v>
      </c>
      <c r="B34" s="12">
        <f ca="1">IRR($B$30:$B$34)</f>
        <v>6.5619319191976277E-2</v>
      </c>
      <c r="E34" s="24"/>
    </row>
    <row r="35" spans="1:9" x14ac:dyDescent="0.25">
      <c r="E35" s="12"/>
    </row>
    <row r="36" spans="1:9" x14ac:dyDescent="0.25">
      <c r="A36" s="1" t="s">
        <v>4</v>
      </c>
    </row>
    <row r="37" spans="1:9" x14ac:dyDescent="0.25">
      <c r="E37" s="12"/>
    </row>
    <row r="38" spans="1:9" x14ac:dyDescent="0.25">
      <c r="A38" s="1" t="s">
        <v>51</v>
      </c>
      <c r="B38" s="30">
        <v>0</v>
      </c>
      <c r="D38" s="25"/>
      <c r="E38" s="1" t="s">
        <v>56</v>
      </c>
      <c r="F38" s="34">
        <v>4.1619557692277209E-2</v>
      </c>
      <c r="H38" s="1" t="s">
        <v>56</v>
      </c>
      <c r="I38" s="34">
        <v>3.8406136470664792E-2</v>
      </c>
    </row>
    <row r="39" spans="1:9" x14ac:dyDescent="0.25">
      <c r="A39" s="1" t="s">
        <v>52</v>
      </c>
      <c r="B39" s="34">
        <v>5.0000000000000001E-3</v>
      </c>
      <c r="E39" s="1" t="s">
        <v>51</v>
      </c>
      <c r="F39" s="1">
        <v>0</v>
      </c>
      <c r="H39" s="1" t="s">
        <v>51</v>
      </c>
      <c r="I39" s="1">
        <v>2</v>
      </c>
    </row>
    <row r="40" spans="1:9" x14ac:dyDescent="0.25">
      <c r="A40" s="1" t="s">
        <v>53</v>
      </c>
      <c r="B40" s="34">
        <f>IRR(C43:C53)</f>
        <v>2.4989037811189663E-2</v>
      </c>
      <c r="E40" s="1" t="s">
        <v>54</v>
      </c>
      <c r="F40" s="1" t="s">
        <v>55</v>
      </c>
      <c r="H40" s="1" t="s">
        <v>54</v>
      </c>
      <c r="I40" s="1" t="s">
        <v>55</v>
      </c>
    </row>
    <row r="41" spans="1:9" x14ac:dyDescent="0.25">
      <c r="B41" s="24"/>
      <c r="E41" s="1">
        <v>1</v>
      </c>
      <c r="H41" s="1">
        <v>1</v>
      </c>
    </row>
    <row r="42" spans="1:9" x14ac:dyDescent="0.25">
      <c r="A42" s="1" t="s">
        <v>54</v>
      </c>
      <c r="B42" s="11" t="s">
        <v>55</v>
      </c>
      <c r="C42" s="11"/>
      <c r="E42" s="1">
        <v>2</v>
      </c>
      <c r="H42" s="1">
        <v>2</v>
      </c>
    </row>
    <row r="43" spans="1:9" x14ac:dyDescent="0.25">
      <c r="A43" s="1">
        <v>0</v>
      </c>
      <c r="B43" s="11">
        <v>-100</v>
      </c>
      <c r="C43" s="11">
        <v>-100</v>
      </c>
      <c r="E43" s="1">
        <v>3</v>
      </c>
      <c r="H43" s="1">
        <v>3</v>
      </c>
    </row>
    <row r="44" spans="1:9" x14ac:dyDescent="0.25">
      <c r="A44" s="1">
        <v>1</v>
      </c>
      <c r="B44" s="11">
        <v>5</v>
      </c>
      <c r="C44" s="11">
        <v>5</v>
      </c>
      <c r="E44" s="1">
        <v>4</v>
      </c>
      <c r="F44" s="1">
        <v>5</v>
      </c>
      <c r="H44" s="1">
        <v>4</v>
      </c>
      <c r="I44" s="1">
        <v>5</v>
      </c>
    </row>
    <row r="45" spans="1:9" x14ac:dyDescent="0.25">
      <c r="A45" s="1">
        <v>2</v>
      </c>
      <c r="B45" s="11">
        <v>5</v>
      </c>
      <c r="C45" s="11">
        <v>5</v>
      </c>
      <c r="E45" s="1">
        <v>5</v>
      </c>
      <c r="F45" s="1">
        <v>5</v>
      </c>
      <c r="H45" s="1">
        <v>5</v>
      </c>
      <c r="I45" s="1">
        <v>5</v>
      </c>
    </row>
    <row r="46" spans="1:9" x14ac:dyDescent="0.25">
      <c r="A46" s="1">
        <v>3</v>
      </c>
      <c r="B46" s="11">
        <v>5</v>
      </c>
      <c r="C46" s="11">
        <f>5+105+B38-100</f>
        <v>10</v>
      </c>
      <c r="E46" s="1">
        <v>6</v>
      </c>
      <c r="F46" s="1">
        <v>5</v>
      </c>
      <c r="H46" s="1">
        <v>6</v>
      </c>
      <c r="I46" s="1">
        <v>5</v>
      </c>
    </row>
    <row r="47" spans="1:9" x14ac:dyDescent="0.25">
      <c r="A47" s="1">
        <v>4</v>
      </c>
      <c r="B47" s="11">
        <v>5</v>
      </c>
      <c r="C47" s="11">
        <f>100*$B$39</f>
        <v>0.5</v>
      </c>
      <c r="E47" s="1">
        <v>7</v>
      </c>
      <c r="F47" s="1">
        <v>5</v>
      </c>
      <c r="H47" s="1">
        <v>7</v>
      </c>
      <c r="I47" s="1">
        <v>5</v>
      </c>
    </row>
    <row r="48" spans="1:9" x14ac:dyDescent="0.25">
      <c r="A48" s="1">
        <v>5</v>
      </c>
      <c r="B48" s="11">
        <v>5</v>
      </c>
      <c r="C48" s="11">
        <f t="shared" ref="C48:C53" si="0">100*$B$39</f>
        <v>0.5</v>
      </c>
      <c r="E48" s="1">
        <v>8</v>
      </c>
      <c r="F48" s="1">
        <v>5</v>
      </c>
      <c r="H48" s="1">
        <v>8</v>
      </c>
      <c r="I48" s="1">
        <v>5</v>
      </c>
    </row>
    <row r="49" spans="1:9" x14ac:dyDescent="0.25">
      <c r="A49" s="1">
        <v>6</v>
      </c>
      <c r="B49" s="11">
        <v>5</v>
      </c>
      <c r="C49" s="11">
        <f t="shared" si="0"/>
        <v>0.5</v>
      </c>
      <c r="E49" s="1">
        <v>9</v>
      </c>
      <c r="F49" s="1">
        <v>5</v>
      </c>
      <c r="H49" s="1">
        <v>9</v>
      </c>
      <c r="I49" s="1">
        <v>5</v>
      </c>
    </row>
    <row r="50" spans="1:9" x14ac:dyDescent="0.25">
      <c r="A50" s="1">
        <v>7</v>
      </c>
      <c r="B50" s="11">
        <v>5</v>
      </c>
      <c r="C50" s="11">
        <f t="shared" si="0"/>
        <v>0.5</v>
      </c>
      <c r="E50" s="1">
        <v>10</v>
      </c>
      <c r="F50" s="1">
        <v>105</v>
      </c>
      <c r="H50" s="1">
        <v>10</v>
      </c>
      <c r="I50" s="1">
        <v>105</v>
      </c>
    </row>
    <row r="51" spans="1:9" x14ac:dyDescent="0.25">
      <c r="A51" s="1">
        <v>8</v>
      </c>
      <c r="B51" s="11">
        <v>5</v>
      </c>
      <c r="C51" s="11">
        <f t="shared" si="0"/>
        <v>0.5</v>
      </c>
      <c r="E51" s="1" t="s">
        <v>57</v>
      </c>
      <c r="F51" s="6">
        <f>NPV(F38,F41:F50)-F39</f>
        <v>105.00001975680969</v>
      </c>
      <c r="H51" s="1" t="s">
        <v>57</v>
      </c>
      <c r="I51" s="6">
        <f>NPV(I38,I41:I50)-I39</f>
        <v>104.99987323298861</v>
      </c>
    </row>
    <row r="52" spans="1:9" x14ac:dyDescent="0.25">
      <c r="A52" s="1">
        <v>9</v>
      </c>
      <c r="B52" s="11">
        <v>5</v>
      </c>
      <c r="C52" s="11">
        <f t="shared" si="0"/>
        <v>0.5</v>
      </c>
    </row>
    <row r="53" spans="1:9" x14ac:dyDescent="0.25">
      <c r="A53" s="1">
        <v>10</v>
      </c>
      <c r="B53" s="1">
        <v>105</v>
      </c>
      <c r="C53" s="11">
        <f>100*$B$39+100</f>
        <v>100.5</v>
      </c>
    </row>
    <row r="55" spans="1:9" x14ac:dyDescent="0.25">
      <c r="A55" s="1" t="s">
        <v>3</v>
      </c>
    </row>
    <row r="56" spans="1:9" x14ac:dyDescent="0.25">
      <c r="C56" s="1" t="s">
        <v>2</v>
      </c>
    </row>
    <row r="57" spans="1:9" x14ac:dyDescent="0.25">
      <c r="B57" s="31">
        <f>B40</f>
        <v>2.4989037811189663E-2</v>
      </c>
      <c r="C57" s="2">
        <v>0</v>
      </c>
      <c r="D57" s="2">
        <v>2</v>
      </c>
      <c r="E57" s="2">
        <v>4</v>
      </c>
      <c r="F57" s="2">
        <v>6</v>
      </c>
      <c r="G57" s="2">
        <v>8</v>
      </c>
      <c r="H57" s="2">
        <v>10</v>
      </c>
    </row>
    <row r="58" spans="1:9" x14ac:dyDescent="0.25">
      <c r="A58" s="1" t="s">
        <v>1</v>
      </c>
      <c r="B58" s="3">
        <v>5.0000000000000001E-3</v>
      </c>
      <c r="C58" s="33">
        <f t="dataTable" ref="C58:H66" dt2D="1" dtr="1" r1="B38" r2="B39"/>
        <v>2.4989037811189663E-2</v>
      </c>
      <c r="D58" s="33">
        <v>2.7256240932472586E-2</v>
      </c>
      <c r="E58" s="33">
        <v>2.9546267606933574E-2</v>
      </c>
      <c r="F58" s="33">
        <v>3.1859265930189284E-2</v>
      </c>
      <c r="G58" s="33">
        <v>3.4195375992970289E-2</v>
      </c>
      <c r="H58" s="33">
        <v>3.6554729381621964E-2</v>
      </c>
    </row>
    <row r="59" spans="1:9" x14ac:dyDescent="0.25">
      <c r="B59" s="3">
        <v>0.01</v>
      </c>
      <c r="C59" s="33">
        <v>2.8549855466829976E-2</v>
      </c>
      <c r="D59" s="33">
        <v>3.0821945326245714E-2</v>
      </c>
      <c r="E59" s="33">
        <v>3.311657367079146E-2</v>
      </c>
      <c r="F59" s="33">
        <v>3.5433877113916878E-2</v>
      </c>
      <c r="G59" s="33">
        <v>3.7773984167540187E-2</v>
      </c>
      <c r="H59" s="33">
        <v>4.0137014749044964E-2</v>
      </c>
    </row>
    <row r="60" spans="1:9" x14ac:dyDescent="0.25">
      <c r="B60" s="3">
        <v>1.4999999999999999E-2</v>
      </c>
      <c r="C60" s="33">
        <v>3.2070831223393492E-2</v>
      </c>
      <c r="D60" s="33">
        <v>3.4347396031683575E-2</v>
      </c>
      <c r="E60" s="33">
        <v>3.6646214110237052E-2</v>
      </c>
      <c r="F60" s="33">
        <v>3.8967411069979807E-2</v>
      </c>
      <c r="G60" s="33">
        <v>4.1311104334825766E-2</v>
      </c>
      <c r="H60" s="33">
        <v>4.3677402669558552E-2</v>
      </c>
    </row>
    <row r="61" spans="1:9" x14ac:dyDescent="0.25">
      <c r="B61" s="3">
        <v>0.02</v>
      </c>
      <c r="C61" s="33">
        <v>3.555261573870605E-2</v>
      </c>
      <c r="D61" s="33">
        <v>3.7833262339401763E-2</v>
      </c>
      <c r="E61" s="33">
        <v>4.0135877338676851E-2</v>
      </c>
      <c r="F61" s="33">
        <v>4.2460575802757639E-2</v>
      </c>
      <c r="G61" s="33">
        <v>4.480746454881479E-2</v>
      </c>
      <c r="H61" s="33">
        <v>4.717664169347402E-2</v>
      </c>
    </row>
    <row r="62" spans="1:9" x14ac:dyDescent="0.25">
      <c r="B62" s="3">
        <v>2.5000000000000001E-2</v>
      </c>
      <c r="C62" s="33">
        <v>3.8995857280753388E-2</v>
      </c>
      <c r="D62" s="33">
        <v>4.1280210509782922E-2</v>
      </c>
      <c r="E62" s="33">
        <v>4.3586248040648812E-2</v>
      </c>
      <c r="F62" s="33">
        <v>4.5914074843759645E-2</v>
      </c>
      <c r="G62" s="33">
        <v>4.8263787599767127E-2</v>
      </c>
      <c r="H62" s="37">
        <v>5.0635474268437619E-2</v>
      </c>
    </row>
    <row r="63" spans="1:9" x14ac:dyDescent="0.25">
      <c r="B63" s="3">
        <v>0.03</v>
      </c>
      <c r="C63" s="33">
        <v>4.2401200677289808E-2</v>
      </c>
      <c r="D63" s="33">
        <v>4.4688902709893341E-2</v>
      </c>
      <c r="E63" s="33">
        <v>4.6998006112876745E-2</v>
      </c>
      <c r="F63" s="33">
        <v>4.9328606199507963E-2</v>
      </c>
      <c r="G63" s="37">
        <v>5.1680789972054608E-2</v>
      </c>
      <c r="H63" s="37">
        <v>5.4054635710671706E-2</v>
      </c>
    </row>
    <row r="64" spans="1:9" x14ac:dyDescent="0.25">
      <c r="B64" s="3">
        <v>3.5000000000000003E-2</v>
      </c>
      <c r="C64" s="33">
        <v>4.5769286365614503E-2</v>
      </c>
      <c r="D64" s="33">
        <v>4.8059996067810973E-2</v>
      </c>
      <c r="E64" s="37">
        <v>5.0371825725662456E-2</v>
      </c>
      <c r="F64" s="37">
        <v>5.2704861422855576E-2</v>
      </c>
      <c r="G64" s="37">
        <v>5.5059180928516804E-2</v>
      </c>
      <c r="H64" s="37">
        <v>5.7434853305733835E-2</v>
      </c>
    </row>
    <row r="65" spans="2:8" x14ac:dyDescent="0.25">
      <c r="B65" s="3">
        <v>0.04</v>
      </c>
      <c r="C65" s="33">
        <v>4.9100749547919209E-2</v>
      </c>
      <c r="D65" s="37">
        <v>5.1394141835168439E-2</v>
      </c>
      <c r="E65" s="37">
        <v>5.3708374495230693E-2</v>
      </c>
      <c r="F65" s="37">
        <v>5.6043524797941613E-2</v>
      </c>
      <c r="G65" s="37">
        <v>5.8399661711062256E-2</v>
      </c>
      <c r="H65" s="37">
        <v>6.0776845533727197E-2</v>
      </c>
    </row>
    <row r="66" spans="2:8" x14ac:dyDescent="0.25">
      <c r="B66" s="3">
        <v>4.4999999999999998E-2</v>
      </c>
      <c r="C66" s="37">
        <v>5.2396219444044601E-2</v>
      </c>
      <c r="D66" s="37">
        <v>5.4691984649509973E-2</v>
      </c>
      <c r="E66" s="37">
        <v>5.7008312758227708E-2</v>
      </c>
      <c r="F66" s="37">
        <v>5.934527263975764E-2</v>
      </c>
      <c r="G66" s="37">
        <v>6.170292485202733E-2</v>
      </c>
      <c r="H66" s="37">
        <v>6.4081321370157429E-2</v>
      </c>
    </row>
    <row r="69" spans="2:8" x14ac:dyDescent="0.25">
      <c r="B69" s="32">
        <v>2.4989037811189663E-2</v>
      </c>
      <c r="C69" s="2">
        <v>0</v>
      </c>
      <c r="D69" s="2">
        <v>2</v>
      </c>
      <c r="E69" s="2">
        <v>4</v>
      </c>
      <c r="F69" s="2">
        <v>6</v>
      </c>
      <c r="G69" s="2">
        <v>8</v>
      </c>
      <c r="H69" s="2">
        <v>10</v>
      </c>
    </row>
    <row r="70" spans="2:8" x14ac:dyDescent="0.25">
      <c r="B70" s="32">
        <v>5.0000000000000001E-3</v>
      </c>
      <c r="C70" s="33">
        <v>2.4989037811189663E-2</v>
      </c>
      <c r="D70" s="33">
        <v>2.7256240932472586E-2</v>
      </c>
      <c r="E70" s="33">
        <v>2.9546267606933574E-2</v>
      </c>
      <c r="F70" s="33">
        <v>3.1859265930189284E-2</v>
      </c>
      <c r="G70" s="33">
        <v>3.4195375992970289E-2</v>
      </c>
      <c r="H70" s="33">
        <v>3.6554729381621964E-2</v>
      </c>
    </row>
    <row r="71" spans="2:8" x14ac:dyDescent="0.25">
      <c r="B71" s="32">
        <v>0.01</v>
      </c>
      <c r="C71" s="33">
        <v>2.8549855466829976E-2</v>
      </c>
      <c r="D71" s="33">
        <v>3.0821945326245714E-2</v>
      </c>
      <c r="E71" s="33">
        <v>3.311657367079146E-2</v>
      </c>
      <c r="F71" s="33">
        <v>3.5433877113916878E-2</v>
      </c>
      <c r="G71" s="33">
        <v>3.7773984167540187E-2</v>
      </c>
      <c r="H71" s="33">
        <v>4.0137014749044964E-2</v>
      </c>
    </row>
    <row r="72" spans="2:8" x14ac:dyDescent="0.25">
      <c r="B72" s="32">
        <v>1.4999999999999999E-2</v>
      </c>
      <c r="C72" s="33">
        <v>3.2070831223393492E-2</v>
      </c>
      <c r="D72" s="33">
        <v>3.4347396031683575E-2</v>
      </c>
      <c r="E72" s="33">
        <v>3.6646214110237052E-2</v>
      </c>
      <c r="F72" s="33">
        <v>3.8967411069979807E-2</v>
      </c>
      <c r="G72" s="33">
        <v>4.1311104334825766E-2</v>
      </c>
      <c r="H72" s="33">
        <v>4.3677402669558552E-2</v>
      </c>
    </row>
    <row r="73" spans="2:8" x14ac:dyDescent="0.25">
      <c r="B73" s="32">
        <v>0.02</v>
      </c>
      <c r="C73" s="33">
        <v>3.555261573870605E-2</v>
      </c>
      <c r="D73" s="33">
        <v>3.7833262339401763E-2</v>
      </c>
      <c r="E73" s="33">
        <v>4.0135877338676851E-2</v>
      </c>
      <c r="F73" s="33">
        <v>4.2460575802757639E-2</v>
      </c>
      <c r="G73" s="33">
        <v>4.480746454881479E-2</v>
      </c>
      <c r="H73" s="33">
        <v>4.717664169347402E-2</v>
      </c>
    </row>
    <row r="74" spans="2:8" x14ac:dyDescent="0.25">
      <c r="B74" s="32">
        <v>2.5000000000000001E-2</v>
      </c>
      <c r="C74" s="33">
        <v>3.8995857280753388E-2</v>
      </c>
      <c r="D74" s="33">
        <v>4.1280210509782922E-2</v>
      </c>
      <c r="E74" s="33">
        <v>4.3586248040648812E-2</v>
      </c>
      <c r="F74" s="33">
        <v>4.5914074843759645E-2</v>
      </c>
      <c r="G74" s="33">
        <v>4.8263787599767127E-2</v>
      </c>
      <c r="H74" s="33">
        <v>5.0635474268437619E-2</v>
      </c>
    </row>
    <row r="75" spans="2:8" x14ac:dyDescent="0.25">
      <c r="B75" s="32">
        <v>0.03</v>
      </c>
      <c r="C75" s="33">
        <v>4.2401200677289808E-2</v>
      </c>
      <c r="D75" s="33">
        <v>4.4688902709893341E-2</v>
      </c>
      <c r="E75" s="33">
        <v>4.6998006112876745E-2</v>
      </c>
      <c r="F75" s="33">
        <v>4.9328606199507963E-2</v>
      </c>
      <c r="G75" s="33">
        <v>5.1680789972054608E-2</v>
      </c>
      <c r="H75" s="33">
        <v>5.4054635710671706E-2</v>
      </c>
    </row>
    <row r="76" spans="2:8" x14ac:dyDescent="0.25">
      <c r="B76" s="32">
        <v>3.5000000000000003E-2</v>
      </c>
      <c r="C76" s="33">
        <v>4.5769286365614503E-2</v>
      </c>
      <c r="D76" s="33">
        <v>4.8059996067810973E-2</v>
      </c>
      <c r="E76" s="33">
        <v>0.05</v>
      </c>
      <c r="F76" s="33">
        <v>0.05</v>
      </c>
      <c r="G76" s="33">
        <v>0.05</v>
      </c>
      <c r="H76" s="33">
        <v>0.05</v>
      </c>
    </row>
    <row r="77" spans="2:8" x14ac:dyDescent="0.25">
      <c r="B77" s="32">
        <v>0.04</v>
      </c>
      <c r="C77" s="33">
        <v>4.9100749547919209E-2</v>
      </c>
      <c r="D77" s="33">
        <v>0.05</v>
      </c>
      <c r="E77" s="33">
        <v>0.05</v>
      </c>
      <c r="F77" s="33">
        <v>0.05</v>
      </c>
      <c r="G77" s="33">
        <v>0.05</v>
      </c>
      <c r="H77" s="33">
        <v>0.05</v>
      </c>
    </row>
    <row r="78" spans="2:8" x14ac:dyDescent="0.25">
      <c r="B78" s="32">
        <v>4.4999999999999998E-2</v>
      </c>
      <c r="C78" s="33">
        <v>0.05</v>
      </c>
      <c r="D78" s="33">
        <v>0.05</v>
      </c>
      <c r="E78" s="33">
        <v>0.05</v>
      </c>
      <c r="F78" s="33">
        <v>0.05</v>
      </c>
      <c r="G78" s="33">
        <v>0.05</v>
      </c>
      <c r="H78" s="33">
        <v>0.05</v>
      </c>
    </row>
  </sheetData>
  <phoneticPr fontId="1" type="noConversion"/>
  <hyperlinks>
    <hyperlink ref="A14" r:id="rId1" display="https://wiki.mbalib.com/zh-tw/%E5%88%B0%E6%9C%9F%E6%94%B6%E7%9B%8A%E7%8E%87" xr:uid="{B8FEC196-16B5-4083-9074-E4F85788CDBB}"/>
    <hyperlink ref="A29" r:id="rId2" display="https://wiki.mbalib.com/wiki/%E8%B5%8E%E5%9B%9E%E6%94%B6%E7%9B%8A%E7%8E%87" xr:uid="{1FD1CF8B-9C44-45E2-939E-8D8C76AB4216}"/>
  </hyperlinks>
  <pageMargins left="0.7" right="0.7" top="0.75" bottom="0.75" header="0.3" footer="0.3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5"/>
  <sheetViews>
    <sheetView workbookViewId="0">
      <selection activeCell="Q4" sqref="Q4"/>
    </sheetView>
  </sheetViews>
  <sheetFormatPr defaultColWidth="8.875" defaultRowHeight="15.75" x14ac:dyDescent="0.25"/>
  <cols>
    <col min="1" max="1" width="8.875" style="1"/>
    <col min="2" max="2" width="12.75" style="1" bestFit="1" customWidth="1"/>
    <col min="3" max="3" width="11.625" style="1" customWidth="1"/>
    <col min="4" max="4" width="8" style="1" bestFit="1" customWidth="1"/>
    <col min="5" max="5" width="10.375" style="1" bestFit="1" customWidth="1"/>
    <col min="6" max="6" width="8.875" style="1"/>
    <col min="7" max="7" width="10.375" style="1" customWidth="1"/>
    <col min="8" max="9" width="8.875" style="1"/>
    <col min="10" max="10" width="12.625" style="1" bestFit="1" customWidth="1"/>
    <col min="11" max="16384" width="8.875" style="1"/>
  </cols>
  <sheetData>
    <row r="1" spans="1:11" x14ac:dyDescent="0.25">
      <c r="A1" s="7" t="s">
        <v>13</v>
      </c>
      <c r="B1" s="7"/>
      <c r="C1" s="7"/>
      <c r="D1" s="7"/>
      <c r="E1" s="7"/>
      <c r="F1" s="7"/>
    </row>
    <row r="2" spans="1:11" ht="16.5" x14ac:dyDescent="0.25">
      <c r="A2" s="7" t="s">
        <v>28</v>
      </c>
      <c r="B2" s="7"/>
      <c r="C2" s="7"/>
      <c r="D2" s="7"/>
      <c r="E2" s="7"/>
      <c r="F2" s="7"/>
    </row>
    <row r="3" spans="1:11" x14ac:dyDescent="0.25">
      <c r="A3" s="7" t="s">
        <v>40</v>
      </c>
      <c r="B3" s="7"/>
      <c r="C3" s="7"/>
      <c r="D3" s="7"/>
      <c r="E3" s="7"/>
      <c r="F3" s="7"/>
    </row>
    <row r="4" spans="1:11" x14ac:dyDescent="0.25">
      <c r="A4" s="7" t="s">
        <v>6</v>
      </c>
      <c r="B4" s="7"/>
      <c r="C4" s="7"/>
      <c r="D4" s="7"/>
      <c r="E4" s="7"/>
      <c r="F4" s="7"/>
    </row>
    <row r="5" spans="1:11" x14ac:dyDescent="0.25">
      <c r="A5" s="7" t="s">
        <v>7</v>
      </c>
      <c r="B5" s="7"/>
      <c r="C5" s="7"/>
      <c r="D5" s="7"/>
      <c r="E5" s="7"/>
      <c r="F5" s="7"/>
    </row>
    <row r="6" spans="1:11" x14ac:dyDescent="0.25">
      <c r="E6" s="7"/>
      <c r="F6" s="7"/>
      <c r="I6" s="1" t="s">
        <v>39</v>
      </c>
    </row>
    <row r="7" spans="1:11" x14ac:dyDescent="0.25">
      <c r="B7" s="8" t="s">
        <v>8</v>
      </c>
      <c r="C7" s="8" t="s">
        <v>9</v>
      </c>
      <c r="D7" s="8" t="s">
        <v>10</v>
      </c>
      <c r="E7" s="8" t="s">
        <v>11</v>
      </c>
      <c r="F7" s="35" t="s">
        <v>58</v>
      </c>
      <c r="J7" s="1" t="s">
        <v>41</v>
      </c>
      <c r="K7" s="1" t="s">
        <v>32</v>
      </c>
    </row>
    <row r="8" spans="1:11" x14ac:dyDescent="0.25">
      <c r="B8" s="9">
        <v>0.12</v>
      </c>
      <c r="C8" s="9">
        <v>0.09</v>
      </c>
      <c r="D8" s="10" t="s">
        <v>12</v>
      </c>
      <c r="E8" s="10">
        <v>107.3043</v>
      </c>
      <c r="F8" s="36">
        <v>94.576434436858264</v>
      </c>
      <c r="K8" s="1">
        <f>C19</f>
        <v>4.6951399028288119</v>
      </c>
    </row>
    <row r="9" spans="1:11" x14ac:dyDescent="0.25">
      <c r="J9" s="5">
        <v>0.03</v>
      </c>
      <c r="K9" s="1">
        <f t="dataTable" ref="K9:K23" dt2D="0" dtr="0" r1="C8"/>
        <v>4.8698367235845934</v>
      </c>
    </row>
    <row r="10" spans="1:11" x14ac:dyDescent="0.25">
      <c r="A10" s="1" t="s">
        <v>33</v>
      </c>
      <c r="E10" s="1" t="s">
        <v>34</v>
      </c>
      <c r="J10" s="12">
        <v>3.5000000000000003E-2</v>
      </c>
      <c r="K10" s="1">
        <v>4.8556358563307835</v>
      </c>
    </row>
    <row r="11" spans="1:11" x14ac:dyDescent="0.25">
      <c r="A11" s="1" t="s">
        <v>29</v>
      </c>
      <c r="B11" s="1" t="s">
        <v>30</v>
      </c>
      <c r="C11" s="1" t="s">
        <v>31</v>
      </c>
      <c r="F11" s="1" t="s">
        <v>37</v>
      </c>
      <c r="G11" s="1" t="s">
        <v>49</v>
      </c>
      <c r="J11" s="5">
        <v>0.04</v>
      </c>
      <c r="K11" s="1">
        <v>4.8413648957354454</v>
      </c>
    </row>
    <row r="12" spans="1:11" x14ac:dyDescent="0.25">
      <c r="A12" s="1">
        <v>1</v>
      </c>
      <c r="B12" s="1">
        <f>$B$8*$F$8</f>
        <v>11.349172132422991</v>
      </c>
      <c r="C12" s="1">
        <f>A12*B12</f>
        <v>11.349172132422991</v>
      </c>
      <c r="E12" s="1" t="s">
        <v>35</v>
      </c>
      <c r="F12" s="12">
        <v>9.0999999999999998E-2</v>
      </c>
      <c r="G12" s="29">
        <f>$E$8*(1-$C$20*0.1%)</f>
        <v>106.84209018286687</v>
      </c>
      <c r="J12" s="12">
        <v>4.4999999999999998E-2</v>
      </c>
      <c r="K12" s="1">
        <v>4.827025345485513</v>
      </c>
    </row>
    <row r="13" spans="1:11" x14ac:dyDescent="0.25">
      <c r="A13" s="1">
        <v>2</v>
      </c>
      <c r="B13" s="1">
        <f t="shared" ref="B13:B16" si="0">$B$8*$F$8</f>
        <v>11.349172132422991</v>
      </c>
      <c r="C13" s="1">
        <f t="shared" ref="C13:C17" si="1">A13*B13</f>
        <v>22.698344264845982</v>
      </c>
      <c r="E13" s="1" t="s">
        <v>36</v>
      </c>
      <c r="F13" s="12">
        <v>8.8999999999999996E-2</v>
      </c>
      <c r="G13" s="29">
        <f>$E$8*(1+$C$20*0.1%)</f>
        <v>107.76650981713313</v>
      </c>
      <c r="J13" s="5">
        <v>0.05</v>
      </c>
      <c r="K13" s="1">
        <v>4.8126187285399764</v>
      </c>
    </row>
    <row r="14" spans="1:11" x14ac:dyDescent="0.25">
      <c r="A14" s="1">
        <v>3</v>
      </c>
      <c r="B14" s="1">
        <f t="shared" si="0"/>
        <v>11.349172132422991</v>
      </c>
      <c r="C14" s="1">
        <f t="shared" si="1"/>
        <v>34.047516397268971</v>
      </c>
      <c r="J14" s="12">
        <v>5.5E-2</v>
      </c>
      <c r="K14" s="1">
        <v>4.7981465863794996</v>
      </c>
    </row>
    <row r="15" spans="1:11" x14ac:dyDescent="0.25">
      <c r="A15" s="1">
        <v>4</v>
      </c>
      <c r="B15" s="1">
        <f t="shared" si="0"/>
        <v>11.349172132422991</v>
      </c>
      <c r="C15" s="1">
        <f t="shared" si="1"/>
        <v>45.396688529691964</v>
      </c>
      <c r="E15" s="1" t="s">
        <v>38</v>
      </c>
      <c r="J15" s="5">
        <v>0.06</v>
      </c>
      <c r="K15" s="1">
        <v>4.7836104782448929</v>
      </c>
    </row>
    <row r="16" spans="1:11" x14ac:dyDescent="0.25">
      <c r="A16" s="1">
        <v>5</v>
      </c>
      <c r="B16" s="1">
        <f t="shared" si="0"/>
        <v>11.349172132422991</v>
      </c>
      <c r="C16" s="1">
        <f t="shared" si="1"/>
        <v>56.745860662114957</v>
      </c>
      <c r="E16" s="1" t="s">
        <v>60</v>
      </c>
      <c r="F16" s="1" t="s">
        <v>55</v>
      </c>
      <c r="J16" s="12">
        <v>6.5000000000000002E-2</v>
      </c>
      <c r="K16" s="1">
        <v>4.7690119803652493</v>
      </c>
    </row>
    <row r="17" spans="1:11" x14ac:dyDescent="0.25">
      <c r="A17" s="1">
        <v>6</v>
      </c>
      <c r="B17" s="1">
        <f>$B$8*$F$8+$F$8</f>
        <v>105.92560656928126</v>
      </c>
      <c r="C17" s="1">
        <f t="shared" si="1"/>
        <v>635.55363941568748</v>
      </c>
      <c r="E17" s="1">
        <v>1</v>
      </c>
      <c r="F17" s="1">
        <f>$B$8*$F$8</f>
        <v>11.349172132422991</v>
      </c>
      <c r="J17" s="5">
        <v>7.0000000000000007E-2</v>
      </c>
      <c r="K17" s="1">
        <v>4.7543526851765376</v>
      </c>
    </row>
    <row r="18" spans="1:11" x14ac:dyDescent="0.25">
      <c r="A18" s="1" t="s">
        <v>59</v>
      </c>
      <c r="B18" s="6">
        <f>NPV($C$8,B12:B17)</f>
        <v>107.30430000000001</v>
      </c>
      <c r="C18" s="6">
        <f>NPV($C$8,C12:C17)</f>
        <v>503.8087006751137</v>
      </c>
      <c r="E18" s="1">
        <v>2</v>
      </c>
      <c r="F18" s="1">
        <f t="shared" ref="F18:F21" si="2">$B$8*$F$8</f>
        <v>11.349172132422991</v>
      </c>
      <c r="G18" s="12"/>
      <c r="H18" s="12"/>
      <c r="J18" s="12">
        <v>7.4999999999999997E-2</v>
      </c>
      <c r="K18" s="1">
        <v>4.73963420053148</v>
      </c>
    </row>
    <row r="19" spans="1:11" x14ac:dyDescent="0.25">
      <c r="A19" s="1" t="s">
        <v>32</v>
      </c>
      <c r="C19" s="11">
        <f>C18/B18</f>
        <v>4.6951399028288119</v>
      </c>
      <c r="E19" s="1">
        <v>3</v>
      </c>
      <c r="F19" s="1">
        <f t="shared" si="2"/>
        <v>11.349172132422991</v>
      </c>
      <c r="J19" s="5">
        <v>0.08</v>
      </c>
      <c r="K19" s="1">
        <v>4.7248581489014914</v>
      </c>
    </row>
    <row r="20" spans="1:11" x14ac:dyDescent="0.25">
      <c r="A20" s="1" t="s">
        <v>50</v>
      </c>
      <c r="C20" s="1">
        <f>C19/(1+C8)</f>
        <v>4.3074678007603779</v>
      </c>
      <c r="E20" s="1">
        <v>4</v>
      </c>
      <c r="F20" s="1">
        <f t="shared" si="2"/>
        <v>11.349172132422991</v>
      </c>
      <c r="J20" s="12">
        <v>8.5000000000000006E-2</v>
      </c>
      <c r="K20" s="1">
        <v>4.7100261665715566</v>
      </c>
    </row>
    <row r="21" spans="1:11" x14ac:dyDescent="0.25">
      <c r="E21" s="1">
        <v>5</v>
      </c>
      <c r="F21" s="1">
        <f t="shared" si="2"/>
        <v>11.349172132422991</v>
      </c>
      <c r="G21" s="6"/>
      <c r="H21" s="6"/>
      <c r="J21" s="5">
        <v>9.0000000000000094E-2</v>
      </c>
      <c r="K21" s="1">
        <v>4.6951399028288119</v>
      </c>
    </row>
    <row r="22" spans="1:11" x14ac:dyDescent="0.25">
      <c r="E22" s="1">
        <v>6</v>
      </c>
      <c r="F22" s="1">
        <f>$B$8*$F$8+$F$8</f>
        <v>105.92560656928126</v>
      </c>
      <c r="J22" s="12">
        <v>9.5000000000000098E-2</v>
      </c>
      <c r="K22" s="1">
        <v>4.6802010191457155</v>
      </c>
    </row>
    <row r="23" spans="1:11" x14ac:dyDescent="0.25">
      <c r="E23" s="1" t="s">
        <v>61</v>
      </c>
      <c r="F23" s="29">
        <f>NPV($C$8,F17:F22)</f>
        <v>107.30430000000001</v>
      </c>
      <c r="J23" s="5">
        <v>0.1</v>
      </c>
      <c r="K23" s="1">
        <v>4.6652111883586098</v>
      </c>
    </row>
    <row r="24" spans="1:11" x14ac:dyDescent="0.25">
      <c r="E24" s="1" t="s">
        <v>35</v>
      </c>
      <c r="F24" s="29">
        <f>NPV(9.1%,F17:F22)</f>
        <v>106.84344133762151</v>
      </c>
    </row>
    <row r="25" spans="1:11" x14ac:dyDescent="0.25">
      <c r="E25" s="1" t="s">
        <v>36</v>
      </c>
      <c r="F25" s="29">
        <f>NPV(8.9%,F17:F22)</f>
        <v>107.76786729174431</v>
      </c>
    </row>
  </sheetData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3"/>
  <sheetViews>
    <sheetView workbookViewId="0">
      <selection activeCell="B13" sqref="B13"/>
    </sheetView>
  </sheetViews>
  <sheetFormatPr defaultColWidth="8.875" defaultRowHeight="15.75" x14ac:dyDescent="0.25"/>
  <cols>
    <col min="1" max="6" width="8.875" style="1"/>
    <col min="7" max="7" width="8.25" style="1" bestFit="1" customWidth="1"/>
    <col min="8" max="16384" width="8.875" style="1"/>
  </cols>
  <sheetData>
    <row r="1" spans="1:11" x14ac:dyDescent="0.25">
      <c r="A1" s="7" t="s">
        <v>20</v>
      </c>
      <c r="B1" s="7"/>
      <c r="C1" s="7"/>
      <c r="D1" s="7"/>
      <c r="E1" s="7"/>
      <c r="F1" s="7"/>
      <c r="G1" s="7"/>
      <c r="H1" s="7"/>
    </row>
    <row r="2" spans="1:11" x14ac:dyDescent="0.25">
      <c r="A2" s="7"/>
      <c r="B2" s="7"/>
      <c r="C2" s="7"/>
      <c r="D2" s="7"/>
      <c r="E2" s="7"/>
      <c r="F2" s="7"/>
      <c r="G2" s="7"/>
      <c r="H2" s="7"/>
    </row>
    <row r="3" spans="1:11" x14ac:dyDescent="0.25">
      <c r="A3" s="10" t="s">
        <v>14</v>
      </c>
      <c r="B3" s="10" t="s">
        <v>15</v>
      </c>
      <c r="C3" s="10" t="s">
        <v>16</v>
      </c>
      <c r="D3" s="10" t="s">
        <v>17</v>
      </c>
      <c r="E3" s="10" t="s">
        <v>18</v>
      </c>
      <c r="F3" s="10" t="s">
        <v>19</v>
      </c>
      <c r="G3" s="10" t="s">
        <v>45</v>
      </c>
      <c r="H3" s="7"/>
    </row>
    <row r="4" spans="1:11" x14ac:dyDescent="0.25">
      <c r="A4" s="10">
        <v>1</v>
      </c>
      <c r="B4" s="14">
        <v>100</v>
      </c>
      <c r="C4" s="14">
        <v>50</v>
      </c>
      <c r="D4" s="14">
        <v>45</v>
      </c>
      <c r="E4" s="14">
        <v>60</v>
      </c>
      <c r="F4" s="14">
        <v>70</v>
      </c>
      <c r="G4" s="13">
        <f t="array" ref="G4">MMULT(C4:F4,TRANSPOSE($C$11:$F$11))</f>
        <v>617.38802522278672</v>
      </c>
      <c r="H4" s="7"/>
    </row>
    <row r="5" spans="1:11" x14ac:dyDescent="0.25">
      <c r="A5" s="10">
        <v>2</v>
      </c>
      <c r="B5" s="14">
        <v>380</v>
      </c>
      <c r="C5" s="14">
        <v>50</v>
      </c>
      <c r="D5" s="14">
        <v>35</v>
      </c>
      <c r="E5" s="14">
        <v>0</v>
      </c>
      <c r="F5" s="14">
        <v>50</v>
      </c>
      <c r="G5" s="13">
        <f t="array" ref="G5">MMULT(C5:F5,TRANSPOSE($C$11:$F$11))</f>
        <v>380.00000090616828</v>
      </c>
      <c r="H5" s="7"/>
    </row>
    <row r="6" spans="1:11" x14ac:dyDescent="0.25">
      <c r="A6" s="10">
        <v>3</v>
      </c>
      <c r="B6" s="14">
        <v>600</v>
      </c>
      <c r="C6" s="14">
        <v>50</v>
      </c>
      <c r="D6" s="14">
        <v>28</v>
      </c>
      <c r="E6" s="14">
        <v>60</v>
      </c>
      <c r="F6" s="14">
        <v>50</v>
      </c>
      <c r="G6" s="13">
        <f t="array" ref="G6">MMULT(C6:F6,TRANSPOSE($C$11:$F$11))</f>
        <v>600.0000007238084</v>
      </c>
      <c r="H6" s="7"/>
    </row>
    <row r="7" spans="1:11" x14ac:dyDescent="0.25">
      <c r="A7" s="10">
        <v>4</v>
      </c>
      <c r="B7" s="14">
        <v>400</v>
      </c>
      <c r="C7" s="14">
        <v>50</v>
      </c>
      <c r="D7" s="14">
        <v>100</v>
      </c>
      <c r="E7" s="14">
        <v>0</v>
      </c>
      <c r="F7" s="14">
        <v>20</v>
      </c>
      <c r="G7" s="13">
        <f t="array" ref="G7">MMULT(C7:F7,TRANSPOSE($C$11:$F$11))</f>
        <v>399.99999882751831</v>
      </c>
      <c r="H7" s="7"/>
    </row>
    <row r="8" spans="1:11" x14ac:dyDescent="0.25">
      <c r="A8" s="10">
        <v>5</v>
      </c>
      <c r="B8" s="14">
        <v>200</v>
      </c>
      <c r="C8" s="14">
        <v>300</v>
      </c>
      <c r="D8" s="14">
        <v>230</v>
      </c>
      <c r="E8" s="14">
        <v>60</v>
      </c>
      <c r="F8" s="14">
        <v>60</v>
      </c>
      <c r="G8" s="13">
        <f t="array" ref="G8">MMULT(C8:F8,TRANSPOSE($C$11:$F$11))</f>
        <v>2408.9674682694276</v>
      </c>
      <c r="H8" s="7"/>
    </row>
    <row r="9" spans="1:11" ht="16.5" thickBot="1" x14ac:dyDescent="0.3">
      <c r="A9" s="20">
        <v>6</v>
      </c>
      <c r="B9" s="21">
        <v>700</v>
      </c>
      <c r="C9" s="21">
        <v>0</v>
      </c>
      <c r="D9" s="21">
        <v>300</v>
      </c>
      <c r="E9" s="21">
        <v>100</v>
      </c>
      <c r="F9" s="21">
        <v>400</v>
      </c>
      <c r="G9" s="22">
        <f t="array" ref="G9">MMULT(C9:F9,TRANSPOSE($C$11:$F$11))</f>
        <v>699.99999999999989</v>
      </c>
      <c r="H9" s="7"/>
    </row>
    <row r="10" spans="1:11" x14ac:dyDescent="0.25">
      <c r="A10" s="15" t="s">
        <v>44</v>
      </c>
      <c r="B10" s="15"/>
      <c r="C10" s="19">
        <v>369</v>
      </c>
      <c r="D10" s="19">
        <v>471</v>
      </c>
      <c r="E10" s="19">
        <v>222</v>
      </c>
      <c r="F10" s="19">
        <v>437</v>
      </c>
      <c r="G10" s="17"/>
      <c r="H10" s="7"/>
    </row>
    <row r="11" spans="1:11" x14ac:dyDescent="0.25">
      <c r="A11" s="13" t="s">
        <v>42</v>
      </c>
      <c r="B11" s="13"/>
      <c r="C11" s="13">
        <v>6.8069778561630976</v>
      </c>
      <c r="D11" s="13">
        <v>0.50919375325765204</v>
      </c>
      <c r="E11" s="13">
        <v>3.7260726015073922</v>
      </c>
      <c r="F11" s="13">
        <v>0.43658653467991293</v>
      </c>
      <c r="G11" s="17"/>
      <c r="H11" s="7"/>
      <c r="K11" s="2"/>
    </row>
    <row r="12" spans="1:11" x14ac:dyDescent="0.25">
      <c r="A12" s="2" t="s">
        <v>43</v>
      </c>
      <c r="B12" s="2">
        <f>SUM(C12:F12)</f>
        <v>3769.5815198983005</v>
      </c>
      <c r="C12" s="2">
        <f>C10*C11</f>
        <v>2511.7748289241831</v>
      </c>
      <c r="D12" s="2">
        <f t="shared" ref="D12:F12" si="0">D10*D11</f>
        <v>239.8302577843541</v>
      </c>
      <c r="E12" s="2">
        <f t="shared" si="0"/>
        <v>827.18811753464104</v>
      </c>
      <c r="F12" s="2">
        <f t="shared" si="0"/>
        <v>190.78831565512195</v>
      </c>
      <c r="G12" s="16"/>
    </row>
    <row r="13" spans="1:11" ht="16.5" thickBot="1" x14ac:dyDescent="0.3">
      <c r="I13" s="18"/>
    </row>
  </sheetData>
  <phoneticPr fontId="1" type="noConversion"/>
  <pageMargins left="0.7" right="0.7" top="0.75" bottom="0.75" header="0.3" footer="0.3"/>
  <pageSetup paperSize="0" orientation="portrait" horizontalDpi="0" verticalDpi="0" copies="0" r:id="rId1"/>
  <ignoredErrors>
    <ignoredError sqref="G4:G9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Q1</vt:lpstr>
      <vt:lpstr>Q2</vt:lpstr>
      <vt:lpstr>Q3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referee</dc:creator>
  <cp:lastModifiedBy>王博奕</cp:lastModifiedBy>
  <dcterms:created xsi:type="dcterms:W3CDTF">2018-11-26T01:10:37Z</dcterms:created>
  <dcterms:modified xsi:type="dcterms:W3CDTF">2021-12-13T16:54:04Z</dcterms:modified>
</cp:coreProperties>
</file>