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user\Марцулевич Екатерина\РАБОЧАЯ\"/>
    </mc:Choice>
  </mc:AlternateContent>
  <bookViews>
    <workbookView xWindow="0" yWindow="45" windowWidth="19155" windowHeight="1182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R15" i="1" l="1"/>
  <c r="O8" i="1"/>
  <c r="O9" i="1"/>
  <c r="O10" i="1"/>
  <c r="O11" i="1"/>
  <c r="O13" i="1"/>
  <c r="O14" i="1"/>
  <c r="M9" i="1"/>
  <c r="M10" i="1"/>
  <c r="M11" i="1"/>
  <c r="M12" i="1"/>
  <c r="M13" i="1"/>
  <c r="M14" i="1"/>
  <c r="M8" i="1"/>
  <c r="R9" i="1"/>
  <c r="R10" i="1"/>
  <c r="R11" i="1"/>
  <c r="R12" i="1"/>
  <c r="R13" i="1"/>
  <c r="R14" i="1"/>
  <c r="R8" i="1"/>
  <c r="N8" i="1"/>
  <c r="H15" i="1"/>
  <c r="K15" i="1"/>
  <c r="L9" i="1"/>
  <c r="L10" i="1"/>
  <c r="L11" i="1"/>
  <c r="L14" i="1"/>
  <c r="K14" i="1"/>
  <c r="Q14" i="1" s="1"/>
  <c r="G14" i="1"/>
  <c r="H14" i="1" s="1"/>
  <c r="K13" i="1"/>
  <c r="J13" i="1"/>
  <c r="Q13" i="1" s="1"/>
  <c r="I13" i="1"/>
  <c r="G13" i="1"/>
  <c r="H13" i="1" s="1"/>
  <c r="Q12" i="1"/>
  <c r="G12" i="1"/>
  <c r="H12" i="1" s="1"/>
  <c r="N12" i="1" s="1"/>
  <c r="Q11" i="1"/>
  <c r="I11" i="1"/>
  <c r="G11" i="1"/>
  <c r="H11" i="1" s="1"/>
  <c r="Q10" i="1"/>
  <c r="I10" i="1"/>
  <c r="G10" i="1"/>
  <c r="H10" i="1" s="1"/>
  <c r="Q9" i="1"/>
  <c r="I9" i="1"/>
  <c r="G9" i="1"/>
  <c r="H9" i="1" s="1"/>
  <c r="K8" i="1"/>
  <c r="J8" i="1"/>
  <c r="J15" i="1" s="1"/>
  <c r="I8" i="1"/>
  <c r="I15" i="1" s="1"/>
  <c r="F8" i="1"/>
  <c r="F15" i="1" s="1"/>
  <c r="D8" i="1"/>
  <c r="D15" i="1" s="1"/>
  <c r="L13" i="1" l="1"/>
  <c r="N14" i="1"/>
  <c r="N13" i="1"/>
  <c r="N11" i="1"/>
  <c r="N10" i="1"/>
  <c r="N9" i="1"/>
  <c r="L8" i="1"/>
  <c r="P9" i="1"/>
  <c r="P10" i="1"/>
  <c r="P11" i="1"/>
  <c r="P12" i="1"/>
  <c r="P13" i="1"/>
  <c r="P14" i="1"/>
  <c r="G8" i="1"/>
  <c r="G15" i="1" s="1"/>
  <c r="H8" i="1"/>
  <c r="P8" i="1"/>
  <c r="P15" i="1" s="1"/>
  <c r="Q8" i="1"/>
  <c r="Q15" i="1" s="1"/>
  <c r="L15" i="1" l="1"/>
  <c r="N15" i="1"/>
</calcChain>
</file>

<file path=xl/sharedStrings.xml><?xml version="1.0" encoding="utf-8"?>
<sst xmlns="http://schemas.openxmlformats.org/spreadsheetml/2006/main" count="42" uniqueCount="27">
  <si>
    <t>Вид продукции</t>
  </si>
  <si>
    <t>Цвет</t>
  </si>
  <si>
    <t>НМ-60 23*63</t>
  </si>
  <si>
    <t>Б-130</t>
  </si>
  <si>
    <t>Орех Таволато Греция</t>
  </si>
  <si>
    <t>Б-140</t>
  </si>
  <si>
    <t>НД-057 10*69</t>
  </si>
  <si>
    <t>П-050 22*75</t>
  </si>
  <si>
    <t>П-057 22*69-4</t>
  </si>
  <si>
    <t>ЛУК П-001-4</t>
  </si>
  <si>
    <t>Факт время</t>
  </si>
  <si>
    <t>Норма вр км/ч</t>
  </si>
  <si>
    <t>Факт работы участка по изготовлению погонажных изделий на 9--12 декабря 2013 года</t>
  </si>
  <si>
    <t>Плановая наладка, ч.</t>
  </si>
  <si>
    <t>План. время, ч.</t>
  </si>
  <si>
    <t>План. время через фактич. объем</t>
  </si>
  <si>
    <t>%</t>
  </si>
  <si>
    <t>ч.</t>
  </si>
  <si>
    <t>Фактическая наладка,</t>
  </si>
  <si>
    <t>м.п.</t>
  </si>
  <si>
    <t>∑ факт. времени</t>
  </si>
  <si>
    <t>∑ план. времени</t>
  </si>
  <si>
    <r>
      <rPr>
        <b/>
        <sz val="10"/>
        <rFont val="Calibri"/>
        <family val="2"/>
        <charset val="204"/>
      </rPr>
      <t>∆</t>
    </r>
    <r>
      <rPr>
        <b/>
        <i/>
        <sz val="10"/>
        <rFont val="Times New Roman"/>
        <family val="1"/>
        <charset val="204"/>
      </rPr>
      <t xml:space="preserve"> факт. наладка/план</t>
    </r>
  </si>
  <si>
    <r>
      <rPr>
        <b/>
        <sz val="10"/>
        <rFont val="Calibri"/>
        <family val="2"/>
        <charset val="204"/>
      </rPr>
      <t>∆</t>
    </r>
    <r>
      <rPr>
        <b/>
        <i/>
        <sz val="10"/>
        <rFont val="Times New Roman"/>
        <family val="1"/>
        <charset val="204"/>
      </rPr>
      <t xml:space="preserve"> факт. время окутки/план</t>
    </r>
  </si>
  <si>
    <t xml:space="preserve">Плановый объем на 09.12-14.12 </t>
  </si>
  <si>
    <t>Факт. Объем на 09.12-12.12</t>
  </si>
  <si>
    <t>∆ ∑ факт времени/∑план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</si>
</sst>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4" fillId="0" borderId="0" xfId="1" applyFont="1" applyBorder="1" applyAlignment="1">
      <alignment horizontal="center"/>
    </xf>
    <xf numFmtId="2" fontId="0" fillId="0" borderId="0" xfId="0" applyNumberFormat="1"/>
    <xf numFmtId="9" fontId="0" fillId="0" borderId="0" xfId="2" applyFont="1"/>
    <xf numFmtId="0" fontId="3" fillId="0" borderId="4" xfId="1" applyFont="1" applyBorder="1" applyAlignment="1">
      <alignment horizontal="center"/>
    </xf>
    <xf numFmtId="2" fontId="3" fillId="0" borderId="4" xfId="1" applyNumberFormat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9" fontId="0" fillId="0" borderId="4" xfId="2" applyFont="1" applyBorder="1"/>
    <xf numFmtId="0" fontId="2" fillId="0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2" xfId="0" applyBorder="1" applyAlignment="1"/>
    <xf numFmtId="1" fontId="8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8" fillId="0" borderId="3" xfId="0" applyFont="1" applyBorder="1" applyAlignment="1"/>
    <xf numFmtId="0" fontId="3" fillId="0" borderId="5" xfId="1" applyFont="1" applyFill="1" applyBorder="1" applyAlignment="1">
      <alignment horizontal="center" wrapText="1"/>
    </xf>
    <xf numFmtId="9" fontId="0" fillId="0" borderId="5" xfId="2" applyFont="1" applyBorder="1"/>
    <xf numFmtId="9" fontId="0" fillId="0" borderId="1" xfId="2" applyFont="1" applyBorder="1"/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"/>
  <sheetViews>
    <sheetView tabSelected="1" workbookViewId="0">
      <selection activeCell="Q15" sqref="Q15"/>
    </sheetView>
  </sheetViews>
  <sheetFormatPr defaultRowHeight="15" x14ac:dyDescent="0.25"/>
  <cols>
    <col min="2" max="2" width="13" customWidth="1"/>
    <col min="3" max="3" width="19.140625" bestFit="1" customWidth="1"/>
    <col min="4" max="4" width="9.85546875" customWidth="1"/>
    <col min="6" max="6" width="10" customWidth="1"/>
    <col min="7" max="7" width="8.85546875" bestFit="1" customWidth="1"/>
    <col min="8" max="8" width="9.42578125" style="1" bestFit="1" customWidth="1"/>
    <col min="9" max="9" width="9.28515625" style="1" bestFit="1" customWidth="1"/>
    <col min="10" max="10" width="9" customWidth="1"/>
    <col min="11" max="11" width="6.5703125" bestFit="1" customWidth="1"/>
    <col min="12" max="12" width="7.28515625" style="1" bestFit="1" customWidth="1"/>
    <col min="13" max="13" width="7.85546875" customWidth="1"/>
    <col min="14" max="14" width="6.28515625" bestFit="1" customWidth="1"/>
    <col min="15" max="15" width="7.42578125" customWidth="1"/>
    <col min="16" max="16" width="10" customWidth="1"/>
  </cols>
  <sheetData>
    <row r="1" spans="1:36" x14ac:dyDescent="0.25">
      <c r="A1" s="1"/>
      <c r="B1" s="1"/>
      <c r="C1" s="1"/>
      <c r="D1" s="1"/>
    </row>
    <row r="2" spans="1:36" ht="16.5" thickBot="1" x14ac:dyDescent="0.3">
      <c r="A2" s="2"/>
      <c r="B2" s="4"/>
      <c r="C2" s="4"/>
      <c r="D2" s="4"/>
      <c r="E2" s="1"/>
      <c r="F2" s="1"/>
      <c r="G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s="1" customFormat="1" ht="15.75" thickBot="1" x14ac:dyDescent="0.3">
      <c r="B3" s="34" t="s">
        <v>12</v>
      </c>
      <c r="C3" s="15"/>
      <c r="D3" s="15"/>
    </row>
    <row r="5" spans="1:36" x14ac:dyDescent="0.25">
      <c r="G5" s="5"/>
      <c r="I5" s="6"/>
      <c r="M5" s="6"/>
      <c r="N5" s="6"/>
    </row>
    <row r="6" spans="1:36" ht="67.5" x14ac:dyDescent="0.25">
      <c r="B6" s="7" t="s">
        <v>0</v>
      </c>
      <c r="C6" s="7" t="s">
        <v>1</v>
      </c>
      <c r="D6" s="9" t="s">
        <v>24</v>
      </c>
      <c r="E6" s="8" t="s">
        <v>11</v>
      </c>
      <c r="F6" s="9" t="s">
        <v>13</v>
      </c>
      <c r="G6" s="9" t="s">
        <v>14</v>
      </c>
      <c r="H6" s="9" t="s">
        <v>15</v>
      </c>
      <c r="I6" s="9" t="s">
        <v>25</v>
      </c>
      <c r="J6" s="9" t="s">
        <v>18</v>
      </c>
      <c r="K6" s="9" t="s">
        <v>10</v>
      </c>
      <c r="L6" s="32" t="s">
        <v>22</v>
      </c>
      <c r="M6" s="33"/>
      <c r="N6" s="32" t="s">
        <v>23</v>
      </c>
      <c r="O6" s="33"/>
      <c r="P6" s="9" t="s">
        <v>21</v>
      </c>
      <c r="Q6" s="9" t="s">
        <v>20</v>
      </c>
      <c r="R6" s="9" t="s">
        <v>26</v>
      </c>
    </row>
    <row r="7" spans="1:36" x14ac:dyDescent="0.25">
      <c r="B7" s="7"/>
      <c r="C7" s="7"/>
      <c r="D7" s="9" t="s">
        <v>19</v>
      </c>
      <c r="E7" s="8"/>
      <c r="F7" s="9" t="s">
        <v>17</v>
      </c>
      <c r="G7" s="9" t="s">
        <v>17</v>
      </c>
      <c r="H7" s="9" t="s">
        <v>17</v>
      </c>
      <c r="I7" s="9" t="s">
        <v>19</v>
      </c>
      <c r="J7" s="9" t="s">
        <v>17</v>
      </c>
      <c r="K7" s="9" t="s">
        <v>17</v>
      </c>
      <c r="L7" s="9" t="s">
        <v>17</v>
      </c>
      <c r="M7" s="9" t="s">
        <v>16</v>
      </c>
      <c r="N7" s="9" t="s">
        <v>17</v>
      </c>
      <c r="O7" s="9" t="s">
        <v>16</v>
      </c>
      <c r="P7" s="9" t="s">
        <v>17</v>
      </c>
      <c r="Q7" s="35" t="s">
        <v>17</v>
      </c>
      <c r="R7" s="17" t="s">
        <v>16</v>
      </c>
    </row>
    <row r="8" spans="1:36" x14ac:dyDescent="0.25">
      <c r="B8" s="10" t="s">
        <v>2</v>
      </c>
      <c r="C8" s="11"/>
      <c r="D8" s="11">
        <f>24080*2</f>
        <v>48160</v>
      </c>
      <c r="E8" s="17">
        <v>1.1499999999999999</v>
      </c>
      <c r="F8" s="17">
        <f>2*2</f>
        <v>4</v>
      </c>
      <c r="G8" s="18">
        <f>D8/1000/E8*3</f>
        <v>125.63478260869564</v>
      </c>
      <c r="H8" s="18">
        <f>I8/D8*G8</f>
        <v>120.36104347826085</v>
      </c>
      <c r="I8" s="18">
        <f>390*2.8+3210*2.8+705*2.8+1315*2.8+138*2.8+2164*2.8+2260*2.8+666*2.8+111*2.8+365*2.8+1517*2.8+2390*2.8+1247*2.8</f>
        <v>46138.399999999994</v>
      </c>
      <c r="J8" s="17">
        <f>1+4.5</f>
        <v>5.5</v>
      </c>
      <c r="K8" s="17">
        <f>1+0.5+8+6+7+2.5+7+8+6</f>
        <v>46</v>
      </c>
      <c r="L8" s="18">
        <f>J8-F8</f>
        <v>1.5</v>
      </c>
      <c r="M8" s="19">
        <f>J8/F8</f>
        <v>1.375</v>
      </c>
      <c r="N8" s="18">
        <f>K8-H8</f>
        <v>-74.361043478260854</v>
      </c>
      <c r="O8" s="12">
        <f>K8/H8</f>
        <v>0.3821834596200418</v>
      </c>
      <c r="P8" s="18">
        <f>F8+H8</f>
        <v>124.36104347826085</v>
      </c>
      <c r="Q8" s="17">
        <f>J8+K8</f>
        <v>51.5</v>
      </c>
      <c r="R8" s="12">
        <f>Q8/P8</f>
        <v>0.41411682114908072</v>
      </c>
    </row>
    <row r="9" spans="1:36" x14ac:dyDescent="0.25">
      <c r="B9" s="13" t="s">
        <v>3</v>
      </c>
      <c r="C9" s="11" t="s">
        <v>4</v>
      </c>
      <c r="D9" s="14">
        <v>2025.2</v>
      </c>
      <c r="E9" s="17">
        <v>1.1499999999999999</v>
      </c>
      <c r="F9" s="17">
        <v>2</v>
      </c>
      <c r="G9" s="18">
        <f>D9/1000/E9*3</f>
        <v>5.2831304347826089</v>
      </c>
      <c r="H9" s="18">
        <f>I9/D9*G9</f>
        <v>4.971234782608696</v>
      </c>
      <c r="I9" s="18">
        <f>781*2.44</f>
        <v>1905.6399999999999</v>
      </c>
      <c r="J9" s="17">
        <v>5</v>
      </c>
      <c r="K9" s="17">
        <v>3.5</v>
      </c>
      <c r="L9" s="18">
        <f t="shared" ref="L9:L14" si="0">J9-F9</f>
        <v>3</v>
      </c>
      <c r="M9" s="19">
        <f t="shared" ref="M9:M14" si="1">J9/F9</f>
        <v>2.5</v>
      </c>
      <c r="N9" s="18">
        <f t="shared" ref="N9:N14" si="2">K9-H9</f>
        <v>-1.471234782608696</v>
      </c>
      <c r="O9" s="12">
        <f t="shared" ref="O9:O14" si="3">K9/H9</f>
        <v>0.70405043275050194</v>
      </c>
      <c r="P9" s="18">
        <f t="shared" ref="P9:P14" si="4">F9+H9</f>
        <v>6.971234782608696</v>
      </c>
      <c r="Q9" s="17">
        <f t="shared" ref="Q9:Q14" si="5">J9+K9</f>
        <v>8.5</v>
      </c>
      <c r="R9" s="12">
        <f t="shared" ref="R9:R15" si="6">Q9/P9</f>
        <v>1.219296188561193</v>
      </c>
    </row>
    <row r="10" spans="1:36" x14ac:dyDescent="0.25">
      <c r="B10" s="13" t="s">
        <v>5</v>
      </c>
      <c r="C10" s="11" t="s">
        <v>4</v>
      </c>
      <c r="D10" s="14">
        <v>732</v>
      </c>
      <c r="E10" s="17">
        <v>1.1499999999999999</v>
      </c>
      <c r="F10" s="17">
        <v>2</v>
      </c>
      <c r="G10" s="18">
        <f>D10/1000/E10*3</f>
        <v>1.9095652173913047</v>
      </c>
      <c r="H10" s="18">
        <f>I10/D10*G10</f>
        <v>1.8077217391304352</v>
      </c>
      <c r="I10" s="18">
        <f>284*2.44</f>
        <v>692.96</v>
      </c>
      <c r="J10" s="17">
        <v>2</v>
      </c>
      <c r="K10" s="17">
        <v>1.25</v>
      </c>
      <c r="L10" s="18">
        <f t="shared" si="0"/>
        <v>0</v>
      </c>
      <c r="M10" s="19">
        <f t="shared" si="1"/>
        <v>1</v>
      </c>
      <c r="N10" s="18">
        <f t="shared" si="2"/>
        <v>-0.55772173913043521</v>
      </c>
      <c r="O10" s="12">
        <f t="shared" si="3"/>
        <v>0.69147810359424289</v>
      </c>
      <c r="P10" s="18">
        <f t="shared" si="4"/>
        <v>3.807721739130435</v>
      </c>
      <c r="Q10" s="17">
        <f t="shared" si="5"/>
        <v>3.25</v>
      </c>
      <c r="R10" s="12">
        <f t="shared" si="6"/>
        <v>0.85352875621163393</v>
      </c>
    </row>
    <row r="11" spans="1:36" x14ac:dyDescent="0.25">
      <c r="B11" s="13" t="s">
        <v>6</v>
      </c>
      <c r="C11" s="11" t="s">
        <v>4</v>
      </c>
      <c r="D11" s="14">
        <v>732</v>
      </c>
      <c r="E11" s="17">
        <v>1.1499999999999999</v>
      </c>
      <c r="F11" s="17">
        <v>2</v>
      </c>
      <c r="G11" s="18">
        <f>D11/1000/E11*3</f>
        <v>1.9095652173913047</v>
      </c>
      <c r="H11" s="18">
        <f>I11/D11*G11</f>
        <v>2.0241391304347829</v>
      </c>
      <c r="I11" s="18">
        <f>318*2.44</f>
        <v>775.92</v>
      </c>
      <c r="J11" s="20">
        <v>2</v>
      </c>
      <c r="K11" s="20">
        <v>1</v>
      </c>
      <c r="L11" s="18">
        <f t="shared" si="0"/>
        <v>0</v>
      </c>
      <c r="M11" s="19">
        <f t="shared" si="1"/>
        <v>1</v>
      </c>
      <c r="N11" s="18">
        <f t="shared" si="2"/>
        <v>-1.0241391304347829</v>
      </c>
      <c r="O11" s="12">
        <f t="shared" si="3"/>
        <v>0.49403718596418866</v>
      </c>
      <c r="P11" s="18">
        <f t="shared" si="4"/>
        <v>4.0241391304347829</v>
      </c>
      <c r="Q11" s="17">
        <f t="shared" si="5"/>
        <v>3</v>
      </c>
      <c r="R11" s="12">
        <f t="shared" si="6"/>
        <v>0.74550106314934217</v>
      </c>
    </row>
    <row r="12" spans="1:36" x14ac:dyDescent="0.25">
      <c r="B12" s="13" t="s">
        <v>7</v>
      </c>
      <c r="C12" s="11" t="s">
        <v>4</v>
      </c>
      <c r="D12" s="14">
        <v>1537.2</v>
      </c>
      <c r="E12" s="17">
        <v>1.1499999999999999</v>
      </c>
      <c r="F12" s="17">
        <v>2</v>
      </c>
      <c r="G12" s="18">
        <f>D12/1000/E12*3</f>
        <v>4.0100869565217394</v>
      </c>
      <c r="H12" s="18">
        <f>I12/D12*G12</f>
        <v>0</v>
      </c>
      <c r="I12" s="18"/>
      <c r="J12" s="17"/>
      <c r="K12" s="17"/>
      <c r="L12" s="18"/>
      <c r="M12" s="19">
        <f t="shared" si="1"/>
        <v>0</v>
      </c>
      <c r="N12" s="18">
        <f t="shared" si="2"/>
        <v>0</v>
      </c>
      <c r="O12" s="12"/>
      <c r="P12" s="18">
        <f t="shared" si="4"/>
        <v>2</v>
      </c>
      <c r="Q12" s="17">
        <f t="shared" si="5"/>
        <v>0</v>
      </c>
      <c r="R12" s="12">
        <f t="shared" si="6"/>
        <v>0</v>
      </c>
    </row>
    <row r="13" spans="1:36" x14ac:dyDescent="0.25">
      <c r="B13" s="13" t="s">
        <v>8</v>
      </c>
      <c r="C13" s="11" t="s">
        <v>4</v>
      </c>
      <c r="D13" s="14">
        <v>1498.1599999999999</v>
      </c>
      <c r="E13" s="17">
        <v>1.1499999999999999</v>
      </c>
      <c r="F13" s="17">
        <v>2</v>
      </c>
      <c r="G13" s="18">
        <f>D13/1000/E13*3</f>
        <v>3.9082434782608697</v>
      </c>
      <c r="H13" s="18">
        <f>I13/D13*G13</f>
        <v>1.5913043478260871</v>
      </c>
      <c r="I13" s="18">
        <f>250*2.44</f>
        <v>610</v>
      </c>
      <c r="J13" s="17">
        <f>4+6</f>
        <v>10</v>
      </c>
      <c r="K13" s="17">
        <f>1</f>
        <v>1</v>
      </c>
      <c r="L13" s="18">
        <f t="shared" si="0"/>
        <v>8</v>
      </c>
      <c r="M13" s="19">
        <f t="shared" si="1"/>
        <v>5</v>
      </c>
      <c r="N13" s="18">
        <f t="shared" si="2"/>
        <v>-0.5913043478260871</v>
      </c>
      <c r="O13" s="12">
        <f t="shared" si="3"/>
        <v>0.62841530054644801</v>
      </c>
      <c r="P13" s="18">
        <f t="shared" si="4"/>
        <v>3.5913043478260871</v>
      </c>
      <c r="Q13" s="17">
        <f t="shared" si="5"/>
        <v>11</v>
      </c>
      <c r="R13" s="12">
        <f t="shared" si="6"/>
        <v>3.0629539951573848</v>
      </c>
    </row>
    <row r="14" spans="1:36" ht="15.75" thickBot="1" x14ac:dyDescent="0.3">
      <c r="B14" s="25" t="s">
        <v>9</v>
      </c>
      <c r="C14" s="26"/>
      <c r="D14" s="27">
        <v>4760</v>
      </c>
      <c r="E14" s="28">
        <v>1.1499999999999999</v>
      </c>
      <c r="F14" s="29">
        <v>2</v>
      </c>
      <c r="G14" s="30">
        <f>D14/1000/E14*3</f>
        <v>12.417391304347827</v>
      </c>
      <c r="H14" s="30">
        <f>I14/D14*G14</f>
        <v>6.7711304347826093</v>
      </c>
      <c r="I14" s="30">
        <v>2595.6</v>
      </c>
      <c r="J14" s="29">
        <v>4</v>
      </c>
      <c r="K14" s="29">
        <f>3.5+1.25</f>
        <v>4.75</v>
      </c>
      <c r="L14" s="18">
        <f t="shared" si="0"/>
        <v>2</v>
      </c>
      <c r="M14" s="19">
        <f t="shared" si="1"/>
        <v>2</v>
      </c>
      <c r="N14" s="18">
        <f t="shared" si="2"/>
        <v>-2.0211304347826093</v>
      </c>
      <c r="O14" s="12">
        <f t="shared" si="3"/>
        <v>0.70150767966301941</v>
      </c>
      <c r="P14" s="22">
        <f t="shared" si="4"/>
        <v>8.7711304347826093</v>
      </c>
      <c r="Q14" s="21">
        <f t="shared" si="5"/>
        <v>8.75</v>
      </c>
      <c r="R14" s="36">
        <f t="shared" si="6"/>
        <v>0.99759091089344487</v>
      </c>
    </row>
    <row r="15" spans="1:36" ht="15.75" thickBot="1" x14ac:dyDescent="0.3">
      <c r="B15" s="1"/>
      <c r="C15" s="1"/>
      <c r="D15" s="16">
        <f>SUM(D8:D14)</f>
        <v>59444.56</v>
      </c>
      <c r="E15" s="24"/>
      <c r="F15" s="3">
        <f>SUM(F8:F14)</f>
        <v>16</v>
      </c>
      <c r="G15" s="23">
        <f>SUM(G8:G14)</f>
        <v>155.07276521739129</v>
      </c>
      <c r="H15" s="23">
        <f>SUM(H8:H14)</f>
        <v>137.52657391304345</v>
      </c>
      <c r="I15" s="16">
        <f>SUM(I8:I14)</f>
        <v>52718.51999999999</v>
      </c>
      <c r="J15" s="23">
        <f>SUM(J8:J14)</f>
        <v>28.5</v>
      </c>
      <c r="K15" s="23">
        <f>SUM(K8:K14)</f>
        <v>57.5</v>
      </c>
      <c r="L15" s="23">
        <f>SUM(L8:L14)</f>
        <v>14.5</v>
      </c>
      <c r="M15" s="24"/>
      <c r="N15" s="23">
        <f>SUM(N8:N14)</f>
        <v>-80.02657391304345</v>
      </c>
      <c r="O15" s="1"/>
      <c r="P15" s="31">
        <f>SUM(P8:P14)</f>
        <v>153.52657391304345</v>
      </c>
      <c r="Q15" s="31">
        <f>SUM(Q8:Q14)</f>
        <v>86</v>
      </c>
      <c r="R15" s="37">
        <f t="shared" si="6"/>
        <v>0.56016361082029942</v>
      </c>
    </row>
    <row r="17" spans="9:18" x14ac:dyDescent="0.25">
      <c r="I17" s="6"/>
      <c r="R17" s="6"/>
    </row>
  </sheetData>
  <mergeCells count="2">
    <mergeCell ref="L6:M6"/>
    <mergeCell ref="N6:O6"/>
  </mergeCells>
  <pageMargins left="0.15748031496062992" right="0.19685039370078741" top="0.55118110236220474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Андрушевич</dc:creator>
  <cp:lastModifiedBy>П</cp:lastModifiedBy>
  <cp:lastPrinted>2013-12-13T08:48:46Z</cp:lastPrinted>
  <dcterms:created xsi:type="dcterms:W3CDTF">2013-12-05T15:19:31Z</dcterms:created>
  <dcterms:modified xsi:type="dcterms:W3CDTF">2013-12-13T08:53:25Z</dcterms:modified>
</cp:coreProperties>
</file>