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2014 " sheetId="1" r:id="rId1"/>
  </sheets>
  <calcPr calcId="144525"/>
</workbook>
</file>

<file path=xl/calcChain.xml><?xml version="1.0" encoding="utf-8"?>
<calcChain xmlns="http://schemas.openxmlformats.org/spreadsheetml/2006/main">
  <c r="J16" i="1" l="1"/>
  <c r="I16" i="1"/>
  <c r="H16" i="1"/>
  <c r="E6" i="1"/>
  <c r="K6" i="1"/>
  <c r="L6" i="1"/>
  <c r="M6" i="1"/>
  <c r="N6" i="1"/>
  <c r="E7" i="1"/>
  <c r="K7" i="1"/>
  <c r="L7" i="1"/>
  <c r="M7" i="1"/>
  <c r="N7" i="1"/>
  <c r="E8" i="1"/>
  <c r="K8" i="1"/>
  <c r="L8" i="1"/>
  <c r="M8" i="1"/>
  <c r="N8" i="1"/>
  <c r="E9" i="1"/>
  <c r="K9" i="1"/>
  <c r="L9" i="1"/>
  <c r="M9" i="1"/>
  <c r="N9" i="1"/>
  <c r="E10" i="1"/>
  <c r="G10" i="1"/>
  <c r="I10" i="1"/>
  <c r="K10" i="1"/>
  <c r="L10" i="1"/>
  <c r="M10" i="1"/>
  <c r="N10" i="1"/>
  <c r="E11" i="1"/>
  <c r="K11" i="1"/>
  <c r="L11" i="1"/>
  <c r="M11" i="1"/>
  <c r="N11" i="1"/>
  <c r="C13" i="1"/>
  <c r="G13" i="1"/>
  <c r="I13" i="1"/>
  <c r="D14" i="1"/>
  <c r="D13" i="1" s="1"/>
  <c r="E14" i="1"/>
  <c r="E13" i="1" s="1"/>
  <c r="F14" i="1"/>
  <c r="F13" i="1" s="1"/>
  <c r="H14" i="1"/>
  <c r="H13" i="1" s="1"/>
  <c r="J14" i="1"/>
  <c r="J13" i="1" s="1"/>
  <c r="K14" i="1"/>
  <c r="L14" i="1"/>
  <c r="M14" i="1"/>
  <c r="N14" i="1"/>
  <c r="D15" i="1"/>
  <c r="E15" i="1"/>
  <c r="F15" i="1"/>
  <c r="H15" i="1"/>
  <c r="J15" i="1"/>
  <c r="K15" i="1"/>
  <c r="L15" i="1"/>
  <c r="M15" i="1"/>
  <c r="N15" i="1"/>
  <c r="C16" i="1"/>
  <c r="G16" i="1"/>
  <c r="D17" i="1"/>
  <c r="D16" i="1" s="1"/>
  <c r="E17" i="1"/>
  <c r="E16" i="1" s="1"/>
  <c r="F17" i="1"/>
  <c r="F16" i="1" s="1"/>
  <c r="H17" i="1"/>
  <c r="J17" i="1"/>
  <c r="K17" i="1"/>
  <c r="L17" i="1"/>
  <c r="M17" i="1"/>
  <c r="N17" i="1"/>
  <c r="D18" i="1"/>
  <c r="E18" i="1"/>
  <c r="F18" i="1"/>
  <c r="H18" i="1"/>
  <c r="J18" i="1"/>
  <c r="K18" i="1"/>
  <c r="L18" i="1"/>
  <c r="M18" i="1"/>
  <c r="N18" i="1"/>
  <c r="D19" i="1"/>
  <c r="E19" i="1"/>
  <c r="F19" i="1"/>
  <c r="H19" i="1"/>
  <c r="J19" i="1"/>
  <c r="K19" i="1"/>
  <c r="L19" i="1"/>
  <c r="M19" i="1"/>
  <c r="N19" i="1"/>
  <c r="D20" i="1"/>
  <c r="E20" i="1"/>
  <c r="F20" i="1"/>
  <c r="H20" i="1"/>
  <c r="J20" i="1"/>
  <c r="K20" i="1"/>
  <c r="L20" i="1"/>
  <c r="M20" i="1"/>
  <c r="N20" i="1"/>
  <c r="D21" i="1"/>
  <c r="E21" i="1"/>
  <c r="F21" i="1"/>
  <c r="H21" i="1"/>
  <c r="J21" i="1"/>
  <c r="K21" i="1"/>
  <c r="L21" i="1"/>
  <c r="M21" i="1"/>
  <c r="N21" i="1"/>
  <c r="D22" i="1"/>
  <c r="E22" i="1"/>
  <c r="F22" i="1"/>
  <c r="H22" i="1"/>
  <c r="J22" i="1"/>
  <c r="K22" i="1"/>
  <c r="L22" i="1"/>
  <c r="M22" i="1"/>
  <c r="N22" i="1"/>
  <c r="D23" i="1"/>
  <c r="E23" i="1"/>
  <c r="F23" i="1"/>
  <c r="H23" i="1"/>
  <c r="J23" i="1"/>
  <c r="K23" i="1"/>
  <c r="L23" i="1"/>
  <c r="M23" i="1"/>
  <c r="N23" i="1"/>
  <c r="E24" i="1"/>
  <c r="K24" i="1"/>
  <c r="L24" i="1"/>
  <c r="M24" i="1"/>
  <c r="N24" i="1"/>
  <c r="E25" i="1"/>
  <c r="K25" i="1"/>
  <c r="L25" i="1"/>
  <c r="M25" i="1"/>
  <c r="N25" i="1"/>
  <c r="E26" i="1"/>
  <c r="K26" i="1"/>
  <c r="L26" i="1"/>
  <c r="M26" i="1"/>
  <c r="N26" i="1"/>
  <c r="E27" i="1"/>
  <c r="K27" i="1"/>
  <c r="L27" i="1"/>
  <c r="M27" i="1"/>
  <c r="N27" i="1"/>
  <c r="K16" i="1" l="1"/>
  <c r="L16" i="1"/>
  <c r="M16" i="1"/>
  <c r="N16" i="1"/>
  <c r="K13" i="1"/>
  <c r="L13" i="1"/>
  <c r="M13" i="1"/>
  <c r="N13" i="1"/>
</calcChain>
</file>

<file path=xl/sharedStrings.xml><?xml version="1.0" encoding="utf-8"?>
<sst xmlns="http://schemas.openxmlformats.org/spreadsheetml/2006/main" count="75" uniqueCount="39">
  <si>
    <t>София светлая</t>
  </si>
  <si>
    <t>Канзас</t>
  </si>
  <si>
    <t>София вишня</t>
  </si>
  <si>
    <t>София золото</t>
  </si>
  <si>
    <t>Условный фасад</t>
  </si>
  <si>
    <t>Турин-3 темный</t>
  </si>
  <si>
    <t>Турин-3 молочн</t>
  </si>
  <si>
    <t>Турин-1</t>
  </si>
  <si>
    <t>Женева слива+орех</t>
  </si>
  <si>
    <t>Женева-луара</t>
  </si>
  <si>
    <t>шт.</t>
  </si>
  <si>
    <t>Бг, БлГ, ПМг</t>
  </si>
  <si>
    <t>Пц(Бц), А, Пл</t>
  </si>
  <si>
    <t>м.п.</t>
  </si>
  <si>
    <t>П, Б, Бл, Пл, Ш</t>
  </si>
  <si>
    <t>Гнутые</t>
  </si>
  <si>
    <t>м.кв.</t>
  </si>
  <si>
    <t>Фасады 45°</t>
  </si>
  <si>
    <t xml:space="preserve"> Женева </t>
  </si>
  <si>
    <t>усл. ед.</t>
  </si>
  <si>
    <t>ТПС</t>
  </si>
  <si>
    <t>Штапик</t>
  </si>
  <si>
    <t>П, Б, НД, ПМ, Пл</t>
  </si>
  <si>
    <t>Профиль</t>
  </si>
  <si>
    <t>Марсель</t>
  </si>
  <si>
    <t>Техно</t>
  </si>
  <si>
    <t>кол-во</t>
  </si>
  <si>
    <t>ПРОФИЛЬ</t>
  </si>
  <si>
    <t>темп прироста%</t>
  </si>
  <si>
    <t>в натур. выр.</t>
  </si>
  <si>
    <t>рабочие дни</t>
  </si>
  <si>
    <t>отклонение плана от факта(фактическая отгрузка)</t>
  </si>
  <si>
    <t>отклонение плана от факта(по дате согласования)</t>
  </si>
  <si>
    <t>факт (фактическая отгрузка)</t>
  </si>
  <si>
    <t>факт (по дате согласования)</t>
  </si>
  <si>
    <t>план</t>
  </si>
  <si>
    <t>Недельная норма</t>
  </si>
  <si>
    <t>январь</t>
  </si>
  <si>
    <t>Расчет отклонения согласованной и отгруженной продукции от доведенных плановых значений за январь 2014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</si>
</sst>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9]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/>
    <xf numFmtId="164" fontId="0" fillId="0" borderId="0" xfId="0" applyNumberFormat="1"/>
    <xf numFmtId="9" fontId="1" fillId="0" borderId="2" xfId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0" fillId="0" borderId="3" xfId="0" applyFont="1" applyBorder="1"/>
    <xf numFmtId="1" fontId="4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5" fillId="0" borderId="4" xfId="0" applyFont="1" applyBorder="1"/>
    <xf numFmtId="9" fontId="1" fillId="0" borderId="5" xfId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1" fillId="0" borderId="1" xfId="1" applyFont="1" applyFill="1" applyBorder="1" applyAlignment="1">
      <alignment horizontal="center"/>
    </xf>
    <xf numFmtId="0" fontId="0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5" fillId="0" borderId="6" xfId="0" applyFont="1" applyBorder="1"/>
    <xf numFmtId="0" fontId="5" fillId="0" borderId="6" xfId="0" applyFont="1" applyFill="1" applyBorder="1" applyAlignment="1">
      <alignment vertical="center"/>
    </xf>
    <xf numFmtId="0" fontId="5" fillId="0" borderId="6" xfId="0" applyFont="1" applyBorder="1" applyAlignment="1">
      <alignment horizontal="left"/>
    </xf>
    <xf numFmtId="1" fontId="4" fillId="0" borderId="1" xfId="0" applyNumberFormat="1" applyFont="1" applyBorder="1"/>
    <xf numFmtId="0" fontId="4" fillId="0" borderId="1" xfId="0" applyFont="1" applyBorder="1"/>
    <xf numFmtId="0" fontId="4" fillId="0" borderId="6" xfId="2" applyFont="1" applyBorder="1"/>
    <xf numFmtId="164" fontId="4" fillId="0" borderId="1" xfId="0" applyNumberFormat="1" applyFont="1" applyBorder="1"/>
    <xf numFmtId="9" fontId="2" fillId="0" borderId="5" xfId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0" fontId="2" fillId="0" borderId="6" xfId="0" applyFont="1" applyBorder="1"/>
    <xf numFmtId="0" fontId="2" fillId="0" borderId="1" xfId="0" applyFont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/>
    <xf numFmtId="0" fontId="6" fillId="0" borderId="6" xfId="0" applyFont="1" applyBorder="1"/>
    <xf numFmtId="0" fontId="0" fillId="0" borderId="5" xfId="0" applyBorder="1" applyAlignment="1">
      <alignment horizontal="center" vertical="justify" wrapText="1"/>
    </xf>
    <xf numFmtId="0" fontId="0" fillId="0" borderId="1" xfId="0" applyBorder="1" applyAlignment="1">
      <alignment horizontal="center" vertical="justify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165" fontId="7" fillId="0" borderId="8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/>
    </xf>
  </cellXfs>
  <cellStyles count="4">
    <cellStyle name="Обычный" xfId="0" builtinId="0"/>
    <cellStyle name="Обычный 2" xfId="2"/>
    <cellStyle name="Процентный" xfId="1" builtinId="5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workbookViewId="0">
      <selection activeCell="J17" sqref="J17"/>
    </sheetView>
  </sheetViews>
  <sheetFormatPr defaultRowHeight="15" outlineLevelRow="1" x14ac:dyDescent="0.25"/>
  <cols>
    <col min="1" max="1" width="19.42578125" bestFit="1" customWidth="1"/>
    <col min="2" max="2" width="7.85546875" customWidth="1"/>
    <col min="3" max="3" width="7.5703125" customWidth="1"/>
    <col min="4" max="4" width="7.85546875" customWidth="1"/>
    <col min="5" max="5" width="7.28515625" style="1" customWidth="1"/>
    <col min="6" max="6" width="8" style="1" bestFit="1" customWidth="1"/>
    <col min="7" max="7" width="8.28515625" style="1" customWidth="1"/>
    <col min="8" max="9" width="11.5703125" style="1" customWidth="1"/>
    <col min="10" max="10" width="10.28515625" style="1" customWidth="1"/>
    <col min="11" max="11" width="10.85546875" customWidth="1"/>
    <col min="12" max="12" width="11" bestFit="1" customWidth="1"/>
    <col min="14" max="14" width="12.140625" customWidth="1"/>
  </cols>
  <sheetData>
    <row r="1" spans="1:14" ht="16.5" thickBot="1" x14ac:dyDescent="0.3">
      <c r="A1" s="52" t="s">
        <v>38</v>
      </c>
      <c r="B1" s="51"/>
      <c r="C1" s="51"/>
      <c r="D1" s="51"/>
      <c r="G1" s="50"/>
      <c r="H1" s="50"/>
      <c r="I1" s="50"/>
      <c r="J1" s="50"/>
    </row>
    <row r="2" spans="1:14" ht="45.75" customHeight="1" x14ac:dyDescent="0.25">
      <c r="A2" s="49" t="s">
        <v>37</v>
      </c>
      <c r="B2" s="48"/>
      <c r="C2" s="47" t="s">
        <v>36</v>
      </c>
      <c r="D2" s="47"/>
      <c r="E2" s="46" t="s">
        <v>35</v>
      </c>
      <c r="F2" s="46"/>
      <c r="G2" s="45" t="s">
        <v>34</v>
      </c>
      <c r="H2" s="45"/>
      <c r="I2" s="45" t="s">
        <v>33</v>
      </c>
      <c r="J2" s="45"/>
      <c r="K2" s="45" t="s">
        <v>32</v>
      </c>
      <c r="L2" s="45"/>
      <c r="M2" s="45" t="s">
        <v>31</v>
      </c>
      <c r="N2" s="44"/>
    </row>
    <row r="3" spans="1:14" hidden="1" x14ac:dyDescent="0.25">
      <c r="A3" s="37" t="s">
        <v>30</v>
      </c>
      <c r="B3" s="43"/>
      <c r="C3" s="43"/>
      <c r="D3" s="43"/>
      <c r="E3" s="42">
        <v>21</v>
      </c>
      <c r="F3" s="42"/>
      <c r="G3" s="41"/>
      <c r="H3" s="41"/>
      <c r="I3" s="41"/>
      <c r="J3" s="41"/>
      <c r="K3" s="40"/>
      <c r="L3" s="40"/>
      <c r="M3" s="40"/>
      <c r="N3" s="39"/>
    </row>
    <row r="4" spans="1:14" ht="30" x14ac:dyDescent="0.25">
      <c r="A4" s="37"/>
      <c r="B4" s="43"/>
      <c r="C4" s="43"/>
      <c r="D4" s="43"/>
      <c r="E4" s="42"/>
      <c r="F4" s="42"/>
      <c r="G4" s="41"/>
      <c r="H4" s="41"/>
      <c r="I4" s="41"/>
      <c r="J4" s="41"/>
      <c r="K4" s="40" t="s">
        <v>29</v>
      </c>
      <c r="L4" s="40" t="s">
        <v>28</v>
      </c>
      <c r="M4" s="40" t="s">
        <v>29</v>
      </c>
      <c r="N4" s="39" t="s">
        <v>28</v>
      </c>
    </row>
    <row r="5" spans="1:14" x14ac:dyDescent="0.25">
      <c r="A5" s="30" t="s">
        <v>27</v>
      </c>
      <c r="B5" s="15"/>
      <c r="C5" s="31" t="s">
        <v>26</v>
      </c>
      <c r="D5" s="31"/>
      <c r="E5" s="31" t="s">
        <v>26</v>
      </c>
      <c r="F5" s="31"/>
      <c r="G5" s="33" t="s">
        <v>26</v>
      </c>
      <c r="H5" s="34"/>
      <c r="I5" s="33" t="s">
        <v>26</v>
      </c>
      <c r="J5" s="34"/>
      <c r="K5" s="3"/>
      <c r="L5" s="3"/>
      <c r="M5" s="3"/>
      <c r="N5" s="32"/>
    </row>
    <row r="6" spans="1:14" x14ac:dyDescent="0.25">
      <c r="A6" s="37" t="s">
        <v>25</v>
      </c>
      <c r="B6" s="15" t="s">
        <v>16</v>
      </c>
      <c r="C6" s="15">
        <v>160</v>
      </c>
      <c r="D6" s="15"/>
      <c r="E6" s="17">
        <f>C6/5*$E$3</f>
        <v>672</v>
      </c>
      <c r="F6" s="17"/>
      <c r="G6" s="36">
        <v>425.26</v>
      </c>
      <c r="H6" s="17"/>
      <c r="I6" s="36">
        <v>183.9</v>
      </c>
      <c r="J6" s="17"/>
      <c r="K6" s="13">
        <f>G6-E6</f>
        <v>-246.74</v>
      </c>
      <c r="L6" s="14">
        <f>G6/E6-1</f>
        <v>-0.36717261904761911</v>
      </c>
      <c r="M6" s="13">
        <f>I6-E6</f>
        <v>-488.1</v>
      </c>
      <c r="N6" s="12">
        <f>I6/E6-1</f>
        <v>-0.72633928571428563</v>
      </c>
    </row>
    <row r="7" spans="1:14" x14ac:dyDescent="0.25">
      <c r="A7" s="37" t="s">
        <v>24</v>
      </c>
      <c r="B7" s="15" t="s">
        <v>16</v>
      </c>
      <c r="C7" s="15">
        <v>60</v>
      </c>
      <c r="D7" s="15"/>
      <c r="E7" s="17">
        <f>C7/5*$E$3</f>
        <v>252</v>
      </c>
      <c r="F7" s="17"/>
      <c r="G7" s="36">
        <v>60.65</v>
      </c>
      <c r="H7" s="17"/>
      <c r="I7" s="36">
        <v>17.39</v>
      </c>
      <c r="J7" s="17"/>
      <c r="K7" s="13">
        <f>G7-E7</f>
        <v>-191.35</v>
      </c>
      <c r="L7" s="14">
        <f>G7/E7-1</f>
        <v>-0.75932539682539679</v>
      </c>
      <c r="M7" s="13">
        <f>I7-E7</f>
        <v>-234.61</v>
      </c>
      <c r="N7" s="12">
        <f>I7/E7-1</f>
        <v>-0.93099206349206354</v>
      </c>
    </row>
    <row r="8" spans="1:14" x14ac:dyDescent="0.25">
      <c r="A8" s="38" t="s">
        <v>17</v>
      </c>
      <c r="B8" s="15" t="s">
        <v>16</v>
      </c>
      <c r="C8" s="15">
        <v>60</v>
      </c>
      <c r="D8" s="15"/>
      <c r="E8" s="17">
        <f>C8/5*$E$3</f>
        <v>252</v>
      </c>
      <c r="F8" s="17"/>
      <c r="G8" s="36">
        <v>71.69</v>
      </c>
      <c r="H8" s="17"/>
      <c r="I8" s="36">
        <v>43.41</v>
      </c>
      <c r="J8" s="17"/>
      <c r="K8" s="13">
        <f>G8-E8</f>
        <v>-180.31</v>
      </c>
      <c r="L8" s="14">
        <f>G8/E8-1</f>
        <v>-0.71551587301587305</v>
      </c>
      <c r="M8" s="13">
        <f>I8-E8</f>
        <v>-208.59</v>
      </c>
      <c r="N8" s="12">
        <f>I8/E8-1</f>
        <v>-0.82773809523809527</v>
      </c>
    </row>
    <row r="9" spans="1:14" x14ac:dyDescent="0.25">
      <c r="A9" s="37" t="s">
        <v>23</v>
      </c>
      <c r="B9" s="15" t="s">
        <v>13</v>
      </c>
      <c r="C9" s="15">
        <v>9000</v>
      </c>
      <c r="D9" s="15"/>
      <c r="E9" s="17">
        <f>C9/5*$E$3</f>
        <v>37800</v>
      </c>
      <c r="F9" s="17"/>
      <c r="G9" s="36">
        <v>28402.48</v>
      </c>
      <c r="H9" s="17"/>
      <c r="I9" s="36">
        <v>14764.18</v>
      </c>
      <c r="J9" s="17"/>
      <c r="K9" s="13">
        <f>G9-E9</f>
        <v>-9397.52</v>
      </c>
      <c r="L9" s="14">
        <f>G9/E9-1</f>
        <v>-0.24861164021164017</v>
      </c>
      <c r="M9" s="13">
        <f>I9-E9</f>
        <v>-23035.82</v>
      </c>
      <c r="N9" s="12">
        <f>I9/E9-1</f>
        <v>-0.60941322751322757</v>
      </c>
    </row>
    <row r="10" spans="1:14" x14ac:dyDescent="0.25">
      <c r="A10" s="19" t="s">
        <v>22</v>
      </c>
      <c r="B10" s="15" t="s">
        <v>13</v>
      </c>
      <c r="C10" s="15">
        <v>12000</v>
      </c>
      <c r="D10" s="15"/>
      <c r="E10" s="17">
        <f>C10/5*$E$3</f>
        <v>50400</v>
      </c>
      <c r="F10" s="17"/>
      <c r="G10" s="36">
        <f>41699.3+14210.8</f>
        <v>55910.100000000006</v>
      </c>
      <c r="H10" s="17"/>
      <c r="I10" s="36">
        <f>37589.02+420</f>
        <v>38009.019999999997</v>
      </c>
      <c r="J10" s="17"/>
      <c r="K10" s="13">
        <f>G10-E10</f>
        <v>5510.1000000000058</v>
      </c>
      <c r="L10" s="14">
        <f>G10/E10-1</f>
        <v>0.10932738095238115</v>
      </c>
      <c r="M10" s="13">
        <f>I10-E10</f>
        <v>-12390.980000000003</v>
      </c>
      <c r="N10" s="12">
        <f>I10/E10-1</f>
        <v>-0.24585277777777781</v>
      </c>
    </row>
    <row r="11" spans="1:14" x14ac:dyDescent="0.25">
      <c r="A11" s="37" t="s">
        <v>21</v>
      </c>
      <c r="B11" s="15" t="s">
        <v>13</v>
      </c>
      <c r="C11" s="15">
        <v>4000</v>
      </c>
      <c r="D11" s="15"/>
      <c r="E11" s="17">
        <f>C11/5*$E$3</f>
        <v>16800</v>
      </c>
      <c r="F11" s="17"/>
      <c r="G11" s="36">
        <v>11760</v>
      </c>
      <c r="H11" s="17"/>
      <c r="I11" s="36">
        <v>0</v>
      </c>
      <c r="J11" s="17"/>
      <c r="K11" s="13">
        <f>G11-E11</f>
        <v>-5040</v>
      </c>
      <c r="L11" s="14">
        <f>G11/E11-1</f>
        <v>-0.30000000000000004</v>
      </c>
      <c r="M11" s="13">
        <f>I11-E11</f>
        <v>-16800</v>
      </c>
      <c r="N11" s="12">
        <f>I11/E11-1</f>
        <v>-1</v>
      </c>
    </row>
    <row r="12" spans="1:14" x14ac:dyDescent="0.25">
      <c r="A12" s="30" t="s">
        <v>20</v>
      </c>
      <c r="B12" s="15"/>
      <c r="C12" s="15"/>
      <c r="D12" s="31" t="s">
        <v>19</v>
      </c>
      <c r="E12" s="35"/>
      <c r="F12" s="31" t="s">
        <v>19</v>
      </c>
      <c r="G12" s="35"/>
      <c r="H12" s="33" t="s">
        <v>19</v>
      </c>
      <c r="I12" s="34"/>
      <c r="J12" s="33" t="s">
        <v>19</v>
      </c>
      <c r="K12" s="3"/>
      <c r="L12" s="3"/>
      <c r="M12" s="3"/>
      <c r="N12" s="32"/>
    </row>
    <row r="13" spans="1:14" x14ac:dyDescent="0.25">
      <c r="A13" s="30" t="s">
        <v>18</v>
      </c>
      <c r="B13" s="15" t="s">
        <v>16</v>
      </c>
      <c r="C13" s="31">
        <f>SUM(C14:C15)</f>
        <v>80</v>
      </c>
      <c r="D13" s="29">
        <f>SUM(D14:D15)</f>
        <v>88.517665249323528</v>
      </c>
      <c r="E13" s="31">
        <f>SUM(E14:E15)</f>
        <v>336</v>
      </c>
      <c r="F13" s="26">
        <f>SUM(F14:F15)</f>
        <v>371.7741940471588</v>
      </c>
      <c r="G13" s="26">
        <f>SUM(G14:G15)</f>
        <v>401.22</v>
      </c>
      <c r="H13" s="26">
        <f>SUM(H14:H15)</f>
        <v>442.69476034016225</v>
      </c>
      <c r="I13" s="26">
        <f>SUM(I14:I15)</f>
        <v>150.10000000000002</v>
      </c>
      <c r="J13" s="26">
        <f>SUM(J14:J15)</f>
        <v>165.70404329339001</v>
      </c>
      <c r="K13" s="26">
        <f>G13-E13</f>
        <v>65.220000000000027</v>
      </c>
      <c r="L13" s="27">
        <f>G13/E13-1</f>
        <v>0.19410714285714303</v>
      </c>
      <c r="M13" s="26">
        <f>I13-E13</f>
        <v>-185.89999999999998</v>
      </c>
      <c r="N13" s="25">
        <f>I13/E13-1</f>
        <v>-0.55327380952380945</v>
      </c>
    </row>
    <row r="14" spans="1:14" outlineLevel="1" x14ac:dyDescent="0.25">
      <c r="A14" s="23" t="s">
        <v>9</v>
      </c>
      <c r="B14" s="22" t="s">
        <v>16</v>
      </c>
      <c r="C14" s="24">
        <v>25.6</v>
      </c>
      <c r="D14" s="24">
        <f>C14*B31</f>
        <v>28.019482025512175</v>
      </c>
      <c r="E14" s="21">
        <f>C14/5*$E$3</f>
        <v>107.52</v>
      </c>
      <c r="F14" s="21">
        <f>D14/5*$E$3</f>
        <v>117.68182450715113</v>
      </c>
      <c r="G14" s="16">
        <v>199.09</v>
      </c>
      <c r="H14" s="16">
        <f>G14*B31</f>
        <v>217.90619829918822</v>
      </c>
      <c r="I14" s="16">
        <v>69.48</v>
      </c>
      <c r="J14" s="16">
        <f>I14*B31</f>
        <v>76.046625434866641</v>
      </c>
      <c r="K14" s="13">
        <f>G14-E14</f>
        <v>91.570000000000007</v>
      </c>
      <c r="L14" s="14">
        <f>G14/E14-1</f>
        <v>0.85165550595238115</v>
      </c>
      <c r="M14" s="13">
        <f>I14-E14</f>
        <v>-38.039999999999992</v>
      </c>
      <c r="N14" s="12">
        <f>I14/E14-1</f>
        <v>-0.35379464285714279</v>
      </c>
    </row>
    <row r="15" spans="1:14" outlineLevel="1" x14ac:dyDescent="0.25">
      <c r="A15" s="23" t="s">
        <v>8</v>
      </c>
      <c r="B15" s="22" t="s">
        <v>16</v>
      </c>
      <c r="C15" s="24">
        <v>54.4</v>
      </c>
      <c r="D15" s="24">
        <f>C15*B32</f>
        <v>60.498183223811353</v>
      </c>
      <c r="E15" s="21">
        <f>C15/5*$E$3</f>
        <v>228.48</v>
      </c>
      <c r="F15" s="21">
        <f>D15/5*$E$3</f>
        <v>254.09236954000767</v>
      </c>
      <c r="G15" s="16">
        <v>202.13</v>
      </c>
      <c r="H15" s="16">
        <f>G15*B32</f>
        <v>224.78856204097406</v>
      </c>
      <c r="I15" s="16">
        <v>80.62</v>
      </c>
      <c r="J15" s="16">
        <f>I15*B32</f>
        <v>89.657417858523374</v>
      </c>
      <c r="K15" s="13">
        <f>G15-E15</f>
        <v>-26.349999999999994</v>
      </c>
      <c r="L15" s="14">
        <f>G15/E15-1</f>
        <v>-0.11532738095238093</v>
      </c>
      <c r="M15" s="13">
        <f>I15-E15</f>
        <v>-147.85999999999999</v>
      </c>
      <c r="N15" s="12">
        <f>I15/E15-1</f>
        <v>-0.6471463585434174</v>
      </c>
    </row>
    <row r="16" spans="1:14" x14ac:dyDescent="0.25">
      <c r="A16" s="30" t="s">
        <v>17</v>
      </c>
      <c r="B16" s="15" t="s">
        <v>16</v>
      </c>
      <c r="C16" s="29">
        <f>SUM(C17:C23)</f>
        <v>480</v>
      </c>
      <c r="D16" s="29">
        <f>SUM(D17:D23)</f>
        <v>717.678391959799</v>
      </c>
      <c r="E16" s="29">
        <f>SUM(E17:E23)</f>
        <v>2016</v>
      </c>
      <c r="F16" s="28">
        <f>SUM(F17:F23)</f>
        <v>3014.2492462311557</v>
      </c>
      <c r="G16" s="26">
        <f>SUM(G17:G23)</f>
        <v>1865.0400000000002</v>
      </c>
      <c r="H16" s="26">
        <f>SUM(H17:H23)</f>
        <v>3006.5265577889445</v>
      </c>
      <c r="I16" s="26">
        <f>SUM(I17:I23)</f>
        <v>719.81000000000006</v>
      </c>
      <c r="J16" s="26">
        <f>SUM(J17:J23)</f>
        <v>1018.7340703517589</v>
      </c>
      <c r="K16" s="26">
        <f>G16-E16</f>
        <v>-150.95999999999981</v>
      </c>
      <c r="L16" s="27">
        <f>G16/E16-1</f>
        <v>-7.488095238095227E-2</v>
      </c>
      <c r="M16" s="26">
        <f>I16-E16</f>
        <v>-1296.19</v>
      </c>
      <c r="N16" s="25">
        <f>I16/E16-1</f>
        <v>-0.64295138888888892</v>
      </c>
    </row>
    <row r="17" spans="1:14" outlineLevel="1" x14ac:dyDescent="0.25">
      <c r="A17" s="23" t="s">
        <v>7</v>
      </c>
      <c r="B17" s="22" t="s">
        <v>16</v>
      </c>
      <c r="C17" s="22">
        <v>87</v>
      </c>
      <c r="D17" s="21">
        <f>C17*B33</f>
        <v>119.64321608040203</v>
      </c>
      <c r="E17" s="21">
        <f>C17/5*$E$3</f>
        <v>365.4</v>
      </c>
      <c r="F17" s="21">
        <f>D17/5*$E$3</f>
        <v>502.50150753768855</v>
      </c>
      <c r="G17" s="16">
        <v>272.37</v>
      </c>
      <c r="H17" s="16">
        <f>G17*B33</f>
        <v>374.56577889447243</v>
      </c>
      <c r="I17" s="16">
        <v>92.91</v>
      </c>
      <c r="J17" s="16">
        <f>I17*B33</f>
        <v>127.77070351758795</v>
      </c>
      <c r="K17" s="13">
        <f>G17-E17</f>
        <v>-93.029999999999973</v>
      </c>
      <c r="L17" s="14">
        <f>G17/E17-1</f>
        <v>-0.25459770114942526</v>
      </c>
      <c r="M17" s="13">
        <f>I17-E17</f>
        <v>-272.49</v>
      </c>
      <c r="N17" s="12">
        <f>I17/E17-1</f>
        <v>-0.7457307060755336</v>
      </c>
    </row>
    <row r="18" spans="1:14" outlineLevel="1" x14ac:dyDescent="0.25">
      <c r="A18" s="23" t="s">
        <v>6</v>
      </c>
      <c r="B18" s="22" t="s">
        <v>16</v>
      </c>
      <c r="C18" s="24">
        <v>48.5</v>
      </c>
      <c r="D18" s="21">
        <f>C18*B34</f>
        <v>57.030150753768844</v>
      </c>
      <c r="E18" s="21">
        <f>C18/5*$E$3</f>
        <v>203.7</v>
      </c>
      <c r="F18" s="21">
        <f>D18/5*$E$3</f>
        <v>239.52663316582914</v>
      </c>
      <c r="G18" s="16">
        <v>304.5</v>
      </c>
      <c r="H18" s="16">
        <f>G18*B34</f>
        <v>358.05527638190955</v>
      </c>
      <c r="I18" s="16">
        <v>88.98</v>
      </c>
      <c r="J18" s="16">
        <f>I18*B34</f>
        <v>104.62974874371859</v>
      </c>
      <c r="K18" s="13">
        <f>G18-E18</f>
        <v>100.80000000000001</v>
      </c>
      <c r="L18" s="14">
        <f>G18/E18-1</f>
        <v>0.49484536082474229</v>
      </c>
      <c r="M18" s="13">
        <f>I18-E18</f>
        <v>-114.71999999999998</v>
      </c>
      <c r="N18" s="12">
        <f>I18/E18-1</f>
        <v>-0.56318114874815906</v>
      </c>
    </row>
    <row r="19" spans="1:14" outlineLevel="1" x14ac:dyDescent="0.25">
      <c r="A19" s="23" t="s">
        <v>5</v>
      </c>
      <c r="B19" s="22" t="s">
        <v>16</v>
      </c>
      <c r="C19" s="24">
        <v>124.5</v>
      </c>
      <c r="D19" s="24">
        <f>C19*B35</f>
        <v>124.5</v>
      </c>
      <c r="E19" s="21">
        <f>C19/5*$E$3</f>
        <v>522.9</v>
      </c>
      <c r="F19" s="21">
        <f>D19/5*$E$3</f>
        <v>522.9</v>
      </c>
      <c r="G19" s="16">
        <v>396.89</v>
      </c>
      <c r="H19" s="16">
        <f>G19*B35</f>
        <v>396.89</v>
      </c>
      <c r="I19" s="16">
        <v>259.29000000000002</v>
      </c>
      <c r="J19" s="16">
        <f>I19*B35</f>
        <v>259.29000000000002</v>
      </c>
      <c r="K19" s="13">
        <f>G19-E19</f>
        <v>-126.00999999999999</v>
      </c>
      <c r="L19" s="14">
        <f>G19/E19-1</f>
        <v>-0.24098297953719638</v>
      </c>
      <c r="M19" s="13">
        <f>I19-E19</f>
        <v>-263.60999999999996</v>
      </c>
      <c r="N19" s="12">
        <f>I19/E19-1</f>
        <v>-0.504130808950086</v>
      </c>
    </row>
    <row r="20" spans="1:14" outlineLevel="1" x14ac:dyDescent="0.25">
      <c r="A20" s="23" t="s">
        <v>3</v>
      </c>
      <c r="B20" s="22" t="s">
        <v>16</v>
      </c>
      <c r="C20" s="22">
        <v>111</v>
      </c>
      <c r="D20" s="21">
        <f>C20*B36</f>
        <v>181.28140703517587</v>
      </c>
      <c r="E20" s="21">
        <f>C20/5*$E$3</f>
        <v>466.2</v>
      </c>
      <c r="F20" s="21">
        <f>D20/5*$E$3</f>
        <v>761.3819095477387</v>
      </c>
      <c r="G20" s="16">
        <v>163.69999999999999</v>
      </c>
      <c r="H20" s="16">
        <f>G20*B36</f>
        <v>267.34924623115575</v>
      </c>
      <c r="I20" s="16">
        <v>106.71</v>
      </c>
      <c r="J20" s="16">
        <f>I20*B36</f>
        <v>174.27512562814067</v>
      </c>
      <c r="K20" s="13">
        <f>G20-E20</f>
        <v>-302.5</v>
      </c>
      <c r="L20" s="14">
        <f>G20/E20-1</f>
        <v>-0.64886314886314889</v>
      </c>
      <c r="M20" s="13">
        <f>I20-E20</f>
        <v>-359.49</v>
      </c>
      <c r="N20" s="12">
        <f>I20/E20-1</f>
        <v>-0.77110682110682105</v>
      </c>
    </row>
    <row r="21" spans="1:14" outlineLevel="1" x14ac:dyDescent="0.25">
      <c r="A21" s="23" t="s">
        <v>2</v>
      </c>
      <c r="B21" s="22" t="s">
        <v>16</v>
      </c>
      <c r="C21" s="22">
        <v>25</v>
      </c>
      <c r="D21" s="21">
        <f>C21*B37</f>
        <v>33.793969849246231</v>
      </c>
      <c r="E21" s="21">
        <f>C21/5*$E$3</f>
        <v>105</v>
      </c>
      <c r="F21" s="21">
        <f>D21/5*$E$3</f>
        <v>141.93467336683418</v>
      </c>
      <c r="G21" s="16">
        <v>127.67</v>
      </c>
      <c r="H21" s="16">
        <f>G21*B37</f>
        <v>172.57904522613066</v>
      </c>
      <c r="I21" s="16">
        <v>56.82</v>
      </c>
      <c r="J21" s="16">
        <f>I21*B37</f>
        <v>76.80693467336684</v>
      </c>
      <c r="K21" s="13">
        <f>G21-E21</f>
        <v>22.67</v>
      </c>
      <c r="L21" s="14">
        <f>G21/E21-1</f>
        <v>0.21590476190476182</v>
      </c>
      <c r="M21" s="13">
        <f>I21-E21</f>
        <v>-48.18</v>
      </c>
      <c r="N21" s="12">
        <f>I21/E21-1</f>
        <v>-0.45885714285714285</v>
      </c>
    </row>
    <row r="22" spans="1:14" outlineLevel="1" x14ac:dyDescent="0.25">
      <c r="A22" s="23" t="s">
        <v>1</v>
      </c>
      <c r="B22" s="22" t="s">
        <v>16</v>
      </c>
      <c r="C22" s="22">
        <v>65</v>
      </c>
      <c r="D22" s="21">
        <f>C22*B38</f>
        <v>155.3140703517588</v>
      </c>
      <c r="E22" s="21">
        <f>C22/5*$E$3</f>
        <v>273</v>
      </c>
      <c r="F22" s="21">
        <f>D22/5*$E$3</f>
        <v>652.3190954773869</v>
      </c>
      <c r="G22" s="16">
        <v>503.49</v>
      </c>
      <c r="H22" s="16">
        <f>G22*B38</f>
        <v>1203.0627889447237</v>
      </c>
      <c r="I22" s="16">
        <v>90.26</v>
      </c>
      <c r="J22" s="16">
        <f>I22*B38</f>
        <v>215.67150753768848</v>
      </c>
      <c r="K22" s="13">
        <f>G22-E22</f>
        <v>230.49</v>
      </c>
      <c r="L22" s="14">
        <f>G22/E22-1</f>
        <v>0.84428571428571431</v>
      </c>
      <c r="M22" s="13">
        <f>I22-E22</f>
        <v>-182.74</v>
      </c>
      <c r="N22" s="12">
        <f>I22/E22-1</f>
        <v>-0.66937728937728935</v>
      </c>
    </row>
    <row r="23" spans="1:14" outlineLevel="1" x14ac:dyDescent="0.25">
      <c r="A23" s="23" t="s">
        <v>0</v>
      </c>
      <c r="B23" s="22" t="s">
        <v>16</v>
      </c>
      <c r="C23" s="22">
        <v>19</v>
      </c>
      <c r="D23" s="21">
        <f>C23*B39</f>
        <v>46.115577889447238</v>
      </c>
      <c r="E23" s="21">
        <f>C23/5*$E$3</f>
        <v>79.8</v>
      </c>
      <c r="F23" s="21">
        <f>D23/5*$E$3</f>
        <v>193.68542713567842</v>
      </c>
      <c r="G23" s="16">
        <v>96.42</v>
      </c>
      <c r="H23" s="16">
        <f>G23*B39</f>
        <v>234.02442211055276</v>
      </c>
      <c r="I23" s="16">
        <v>24.84</v>
      </c>
      <c r="J23" s="16">
        <f>I23*B39</f>
        <v>60.290050251256282</v>
      </c>
      <c r="K23" s="13">
        <f>G23-E23</f>
        <v>16.620000000000005</v>
      </c>
      <c r="L23" s="14">
        <f>G23/E23-1</f>
        <v>0.20827067669172949</v>
      </c>
      <c r="M23" s="13">
        <f>I23-E23</f>
        <v>-54.959999999999994</v>
      </c>
      <c r="N23" s="12">
        <f>I23/E23-1</f>
        <v>-0.68872180451127818</v>
      </c>
    </row>
    <row r="24" spans="1:14" x14ac:dyDescent="0.25">
      <c r="A24" s="20" t="s">
        <v>15</v>
      </c>
      <c r="B24" s="15" t="s">
        <v>10</v>
      </c>
      <c r="C24" s="15">
        <v>50</v>
      </c>
      <c r="D24" s="15"/>
      <c r="E24" s="17">
        <f>C24/5*$E$3</f>
        <v>210</v>
      </c>
      <c r="F24" s="15"/>
      <c r="G24" s="16">
        <v>354</v>
      </c>
      <c r="H24" s="15"/>
      <c r="I24" s="16">
        <v>125</v>
      </c>
      <c r="J24" s="15"/>
      <c r="K24" s="13">
        <f>G24-E24</f>
        <v>144</v>
      </c>
      <c r="L24" s="14">
        <f>G24/E24-1</f>
        <v>0.68571428571428572</v>
      </c>
      <c r="M24" s="13">
        <f>I24-E24</f>
        <v>-85</v>
      </c>
      <c r="N24" s="12">
        <f>I24/E24-1</f>
        <v>-0.40476190476190477</v>
      </c>
    </row>
    <row r="25" spans="1:14" x14ac:dyDescent="0.25">
      <c r="A25" s="19" t="s">
        <v>14</v>
      </c>
      <c r="B25" s="15" t="s">
        <v>13</v>
      </c>
      <c r="C25" s="15">
        <v>500</v>
      </c>
      <c r="D25" s="15"/>
      <c r="E25" s="17">
        <f>C25/5*$E$3</f>
        <v>2100</v>
      </c>
      <c r="F25" s="15"/>
      <c r="G25" s="16">
        <v>2234.34</v>
      </c>
      <c r="H25" s="15"/>
      <c r="I25" s="16">
        <v>985.76</v>
      </c>
      <c r="J25" s="15"/>
      <c r="K25" s="13">
        <f>G25-E25</f>
        <v>134.34000000000015</v>
      </c>
      <c r="L25" s="14">
        <f>G25/E25-1</f>
        <v>6.3971428571428568E-2</v>
      </c>
      <c r="M25" s="13">
        <f>I25-E25</f>
        <v>-1114.24</v>
      </c>
      <c r="N25" s="12">
        <f>I25/E25-1</f>
        <v>-0.53059047619047617</v>
      </c>
    </row>
    <row r="26" spans="1:14" x14ac:dyDescent="0.25">
      <c r="A26" s="18" t="s">
        <v>12</v>
      </c>
      <c r="B26" s="15" t="s">
        <v>10</v>
      </c>
      <c r="C26" s="15">
        <v>50</v>
      </c>
      <c r="D26" s="15"/>
      <c r="E26" s="17">
        <f>C26/5*$E$3</f>
        <v>210</v>
      </c>
      <c r="F26" s="15"/>
      <c r="G26" s="16">
        <v>330</v>
      </c>
      <c r="H26" s="15"/>
      <c r="I26" s="16">
        <v>93</v>
      </c>
      <c r="J26" s="15"/>
      <c r="K26" s="13">
        <f>G26-E26</f>
        <v>120</v>
      </c>
      <c r="L26" s="14">
        <f>G26/E26-1</f>
        <v>0.5714285714285714</v>
      </c>
      <c r="M26" s="13">
        <f>I26-E26</f>
        <v>-117</v>
      </c>
      <c r="N26" s="12">
        <f>I26/E26-1</f>
        <v>-0.55714285714285716</v>
      </c>
    </row>
    <row r="27" spans="1:14" ht="15.75" thickBot="1" x14ac:dyDescent="0.3">
      <c r="A27" s="11" t="s">
        <v>11</v>
      </c>
      <c r="B27" s="8" t="s">
        <v>10</v>
      </c>
      <c r="C27" s="8">
        <v>100</v>
      </c>
      <c r="D27" s="8"/>
      <c r="E27" s="10">
        <f>C27/5*$E$3</f>
        <v>420</v>
      </c>
      <c r="F27" s="8"/>
      <c r="G27" s="9">
        <v>401</v>
      </c>
      <c r="H27" s="8"/>
      <c r="I27" s="9">
        <v>249</v>
      </c>
      <c r="J27" s="8"/>
      <c r="K27" s="6">
        <f>G27-E27</f>
        <v>-19</v>
      </c>
      <c r="L27" s="7">
        <f>G27/E27-1</f>
        <v>-4.5238095238095188E-2</v>
      </c>
      <c r="M27" s="6">
        <f>I27-E27</f>
        <v>-171</v>
      </c>
      <c r="N27" s="5">
        <f>I27/E27-1</f>
        <v>-0.40714285714285714</v>
      </c>
    </row>
    <row r="31" spans="1:14" x14ac:dyDescent="0.25">
      <c r="A31" s="3" t="s">
        <v>9</v>
      </c>
      <c r="B31">
        <v>1.0945110166215692</v>
      </c>
      <c r="C31" s="4"/>
      <c r="D31" s="4"/>
    </row>
    <row r="32" spans="1:14" x14ac:dyDescent="0.25">
      <c r="A32" s="3" t="s">
        <v>8</v>
      </c>
      <c r="B32">
        <v>1.1120989563200616</v>
      </c>
    </row>
    <row r="33" spans="1:4" x14ac:dyDescent="0.25">
      <c r="A33" s="3" t="s">
        <v>7</v>
      </c>
      <c r="B33">
        <v>1.375209380234506</v>
      </c>
    </row>
    <row r="34" spans="1:4" x14ac:dyDescent="0.25">
      <c r="A34" s="3" t="s">
        <v>6</v>
      </c>
      <c r="B34">
        <v>1.1758793969849246</v>
      </c>
    </row>
    <row r="35" spans="1:4" x14ac:dyDescent="0.25">
      <c r="A35" s="3" t="s">
        <v>5</v>
      </c>
      <c r="B35">
        <v>1</v>
      </c>
      <c r="C35" t="s">
        <v>4</v>
      </c>
    </row>
    <row r="36" spans="1:4" x14ac:dyDescent="0.25">
      <c r="A36" s="3" t="s">
        <v>3</v>
      </c>
      <c r="B36">
        <v>1.6331658291457285</v>
      </c>
    </row>
    <row r="37" spans="1:4" x14ac:dyDescent="0.25">
      <c r="A37" s="3" t="s">
        <v>2</v>
      </c>
      <c r="B37">
        <v>1.3517587939698492</v>
      </c>
    </row>
    <row r="38" spans="1:4" x14ac:dyDescent="0.25">
      <c r="A38" s="3" t="s">
        <v>1</v>
      </c>
      <c r="B38">
        <v>2.3894472361809047</v>
      </c>
    </row>
    <row r="39" spans="1:4" x14ac:dyDescent="0.25">
      <c r="A39" s="3" t="s">
        <v>0</v>
      </c>
      <c r="B39">
        <v>2.4271356783919598</v>
      </c>
      <c r="C39" s="2"/>
      <c r="D39" s="2"/>
    </row>
  </sheetData>
  <mergeCells count="9">
    <mergeCell ref="M2:N2"/>
    <mergeCell ref="G2:H2"/>
    <mergeCell ref="E3:F3"/>
    <mergeCell ref="C2:D2"/>
    <mergeCell ref="E2:F2"/>
    <mergeCell ref="E4:F4"/>
    <mergeCell ref="A2:B2"/>
    <mergeCell ref="K2:L2"/>
    <mergeCell ref="I2:J2"/>
  </mergeCells>
  <pageMargins left="0.16" right="0.16" top="0.68" bottom="0.16" header="0.31496062992125984" footer="0.16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2014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2014-01-30T08:33:19Z</dcterms:created>
  <dcterms:modified xsi:type="dcterms:W3CDTF">2014-01-30T08:39:56Z</dcterms:modified>
</cp:coreProperties>
</file>