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8235"/>
  </bookViews>
  <sheets>
    <sheet name="КП на 13 к.н." sheetId="7" r:id="rId1"/>
    <sheet name="ФРЕЗЕР на 13 к.н." sheetId="6" r:id="rId2"/>
  </sheets>
  <calcPr calcId="124519"/>
</workbook>
</file>

<file path=xl/calcChain.xml><?xml version="1.0" encoding="utf-8"?>
<calcChain xmlns="http://schemas.openxmlformats.org/spreadsheetml/2006/main">
  <c r="H17" i="7"/>
  <c r="J14"/>
  <c r="H9" i="6" l="1"/>
  <c r="F5"/>
  <c r="I5"/>
  <c r="E11" i="7"/>
  <c r="F4" i="6"/>
  <c r="I4" s="1"/>
  <c r="K7" i="7"/>
  <c r="M9" i="6"/>
  <c r="J9"/>
  <c r="J11" s="1"/>
  <c r="F7"/>
  <c r="I7" s="1"/>
  <c r="F6"/>
  <c r="I6" s="1"/>
  <c r="F8"/>
  <c r="I8" s="1"/>
  <c r="L6" i="7"/>
  <c r="J6"/>
  <c r="K9" i="6"/>
  <c r="G9"/>
  <c r="L17" s="1"/>
  <c r="N8"/>
  <c r="N7"/>
  <c r="N6"/>
  <c r="N5"/>
  <c r="N4"/>
  <c r="L4"/>
  <c r="L7" i="7"/>
  <c r="J7"/>
  <c r="K10"/>
  <c r="L5" i="6"/>
  <c r="L6"/>
  <c r="L7"/>
  <c r="L8"/>
  <c r="K6" i="7"/>
  <c r="K11" s="1"/>
  <c r="K8"/>
  <c r="L8"/>
  <c r="J8"/>
  <c r="K9"/>
  <c r="L9"/>
  <c r="J9"/>
  <c r="L10"/>
  <c r="J10" s="1"/>
  <c r="D9" i="6"/>
  <c r="L9"/>
  <c r="L11" s="1"/>
  <c r="E13" s="1"/>
  <c r="N9"/>
  <c r="J19" s="1"/>
  <c r="G11"/>
  <c r="L11" i="7"/>
  <c r="L18" i="6"/>
  <c r="N11"/>
  <c r="H18" i="7" l="1"/>
  <c r="K13"/>
  <c r="J11"/>
  <c r="J18" s="1"/>
  <c r="J13"/>
  <c r="F9" i="6"/>
  <c r="K19"/>
  <c r="J18"/>
  <c r="I9"/>
  <c r="I19" i="7" l="1"/>
  <c r="H19"/>
  <c r="I11" i="6"/>
  <c r="E12" s="1"/>
  <c r="K17"/>
  <c r="J17"/>
  <c r="K20" l="1"/>
  <c r="J20"/>
</calcChain>
</file>

<file path=xl/sharedStrings.xml><?xml version="1.0" encoding="utf-8"?>
<sst xmlns="http://schemas.openxmlformats.org/spreadsheetml/2006/main" count="101" uniqueCount="62">
  <si>
    <t>ДАТА</t>
  </si>
  <si>
    <t>Кол-во, шт</t>
  </si>
  <si>
    <t>Длина, мм</t>
  </si>
  <si>
    <t>мп</t>
  </si>
  <si>
    <t>МДФ</t>
  </si>
  <si>
    <t>ПРОФИЛЬ</t>
  </si>
  <si>
    <t>Ширина черновой полосы, мм</t>
  </si>
  <si>
    <t>Норма:</t>
  </si>
  <si>
    <t>Итого:</t>
  </si>
  <si>
    <t>Плановая продолжительность смены, час</t>
  </si>
  <si>
    <t>Итого смен, шт.</t>
  </si>
  <si>
    <t>675 м.пог/час</t>
  </si>
  <si>
    <t>или 11,25 м.пог/минута</t>
  </si>
  <si>
    <t>ПВ Наладки, часы</t>
  </si>
  <si>
    <t>ПВ Прогона, часы</t>
  </si>
  <si>
    <t>ПВ Подготовки, часы</t>
  </si>
  <si>
    <t>ПВ Заточки, часы</t>
  </si>
  <si>
    <t>ПВ ПЗР, часы</t>
  </si>
  <si>
    <t>Кол-во паллет, шт.</t>
  </si>
  <si>
    <t>Кол-во заточек, шт.</t>
  </si>
  <si>
    <t>План скорость прогона, м/мин</t>
  </si>
  <si>
    <t>Итого смен прогона, шт.</t>
  </si>
  <si>
    <t>Итого смен заточки, шт.</t>
  </si>
  <si>
    <t>Участок ФРЕЗЕРОВАНИЯ</t>
  </si>
  <si>
    <t>HOLZMA HPP 350</t>
  </si>
  <si>
    <t>1,932 м.куб/час</t>
  </si>
  <si>
    <t>Размер</t>
  </si>
  <si>
    <t/>
  </si>
  <si>
    <t>Лист, шт</t>
  </si>
  <si>
    <t>Наименование</t>
  </si>
  <si>
    <t>Полоса, мм</t>
  </si>
  <si>
    <t>План, шт</t>
  </si>
  <si>
    <t>Плановое время, ч</t>
  </si>
  <si>
    <t>длина, мм</t>
  </si>
  <si>
    <t>ширина, мм</t>
  </si>
  <si>
    <t>Участок РАСКРОЙ</t>
  </si>
  <si>
    <t>Общее кол-во смен, шт:</t>
  </si>
  <si>
    <t>ФРВ чел./час</t>
  </si>
  <si>
    <t>ФРВ обор./час</t>
  </si>
  <si>
    <t>Фрезер</t>
  </si>
  <si>
    <t>Заточной</t>
  </si>
  <si>
    <t>Возможные простои</t>
  </si>
  <si>
    <t>КП</t>
  </si>
  <si>
    <t>Остаток с прошлой недели</t>
  </si>
  <si>
    <t>Расчет кубатуры</t>
  </si>
  <si>
    <t>Кол-во паллет</t>
  </si>
  <si>
    <t>Не удалять, формулы</t>
  </si>
  <si>
    <t>УТВЕРЖДАЮ</t>
  </si>
  <si>
    <t>______________________</t>
  </si>
  <si>
    <t>Ф.А.Авдей</t>
  </si>
  <si>
    <t>Директор  СООО ЗОВ-ПРОФИЛЬ</t>
  </si>
  <si>
    <t>Полоса_МДФ_19</t>
  </si>
  <si>
    <t>Полоса_МДФ_25</t>
  </si>
  <si>
    <t>Полоса_МДФ_25_л</t>
  </si>
  <si>
    <t>69,72 м.куб</t>
  </si>
  <si>
    <t>Б-330 19х79</t>
  </si>
  <si>
    <t>НМ-870 19х50</t>
  </si>
  <si>
    <t>П-021-4 19х60</t>
  </si>
  <si>
    <t>НМ-220 25лх80</t>
  </si>
  <si>
    <t>НМ-220 25х80</t>
  </si>
  <si>
    <t>АНРЭКС</t>
  </si>
  <si>
    <t>25 марта 2018</t>
  </si>
</sst>
</file>

<file path=xl/styles.xml><?xml version="1.0" encoding="utf-8"?>
<styleSheet xmlns="http://schemas.openxmlformats.org/spreadsheetml/2006/main">
  <numFmts count="1">
    <numFmt numFmtId="180" formatCode="0.000"/>
  </numFmts>
  <fonts count="23">
    <font>
      <sz val="10"/>
      <name val="Arial"/>
    </font>
    <font>
      <sz val="9"/>
      <name val="Calibri"/>
      <family val="2"/>
      <charset val="204"/>
    </font>
    <font>
      <sz val="11"/>
      <name val="Calibri"/>
      <family val="2"/>
      <charset val="204"/>
    </font>
    <font>
      <b/>
      <sz val="9"/>
      <name val="Calibri"/>
      <family val="2"/>
      <charset val="204"/>
    </font>
    <font>
      <sz val="10"/>
      <name val="Arial"/>
      <family val="2"/>
    </font>
    <font>
      <sz val="9"/>
      <name val="Calibri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i/>
      <sz val="9"/>
      <name val="Calibri"/>
      <family val="2"/>
    </font>
    <font>
      <b/>
      <i/>
      <u/>
      <sz val="14"/>
      <name val="Times New Roman"/>
      <family val="1"/>
    </font>
    <font>
      <sz val="9"/>
      <name val="Calibri"/>
      <family val="2"/>
      <charset val="204"/>
    </font>
    <font>
      <b/>
      <i/>
      <sz val="12"/>
      <name val="Calibri"/>
      <family val="2"/>
    </font>
    <font>
      <b/>
      <sz val="9"/>
      <name val="Calibri"/>
      <family val="2"/>
      <charset val="204"/>
    </font>
    <font>
      <b/>
      <sz val="9"/>
      <name val="Calibri"/>
      <family val="2"/>
    </font>
    <font>
      <b/>
      <u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sz val="10"/>
      <name val="Arial"/>
      <family val="2"/>
    </font>
    <font>
      <b/>
      <sz val="12"/>
      <name val="Arial"/>
      <family val="2"/>
      <charset val="204"/>
    </font>
    <font>
      <sz val="10"/>
      <color indexed="8"/>
      <name val="Times New Roman"/>
      <family val="1"/>
      <charset val="204"/>
    </font>
    <font>
      <sz val="9"/>
      <name val="Calibri"/>
      <family val="2"/>
    </font>
    <font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</borders>
  <cellStyleXfs count="5">
    <xf numFmtId="0" fontId="0" fillId="0" borderId="0"/>
    <xf numFmtId="0" fontId="22" fillId="0" borderId="0"/>
    <xf numFmtId="0" fontId="15" fillId="0" borderId="0"/>
    <xf numFmtId="0" fontId="4" fillId="0" borderId="0"/>
    <xf numFmtId="0" fontId="17" fillId="0" borderId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80" fontId="6" fillId="0" borderId="1" xfId="0" applyNumberFormat="1" applyFont="1" applyBorder="1" applyAlignment="1">
      <alignment horizontal="center" vertical="center"/>
    </xf>
    <xf numFmtId="180" fontId="6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80" fontId="9" fillId="0" borderId="0" xfId="0" applyNumberFormat="1" applyFont="1" applyBorder="1" applyAlignment="1">
      <alignment horizontal="center" vertical="center" wrapText="1"/>
    </xf>
    <xf numFmtId="180" fontId="9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80" fontId="6" fillId="0" borderId="5" xfId="0" applyNumberFormat="1" applyFont="1" applyBorder="1" applyAlignment="1">
      <alignment horizontal="center" vertical="center"/>
    </xf>
    <xf numFmtId="180" fontId="6" fillId="0" borderId="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2" fillId="0" borderId="0" xfId="0" applyFont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/>
    <xf numFmtId="180" fontId="1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/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8" xfId="0" applyBorder="1"/>
    <xf numFmtId="0" fontId="0" fillId="0" borderId="2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0" fontId="0" fillId="0" borderId="25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80" fontId="0" fillId="0" borderId="21" xfId="0" applyNumberFormat="1" applyBorder="1" applyAlignment="1">
      <alignment horizontal="center" vertical="center"/>
    </xf>
    <xf numFmtId="180" fontId="0" fillId="0" borderId="16" xfId="0" applyNumberFormat="1" applyBorder="1" applyAlignment="1">
      <alignment horizontal="center" vertical="center"/>
    </xf>
    <xf numFmtId="180" fontId="4" fillId="0" borderId="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" fontId="0" fillId="0" borderId="18" xfId="0" applyNumberFormat="1" applyBorder="1" applyAlignment="1">
      <alignment horizontal="center"/>
    </xf>
    <xf numFmtId="180" fontId="4" fillId="0" borderId="11" xfId="0" applyNumberFormat="1" applyFont="1" applyBorder="1" applyAlignment="1">
      <alignment horizontal="center" vertical="center"/>
    </xf>
    <xf numFmtId="180" fontId="4" fillId="0" borderId="10" xfId="0" applyNumberFormat="1" applyFont="1" applyBorder="1" applyAlignment="1">
      <alignment horizontal="center" vertical="center"/>
    </xf>
    <xf numFmtId="180" fontId="0" fillId="0" borderId="17" xfId="0" applyNumberFormat="1" applyBorder="1" applyAlignment="1">
      <alignment horizontal="center" vertical="center"/>
    </xf>
    <xf numFmtId="0" fontId="0" fillId="2" borderId="0" xfId="0" applyFill="1"/>
    <xf numFmtId="0" fontId="0" fillId="0" borderId="0" xfId="0" applyBorder="1"/>
    <xf numFmtId="180" fontId="0" fillId="0" borderId="0" xfId="0" applyNumberFormat="1" applyAlignment="1">
      <alignment horizontal="center" vertical="center"/>
    </xf>
    <xf numFmtId="180" fontId="0" fillId="0" borderId="19" xfId="0" applyNumberFormat="1" applyBorder="1" applyAlignment="1">
      <alignment horizontal="center" vertical="center"/>
    </xf>
    <xf numFmtId="180" fontId="4" fillId="0" borderId="7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180" fontId="11" fillId="0" borderId="32" xfId="0" applyNumberFormat="1" applyFont="1" applyBorder="1" applyAlignment="1">
      <alignment horizontal="center" vertical="center" wrapText="1"/>
    </xf>
    <xf numFmtId="180" fontId="8" fillId="0" borderId="6" xfId="0" applyNumberFormat="1" applyFont="1" applyFill="1" applyBorder="1" applyAlignment="1">
      <alignment horizontal="center" vertical="center" wrapText="1"/>
    </xf>
    <xf numFmtId="180" fontId="8" fillId="0" borderId="7" xfId="0" applyNumberFormat="1" applyFont="1" applyFill="1" applyBorder="1" applyAlignment="1">
      <alignment horizontal="center" vertical="center" wrapText="1"/>
    </xf>
    <xf numFmtId="0" fontId="3" fillId="3" borderId="0" xfId="0" applyFont="1" applyFill="1"/>
    <xf numFmtId="180" fontId="4" fillId="0" borderId="14" xfId="0" applyNumberFormat="1" applyFont="1" applyBorder="1" applyAlignment="1">
      <alignment horizontal="center" vertical="center"/>
    </xf>
    <xf numFmtId="180" fontId="4" fillId="0" borderId="15" xfId="0" applyNumberFormat="1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7" xfId="0" applyFont="1" applyFill="1" applyBorder="1" applyAlignment="1">
      <alignment horizontal="center" vertical="center" wrapText="1"/>
    </xf>
    <xf numFmtId="0" fontId="18" fillId="0" borderId="0" xfId="0" applyFont="1" applyAlignment="1"/>
    <xf numFmtId="0" fontId="1" fillId="0" borderId="6" xfId="0" applyFont="1" applyFill="1" applyBorder="1" applyAlignment="1">
      <alignment horizontal="center" vertical="center" wrapText="1"/>
    </xf>
    <xf numFmtId="180" fontId="8" fillId="0" borderId="14" xfId="0" applyNumberFormat="1" applyFont="1" applyFill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80" fontId="8" fillId="0" borderId="15" xfId="0" applyNumberFormat="1" applyFont="1" applyFill="1" applyBorder="1" applyAlignment="1">
      <alignment horizontal="center" vertical="center" wrapText="1"/>
    </xf>
    <xf numFmtId="0" fontId="19" fillId="0" borderId="0" xfId="0" applyFont="1" applyFill="1"/>
    <xf numFmtId="180" fontId="19" fillId="0" borderId="0" xfId="0" applyNumberFormat="1" applyFont="1" applyFill="1"/>
    <xf numFmtId="0" fontId="5" fillId="0" borderId="33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33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180" fontId="0" fillId="0" borderId="0" xfId="0" applyNumberFormat="1" applyFill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180" fontId="14" fillId="0" borderId="34" xfId="0" applyNumberFormat="1" applyFont="1" applyBorder="1" applyAlignment="1">
      <alignment horizontal="center" vertical="center"/>
    </xf>
    <xf numFmtId="180" fontId="14" fillId="0" borderId="35" xfId="0" applyNumberFormat="1" applyFont="1" applyBorder="1" applyAlignment="1">
      <alignment horizontal="center" vertical="center"/>
    </xf>
    <xf numFmtId="180" fontId="14" fillId="0" borderId="36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3" borderId="41" xfId="0" applyFont="1" applyFill="1" applyBorder="1" applyAlignment="1">
      <alignment horizontal="center" vertical="center" wrapText="1"/>
    </xf>
    <xf numFmtId="0" fontId="12" fillId="3" borderId="42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180" fontId="8" fillId="0" borderId="16" xfId="0" applyNumberFormat="1" applyFont="1" applyFill="1" applyBorder="1" applyAlignment="1">
      <alignment horizontal="center" vertical="center" wrapText="1"/>
    </xf>
    <xf numFmtId="180" fontId="8" fillId="0" borderId="17" xfId="0" applyNumberFormat="1" applyFont="1" applyFill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2" fontId="6" fillId="0" borderId="20" xfId="0" applyNumberFormat="1" applyFont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2" fontId="10" fillId="0" borderId="7" xfId="0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3 2" xfId="3"/>
    <cellStyle name="Обычный 4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N19"/>
  <sheetViews>
    <sheetView tabSelected="1" workbookViewId="0">
      <selection activeCell="C19" sqref="C19"/>
    </sheetView>
  </sheetViews>
  <sheetFormatPr defaultRowHeight="12.75"/>
  <cols>
    <col min="1" max="1" width="8" customWidth="1"/>
    <col min="2" max="2" width="24.140625" customWidth="1"/>
    <col min="3" max="3" width="16.42578125" bestFit="1" customWidth="1"/>
    <col min="4" max="4" width="13.7109375" bestFit="1" customWidth="1"/>
    <col min="5" max="5" width="8" customWidth="1"/>
    <col min="6" max="6" width="17.28515625" customWidth="1"/>
    <col min="7" max="7" width="18.5703125" bestFit="1" customWidth="1"/>
    <col min="8" max="8" width="14" bestFit="1" customWidth="1"/>
    <col min="9" max="9" width="9.28515625" customWidth="1"/>
    <col min="10" max="10" width="8" customWidth="1"/>
    <col min="17" max="17" width="16.28515625" bestFit="1" customWidth="1"/>
  </cols>
  <sheetData>
    <row r="1" spans="1:14">
      <c r="A1" s="58"/>
      <c r="B1" s="22" t="s">
        <v>43</v>
      </c>
      <c r="C1" s="45"/>
      <c r="H1" s="67"/>
      <c r="I1" s="67" t="s">
        <v>47</v>
      </c>
      <c r="J1" s="67"/>
      <c r="K1" s="67"/>
      <c r="L1" s="67"/>
      <c r="M1" s="67"/>
      <c r="N1" s="67"/>
    </row>
    <row r="2" spans="1:14" ht="13.5" thickBot="1">
      <c r="A2" s="16" t="s">
        <v>0</v>
      </c>
      <c r="C2" s="2" t="s">
        <v>61</v>
      </c>
      <c r="F2" s="3" t="s">
        <v>7</v>
      </c>
      <c r="H2" s="67"/>
      <c r="I2" s="67" t="s">
        <v>48</v>
      </c>
      <c r="J2" s="67"/>
      <c r="K2" s="67"/>
      <c r="L2" s="67" t="s">
        <v>49</v>
      </c>
      <c r="N2" s="67"/>
    </row>
    <row r="3" spans="1:14" ht="13.5" thickBot="1">
      <c r="A3" s="16"/>
      <c r="C3" s="16" t="s">
        <v>35</v>
      </c>
      <c r="D3" s="16" t="s">
        <v>24</v>
      </c>
      <c r="F3" s="15" t="s">
        <v>25</v>
      </c>
      <c r="H3" s="67"/>
      <c r="I3" s="67" t="s">
        <v>50</v>
      </c>
      <c r="J3" s="67"/>
      <c r="K3" s="67"/>
      <c r="M3" s="68"/>
      <c r="N3" s="67"/>
    </row>
    <row r="4" spans="1:14" ht="13.5" thickBot="1">
      <c r="A4" s="81" t="s">
        <v>4</v>
      </c>
      <c r="B4" s="83" t="s">
        <v>45</v>
      </c>
      <c r="C4" s="85" t="s">
        <v>26</v>
      </c>
      <c r="D4" s="85" t="s">
        <v>27</v>
      </c>
      <c r="E4" s="85" t="s">
        <v>28</v>
      </c>
      <c r="F4" s="85" t="s">
        <v>29</v>
      </c>
      <c r="G4" s="85" t="s">
        <v>30</v>
      </c>
      <c r="H4" s="85" t="s">
        <v>2</v>
      </c>
      <c r="I4" s="85" t="s">
        <v>31</v>
      </c>
      <c r="J4" s="92" t="s">
        <v>32</v>
      </c>
      <c r="K4" s="94" t="s">
        <v>17</v>
      </c>
      <c r="L4" s="3" t="s">
        <v>7</v>
      </c>
      <c r="M4" s="17">
        <v>1.9319999999999999</v>
      </c>
    </row>
    <row r="5" spans="1:14" ht="13.5" thickBot="1">
      <c r="A5" s="82" t="s">
        <v>27</v>
      </c>
      <c r="B5" s="84" t="s">
        <v>27</v>
      </c>
      <c r="C5" s="63" t="s">
        <v>33</v>
      </c>
      <c r="D5" s="63" t="s">
        <v>34</v>
      </c>
      <c r="E5" s="84" t="s">
        <v>27</v>
      </c>
      <c r="F5" s="84" t="s">
        <v>27</v>
      </c>
      <c r="G5" s="84" t="s">
        <v>27</v>
      </c>
      <c r="H5" s="84" t="s">
        <v>27</v>
      </c>
      <c r="I5" s="84" t="s">
        <v>27</v>
      </c>
      <c r="J5" s="93" t="s">
        <v>27</v>
      </c>
      <c r="K5" s="95"/>
      <c r="L5" s="22" t="s">
        <v>44</v>
      </c>
    </row>
    <row r="6" spans="1:14" s="58" customFormat="1">
      <c r="A6" s="112">
        <v>19</v>
      </c>
      <c r="B6" s="113">
        <v>3</v>
      </c>
      <c r="C6" s="114">
        <v>2800</v>
      </c>
      <c r="D6" s="114">
        <v>2070</v>
      </c>
      <c r="E6" s="114">
        <v>80</v>
      </c>
      <c r="F6" s="114" t="s">
        <v>51</v>
      </c>
      <c r="G6" s="114">
        <v>81.900000000000006</v>
      </c>
      <c r="H6" s="114">
        <v>2800</v>
      </c>
      <c r="I6" s="114">
        <v>1920</v>
      </c>
      <c r="J6" s="115">
        <f>+L6/$M$4</f>
        <v>4.5600000000000005</v>
      </c>
      <c r="K6" s="104">
        <f t="shared" ref="K6:K9" si="0">+B6*0.25</f>
        <v>0.75</v>
      </c>
      <c r="L6" s="78">
        <f>+(C6*D6*E6*A6)/1000000000</f>
        <v>8.80992</v>
      </c>
    </row>
    <row r="7" spans="1:14" s="58" customFormat="1">
      <c r="A7" s="116">
        <v>19</v>
      </c>
      <c r="B7" s="57">
        <v>3</v>
      </c>
      <c r="C7" s="76">
        <v>2800</v>
      </c>
      <c r="D7" s="76">
        <v>2070</v>
      </c>
      <c r="E7" s="76">
        <v>81</v>
      </c>
      <c r="F7" s="76" t="s">
        <v>51</v>
      </c>
      <c r="G7" s="76">
        <v>62.4</v>
      </c>
      <c r="H7" s="76">
        <v>2800</v>
      </c>
      <c r="I7" s="76">
        <v>2511</v>
      </c>
      <c r="J7" s="79">
        <f t="shared" ref="J7:J8" si="1">+L7/$M$4</f>
        <v>4.6170000000000009</v>
      </c>
      <c r="K7" s="62">
        <f>+B7*0.25</f>
        <v>0.75</v>
      </c>
      <c r="L7" s="78">
        <f>+(C7*D7*E7*A7)/1000000000</f>
        <v>8.9200440000000008</v>
      </c>
    </row>
    <row r="8" spans="1:14" s="58" customFormat="1">
      <c r="A8" s="77">
        <v>19</v>
      </c>
      <c r="B8" s="57">
        <v>3</v>
      </c>
      <c r="C8" s="80">
        <v>2800</v>
      </c>
      <c r="D8" s="80">
        <v>2070</v>
      </c>
      <c r="E8" s="80">
        <v>80</v>
      </c>
      <c r="F8" s="80" t="s">
        <v>51</v>
      </c>
      <c r="G8" s="80">
        <v>53.1</v>
      </c>
      <c r="H8" s="80">
        <v>2800</v>
      </c>
      <c r="I8" s="80">
        <v>2880</v>
      </c>
      <c r="J8" s="79">
        <f t="shared" si="1"/>
        <v>4.5600000000000005</v>
      </c>
      <c r="K8" s="62">
        <f t="shared" si="0"/>
        <v>0.75</v>
      </c>
      <c r="L8" s="78">
        <f t="shared" ref="L8:L10" si="2">+(C8*D8*E8*A8)/1000000000</f>
        <v>8.80992</v>
      </c>
    </row>
    <row r="9" spans="1:14" s="58" customFormat="1">
      <c r="A9" s="116">
        <v>25</v>
      </c>
      <c r="B9" s="57">
        <v>4</v>
      </c>
      <c r="C9" s="80">
        <v>2800</v>
      </c>
      <c r="D9" s="80">
        <v>2070</v>
      </c>
      <c r="E9" s="80">
        <v>80</v>
      </c>
      <c r="F9" s="80" t="s">
        <v>52</v>
      </c>
      <c r="G9" s="80">
        <v>82</v>
      </c>
      <c r="H9" s="80">
        <v>2800</v>
      </c>
      <c r="I9" s="80">
        <v>1920</v>
      </c>
      <c r="J9" s="79">
        <f>+L9/$M$4</f>
        <v>6.0000000000000009</v>
      </c>
      <c r="K9" s="62">
        <f t="shared" si="0"/>
        <v>1</v>
      </c>
      <c r="L9" s="78">
        <f t="shared" si="2"/>
        <v>11.592000000000001</v>
      </c>
    </row>
    <row r="10" spans="1:14" s="58" customFormat="1" ht="13.5" thickBot="1">
      <c r="A10" s="117">
        <v>25</v>
      </c>
      <c r="B10" s="59">
        <v>11</v>
      </c>
      <c r="C10" s="108">
        <v>2800</v>
      </c>
      <c r="D10" s="108">
        <v>2070</v>
      </c>
      <c r="E10" s="108">
        <v>218</v>
      </c>
      <c r="F10" s="118" t="s">
        <v>53</v>
      </c>
      <c r="G10" s="108">
        <v>81.900000000000006</v>
      </c>
      <c r="H10" s="108">
        <v>2800</v>
      </c>
      <c r="I10" s="108">
        <v>5232</v>
      </c>
      <c r="J10" s="119">
        <f>+L10/$M$4</f>
        <v>16.350000000000001</v>
      </c>
      <c r="K10" s="66">
        <f>+B10*0.25</f>
        <v>2.75</v>
      </c>
      <c r="L10" s="78">
        <f t="shared" si="2"/>
        <v>31.588200000000001</v>
      </c>
    </row>
    <row r="11" spans="1:14" ht="13.5" thickBot="1">
      <c r="D11" s="11" t="s">
        <v>8</v>
      </c>
      <c r="E11" s="109">
        <f>+SUM(E6:E10)</f>
        <v>539</v>
      </c>
      <c r="F11" s="110" t="s">
        <v>54</v>
      </c>
      <c r="G11" s="46"/>
      <c r="H11" s="46"/>
      <c r="I11" s="46"/>
      <c r="J11" s="111">
        <f>+SUM(J6:J10)</f>
        <v>36.087000000000003</v>
      </c>
      <c r="K11" s="13">
        <f>+SUM(K6:K10)</f>
        <v>6</v>
      </c>
      <c r="L11" s="47">
        <f>+SUM(L6:L10)</f>
        <v>69.720084</v>
      </c>
    </row>
    <row r="12" spans="1:14" ht="13.5" thickBot="1">
      <c r="F12" s="4" t="s">
        <v>9</v>
      </c>
      <c r="G12" s="4"/>
      <c r="H12" s="4"/>
      <c r="I12" s="4"/>
      <c r="J12" s="4">
        <v>7.34</v>
      </c>
      <c r="K12" s="4">
        <v>7.34</v>
      </c>
      <c r="L12" s="19">
        <v>7.42</v>
      </c>
    </row>
    <row r="13" spans="1:14" ht="13.5" thickBot="1">
      <c r="F13" s="4" t="s">
        <v>10</v>
      </c>
      <c r="J13" s="5">
        <f>+J11/J12</f>
        <v>4.9164850136239791</v>
      </c>
      <c r="K13" s="6">
        <f>+K11/K12</f>
        <v>0.81743869209809261</v>
      </c>
    </row>
    <row r="14" spans="1:14" ht="13.5" thickBot="1">
      <c r="F14" s="20" t="s">
        <v>36</v>
      </c>
      <c r="J14" s="21">
        <f>+J13+K13</f>
        <v>5.7339237057220718</v>
      </c>
    </row>
    <row r="15" spans="1:14" ht="13.5" thickBot="1"/>
    <row r="16" spans="1:14" ht="13.5" thickBot="1">
      <c r="G16" s="25"/>
      <c r="H16" s="25" t="s">
        <v>38</v>
      </c>
      <c r="I16" s="89" t="s">
        <v>37</v>
      </c>
      <c r="J16" s="90"/>
      <c r="K16" s="90"/>
      <c r="L16" s="91"/>
    </row>
    <row r="17" spans="7:12">
      <c r="G17" s="26" t="s">
        <v>42</v>
      </c>
      <c r="H17" s="41">
        <f>+J11</f>
        <v>36.087000000000003</v>
      </c>
      <c r="I17" s="38">
        <v>2</v>
      </c>
      <c r="J17" s="39">
        <v>3</v>
      </c>
      <c r="K17" s="39">
        <v>4</v>
      </c>
      <c r="L17" s="40">
        <v>5</v>
      </c>
    </row>
    <row r="18" spans="7:12" ht="13.5" thickBot="1">
      <c r="G18" s="27" t="s">
        <v>41</v>
      </c>
      <c r="H18" s="48">
        <f>+K11</f>
        <v>6</v>
      </c>
      <c r="I18" s="50">
        <v>0</v>
      </c>
      <c r="J18" s="49">
        <f>+$J$11+$K$11</f>
        <v>42.087000000000003</v>
      </c>
      <c r="K18" s="23">
        <v>0</v>
      </c>
      <c r="L18" s="24">
        <v>0</v>
      </c>
    </row>
    <row r="19" spans="7:12" ht="13.5" thickBot="1">
      <c r="G19" s="17" t="s">
        <v>8</v>
      </c>
      <c r="H19" s="5">
        <f>+H18+H17</f>
        <v>42.087000000000003</v>
      </c>
      <c r="I19" s="86">
        <f>+SUM(I18:L18)</f>
        <v>42.087000000000003</v>
      </c>
      <c r="J19" s="87"/>
      <c r="K19" s="87"/>
      <c r="L19" s="88"/>
    </row>
  </sheetData>
  <mergeCells count="12">
    <mergeCell ref="G4:G5"/>
    <mergeCell ref="K4:K5"/>
    <mergeCell ref="A4:A5"/>
    <mergeCell ref="B4:B5"/>
    <mergeCell ref="C4:D4"/>
    <mergeCell ref="E4:E5"/>
    <mergeCell ref="F4:F5"/>
    <mergeCell ref="I19:L19"/>
    <mergeCell ref="I16:L16"/>
    <mergeCell ref="H4:H5"/>
    <mergeCell ref="I4:I5"/>
    <mergeCell ref="J4:J5"/>
  </mergeCells>
  <pageMargins left="0.70866141732283472" right="0.70866141732283472" top="0" bottom="0.74803149606299213" header="0.31496062992125984" footer="0.31496062992125984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1:Q20"/>
  <sheetViews>
    <sheetView workbookViewId="0">
      <selection activeCell="H23" sqref="H23"/>
    </sheetView>
  </sheetViews>
  <sheetFormatPr defaultRowHeight="12.75"/>
  <cols>
    <col min="1" max="1" width="13.85546875" bestFit="1" customWidth="1"/>
    <col min="2" max="2" width="19.5703125" bestFit="1" customWidth="1"/>
    <col min="3" max="3" width="15.5703125" customWidth="1"/>
    <col min="4" max="4" width="8" customWidth="1"/>
    <col min="5" max="5" width="9.5703125" customWidth="1"/>
    <col min="6" max="6" width="8" customWidth="1"/>
    <col min="7" max="7" width="12.7109375" bestFit="1" customWidth="1"/>
    <col min="8" max="8" width="20.42578125" customWidth="1"/>
    <col min="9" max="9" width="20.28515625" bestFit="1" customWidth="1"/>
    <col min="10" max="10" width="13.85546875" customWidth="1"/>
    <col min="11" max="11" width="15" customWidth="1"/>
  </cols>
  <sheetData>
    <row r="1" spans="1:17" ht="13.5" thickBot="1">
      <c r="A1" s="2" t="s">
        <v>0</v>
      </c>
      <c r="B1" s="2" t="s">
        <v>61</v>
      </c>
      <c r="G1" s="3" t="s">
        <v>7</v>
      </c>
      <c r="I1" s="54"/>
      <c r="J1" s="22" t="s">
        <v>46</v>
      </c>
      <c r="O1" s="67" t="s">
        <v>47</v>
      </c>
      <c r="P1" s="67"/>
      <c r="Q1" s="67"/>
    </row>
    <row r="2" spans="1:17" ht="13.5" thickBot="1">
      <c r="A2" s="2"/>
      <c r="B2" s="2" t="s">
        <v>23</v>
      </c>
      <c r="C2" s="2"/>
      <c r="G2" s="15" t="s">
        <v>11</v>
      </c>
      <c r="H2" s="15" t="s">
        <v>12</v>
      </c>
      <c r="I2" s="45"/>
      <c r="J2" s="22" t="s">
        <v>43</v>
      </c>
      <c r="O2" s="67" t="s">
        <v>48</v>
      </c>
      <c r="P2" s="67"/>
      <c r="Q2" s="67" t="s">
        <v>49</v>
      </c>
    </row>
    <row r="3" spans="1:17" ht="36.75" thickBot="1">
      <c r="A3" s="70" t="s">
        <v>4</v>
      </c>
      <c r="B3" s="71" t="s">
        <v>5</v>
      </c>
      <c r="C3" s="71" t="s">
        <v>6</v>
      </c>
      <c r="D3" s="71" t="s">
        <v>1</v>
      </c>
      <c r="E3" s="71" t="s">
        <v>2</v>
      </c>
      <c r="F3" s="72" t="s">
        <v>3</v>
      </c>
      <c r="G3" s="73" t="s">
        <v>13</v>
      </c>
      <c r="H3" s="71" t="s">
        <v>20</v>
      </c>
      <c r="I3" s="72" t="s">
        <v>14</v>
      </c>
      <c r="J3" s="71" t="s">
        <v>15</v>
      </c>
      <c r="K3" s="71" t="s">
        <v>19</v>
      </c>
      <c r="L3" s="72" t="s">
        <v>16</v>
      </c>
      <c r="M3" s="71" t="s">
        <v>18</v>
      </c>
      <c r="N3" s="74" t="s">
        <v>17</v>
      </c>
      <c r="O3" s="67" t="s">
        <v>50</v>
      </c>
      <c r="P3" s="67"/>
    </row>
    <row r="4" spans="1:17" s="58" customFormat="1">
      <c r="A4" s="99" t="s">
        <v>51</v>
      </c>
      <c r="B4" s="100" t="s">
        <v>55</v>
      </c>
      <c r="C4" s="101">
        <v>82</v>
      </c>
      <c r="D4" s="101">
        <v>1920</v>
      </c>
      <c r="E4" s="101">
        <v>2800</v>
      </c>
      <c r="F4" s="102">
        <f>+E4*D4/1000</f>
        <v>5376</v>
      </c>
      <c r="G4" s="103">
        <v>2</v>
      </c>
      <c r="H4" s="103">
        <v>9</v>
      </c>
      <c r="I4" s="103">
        <f t="shared" ref="I4:I8" si="0">+F4/H4/60</f>
        <v>9.9555555555555557</v>
      </c>
      <c r="J4" s="103">
        <v>1</v>
      </c>
      <c r="K4" s="103">
        <v>2</v>
      </c>
      <c r="L4" s="103">
        <f>+K4*0.5</f>
        <v>1</v>
      </c>
      <c r="M4" s="103">
        <v>3</v>
      </c>
      <c r="N4" s="104">
        <f>+M4*0.25</f>
        <v>0.75</v>
      </c>
      <c r="O4" s="75" t="s">
        <v>60</v>
      </c>
    </row>
    <row r="5" spans="1:17" s="58" customFormat="1">
      <c r="A5" s="105" t="s">
        <v>51</v>
      </c>
      <c r="B5" s="69" t="s">
        <v>56</v>
      </c>
      <c r="C5" s="69">
        <v>53</v>
      </c>
      <c r="D5" s="69">
        <v>2880</v>
      </c>
      <c r="E5" s="69">
        <v>2800</v>
      </c>
      <c r="F5" s="61">
        <f>+E5*D5/1000</f>
        <v>8064</v>
      </c>
      <c r="G5" s="52">
        <v>1</v>
      </c>
      <c r="H5" s="52">
        <v>11.25</v>
      </c>
      <c r="I5" s="52">
        <f t="shared" si="0"/>
        <v>11.946666666666665</v>
      </c>
      <c r="J5" s="52">
        <v>1</v>
      </c>
      <c r="K5" s="52">
        <v>3</v>
      </c>
      <c r="L5" s="52">
        <f t="shared" ref="L5:L8" si="1">+K5*0.5</f>
        <v>1.5</v>
      </c>
      <c r="M5" s="52">
        <v>3</v>
      </c>
      <c r="N5" s="62">
        <f t="shared" ref="N5:N8" si="2">+M5*0.25</f>
        <v>0.75</v>
      </c>
      <c r="O5" s="75" t="s">
        <v>60</v>
      </c>
    </row>
    <row r="6" spans="1:17" s="58" customFormat="1">
      <c r="A6" s="77" t="s">
        <v>51</v>
      </c>
      <c r="B6" s="64" t="s">
        <v>57</v>
      </c>
      <c r="C6" s="80">
        <v>63</v>
      </c>
      <c r="D6" s="80">
        <v>2511</v>
      </c>
      <c r="E6" s="80">
        <v>2800</v>
      </c>
      <c r="F6" s="61">
        <f>+E6*D6/1000</f>
        <v>7030.8</v>
      </c>
      <c r="G6" s="52">
        <v>1</v>
      </c>
      <c r="H6" s="52">
        <v>11.25</v>
      </c>
      <c r="I6" s="52">
        <f t="shared" si="0"/>
        <v>10.416</v>
      </c>
      <c r="J6" s="52">
        <v>1</v>
      </c>
      <c r="K6" s="52">
        <v>3</v>
      </c>
      <c r="L6" s="52">
        <f t="shared" si="1"/>
        <v>1.5</v>
      </c>
      <c r="M6" s="52">
        <v>3</v>
      </c>
      <c r="N6" s="62">
        <f t="shared" si="2"/>
        <v>0.75</v>
      </c>
      <c r="O6" s="75" t="s">
        <v>60</v>
      </c>
    </row>
    <row r="7" spans="1:17" s="58" customFormat="1">
      <c r="A7" s="77" t="s">
        <v>52</v>
      </c>
      <c r="B7" s="64" t="s">
        <v>58</v>
      </c>
      <c r="C7" s="80">
        <v>82</v>
      </c>
      <c r="D7" s="80">
        <v>5232</v>
      </c>
      <c r="E7" s="80">
        <v>2800</v>
      </c>
      <c r="F7" s="61">
        <f>+E7*D7/1000</f>
        <v>14649.6</v>
      </c>
      <c r="G7" s="52">
        <v>1</v>
      </c>
      <c r="H7" s="52">
        <v>11.25</v>
      </c>
      <c r="I7" s="52">
        <f t="shared" si="0"/>
        <v>21.703111111111113</v>
      </c>
      <c r="J7" s="52">
        <v>1</v>
      </c>
      <c r="K7" s="52">
        <v>10</v>
      </c>
      <c r="L7" s="52">
        <f t="shared" si="1"/>
        <v>5</v>
      </c>
      <c r="M7" s="52">
        <v>11</v>
      </c>
      <c r="N7" s="62">
        <f t="shared" si="2"/>
        <v>2.75</v>
      </c>
      <c r="O7" s="75" t="s">
        <v>60</v>
      </c>
    </row>
    <row r="8" spans="1:17" s="58" customFormat="1" ht="13.5" thickBot="1">
      <c r="A8" s="106" t="s">
        <v>52</v>
      </c>
      <c r="B8" s="107" t="s">
        <v>59</v>
      </c>
      <c r="C8" s="108">
        <v>83</v>
      </c>
      <c r="D8" s="108">
        <v>1920</v>
      </c>
      <c r="E8" s="108">
        <v>2800</v>
      </c>
      <c r="F8" s="65">
        <f>+E8*D8/1000</f>
        <v>5376</v>
      </c>
      <c r="G8" s="53">
        <v>0</v>
      </c>
      <c r="H8" s="53">
        <v>11.25</v>
      </c>
      <c r="I8" s="53">
        <f t="shared" si="0"/>
        <v>7.9644444444444442</v>
      </c>
      <c r="J8" s="53">
        <v>0</v>
      </c>
      <c r="K8" s="53">
        <v>4</v>
      </c>
      <c r="L8" s="53">
        <f t="shared" si="1"/>
        <v>2</v>
      </c>
      <c r="M8" s="53">
        <v>4</v>
      </c>
      <c r="N8" s="66">
        <f t="shared" si="2"/>
        <v>1</v>
      </c>
      <c r="O8" s="75" t="s">
        <v>60</v>
      </c>
    </row>
    <row r="9" spans="1:17" ht="16.5" thickBot="1">
      <c r="A9" s="10"/>
      <c r="C9" s="11" t="s">
        <v>8</v>
      </c>
      <c r="D9" s="12">
        <f>+SUM(D4:D8)</f>
        <v>14463</v>
      </c>
      <c r="E9" s="12"/>
      <c r="F9" s="12">
        <f>+SUM(F4:F8)</f>
        <v>40496.400000000001</v>
      </c>
      <c r="G9" s="13">
        <f>+SUM(G4:G8)</f>
        <v>5</v>
      </c>
      <c r="H9" s="14">
        <f>+AVERAGE(H4:H8)</f>
        <v>10.8</v>
      </c>
      <c r="I9" s="51">
        <f>+SUM(I4:I8)</f>
        <v>61.985777777777777</v>
      </c>
      <c r="J9" s="13">
        <f>+SUM(J4:J8)</f>
        <v>4</v>
      </c>
      <c r="K9" s="13">
        <f>+SUM(K4:K8)</f>
        <v>22</v>
      </c>
      <c r="L9" s="13">
        <f>+SUM(L4:L8)</f>
        <v>11</v>
      </c>
      <c r="M9" s="13">
        <f>+SUM(M4:M8)</f>
        <v>24</v>
      </c>
      <c r="N9" s="13">
        <f>+SUM(N4:N8)</f>
        <v>6</v>
      </c>
      <c r="P9" s="58"/>
    </row>
    <row r="10" spans="1:17" ht="13.5" thickBot="1">
      <c r="C10" s="4" t="s">
        <v>9</v>
      </c>
      <c r="D10" s="4"/>
      <c r="E10" s="4"/>
      <c r="F10" s="4"/>
      <c r="G10" s="4">
        <v>7.34</v>
      </c>
      <c r="I10" s="4">
        <v>7.34</v>
      </c>
      <c r="J10" s="4">
        <v>7.34</v>
      </c>
      <c r="L10" s="4">
        <v>7.34</v>
      </c>
      <c r="N10" s="4">
        <v>7.34</v>
      </c>
    </row>
    <row r="11" spans="1:17" ht="13.5" thickBot="1">
      <c r="C11" s="4" t="s">
        <v>10</v>
      </c>
      <c r="G11" s="5">
        <f>+G9/G10</f>
        <v>0.68119891008174394</v>
      </c>
      <c r="I11" s="5">
        <f>+I9/I10</f>
        <v>8.4449288525582809</v>
      </c>
      <c r="J11" s="5">
        <f>+J9/J10</f>
        <v>0.54495912806539515</v>
      </c>
      <c r="L11" s="5">
        <f>+L9/L10</f>
        <v>1.4986376021798364</v>
      </c>
      <c r="N11" s="5">
        <f>+N9/N10</f>
        <v>0.81743869209809261</v>
      </c>
    </row>
    <row r="12" spans="1:17" ht="19.5">
      <c r="C12" s="4" t="s">
        <v>21</v>
      </c>
      <c r="D12" s="7"/>
      <c r="E12" s="8">
        <f>+G11+I11+N11</f>
        <v>9.9435664547381162</v>
      </c>
      <c r="P12" s="58"/>
    </row>
    <row r="13" spans="1:17" ht="19.5">
      <c r="C13" s="4" t="s">
        <v>22</v>
      </c>
      <c r="E13" s="9">
        <f>+L11+J11</f>
        <v>2.0435967302452314</v>
      </c>
      <c r="P13" s="58"/>
    </row>
    <row r="14" spans="1:17" ht="13.5" thickBot="1">
      <c r="A14" s="2"/>
      <c r="P14" s="58"/>
    </row>
    <row r="15" spans="1:17" ht="16.5" thickBot="1">
      <c r="H15" s="60"/>
      <c r="K15" s="98" t="s">
        <v>37</v>
      </c>
      <c r="L15" s="96"/>
      <c r="M15" s="96"/>
      <c r="N15" s="97"/>
    </row>
    <row r="16" spans="1:17" ht="16.5" customHeight="1" thickBot="1">
      <c r="I16" s="28"/>
      <c r="J16" s="30" t="s">
        <v>38</v>
      </c>
      <c r="K16" s="34">
        <v>2</v>
      </c>
      <c r="L16" s="31">
        <v>3</v>
      </c>
      <c r="M16" s="31">
        <v>4</v>
      </c>
      <c r="N16" s="32">
        <v>5</v>
      </c>
    </row>
    <row r="17" spans="1:14" ht="13.5" thickBot="1">
      <c r="I17" s="18" t="s">
        <v>39</v>
      </c>
      <c r="J17" s="33">
        <f>+$G$9+$I$9</f>
        <v>66.98577777777777</v>
      </c>
      <c r="K17" s="35">
        <f>+$I$9*2</f>
        <v>123.97155555555555</v>
      </c>
      <c r="L17" s="36">
        <f>+G9</f>
        <v>5</v>
      </c>
      <c r="M17" s="36">
        <v>0</v>
      </c>
      <c r="N17" s="44">
        <v>0</v>
      </c>
    </row>
    <row r="18" spans="1:14" ht="15.75" thickBot="1">
      <c r="A18" s="1"/>
      <c r="F18" s="1"/>
      <c r="I18" s="18" t="s">
        <v>40</v>
      </c>
      <c r="J18" s="33">
        <f>+$J$9+$L$9</f>
        <v>15</v>
      </c>
      <c r="K18" s="42">
        <v>0</v>
      </c>
      <c r="L18" s="37">
        <f>+J9+L9</f>
        <v>15</v>
      </c>
      <c r="M18" s="37">
        <v>0</v>
      </c>
      <c r="N18" s="55">
        <v>0</v>
      </c>
    </row>
    <row r="19" spans="1:14" ht="15.75" thickBot="1">
      <c r="F19" s="1"/>
      <c r="I19" s="18" t="s">
        <v>41</v>
      </c>
      <c r="J19" s="33">
        <f>+$N$9</f>
        <v>6</v>
      </c>
      <c r="K19" s="43">
        <f>+J19*2</f>
        <v>12</v>
      </c>
      <c r="L19" s="49">
        <v>0</v>
      </c>
      <c r="M19" s="49">
        <v>0</v>
      </c>
      <c r="N19" s="56">
        <v>0</v>
      </c>
    </row>
    <row r="20" spans="1:14" ht="13.5" thickBot="1">
      <c r="I20" s="29" t="s">
        <v>8</v>
      </c>
      <c r="J20" s="13">
        <f>+SUM(J17:J19)</f>
        <v>87.98577777777777</v>
      </c>
      <c r="K20" s="87">
        <f>+SUM(K17:N19)</f>
        <v>155.97155555555554</v>
      </c>
      <c r="L20" s="87"/>
      <c r="M20" s="87"/>
      <c r="N20" s="88"/>
    </row>
  </sheetData>
  <mergeCells count="2">
    <mergeCell ref="K20:N20"/>
    <mergeCell ref="K15:N15"/>
  </mergeCells>
  <pageMargins left="0" right="0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КП на 13 к.н.</vt:lpstr>
      <vt:lpstr>ФРЕЗЕР на 13 к.н.</vt:lpstr>
    </vt:vector>
  </TitlesOfParts>
  <Company>NPOI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NPOI SDK Example</dc:subject>
  <dc:creator>Производство</dc:creator>
  <cp:lastModifiedBy>Виталий</cp:lastModifiedBy>
  <cp:lastPrinted>2017-11-24T13:12:48Z</cp:lastPrinted>
  <dcterms:created xsi:type="dcterms:W3CDTF">2015-03-08T20:26:23Z</dcterms:created>
  <dcterms:modified xsi:type="dcterms:W3CDTF">2018-03-25T17:57:17Z</dcterms:modified>
</cp:coreProperties>
</file>