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Работа\"/>
    </mc:Choice>
  </mc:AlternateContent>
  <bookViews>
    <workbookView xWindow="0" yWindow="0" windowWidth="21600" windowHeight="9735"/>
  </bookViews>
  <sheets>
    <sheet name="резул-ты 50 недели 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I19" i="1" s="1"/>
  <c r="F19" i="1"/>
  <c r="L17" i="1"/>
  <c r="K17" i="1"/>
  <c r="M17" i="1" s="1"/>
  <c r="I17" i="1"/>
  <c r="H17" i="1"/>
  <c r="E17" i="1"/>
  <c r="L16" i="1"/>
  <c r="K16" i="1"/>
  <c r="M16" i="1" s="1"/>
  <c r="L15" i="1"/>
  <c r="K15" i="1"/>
  <c r="M15" i="1" s="1"/>
  <c r="I15" i="1"/>
  <c r="H15" i="1"/>
  <c r="E15" i="1"/>
  <c r="K14" i="1"/>
  <c r="M14" i="1" s="1"/>
  <c r="I14" i="1"/>
  <c r="H14" i="1"/>
  <c r="E14" i="1"/>
  <c r="L13" i="1"/>
  <c r="K13" i="1"/>
  <c r="M13" i="1" s="1"/>
  <c r="I13" i="1"/>
  <c r="H13" i="1"/>
  <c r="E13" i="1"/>
  <c r="K12" i="1"/>
  <c r="M12" i="1" s="1"/>
  <c r="K11" i="1"/>
  <c r="M11" i="1" s="1"/>
  <c r="I11" i="1"/>
  <c r="H11" i="1"/>
  <c r="E11" i="1"/>
  <c r="K10" i="1"/>
  <c r="M10" i="1" s="1"/>
  <c r="K9" i="1"/>
  <c r="M9" i="1" s="1"/>
  <c r="K8" i="1"/>
  <c r="M8" i="1" s="1"/>
  <c r="I8" i="1"/>
  <c r="H8" i="1"/>
  <c r="E8" i="1"/>
  <c r="L6" i="1"/>
  <c r="K6" i="1"/>
  <c r="M6" i="1" s="1"/>
  <c r="I6" i="1"/>
  <c r="H6" i="1"/>
  <c r="E6" i="1"/>
  <c r="K4" i="1"/>
  <c r="M4" i="1" s="1"/>
  <c r="I4" i="1"/>
  <c r="H4" i="1"/>
  <c r="E4" i="1"/>
  <c r="H19" i="1" l="1"/>
</calcChain>
</file>

<file path=xl/sharedStrings.xml><?xml version="1.0" encoding="utf-8"?>
<sst xmlns="http://schemas.openxmlformats.org/spreadsheetml/2006/main" count="43" uniqueCount="31">
  <si>
    <t>Участок сборки и торцовки</t>
  </si>
  <si>
    <t>План. объем</t>
  </si>
  <si>
    <t>Факт. объем</t>
  </si>
  <si>
    <t>% выполнения</t>
  </si>
  <si>
    <t>План з/п</t>
  </si>
  <si>
    <t>Факт з/п</t>
  </si>
  <si>
    <t>Результат выполнения</t>
  </si>
  <si>
    <t>Нормы</t>
  </si>
  <si>
    <t>План.ФРВ через факт V</t>
  </si>
  <si>
    <t>Факт ФРВ</t>
  </si>
  <si>
    <t>КТУ</t>
  </si>
  <si>
    <t>50 неделя(09.12-15.12)</t>
  </si>
  <si>
    <t>дата</t>
  </si>
  <si>
    <t>натур. выр.</t>
  </si>
  <si>
    <t>%</t>
  </si>
  <si>
    <t>Пила-Торцовка профиля (2 человека) , шт</t>
  </si>
  <si>
    <t>05.12--11.12</t>
  </si>
  <si>
    <t>Пила-Торцовка профиля (Оптовый заказ), шт</t>
  </si>
  <si>
    <t>EL.ME.-Запил 45 с двух сторон (Индивидуальный заказ), шт.</t>
  </si>
  <si>
    <t>EL.ME.-Запил 45 с двух сторон (Оптовый заказ), шт.</t>
  </si>
  <si>
    <t>Рапид-Запил 45 с двух сторон (Индивидуальный заказ), шт.</t>
  </si>
  <si>
    <t>Рапид-Запил 45 с двух сторон (Оптовый заказ), шт.</t>
  </si>
  <si>
    <t>Рапид-Запил 45 с одной стороны (семечки), шт.</t>
  </si>
  <si>
    <t>Balestrini-Фрезерование шип-паз (Индивидуальный заказ), шт.</t>
  </si>
  <si>
    <t>Balestrini-Фрезерование шип-паз (Оптовый заказ), шт.</t>
  </si>
  <si>
    <t>Пила-Снятие четверти, шт.</t>
  </si>
  <si>
    <t>Пила-Снятие шуфляд, шт.</t>
  </si>
  <si>
    <t>Сборка фасадов (Индивидуальный заказ), м2</t>
  </si>
  <si>
    <t>09.12--15.12</t>
  </si>
  <si>
    <t>Сборка фасадов (Оптовый заказ), м2</t>
  </si>
  <si>
    <t>Сборка гнут. фасадов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</si>
</sst>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2" xfId="0" applyBorder="1"/>
    <xf numFmtId="0" fontId="3" fillId="2" borderId="3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vertical="justify" wrapText="1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justify" wrapText="1"/>
    </xf>
    <xf numFmtId="0" fontId="3" fillId="3" borderId="6" xfId="0" applyFont="1" applyFill="1" applyBorder="1" applyAlignment="1">
      <alignment horizontal="center" vertical="justify" wrapText="1"/>
    </xf>
    <xf numFmtId="0" fontId="3" fillId="0" borderId="7" xfId="0" applyFont="1" applyBorder="1" applyAlignment="1">
      <alignment horizontal="center" wrapText="1"/>
    </xf>
    <xf numFmtId="0" fontId="3" fillId="4" borderId="8" xfId="0" applyFont="1" applyFill="1" applyBorder="1" applyAlignment="1">
      <alignment horizontal="center" wrapText="1"/>
    </xf>
    <xf numFmtId="0" fontId="3" fillId="4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2" borderId="12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vertical="justify" wrapText="1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/>
    <xf numFmtId="0" fontId="3" fillId="3" borderId="15" xfId="0" applyFont="1" applyFill="1" applyBorder="1" applyAlignment="1">
      <alignment horizontal="center" vertical="justify" wrapText="1"/>
    </xf>
    <xf numFmtId="0" fontId="3" fillId="0" borderId="16" xfId="0" applyFont="1" applyBorder="1" applyAlignment="1">
      <alignment horizontal="center" wrapText="1"/>
    </xf>
    <xf numFmtId="0" fontId="3" fillId="4" borderId="17" xfId="0" applyFont="1" applyFill="1" applyBorder="1" applyAlignment="1">
      <alignment horizontal="center" wrapText="1"/>
    </xf>
    <xf numFmtId="0" fontId="3" fillId="4" borderId="18" xfId="0" applyFont="1" applyFill="1" applyBorder="1" applyAlignment="1">
      <alignment horizontal="center"/>
    </xf>
    <xf numFmtId="16" fontId="0" fillId="0" borderId="19" xfId="0" applyNumberFormat="1" applyBorder="1"/>
    <xf numFmtId="0" fontId="0" fillId="2" borderId="20" xfId="0" applyFill="1" applyBorder="1"/>
    <xf numFmtId="0" fontId="0" fillId="2" borderId="21" xfId="0" applyFill="1" applyBorder="1"/>
    <xf numFmtId="9" fontId="0" fillId="2" borderId="4" xfId="1" applyFont="1" applyFill="1" applyBorder="1" applyAlignment="1">
      <alignment horizontal="center" vertical="center"/>
    </xf>
    <xf numFmtId="3" fontId="0" fillId="3" borderId="20" xfId="0" applyNumberFormat="1" applyFill="1" applyBorder="1"/>
    <xf numFmtId="3" fontId="0" fillId="3" borderId="21" xfId="0" applyNumberFormat="1" applyFill="1" applyBorder="1"/>
    <xf numFmtId="3" fontId="0" fillId="3" borderId="21" xfId="0" applyNumberFormat="1" applyFill="1" applyBorder="1" applyAlignment="1">
      <alignment horizontal="center"/>
    </xf>
    <xf numFmtId="9" fontId="0" fillId="3" borderId="22" xfId="1" applyFont="1" applyFill="1" applyBorder="1" applyAlignment="1">
      <alignment horizontal="center"/>
    </xf>
    <xf numFmtId="0" fontId="0" fillId="0" borderId="16" xfId="0" applyBorder="1"/>
    <xf numFmtId="2" fontId="0" fillId="4" borderId="17" xfId="0" applyNumberFormat="1" applyFill="1" applyBorder="1"/>
    <xf numFmtId="0" fontId="0" fillId="4" borderId="17" xfId="0" applyFill="1" applyBorder="1"/>
    <xf numFmtId="2" fontId="2" fillId="4" borderId="18" xfId="0" applyNumberFormat="1" applyFont="1" applyFill="1" applyBorder="1"/>
    <xf numFmtId="0" fontId="0" fillId="0" borderId="23" xfId="0" applyBorder="1"/>
    <xf numFmtId="16" fontId="0" fillId="0" borderId="24" xfId="0" applyNumberFormat="1" applyBorder="1"/>
    <xf numFmtId="9" fontId="0" fillId="2" borderId="25" xfId="1" applyFont="1" applyFill="1" applyBorder="1" applyAlignment="1">
      <alignment horizontal="center" vertical="center"/>
    </xf>
    <xf numFmtId="1" fontId="0" fillId="2" borderId="16" xfId="0" applyNumberFormat="1" applyFill="1" applyBorder="1"/>
    <xf numFmtId="0" fontId="0" fillId="2" borderId="17" xfId="0" applyFill="1" applyBorder="1"/>
    <xf numFmtId="9" fontId="0" fillId="2" borderId="26" xfId="1" applyFont="1" applyFill="1" applyBorder="1" applyAlignment="1">
      <alignment horizontal="center" vertical="center"/>
    </xf>
    <xf numFmtId="3" fontId="0" fillId="3" borderId="16" xfId="0" applyNumberFormat="1" applyFill="1" applyBorder="1"/>
    <xf numFmtId="3" fontId="0" fillId="3" borderId="17" xfId="0" applyNumberFormat="1" applyFill="1" applyBorder="1"/>
    <xf numFmtId="3" fontId="0" fillId="3" borderId="17" xfId="0" applyNumberFormat="1" applyFill="1" applyBorder="1" applyAlignment="1">
      <alignment horizontal="center"/>
    </xf>
    <xf numFmtId="0" fontId="4" fillId="0" borderId="23" xfId="0" applyFont="1" applyFill="1" applyBorder="1" applyAlignment="1"/>
    <xf numFmtId="9" fontId="0" fillId="2" borderId="27" xfId="1" applyFont="1" applyFill="1" applyBorder="1" applyAlignment="1">
      <alignment horizontal="center" vertical="center"/>
    </xf>
    <xf numFmtId="9" fontId="0" fillId="2" borderId="25" xfId="1" applyFont="1" applyFill="1" applyBorder="1" applyAlignment="1">
      <alignment horizontal="center"/>
    </xf>
    <xf numFmtId="1" fontId="0" fillId="2" borderId="28" xfId="0" applyNumberFormat="1" applyFill="1" applyBorder="1"/>
    <xf numFmtId="0" fontId="0" fillId="2" borderId="29" xfId="0" applyFill="1" applyBorder="1"/>
    <xf numFmtId="3" fontId="0" fillId="3" borderId="28" xfId="0" applyNumberFormat="1" applyFill="1" applyBorder="1"/>
    <xf numFmtId="3" fontId="0" fillId="3" borderId="29" xfId="0" applyNumberFormat="1" applyFill="1" applyBorder="1"/>
    <xf numFmtId="3" fontId="0" fillId="3" borderId="29" xfId="0" applyNumberFormat="1" applyFill="1" applyBorder="1" applyAlignment="1">
      <alignment horizontal="center"/>
    </xf>
    <xf numFmtId="9" fontId="0" fillId="3" borderId="30" xfId="1" applyFont="1" applyFill="1" applyBorder="1" applyAlignment="1">
      <alignment horizontal="center"/>
    </xf>
    <xf numFmtId="0" fontId="0" fillId="0" borderId="11" xfId="0" applyBorder="1"/>
    <xf numFmtId="16" fontId="0" fillId="0" borderId="31" xfId="0" applyNumberFormat="1" applyBorder="1"/>
    <xf numFmtId="1" fontId="0" fillId="2" borderId="32" xfId="0" applyNumberFormat="1" applyFill="1" applyBorder="1"/>
    <xf numFmtId="0" fontId="0" fillId="2" borderId="33" xfId="0" applyFill="1" applyBorder="1"/>
    <xf numFmtId="9" fontId="0" fillId="2" borderId="34" xfId="1" applyFont="1" applyFill="1" applyBorder="1" applyAlignment="1">
      <alignment horizontal="center"/>
    </xf>
    <xf numFmtId="3" fontId="0" fillId="3" borderId="32" xfId="0" applyNumberFormat="1" applyFill="1" applyBorder="1"/>
    <xf numFmtId="3" fontId="0" fillId="3" borderId="33" xfId="0" applyNumberFormat="1" applyFill="1" applyBorder="1"/>
    <xf numFmtId="3" fontId="0" fillId="3" borderId="33" xfId="0" applyNumberFormat="1" applyFill="1" applyBorder="1" applyAlignment="1">
      <alignment horizontal="center"/>
    </xf>
    <xf numFmtId="9" fontId="0" fillId="3" borderId="15" xfId="1" applyFont="1" applyFill="1" applyBorder="1" applyAlignment="1">
      <alignment horizontal="center"/>
    </xf>
    <xf numFmtId="0" fontId="0" fillId="0" borderId="32" xfId="0" applyBorder="1"/>
    <xf numFmtId="2" fontId="0" fillId="4" borderId="33" xfId="0" applyNumberFormat="1" applyFill="1" applyBorder="1"/>
    <xf numFmtId="0" fontId="0" fillId="4" borderId="33" xfId="0" applyFill="1" applyBorder="1"/>
    <xf numFmtId="1" fontId="0" fillId="0" borderId="0" xfId="0" applyNumberFormat="1"/>
    <xf numFmtId="9" fontId="0" fillId="0" borderId="0" xfId="1" applyNumberFormat="1" applyFont="1" applyAlignment="1">
      <alignment horizontal="center"/>
    </xf>
    <xf numFmtId="3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2" fillId="0" borderId="35" xfId="0" applyNumberFormat="1" applyFont="1" applyBorder="1"/>
    <xf numFmtId="3" fontId="2" fillId="0" borderId="1" xfId="0" applyNumberFormat="1" applyFont="1" applyBorder="1" applyAlignment="1">
      <alignment horizontal="center"/>
    </xf>
    <xf numFmtId="164" fontId="2" fillId="0" borderId="35" xfId="1" applyNumberFormat="1" applyFont="1" applyBorder="1" applyAlignment="1">
      <alignment horizontal="center"/>
    </xf>
    <xf numFmtId="2" fontId="2" fillId="4" borderId="34" xfId="0" applyNumberFormat="1" applyFon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19"/>
  <sheetViews>
    <sheetView tabSelected="1" workbookViewId="0">
      <selection activeCell="A2" sqref="A2:M17"/>
    </sheetView>
  </sheetViews>
  <sheetFormatPr defaultRowHeight="15" x14ac:dyDescent="0.25"/>
  <cols>
    <col min="1" max="1" width="56.42578125" bestFit="1" customWidth="1"/>
    <col min="2" max="2" width="11.5703125" bestFit="1" customWidth="1"/>
    <col min="3" max="3" width="7.85546875" customWidth="1"/>
    <col min="4" max="4" width="8.85546875" customWidth="1"/>
    <col min="5" max="5" width="12.85546875" customWidth="1"/>
    <col min="6" max="7" width="9.85546875" bestFit="1" customWidth="1"/>
    <col min="8" max="8" width="11.28515625" bestFit="1" customWidth="1"/>
    <col min="9" max="9" width="6.85546875" bestFit="1" customWidth="1"/>
    <col min="10" max="10" width="8.5703125" hidden="1" customWidth="1"/>
    <col min="11" max="11" width="10.7109375" customWidth="1"/>
    <col min="12" max="12" width="7.42578125" customWidth="1"/>
    <col min="13" max="13" width="5.7109375" customWidth="1"/>
  </cols>
  <sheetData>
    <row r="1" spans="1:13" ht="15.75" thickBot="1" x14ac:dyDescent="0.3"/>
    <row r="2" spans="1:13" ht="33" customHeight="1" thickBot="1" x14ac:dyDescent="0.3">
      <c r="A2" s="1" t="s">
        <v>0</v>
      </c>
      <c r="B2" s="2"/>
      <c r="C2" s="3" t="s">
        <v>1</v>
      </c>
      <c r="D2" s="3" t="s">
        <v>2</v>
      </c>
      <c r="E2" s="4" t="s">
        <v>3</v>
      </c>
      <c r="F2" s="5" t="s">
        <v>4</v>
      </c>
      <c r="G2" s="6" t="s">
        <v>5</v>
      </c>
      <c r="H2" s="7" t="s">
        <v>6</v>
      </c>
      <c r="I2" s="8"/>
      <c r="J2" s="9" t="s">
        <v>7</v>
      </c>
      <c r="K2" s="10" t="s">
        <v>8</v>
      </c>
      <c r="L2" s="10" t="s">
        <v>9</v>
      </c>
      <c r="M2" s="11" t="s">
        <v>10</v>
      </c>
    </row>
    <row r="3" spans="1:13" ht="15.75" thickBot="1" x14ac:dyDescent="0.3">
      <c r="A3" s="12" t="s">
        <v>11</v>
      </c>
      <c r="B3" s="13" t="s">
        <v>12</v>
      </c>
      <c r="C3" s="14"/>
      <c r="D3" s="14"/>
      <c r="E3" s="15"/>
      <c r="F3" s="16"/>
      <c r="G3" s="17"/>
      <c r="H3" s="18" t="s">
        <v>13</v>
      </c>
      <c r="I3" s="19" t="s">
        <v>14</v>
      </c>
      <c r="J3" s="20"/>
      <c r="K3" s="21"/>
      <c r="L3" s="21"/>
      <c r="M3" s="22"/>
    </row>
    <row r="4" spans="1:13" x14ac:dyDescent="0.25">
      <c r="A4" s="2" t="s">
        <v>15</v>
      </c>
      <c r="B4" s="23" t="s">
        <v>16</v>
      </c>
      <c r="C4" s="24">
        <v>19532</v>
      </c>
      <c r="D4" s="25">
        <v>13344</v>
      </c>
      <c r="E4" s="26">
        <f>IF(D4=0,0,D4/C4)</f>
        <v>0.68318656563587954</v>
      </c>
      <c r="F4" s="27">
        <v>1378729.411764706</v>
      </c>
      <c r="G4" s="28">
        <v>941929.4117647059</v>
      </c>
      <c r="H4" s="29">
        <f>G4-F4</f>
        <v>-436800.00000000012</v>
      </c>
      <c r="I4" s="30">
        <f>IF(G4=0,0,G4/F4)</f>
        <v>0.68318656563587954</v>
      </c>
      <c r="J4" s="31">
        <v>850</v>
      </c>
      <c r="K4" s="32">
        <f>D4/J4</f>
        <v>15.698823529411765</v>
      </c>
      <c r="L4" s="33">
        <v>12.5</v>
      </c>
      <c r="M4" s="34">
        <f t="shared" ref="M4:M17" si="0">K4/L4</f>
        <v>1.2559058823529412</v>
      </c>
    </row>
    <row r="5" spans="1:13" x14ac:dyDescent="0.25">
      <c r="A5" s="35" t="s">
        <v>17</v>
      </c>
      <c r="B5" s="36" t="s">
        <v>16</v>
      </c>
      <c r="C5" s="24"/>
      <c r="D5" s="25"/>
      <c r="E5" s="37"/>
      <c r="F5" s="27"/>
      <c r="G5" s="28"/>
      <c r="H5" s="29"/>
      <c r="I5" s="30"/>
      <c r="J5" s="31">
        <v>500</v>
      </c>
      <c r="K5" s="32"/>
      <c r="L5" s="33"/>
      <c r="M5" s="34"/>
    </row>
    <row r="6" spans="1:13" x14ac:dyDescent="0.25">
      <c r="A6" s="35" t="s">
        <v>18</v>
      </c>
      <c r="B6" s="36" t="s">
        <v>16</v>
      </c>
      <c r="C6" s="38">
        <v>5760</v>
      </c>
      <c r="D6" s="39">
        <v>5967</v>
      </c>
      <c r="E6" s="40">
        <f t="shared" ref="E6:E17" si="1">IF(D6=0,0,D6/C6)</f>
        <v>1.0359375</v>
      </c>
      <c r="F6" s="41">
        <v>1344000.0000000002</v>
      </c>
      <c r="G6" s="42">
        <v>1392300</v>
      </c>
      <c r="H6" s="43">
        <f t="shared" ref="H6:H17" si="2">G6-F6</f>
        <v>48299.999999999767</v>
      </c>
      <c r="I6" s="30">
        <f t="shared" ref="I6:I17" si="3">IF(G6=0,0,G6/F6)</f>
        <v>1.0359374999999997</v>
      </c>
      <c r="J6" s="31">
        <v>150</v>
      </c>
      <c r="K6" s="32">
        <f t="shared" ref="K6:K16" si="4">D6/J6</f>
        <v>39.78</v>
      </c>
      <c r="L6" s="33">
        <f>35</f>
        <v>35</v>
      </c>
      <c r="M6" s="34">
        <f t="shared" si="0"/>
        <v>1.1365714285714286</v>
      </c>
    </row>
    <row r="7" spans="1:13" x14ac:dyDescent="0.25">
      <c r="A7" s="35" t="s">
        <v>19</v>
      </c>
      <c r="B7" s="36" t="s">
        <v>16</v>
      </c>
      <c r="C7" s="38"/>
      <c r="D7" s="39"/>
      <c r="E7" s="37"/>
      <c r="F7" s="41"/>
      <c r="G7" s="42"/>
      <c r="H7" s="43"/>
      <c r="I7" s="30"/>
      <c r="J7" s="31">
        <v>200</v>
      </c>
      <c r="K7" s="32"/>
      <c r="L7" s="33"/>
      <c r="M7" s="34"/>
    </row>
    <row r="8" spans="1:13" x14ac:dyDescent="0.25">
      <c r="A8" s="44" t="s">
        <v>20</v>
      </c>
      <c r="B8" s="36" t="s">
        <v>16</v>
      </c>
      <c r="C8" s="38">
        <v>3906.4</v>
      </c>
      <c r="D8" s="39">
        <v>1252</v>
      </c>
      <c r="E8" s="40">
        <f>IF(D8=0,0,(D8+D9+D10)/C8)</f>
        <v>0.8934056932213803</v>
      </c>
      <c r="F8" s="41">
        <v>683620</v>
      </c>
      <c r="G8" s="42">
        <v>725620</v>
      </c>
      <c r="H8" s="43">
        <f t="shared" si="2"/>
        <v>42000</v>
      </c>
      <c r="I8" s="30">
        <f t="shared" si="3"/>
        <v>1.0614376407945936</v>
      </c>
      <c r="J8" s="31">
        <v>200</v>
      </c>
      <c r="K8" s="32">
        <f t="shared" si="4"/>
        <v>6.26</v>
      </c>
      <c r="L8" s="33">
        <v>5</v>
      </c>
      <c r="M8" s="34">
        <f t="shared" si="0"/>
        <v>1.252</v>
      </c>
    </row>
    <row r="9" spans="1:13" x14ac:dyDescent="0.25">
      <c r="A9" s="44" t="s">
        <v>21</v>
      </c>
      <c r="B9" s="36" t="s">
        <v>16</v>
      </c>
      <c r="C9" s="38"/>
      <c r="D9" s="39">
        <v>168</v>
      </c>
      <c r="E9" s="45"/>
      <c r="F9" s="41"/>
      <c r="G9" s="42"/>
      <c r="H9" s="43"/>
      <c r="I9" s="30"/>
      <c r="J9" s="31">
        <v>250</v>
      </c>
      <c r="K9" s="32">
        <f t="shared" si="4"/>
        <v>0.67200000000000004</v>
      </c>
      <c r="L9" s="33">
        <v>0.5</v>
      </c>
      <c r="M9" s="34">
        <f t="shared" si="0"/>
        <v>1.3440000000000001</v>
      </c>
    </row>
    <row r="10" spans="1:13" x14ac:dyDescent="0.25">
      <c r="A10" s="44" t="s">
        <v>22</v>
      </c>
      <c r="B10" s="36" t="s">
        <v>16</v>
      </c>
      <c r="C10" s="38"/>
      <c r="D10" s="39">
        <v>2070</v>
      </c>
      <c r="E10" s="37"/>
      <c r="F10" s="41"/>
      <c r="G10" s="42"/>
      <c r="H10" s="43"/>
      <c r="I10" s="30"/>
      <c r="J10" s="31">
        <v>200</v>
      </c>
      <c r="K10" s="32">
        <f t="shared" si="4"/>
        <v>10.35</v>
      </c>
      <c r="L10" s="33">
        <v>8.33</v>
      </c>
      <c r="M10" s="34">
        <f t="shared" si="0"/>
        <v>1.2424969987995198</v>
      </c>
    </row>
    <row r="11" spans="1:13" x14ac:dyDescent="0.25">
      <c r="A11" s="44" t="s">
        <v>23</v>
      </c>
      <c r="B11" s="36" t="s">
        <v>16</v>
      </c>
      <c r="C11" s="38">
        <v>9865.6</v>
      </c>
      <c r="D11" s="39">
        <v>3054</v>
      </c>
      <c r="E11" s="40">
        <f>IF(D11=0,0,(D11+D12)/C11)</f>
        <v>0.42409990269218295</v>
      </c>
      <c r="F11" s="41">
        <v>2762368</v>
      </c>
      <c r="G11" s="42">
        <v>1118786.67</v>
      </c>
      <c r="H11" s="43">
        <f t="shared" si="2"/>
        <v>-1643581.33</v>
      </c>
      <c r="I11" s="30">
        <f t="shared" si="3"/>
        <v>0.40501000228789208</v>
      </c>
      <c r="J11" s="31">
        <v>125</v>
      </c>
      <c r="K11" s="32">
        <f t="shared" si="4"/>
        <v>24.431999999999999</v>
      </c>
      <c r="L11" s="33">
        <v>17.34</v>
      </c>
      <c r="M11" s="34">
        <f t="shared" si="0"/>
        <v>1.4089965397923874</v>
      </c>
    </row>
    <row r="12" spans="1:13" x14ac:dyDescent="0.25">
      <c r="A12" s="44" t="s">
        <v>24</v>
      </c>
      <c r="B12" s="36" t="s">
        <v>16</v>
      </c>
      <c r="C12" s="38"/>
      <c r="D12" s="39">
        <v>1130</v>
      </c>
      <c r="E12" s="37"/>
      <c r="F12" s="41"/>
      <c r="G12" s="42"/>
      <c r="H12" s="43"/>
      <c r="I12" s="30"/>
      <c r="J12" s="31">
        <v>150</v>
      </c>
      <c r="K12" s="32">
        <f t="shared" si="4"/>
        <v>7.5333333333333332</v>
      </c>
      <c r="L12" s="33">
        <v>6</v>
      </c>
      <c r="M12" s="34">
        <f t="shared" si="0"/>
        <v>1.2555555555555555</v>
      </c>
    </row>
    <row r="13" spans="1:13" x14ac:dyDescent="0.25">
      <c r="A13" s="35" t="s">
        <v>25</v>
      </c>
      <c r="B13" s="36" t="s">
        <v>16</v>
      </c>
      <c r="C13" s="38">
        <v>2160</v>
      </c>
      <c r="D13" s="39">
        <v>1230</v>
      </c>
      <c r="E13" s="46">
        <f t="shared" si="1"/>
        <v>0.56944444444444442</v>
      </c>
      <c r="F13" s="41">
        <v>252000.00000000003</v>
      </c>
      <c r="G13" s="42">
        <v>143500</v>
      </c>
      <c r="H13" s="43">
        <f t="shared" si="2"/>
        <v>-108500.00000000003</v>
      </c>
      <c r="I13" s="30">
        <f t="shared" si="3"/>
        <v>0.56944444444444442</v>
      </c>
      <c r="J13" s="31">
        <v>300</v>
      </c>
      <c r="K13" s="32">
        <f t="shared" si="4"/>
        <v>4.0999999999999996</v>
      </c>
      <c r="L13" s="33">
        <f>1.66+1.58</f>
        <v>3.24</v>
      </c>
      <c r="M13" s="34">
        <f t="shared" si="0"/>
        <v>1.2654320987654319</v>
      </c>
    </row>
    <row r="14" spans="1:13" x14ac:dyDescent="0.25">
      <c r="A14" s="35" t="s">
        <v>26</v>
      </c>
      <c r="B14" s="36" t="s">
        <v>16</v>
      </c>
      <c r="C14" s="38">
        <v>47</v>
      </c>
      <c r="D14" s="39">
        <v>26</v>
      </c>
      <c r="E14" s="46">
        <f t="shared" si="1"/>
        <v>0.55319148936170215</v>
      </c>
      <c r="F14" s="41">
        <v>32900</v>
      </c>
      <c r="G14" s="42">
        <v>18200</v>
      </c>
      <c r="H14" s="43">
        <f t="shared" si="2"/>
        <v>-14700</v>
      </c>
      <c r="I14" s="30">
        <f t="shared" si="3"/>
        <v>0.55319148936170215</v>
      </c>
      <c r="J14" s="31">
        <v>50</v>
      </c>
      <c r="K14" s="32">
        <f t="shared" si="4"/>
        <v>0.52</v>
      </c>
      <c r="L14" s="33">
        <v>0.59</v>
      </c>
      <c r="M14" s="34">
        <f t="shared" si="0"/>
        <v>0.88135593220338992</v>
      </c>
    </row>
    <row r="15" spans="1:13" x14ac:dyDescent="0.25">
      <c r="A15" s="44" t="s">
        <v>27</v>
      </c>
      <c r="B15" s="36" t="s">
        <v>28</v>
      </c>
      <c r="C15" s="38">
        <v>1165</v>
      </c>
      <c r="D15" s="39">
        <v>620.73</v>
      </c>
      <c r="E15" s="40">
        <f>IF(D15=0,0,(D15+D16)/C15)</f>
        <v>0.55729613733905581</v>
      </c>
      <c r="F15" s="41">
        <v>8154860</v>
      </c>
      <c r="G15" s="42">
        <v>4487710</v>
      </c>
      <c r="H15" s="43">
        <f t="shared" si="2"/>
        <v>-3667150</v>
      </c>
      <c r="I15" s="30">
        <f t="shared" si="3"/>
        <v>0.55031110282702589</v>
      </c>
      <c r="J15" s="31">
        <v>5</v>
      </c>
      <c r="K15" s="32">
        <f t="shared" si="4"/>
        <v>124.146</v>
      </c>
      <c r="L15" s="33">
        <f>40+37+16+40</f>
        <v>133</v>
      </c>
      <c r="M15" s="34">
        <f t="shared" si="0"/>
        <v>0.93342857142857139</v>
      </c>
    </row>
    <row r="16" spans="1:13" x14ac:dyDescent="0.25">
      <c r="A16" s="44" t="s">
        <v>29</v>
      </c>
      <c r="B16" s="36" t="s">
        <v>28</v>
      </c>
      <c r="C16" s="47"/>
      <c r="D16" s="48">
        <v>28.52</v>
      </c>
      <c r="E16" s="45"/>
      <c r="F16" s="49"/>
      <c r="G16" s="50"/>
      <c r="H16" s="51"/>
      <c r="I16" s="52"/>
      <c r="J16" s="31">
        <v>7</v>
      </c>
      <c r="K16" s="32">
        <f t="shared" si="4"/>
        <v>4.0742857142857138</v>
      </c>
      <c r="L16" s="33">
        <f>1+1</f>
        <v>2</v>
      </c>
      <c r="M16" s="34">
        <f t="shared" si="0"/>
        <v>2.0371428571428569</v>
      </c>
    </row>
    <row r="17" spans="1:13" ht="15.75" thickBot="1" x14ac:dyDescent="0.3">
      <c r="A17" s="53" t="s">
        <v>30</v>
      </c>
      <c r="B17" s="54" t="s">
        <v>28</v>
      </c>
      <c r="C17" s="55">
        <v>92</v>
      </c>
      <c r="D17" s="56">
        <v>110</v>
      </c>
      <c r="E17" s="57">
        <f t="shared" si="1"/>
        <v>1.1956521739130435</v>
      </c>
      <c r="F17" s="58">
        <v>1717333</v>
      </c>
      <c r="G17" s="59">
        <v>3612500</v>
      </c>
      <c r="H17" s="60">
        <f t="shared" si="2"/>
        <v>1895167</v>
      </c>
      <c r="I17" s="61">
        <f t="shared" si="3"/>
        <v>2.1035524269317598</v>
      </c>
      <c r="J17" s="62">
        <v>3</v>
      </c>
      <c r="K17" s="63">
        <f>D17/J17</f>
        <v>36.666666666666664</v>
      </c>
      <c r="L17" s="64">
        <f>16+21.5</f>
        <v>37.5</v>
      </c>
      <c r="M17" s="73">
        <f t="shared" si="0"/>
        <v>0.97777777777777775</v>
      </c>
    </row>
    <row r="18" spans="1:13" ht="15.75" thickBot="1" x14ac:dyDescent="0.3">
      <c r="C18" s="65"/>
      <c r="E18" s="66"/>
      <c r="F18" s="67"/>
    </row>
    <row r="19" spans="1:13" ht="15.75" thickBot="1" x14ac:dyDescent="0.3">
      <c r="A19" s="68"/>
      <c r="B19" s="69"/>
      <c r="C19" s="67"/>
      <c r="F19" s="70">
        <f>SUM(F4:F17)</f>
        <v>16325810.411764707</v>
      </c>
      <c r="G19" s="70">
        <f>SUM(G4:G17)</f>
        <v>12440546.081764705</v>
      </c>
      <c r="H19" s="71">
        <f>G19-F19</f>
        <v>-3885264.3300000019</v>
      </c>
      <c r="I19" s="72">
        <f>IF(G19=0,0,G19/F19)</f>
        <v>0.76201706181763562</v>
      </c>
    </row>
  </sheetData>
  <mergeCells count="15">
    <mergeCell ref="E8:E10"/>
    <mergeCell ref="E11:E12"/>
    <mergeCell ref="E15:E16"/>
    <mergeCell ref="J2:J3"/>
    <mergeCell ref="K2:K3"/>
    <mergeCell ref="L2:L3"/>
    <mergeCell ref="M2:M3"/>
    <mergeCell ref="E4:E5"/>
    <mergeCell ref="E6:E7"/>
    <mergeCell ref="C2:C3"/>
    <mergeCell ref="D2:D3"/>
    <mergeCell ref="E2:E3"/>
    <mergeCell ref="F2:F3"/>
    <mergeCell ref="G2:G3"/>
    <mergeCell ref="H2:I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резул-ты 50 недели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</dc:creator>
  <cp:lastModifiedBy>П</cp:lastModifiedBy>
  <dcterms:created xsi:type="dcterms:W3CDTF">2013-12-20T06:03:52Z</dcterms:created>
  <dcterms:modified xsi:type="dcterms:W3CDTF">2013-12-20T06:04:49Z</dcterms:modified>
</cp:coreProperties>
</file>