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8760"/>
  </bookViews>
  <sheets>
    <sheet name="макет" sheetId="1" r:id="rId1"/>
  </sheets>
  <definedNames>
    <definedName name="Z_0BA31663_B111_4C54_9C4B_42AD97560C3A_.wvu.FilterData" localSheetId="0" hidden="1">макет!#REF!</definedName>
    <definedName name="Z_2FD708EA_6E94_4975_B320_3DB34BABBB94_.wvu.FilterData" localSheetId="0" hidden="1">макет!#REF!</definedName>
    <definedName name="Z_59695846_DECA_4F51_BB0C_9A99B3A34ADD_.wvu.FilterData" localSheetId="0" hidden="1">макет!#REF!</definedName>
    <definedName name="Z_60CE8B1F_E2BD_412B_91EF_30BF680ABE57_.wvu.FilterData" localSheetId="0" hidden="1">макет!#REF!</definedName>
    <definedName name="Z_856877C7_C670_4921_B887_FF31EC95EE41_.wvu.FilterData" localSheetId="0" hidden="1">макет!#REF!</definedName>
    <definedName name="Z_9D58E744_FE88_4DB6_8982_0964D56AD89F_.wvu.FilterData" localSheetId="0" hidden="1">макет!#REF!</definedName>
    <definedName name="Z_BAA00ADD_86A6_41D4_A8F8_B549C917D62B_.wvu.FilterData" localSheetId="0" hidden="1">макет!#REF!</definedName>
    <definedName name="Z_FD5268B7_4BE4_499E_9014_DC7F48522D7A_.wvu.FilterData" localSheetId="0" hidden="1">макет!#REF!</definedName>
  </definedNames>
  <calcPr calcId="145621"/>
</workbook>
</file>

<file path=xl/calcChain.xml><?xml version="1.0" encoding="utf-8"?>
<calcChain xmlns="http://schemas.openxmlformats.org/spreadsheetml/2006/main">
  <c r="O12" i="1" l="1"/>
  <c r="O14" i="1"/>
  <c r="O16" i="1"/>
  <c r="O18" i="1"/>
  <c r="O20" i="1"/>
  <c r="O22" i="1"/>
  <c r="O24" i="1"/>
  <c r="O26" i="1"/>
  <c r="O28" i="1"/>
  <c r="O10" i="1"/>
  <c r="O8" i="1"/>
  <c r="O6" i="1"/>
  <c r="O4" i="1"/>
  <c r="F6" i="1"/>
  <c r="F8" i="1"/>
  <c r="F10" i="1"/>
  <c r="F12" i="1"/>
  <c r="F14" i="1"/>
  <c r="F16" i="1"/>
  <c r="F18" i="1"/>
  <c r="F20" i="1"/>
  <c r="F22" i="1"/>
  <c r="F24" i="1"/>
  <c r="F26" i="1"/>
  <c r="F28" i="1"/>
  <c r="F4" i="1"/>
  <c r="L12" i="1"/>
  <c r="L14" i="1"/>
  <c r="L16" i="1"/>
  <c r="L24" i="1"/>
  <c r="L26" i="1"/>
  <c r="L28" i="1"/>
  <c r="L10" i="1"/>
  <c r="J12" i="1"/>
  <c r="J14" i="1"/>
  <c r="J16" i="1"/>
  <c r="J24" i="1"/>
  <c r="J26" i="1"/>
  <c r="J28" i="1"/>
  <c r="J10" i="1"/>
  <c r="G28" i="1"/>
  <c r="G26" i="1"/>
  <c r="G24" i="1"/>
  <c r="G22" i="1"/>
  <c r="G20" i="1"/>
  <c r="G18" i="1"/>
  <c r="G16" i="1"/>
  <c r="G14" i="1"/>
  <c r="G12" i="1"/>
  <c r="G10" i="1"/>
  <c r="K10" i="1" s="1"/>
  <c r="G8" i="1"/>
  <c r="G6" i="1"/>
  <c r="G4" i="1"/>
  <c r="P4" i="1"/>
  <c r="I4" i="1"/>
  <c r="I28" i="1"/>
  <c r="I26" i="1"/>
  <c r="I24" i="1"/>
  <c r="I22" i="1"/>
  <c r="I20" i="1"/>
  <c r="I18" i="1"/>
  <c r="I16" i="1"/>
  <c r="I14" i="1"/>
  <c r="I12" i="1"/>
  <c r="I10" i="1"/>
  <c r="I8" i="1"/>
  <c r="I6" i="1"/>
  <c r="P22" i="1"/>
  <c r="S22" i="1" s="1"/>
  <c r="P20" i="1"/>
  <c r="S20" i="1" s="1"/>
  <c r="P18" i="1"/>
  <c r="S18" i="1" s="1"/>
  <c r="M16" i="1"/>
  <c r="M14" i="1"/>
  <c r="M12" i="1"/>
  <c r="M10" i="1"/>
  <c r="P8" i="1"/>
  <c r="S8" i="1" s="1"/>
  <c r="P6" i="1"/>
  <c r="S6" i="1" s="1"/>
  <c r="N4" i="1"/>
  <c r="S4" i="1" l="1"/>
  <c r="N6" i="1"/>
  <c r="N8" i="1"/>
  <c r="N18" i="1"/>
  <c r="N20" i="1"/>
  <c r="N22" i="1"/>
  <c r="M24" i="1"/>
  <c r="K24" i="1"/>
  <c r="N24" i="1" s="1"/>
  <c r="K26" i="1"/>
  <c r="M26" i="1"/>
  <c r="P26" i="1" s="1"/>
  <c r="S26" i="1" s="1"/>
  <c r="M28" i="1"/>
  <c r="K28" i="1"/>
  <c r="N28" i="1" s="1"/>
  <c r="P10" i="1"/>
  <c r="S10" i="1" s="1"/>
  <c r="K12" i="1"/>
  <c r="N12" i="1" s="1"/>
  <c r="K14" i="1"/>
  <c r="N14" i="1" s="1"/>
  <c r="K16" i="1"/>
  <c r="N16" i="1" s="1"/>
  <c r="M17" i="1" l="1"/>
  <c r="M15" i="1"/>
  <c r="M13" i="1"/>
  <c r="M29" i="1"/>
  <c r="P28" i="1"/>
  <c r="S28" i="1" s="1"/>
  <c r="P24" i="1"/>
  <c r="S24" i="1" s="1"/>
  <c r="P16" i="1"/>
  <c r="S16" i="1" s="1"/>
  <c r="P14" i="1"/>
  <c r="S14" i="1" s="1"/>
  <c r="P12" i="1"/>
  <c r="S12" i="1" s="1"/>
  <c r="N10" i="1"/>
  <c r="N26" i="1"/>
  <c r="M25" i="1"/>
  <c r="K11" i="1"/>
  <c r="I23" i="1"/>
  <c r="G23" i="1"/>
  <c r="I21" i="1"/>
  <c r="G21" i="1"/>
  <c r="I19" i="1"/>
  <c r="G19" i="1"/>
  <c r="I9" i="1"/>
  <c r="G9" i="1"/>
  <c r="I7" i="1"/>
  <c r="G7" i="1"/>
  <c r="I5" i="1"/>
  <c r="G5" i="1"/>
  <c r="M27" i="1" l="1"/>
  <c r="I11" i="1"/>
  <c r="N5" i="1"/>
  <c r="M11" i="1"/>
  <c r="N19" i="1"/>
  <c r="N21" i="1"/>
  <c r="N23" i="1"/>
  <c r="N7" i="1"/>
  <c r="N9" i="1"/>
  <c r="G11" i="1"/>
  <c r="N11" i="1"/>
  <c r="G13" i="1"/>
  <c r="I13" i="1"/>
  <c r="K13" i="1"/>
  <c r="N13" i="1" s="1"/>
  <c r="G15" i="1"/>
  <c r="I15" i="1"/>
  <c r="K15" i="1"/>
  <c r="N15" i="1" s="1"/>
  <c r="G17" i="1"/>
  <c r="I17" i="1"/>
  <c r="K17" i="1"/>
  <c r="N17" i="1" s="1"/>
  <c r="G25" i="1"/>
  <c r="I25" i="1"/>
  <c r="K25" i="1"/>
  <c r="N25" i="1" s="1"/>
  <c r="G27" i="1"/>
  <c r="I27" i="1"/>
  <c r="K27" i="1"/>
  <c r="N27" i="1" s="1"/>
  <c r="G29" i="1"/>
  <c r="I29" i="1"/>
  <c r="K29" i="1"/>
  <c r="N29" i="1" s="1"/>
</calcChain>
</file>

<file path=xl/sharedStrings.xml><?xml version="1.0" encoding="utf-8"?>
<sst xmlns="http://schemas.openxmlformats.org/spreadsheetml/2006/main" count="13" uniqueCount="12">
  <si>
    <t>оклад</t>
  </si>
  <si>
    <t>премия</t>
  </si>
  <si>
    <t>ИТОГО</t>
  </si>
  <si>
    <t>Подсобный рабочий</t>
  </si>
  <si>
    <t>Станочники</t>
  </si>
  <si>
    <t>Отделочники</t>
  </si>
  <si>
    <t>универсальность</t>
  </si>
  <si>
    <t>Итого за час</t>
  </si>
  <si>
    <t>Гарантир.минимум</t>
  </si>
  <si>
    <t>Пр-во за V, произв. дисциплину</t>
  </si>
  <si>
    <t>Техническая дисциплина</t>
  </si>
  <si>
    <t>Технологическая дисциплина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</si>
</sst>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Fill="1" applyBorder="1"/>
    <xf numFmtId="2" fontId="2" fillId="0" borderId="1" xfId="0" applyNumberFormat="1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3" fontId="3" fillId="0" borderId="1" xfId="0" applyNumberFormat="1" applyFont="1" applyFill="1" applyBorder="1"/>
    <xf numFmtId="9" fontId="3" fillId="0" borderId="1" xfId="1" applyFont="1" applyFill="1" applyBorder="1"/>
    <xf numFmtId="10" fontId="3" fillId="0" borderId="1" xfId="1" applyNumberFormat="1" applyFont="1" applyFill="1" applyBorder="1"/>
    <xf numFmtId="2" fontId="3" fillId="0" borderId="1" xfId="0" applyNumberFormat="1" applyFont="1" applyFill="1" applyBorder="1"/>
    <xf numFmtId="2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/>
    <xf numFmtId="3" fontId="2" fillId="0" borderId="6" xfId="0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9" fontId="3" fillId="0" borderId="8" xfId="1" applyFont="1" applyFill="1" applyBorder="1"/>
    <xf numFmtId="2" fontId="3" fillId="0" borderId="8" xfId="0" applyNumberFormat="1" applyFont="1" applyFill="1" applyBorder="1"/>
    <xf numFmtId="3" fontId="2" fillId="0" borderId="9" xfId="0" applyNumberFormat="1" applyFont="1" applyFill="1" applyBorder="1"/>
    <xf numFmtId="3" fontId="2" fillId="0" borderId="1" xfId="0" applyNumberFormat="1" applyFont="1" applyFill="1" applyBorder="1" applyAlignment="1">
      <alignment horizontal="center"/>
    </xf>
    <xf numFmtId="9" fontId="3" fillId="0" borderId="1" xfId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9" fontId="2" fillId="0" borderId="0" xfId="1" applyFont="1" applyFill="1"/>
    <xf numFmtId="3" fontId="3" fillId="0" borderId="1" xfId="1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2" fontId="4" fillId="0" borderId="4" xfId="0" applyNumberFormat="1" applyFont="1" applyFill="1" applyBorder="1"/>
    <xf numFmtId="0" fontId="4" fillId="0" borderId="5" xfId="0" applyFont="1" applyFill="1" applyBorder="1"/>
    <xf numFmtId="0" fontId="5" fillId="0" borderId="1" xfId="0" applyFont="1" applyFill="1" applyBorder="1" applyAlignment="1">
      <alignment vertical="justify"/>
    </xf>
    <xf numFmtId="0" fontId="5" fillId="0" borderId="1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justify"/>
    </xf>
    <xf numFmtId="9" fontId="3" fillId="2" borderId="1" xfId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/>
    </xf>
    <xf numFmtId="9" fontId="3" fillId="2" borderId="8" xfId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 vertical="top"/>
    </xf>
    <xf numFmtId="3" fontId="2" fillId="0" borderId="0" xfId="0" applyNumberFormat="1" applyFont="1" applyFill="1"/>
    <xf numFmtId="0" fontId="4" fillId="0" borderId="13" xfId="0" applyFont="1" applyFill="1" applyBorder="1"/>
    <xf numFmtId="3" fontId="2" fillId="0" borderId="8" xfId="0" applyNumberFormat="1" applyFont="1" applyFill="1" applyBorder="1" applyAlignment="1">
      <alignment horizontal="center"/>
    </xf>
    <xf numFmtId="3" fontId="3" fillId="0" borderId="6" xfId="0" applyNumberFormat="1" applyFont="1" applyFill="1" applyBorder="1"/>
    <xf numFmtId="0" fontId="5" fillId="0" borderId="1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 vertical="justify"/>
    </xf>
    <xf numFmtId="0" fontId="5" fillId="0" borderId="10" xfId="0" applyFont="1" applyFill="1" applyBorder="1" applyAlignment="1">
      <alignment horizontal="center" vertical="justify"/>
    </xf>
    <xf numFmtId="0" fontId="5" fillId="0" borderId="11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M33"/>
  <sheetViews>
    <sheetView tabSelected="1" zoomScale="85" zoomScaleNormal="85" workbookViewId="0">
      <selection activeCell="M4" sqref="M4"/>
    </sheetView>
  </sheetViews>
  <sheetFormatPr defaultRowHeight="13.5" customHeight="1" x14ac:dyDescent="0.2"/>
  <cols>
    <col min="1" max="1" width="4.140625" style="4" bestFit="1" customWidth="1"/>
    <col min="2" max="2" width="19" style="4" bestFit="1" customWidth="1"/>
    <col min="3" max="3" width="9" style="4" bestFit="1" customWidth="1"/>
    <col min="4" max="4" width="9.28515625" style="10" bestFit="1" customWidth="1"/>
    <col min="5" max="5" width="9.7109375" style="4" bestFit="1" customWidth="1"/>
    <col min="6" max="6" width="6.7109375" style="4" bestFit="1" customWidth="1"/>
    <col min="7" max="7" width="12" style="4" customWidth="1"/>
    <col min="8" max="8" width="9.42578125" style="4" customWidth="1"/>
    <col min="9" max="9" width="16.140625" style="4" customWidth="1"/>
    <col min="10" max="10" width="5.7109375" style="4" bestFit="1" customWidth="1"/>
    <col min="11" max="11" width="17" style="4" customWidth="1"/>
    <col min="12" max="12" width="5.7109375" style="4" bestFit="1" customWidth="1"/>
    <col min="13" max="13" width="19.85546875" style="4" customWidth="1"/>
    <col min="14" max="14" width="12.140625" style="4" bestFit="1" customWidth="1"/>
    <col min="15" max="15" width="9.5703125" style="4" customWidth="1"/>
    <col min="16" max="16" width="8.85546875" style="4" bestFit="1" customWidth="1"/>
    <col min="17" max="18" width="6.140625" style="4" bestFit="1" customWidth="1"/>
    <col min="19" max="19" width="12.140625" style="4" customWidth="1"/>
    <col min="20" max="21" width="7" style="4" bestFit="1" customWidth="1"/>
    <col min="22" max="22" width="8.28515625" style="4" bestFit="1" customWidth="1"/>
    <col min="23" max="23" width="8.28515625" style="4" customWidth="1"/>
    <col min="24" max="25" width="7.5703125" style="4" bestFit="1" customWidth="1"/>
    <col min="26" max="26" width="10" style="4" customWidth="1"/>
    <col min="27" max="27" width="9.85546875" style="4" customWidth="1"/>
    <col min="28" max="29" width="7.7109375" style="4" bestFit="1" customWidth="1"/>
    <col min="30" max="30" width="8.85546875" style="4" customWidth="1"/>
    <col min="31" max="35" width="8.5703125" style="4" customWidth="1"/>
    <col min="36" max="37" width="9.7109375" style="4" customWidth="1"/>
    <col min="38" max="38" width="9" style="4" bestFit="1" customWidth="1"/>
    <col min="39" max="40" width="8.28515625" style="4" bestFit="1" customWidth="1"/>
    <col min="41" max="195" width="9.140625" style="5"/>
    <col min="196" max="16384" width="9.140625" style="4"/>
  </cols>
  <sheetData>
    <row r="1" spans="1:22" ht="13.5" customHeight="1" thickBot="1" x14ac:dyDescent="0.25">
      <c r="K1" s="22"/>
      <c r="L1" s="22"/>
      <c r="M1" s="22"/>
    </row>
    <row r="2" spans="1:22" ht="15.75" x14ac:dyDescent="0.25">
      <c r="A2" s="26"/>
      <c r="B2" s="27"/>
      <c r="C2" s="27"/>
      <c r="D2" s="28"/>
      <c r="E2" s="27"/>
      <c r="F2" s="39"/>
      <c r="G2" s="37" t="s">
        <v>0</v>
      </c>
      <c r="H2" s="27"/>
      <c r="I2" s="34" t="s">
        <v>1</v>
      </c>
      <c r="J2" s="46" t="s">
        <v>6</v>
      </c>
      <c r="K2" s="47"/>
      <c r="L2" s="47"/>
      <c r="M2" s="48"/>
      <c r="N2" s="42" t="s">
        <v>2</v>
      </c>
      <c r="O2" s="44" t="s">
        <v>7</v>
      </c>
    </row>
    <row r="3" spans="1:22" ht="47.25" x14ac:dyDescent="0.25">
      <c r="A3" s="29"/>
      <c r="B3" s="24"/>
      <c r="C3" s="24"/>
      <c r="D3" s="25"/>
      <c r="E3" s="24"/>
      <c r="F3" s="24"/>
      <c r="G3" s="32" t="s">
        <v>8</v>
      </c>
      <c r="H3" s="24"/>
      <c r="I3" s="32" t="s">
        <v>9</v>
      </c>
      <c r="J3" s="30"/>
      <c r="K3" s="32" t="s">
        <v>10</v>
      </c>
      <c r="L3" s="31"/>
      <c r="M3" s="32" t="s">
        <v>11</v>
      </c>
      <c r="N3" s="43"/>
      <c r="O3" s="45"/>
    </row>
    <row r="4" spans="1:22" ht="13.5" customHeight="1" x14ac:dyDescent="0.2">
      <c r="A4" s="12">
        <v>169</v>
      </c>
      <c r="B4" s="3" t="s">
        <v>3</v>
      </c>
      <c r="C4" s="1">
        <v>1210000</v>
      </c>
      <c r="D4" s="1">
        <v>1</v>
      </c>
      <c r="E4" s="1">
        <v>1</v>
      </c>
      <c r="F4" s="19">
        <f>G4/$A$4</f>
        <v>7159.7633136094673</v>
      </c>
      <c r="G4" s="19">
        <f>+E4*$C$4</f>
        <v>1210000</v>
      </c>
      <c r="H4" s="19">
        <v>12840</v>
      </c>
      <c r="I4" s="19">
        <f>+H4*$A$4</f>
        <v>2169960</v>
      </c>
      <c r="J4" s="19"/>
      <c r="K4" s="19">
        <v>0</v>
      </c>
      <c r="L4" s="19"/>
      <c r="M4" s="11">
        <v>0</v>
      </c>
      <c r="N4" s="6">
        <f>+K4+I4+G4+M4</f>
        <v>3379960</v>
      </c>
      <c r="O4" s="41">
        <f>F4+H4</f>
        <v>19999.763313609466</v>
      </c>
      <c r="P4" s="4">
        <f>V4*169-M4-G4-K4</f>
        <v>2170000</v>
      </c>
      <c r="S4" s="4">
        <f>+P4/169</f>
        <v>12840.236686390532</v>
      </c>
      <c r="V4" s="4">
        <v>20000</v>
      </c>
    </row>
    <row r="5" spans="1:22" ht="13.5" customHeight="1" x14ac:dyDescent="0.2">
      <c r="A5" s="12"/>
      <c r="B5" s="3"/>
      <c r="C5" s="1"/>
      <c r="D5" s="1"/>
      <c r="E5" s="1"/>
      <c r="F5" s="19"/>
      <c r="G5" s="33">
        <f>G4/N4</f>
        <v>0.35799240227695001</v>
      </c>
      <c r="H5" s="8"/>
      <c r="I5" s="33">
        <f>I4/N4</f>
        <v>0.64200759772304994</v>
      </c>
      <c r="J5" s="20"/>
      <c r="K5" s="19"/>
      <c r="L5" s="19"/>
      <c r="M5" s="11"/>
      <c r="N5" s="7">
        <f>+K5+I5+G5+M5</f>
        <v>1</v>
      </c>
      <c r="O5" s="13"/>
    </row>
    <row r="6" spans="1:22" ht="13.5" customHeight="1" x14ac:dyDescent="0.2">
      <c r="A6" s="12"/>
      <c r="B6" s="1"/>
      <c r="C6" s="1"/>
      <c r="D6" s="1">
        <v>2</v>
      </c>
      <c r="E6" s="1">
        <v>1.1599999999999999</v>
      </c>
      <c r="F6" s="19">
        <f t="shared" ref="F6:F28" si="0">G6/$A$4</f>
        <v>8305.3254437869819</v>
      </c>
      <c r="G6" s="19">
        <f>+E6*$C$4</f>
        <v>1403600</v>
      </c>
      <c r="H6" s="19">
        <v>16695</v>
      </c>
      <c r="I6" s="19">
        <f>+H6*$A$4</f>
        <v>2821455</v>
      </c>
      <c r="J6" s="19"/>
      <c r="K6" s="19">
        <v>0</v>
      </c>
      <c r="L6" s="19"/>
      <c r="M6" s="11">
        <v>0</v>
      </c>
      <c r="N6" s="6">
        <f t="shared" ref="N6:N29" si="1">+K6+I6+G6+M6</f>
        <v>4225055</v>
      </c>
      <c r="O6" s="41">
        <f>F6+H6</f>
        <v>25000.325443786984</v>
      </c>
      <c r="P6" s="4">
        <f t="shared" ref="P6:P28" si="2">V6*169-M6-G6-K6</f>
        <v>2821400</v>
      </c>
      <c r="S6" s="4">
        <f t="shared" ref="S6:S28" si="3">+P6/169</f>
        <v>16694.674556213016</v>
      </c>
      <c r="V6" s="4">
        <v>25000</v>
      </c>
    </row>
    <row r="7" spans="1:22" ht="13.5" customHeight="1" x14ac:dyDescent="0.2">
      <c r="A7" s="12"/>
      <c r="B7" s="1"/>
      <c r="C7" s="1"/>
      <c r="D7" s="1"/>
      <c r="E7" s="1"/>
      <c r="F7" s="19"/>
      <c r="G7" s="33">
        <f>G6/N6</f>
        <v>0.33220869314127272</v>
      </c>
      <c r="H7" s="9"/>
      <c r="I7" s="33">
        <f>I6/N6</f>
        <v>0.66779130685872723</v>
      </c>
      <c r="J7" s="20"/>
      <c r="K7" s="19"/>
      <c r="L7" s="19"/>
      <c r="M7" s="11"/>
      <c r="N7" s="7">
        <f t="shared" si="1"/>
        <v>1</v>
      </c>
      <c r="O7" s="13"/>
    </row>
    <row r="8" spans="1:22" ht="13.5" customHeight="1" x14ac:dyDescent="0.2">
      <c r="A8" s="12"/>
      <c r="B8" s="3" t="s">
        <v>4</v>
      </c>
      <c r="C8" s="1">
        <v>1290000</v>
      </c>
      <c r="D8" s="1">
        <v>1</v>
      </c>
      <c r="E8" s="1">
        <v>1</v>
      </c>
      <c r="F8" s="19">
        <f t="shared" si="0"/>
        <v>7633.1360946745563</v>
      </c>
      <c r="G8" s="19">
        <f>+E8*$C$8</f>
        <v>1290000</v>
      </c>
      <c r="H8" s="19">
        <v>12365</v>
      </c>
      <c r="I8" s="19">
        <f>+H8*$A$4</f>
        <v>2089685</v>
      </c>
      <c r="J8" s="19"/>
      <c r="K8" s="19">
        <v>0</v>
      </c>
      <c r="L8" s="19"/>
      <c r="M8" s="11">
        <v>0</v>
      </c>
      <c r="N8" s="6">
        <f t="shared" si="1"/>
        <v>3379685</v>
      </c>
      <c r="O8" s="41">
        <f>F8+H8</f>
        <v>19998.136094674555</v>
      </c>
      <c r="P8" s="4">
        <f t="shared" si="2"/>
        <v>2090000</v>
      </c>
      <c r="S8" s="4">
        <f t="shared" si="3"/>
        <v>12366.863905325445</v>
      </c>
      <c r="V8" s="4">
        <v>20000</v>
      </c>
    </row>
    <row r="9" spans="1:22" ht="13.5" customHeight="1" x14ac:dyDescent="0.2">
      <c r="A9" s="12"/>
      <c r="B9" s="3"/>
      <c r="C9" s="1"/>
      <c r="D9" s="1"/>
      <c r="E9" s="1"/>
      <c r="F9" s="19"/>
      <c r="G9" s="33">
        <f>G8/N8</f>
        <v>0.38169237665640438</v>
      </c>
      <c r="H9" s="9"/>
      <c r="I9" s="33">
        <f>I8/N8</f>
        <v>0.61830762334359568</v>
      </c>
      <c r="J9" s="20"/>
      <c r="K9" s="19"/>
      <c r="L9" s="19"/>
      <c r="M9" s="11"/>
      <c r="N9" s="7">
        <f t="shared" si="1"/>
        <v>1</v>
      </c>
      <c r="O9" s="13"/>
    </row>
    <row r="10" spans="1:22" ht="13.5" customHeight="1" x14ac:dyDescent="0.2">
      <c r="A10" s="12"/>
      <c r="B10" s="1"/>
      <c r="C10" s="1"/>
      <c r="D10" s="1">
        <v>2</v>
      </c>
      <c r="E10" s="1">
        <v>1.1599999999999999</v>
      </c>
      <c r="F10" s="19">
        <f t="shared" si="0"/>
        <v>8854.4378698224846</v>
      </c>
      <c r="G10" s="19">
        <f>+E10*$C$8</f>
        <v>1496400</v>
      </c>
      <c r="H10" s="19">
        <v>7290</v>
      </c>
      <c r="I10" s="19">
        <f>+H10*$A$4</f>
        <v>1232010</v>
      </c>
      <c r="J10" s="19">
        <f>K10/$A$4</f>
        <v>4427.2189349112423</v>
      </c>
      <c r="K10" s="19">
        <f>+G10/2</f>
        <v>748200</v>
      </c>
      <c r="L10" s="19">
        <f>M10/$A$4</f>
        <v>4427.2189349112423</v>
      </c>
      <c r="M10" s="19">
        <f>G10/2</f>
        <v>748200</v>
      </c>
      <c r="N10" s="23">
        <f t="shared" si="1"/>
        <v>4224810</v>
      </c>
      <c r="O10" s="41">
        <f>F10+H10+J10+L10</f>
        <v>24998.875739644969</v>
      </c>
      <c r="P10" s="4">
        <f t="shared" si="2"/>
        <v>1232200</v>
      </c>
      <c r="S10" s="4">
        <f t="shared" si="3"/>
        <v>7291.1242603550299</v>
      </c>
      <c r="V10" s="4">
        <v>25000</v>
      </c>
    </row>
    <row r="11" spans="1:22" ht="13.5" customHeight="1" x14ac:dyDescent="0.2">
      <c r="A11" s="12"/>
      <c r="B11" s="1"/>
      <c r="C11" s="1"/>
      <c r="D11" s="1"/>
      <c r="E11" s="1"/>
      <c r="F11" s="19"/>
      <c r="G11" s="35">
        <f>G10/N10</f>
        <v>0.35419344301873928</v>
      </c>
      <c r="H11" s="9"/>
      <c r="I11" s="33">
        <f>I10/N10</f>
        <v>0.29161311396252138</v>
      </c>
      <c r="J11" s="19"/>
      <c r="K11" s="33">
        <f>K10/N10</f>
        <v>0.17709672150936964</v>
      </c>
      <c r="L11" s="19"/>
      <c r="M11" s="33">
        <f>M10/N10</f>
        <v>0.17709672150936964</v>
      </c>
      <c r="N11" s="7">
        <f t="shared" si="1"/>
        <v>0.99999999999999989</v>
      </c>
      <c r="O11" s="41"/>
    </row>
    <row r="12" spans="1:22" ht="13.5" customHeight="1" x14ac:dyDescent="0.2">
      <c r="A12" s="12"/>
      <c r="B12" s="1"/>
      <c r="C12" s="1"/>
      <c r="D12" s="1">
        <v>3</v>
      </c>
      <c r="E12" s="1">
        <v>1.35</v>
      </c>
      <c r="F12" s="19">
        <f t="shared" si="0"/>
        <v>10304.733727810652</v>
      </c>
      <c r="G12" s="19">
        <f>+E12*$C$8</f>
        <v>1741500</v>
      </c>
      <c r="H12" s="19">
        <v>14390</v>
      </c>
      <c r="I12" s="19">
        <f>+H12*$A$4</f>
        <v>2431910</v>
      </c>
      <c r="J12" s="19">
        <f t="shared" ref="J12:J28" si="4">K12/$A$4</f>
        <v>5152.3668639053258</v>
      </c>
      <c r="K12" s="19">
        <f>+G12/2</f>
        <v>870750</v>
      </c>
      <c r="L12" s="19">
        <f t="shared" ref="L12:L28" si="5">M12/$A$4</f>
        <v>5152.3668639053258</v>
      </c>
      <c r="M12" s="11">
        <f>G12/2</f>
        <v>870750</v>
      </c>
      <c r="N12" s="23">
        <f t="shared" si="1"/>
        <v>5914910</v>
      </c>
      <c r="O12" s="41">
        <f t="shared" ref="O12:O28" si="6">F12+H12+J12+L12</f>
        <v>34999.467455621299</v>
      </c>
      <c r="P12" s="4">
        <f t="shared" si="2"/>
        <v>2432000</v>
      </c>
      <c r="S12" s="4">
        <f t="shared" si="3"/>
        <v>14390.532544378699</v>
      </c>
      <c r="V12" s="4">
        <v>35000</v>
      </c>
    </row>
    <row r="13" spans="1:22" ht="13.5" customHeight="1" x14ac:dyDescent="0.2">
      <c r="A13" s="12"/>
      <c r="B13" s="1"/>
      <c r="C13" s="1"/>
      <c r="D13" s="1"/>
      <c r="E13" s="1"/>
      <c r="F13" s="19"/>
      <c r="G13" s="33">
        <f>G12/N12</f>
        <v>0.29442544349787231</v>
      </c>
      <c r="H13" s="9"/>
      <c r="I13" s="33">
        <f>I12/N12</f>
        <v>0.41114911300425533</v>
      </c>
      <c r="J13" s="19"/>
      <c r="K13" s="33">
        <f>K12/N12</f>
        <v>0.14721272174893615</v>
      </c>
      <c r="L13" s="19"/>
      <c r="M13" s="33">
        <f>M12/N12</f>
        <v>0.14721272174893615</v>
      </c>
      <c r="N13" s="7">
        <f t="shared" si="1"/>
        <v>0.99999999999999989</v>
      </c>
      <c r="O13" s="41"/>
    </row>
    <row r="14" spans="1:22" ht="13.5" customHeight="1" x14ac:dyDescent="0.2">
      <c r="A14" s="12"/>
      <c r="B14" s="1"/>
      <c r="C14" s="1"/>
      <c r="D14" s="1">
        <v>4</v>
      </c>
      <c r="E14" s="1">
        <v>1.57</v>
      </c>
      <c r="F14" s="19">
        <f t="shared" si="0"/>
        <v>11984.023668639053</v>
      </c>
      <c r="G14" s="19">
        <f>+E14*$C$8</f>
        <v>2025300</v>
      </c>
      <c r="H14" s="19">
        <v>21030</v>
      </c>
      <c r="I14" s="19">
        <f>+H14*$A$4</f>
        <v>3554070</v>
      </c>
      <c r="J14" s="19">
        <f t="shared" si="4"/>
        <v>5992.0118343195263</v>
      </c>
      <c r="K14" s="19">
        <f>+G14/2</f>
        <v>1012650</v>
      </c>
      <c r="L14" s="19">
        <f t="shared" si="5"/>
        <v>5992.0118343195263</v>
      </c>
      <c r="M14" s="19">
        <f>G14/2</f>
        <v>1012650</v>
      </c>
      <c r="N14" s="23">
        <f t="shared" si="1"/>
        <v>7604670</v>
      </c>
      <c r="O14" s="41">
        <f t="shared" si="6"/>
        <v>44998.047337278113</v>
      </c>
      <c r="P14" s="4">
        <f t="shared" si="2"/>
        <v>3554400</v>
      </c>
      <c r="S14" s="4">
        <f t="shared" si="3"/>
        <v>21031.952662721895</v>
      </c>
      <c r="V14" s="4">
        <v>45000</v>
      </c>
    </row>
    <row r="15" spans="1:22" ht="13.5" customHeight="1" x14ac:dyDescent="0.2">
      <c r="A15" s="12"/>
      <c r="B15" s="1"/>
      <c r="C15" s="1"/>
      <c r="D15" s="1"/>
      <c r="E15" s="1"/>
      <c r="F15" s="19"/>
      <c r="G15" s="33">
        <f>G14/N14</f>
        <v>0.26632319351135553</v>
      </c>
      <c r="H15" s="9"/>
      <c r="I15" s="33">
        <f>I14/N14</f>
        <v>0.46735361297728895</v>
      </c>
      <c r="J15" s="19"/>
      <c r="K15" s="33">
        <f>K14/N14</f>
        <v>0.13316159675567776</v>
      </c>
      <c r="L15" s="19"/>
      <c r="M15" s="33">
        <f>M14/N14</f>
        <v>0.13316159675567776</v>
      </c>
      <c r="N15" s="7">
        <f t="shared" si="1"/>
        <v>0.99999999999999989</v>
      </c>
      <c r="O15" s="41"/>
    </row>
    <row r="16" spans="1:22" ht="13.5" customHeight="1" x14ac:dyDescent="0.2">
      <c r="A16" s="12"/>
      <c r="B16" s="1"/>
      <c r="C16" s="1"/>
      <c r="D16" s="1">
        <v>5</v>
      </c>
      <c r="E16" s="1">
        <v>1.73</v>
      </c>
      <c r="F16" s="19">
        <f t="shared" si="0"/>
        <v>13205.325443786982</v>
      </c>
      <c r="G16" s="19">
        <f>+E16*$C$8</f>
        <v>2231700</v>
      </c>
      <c r="H16" s="19">
        <v>23590</v>
      </c>
      <c r="I16" s="19">
        <f>+H16*$A$4</f>
        <v>3986710</v>
      </c>
      <c r="J16" s="19">
        <f t="shared" si="4"/>
        <v>6602.6627218934909</v>
      </c>
      <c r="K16" s="19">
        <f>+G16/2</f>
        <v>1115850</v>
      </c>
      <c r="L16" s="19">
        <f t="shared" si="5"/>
        <v>6602.6627218934909</v>
      </c>
      <c r="M16" s="19">
        <f>G16/2</f>
        <v>1115850</v>
      </c>
      <c r="N16" s="23">
        <f t="shared" si="1"/>
        <v>8450110</v>
      </c>
      <c r="O16" s="41">
        <f t="shared" si="6"/>
        <v>50000.65088757396</v>
      </c>
      <c r="P16" s="4">
        <f t="shared" si="2"/>
        <v>3986600</v>
      </c>
      <c r="S16" s="4">
        <f t="shared" si="3"/>
        <v>23589.349112426036</v>
      </c>
      <c r="V16" s="4">
        <v>50000</v>
      </c>
    </row>
    <row r="17" spans="1:22" ht="13.5" customHeight="1" x14ac:dyDescent="0.2">
      <c r="A17" s="12"/>
      <c r="B17" s="1"/>
      <c r="C17" s="1"/>
      <c r="D17" s="1"/>
      <c r="E17" s="1"/>
      <c r="F17" s="19"/>
      <c r="G17" s="33">
        <f>G16/N16</f>
        <v>0.26410307084759843</v>
      </c>
      <c r="H17" s="9"/>
      <c r="I17" s="33">
        <f>I16/N16</f>
        <v>0.47179385830480314</v>
      </c>
      <c r="J17" s="19"/>
      <c r="K17" s="33">
        <f>K16/N16</f>
        <v>0.13205153542379922</v>
      </c>
      <c r="L17" s="19"/>
      <c r="M17" s="33">
        <f>M16/N16</f>
        <v>0.13205153542379922</v>
      </c>
      <c r="N17" s="7">
        <f t="shared" si="1"/>
        <v>1</v>
      </c>
      <c r="O17" s="41"/>
    </row>
    <row r="18" spans="1:22" ht="13.5" customHeight="1" x14ac:dyDescent="0.2">
      <c r="A18" s="12"/>
      <c r="B18" s="3" t="s">
        <v>3</v>
      </c>
      <c r="C18" s="1">
        <v>1340000</v>
      </c>
      <c r="D18" s="1">
        <v>1</v>
      </c>
      <c r="E18" s="1">
        <v>1</v>
      </c>
      <c r="F18" s="19">
        <f t="shared" si="0"/>
        <v>7928.9940828402368</v>
      </c>
      <c r="G18" s="19">
        <f>+E18*$C$18</f>
        <v>1340000</v>
      </c>
      <c r="H18" s="19">
        <v>12070</v>
      </c>
      <c r="I18" s="19">
        <f>+H18*$A$4</f>
        <v>2039830</v>
      </c>
      <c r="J18" s="19"/>
      <c r="K18" s="19">
        <v>0</v>
      </c>
      <c r="L18" s="19"/>
      <c r="M18" s="11">
        <v>0</v>
      </c>
      <c r="N18" s="23">
        <f t="shared" si="1"/>
        <v>3379830</v>
      </c>
      <c r="O18" s="41">
        <f t="shared" si="6"/>
        <v>19998.994082840236</v>
      </c>
      <c r="P18" s="4">
        <f>V18*169-M18-G18-K18</f>
        <v>2040000</v>
      </c>
      <c r="S18" s="4">
        <f t="shared" si="3"/>
        <v>12071.005917159764</v>
      </c>
      <c r="V18" s="4">
        <v>20000</v>
      </c>
    </row>
    <row r="19" spans="1:22" ht="13.5" customHeight="1" x14ac:dyDescent="0.2">
      <c r="A19" s="12"/>
      <c r="B19" s="3"/>
      <c r="C19" s="1"/>
      <c r="D19" s="1"/>
      <c r="E19" s="1"/>
      <c r="F19" s="19"/>
      <c r="G19" s="33">
        <f>G18/N18</f>
        <v>0.39646964492296949</v>
      </c>
      <c r="H19" s="9"/>
      <c r="I19" s="33">
        <f>I18/N18</f>
        <v>0.60353035507703046</v>
      </c>
      <c r="J19" s="19"/>
      <c r="K19" s="21"/>
      <c r="L19" s="19"/>
      <c r="M19" s="11"/>
      <c r="N19" s="7">
        <f t="shared" si="1"/>
        <v>1</v>
      </c>
      <c r="O19" s="41"/>
    </row>
    <row r="20" spans="1:22" ht="13.5" customHeight="1" x14ac:dyDescent="0.2">
      <c r="A20" s="12"/>
      <c r="B20" s="1"/>
      <c r="C20" s="1"/>
      <c r="D20" s="1">
        <v>2</v>
      </c>
      <c r="E20" s="1">
        <v>1.1599999999999999</v>
      </c>
      <c r="F20" s="19">
        <f t="shared" si="0"/>
        <v>9197.6331360946751</v>
      </c>
      <c r="G20" s="19">
        <f>+E20*$C$18</f>
        <v>1554400</v>
      </c>
      <c r="H20" s="19">
        <v>15805</v>
      </c>
      <c r="I20" s="19">
        <f>+H20*$A$4</f>
        <v>2671045</v>
      </c>
      <c r="J20" s="19"/>
      <c r="K20" s="19">
        <v>0</v>
      </c>
      <c r="L20" s="19"/>
      <c r="M20" s="11">
        <v>0</v>
      </c>
      <c r="N20" s="23">
        <f t="shared" si="1"/>
        <v>4225445</v>
      </c>
      <c r="O20" s="41">
        <f t="shared" si="6"/>
        <v>25002.633136094675</v>
      </c>
      <c r="P20" s="4">
        <f t="shared" si="2"/>
        <v>2670600</v>
      </c>
      <c r="S20" s="4">
        <f t="shared" si="3"/>
        <v>15802.366863905325</v>
      </c>
      <c r="V20" s="4">
        <v>25000</v>
      </c>
    </row>
    <row r="21" spans="1:22" ht="13.5" customHeight="1" x14ac:dyDescent="0.2">
      <c r="A21" s="12"/>
      <c r="B21" s="1"/>
      <c r="C21" s="1"/>
      <c r="D21" s="1"/>
      <c r="E21" s="1"/>
      <c r="F21" s="19"/>
      <c r="G21" s="33">
        <f>G20/N20</f>
        <v>0.36786657973302223</v>
      </c>
      <c r="H21" s="9"/>
      <c r="I21" s="33">
        <f>I20/N20</f>
        <v>0.63213342026697783</v>
      </c>
      <c r="J21" s="19"/>
      <c r="K21" s="21"/>
      <c r="L21" s="19"/>
      <c r="M21" s="11"/>
      <c r="N21" s="7">
        <f t="shared" si="1"/>
        <v>1</v>
      </c>
      <c r="O21" s="41"/>
    </row>
    <row r="22" spans="1:22" ht="13.5" customHeight="1" x14ac:dyDescent="0.2">
      <c r="A22" s="12"/>
      <c r="B22" s="3" t="s">
        <v>5</v>
      </c>
      <c r="C22" s="1">
        <v>1400000</v>
      </c>
      <c r="D22" s="1">
        <v>1</v>
      </c>
      <c r="E22" s="1">
        <v>1</v>
      </c>
      <c r="F22" s="19">
        <f t="shared" si="0"/>
        <v>8284.0236686390526</v>
      </c>
      <c r="G22" s="19">
        <f>+E22*$C$22</f>
        <v>1400000</v>
      </c>
      <c r="H22" s="19">
        <v>10535</v>
      </c>
      <c r="I22" s="19">
        <f>+H22*$A$4</f>
        <v>1780415</v>
      </c>
      <c r="J22" s="19"/>
      <c r="K22" s="19">
        <v>0</v>
      </c>
      <c r="L22" s="19"/>
      <c r="M22" s="11">
        <v>0</v>
      </c>
      <c r="N22" s="23">
        <f t="shared" si="1"/>
        <v>3180415</v>
      </c>
      <c r="O22" s="41">
        <f t="shared" si="6"/>
        <v>18819.023668639053</v>
      </c>
      <c r="P22" s="4">
        <f t="shared" si="2"/>
        <v>1980000</v>
      </c>
      <c r="S22" s="4">
        <f>+P22/169</f>
        <v>11715.976331360947</v>
      </c>
      <c r="V22" s="4">
        <v>20000</v>
      </c>
    </row>
    <row r="23" spans="1:22" ht="13.5" customHeight="1" x14ac:dyDescent="0.2">
      <c r="A23" s="12"/>
      <c r="B23" s="3"/>
      <c r="C23" s="1"/>
      <c r="D23" s="1"/>
      <c r="E23" s="1"/>
      <c r="F23" s="19"/>
      <c r="G23" s="33">
        <f>G22/N22</f>
        <v>0.44019412560939375</v>
      </c>
      <c r="H23" s="9"/>
      <c r="I23" s="33">
        <f>I22/N22</f>
        <v>0.55980587439060625</v>
      </c>
      <c r="J23" s="19"/>
      <c r="K23" s="21"/>
      <c r="L23" s="19"/>
      <c r="M23" s="11"/>
      <c r="N23" s="7">
        <f t="shared" si="1"/>
        <v>1</v>
      </c>
      <c r="O23" s="41"/>
    </row>
    <row r="24" spans="1:22" ht="13.5" customHeight="1" x14ac:dyDescent="0.2">
      <c r="A24" s="12"/>
      <c r="B24" s="1"/>
      <c r="C24" s="1"/>
      <c r="D24" s="1">
        <v>2</v>
      </c>
      <c r="E24" s="1">
        <v>1.1599999999999999</v>
      </c>
      <c r="F24" s="19">
        <f t="shared" si="0"/>
        <v>9609.4674556213013</v>
      </c>
      <c r="G24" s="19">
        <f>+E24*$C$22</f>
        <v>1624000</v>
      </c>
      <c r="H24" s="19">
        <v>8780</v>
      </c>
      <c r="I24" s="19">
        <f>+H24*$A$4</f>
        <v>1483820</v>
      </c>
      <c r="J24" s="19">
        <f t="shared" si="4"/>
        <v>4804.7337278106506</v>
      </c>
      <c r="K24" s="19">
        <f>+G24/2</f>
        <v>812000</v>
      </c>
      <c r="L24" s="19">
        <f t="shared" si="5"/>
        <v>4804.7337278106506</v>
      </c>
      <c r="M24" s="19">
        <f>G24/2</f>
        <v>812000</v>
      </c>
      <c r="N24" s="23">
        <f>+K24+I24+G24+M24</f>
        <v>4731820</v>
      </c>
      <c r="O24" s="41">
        <f t="shared" si="6"/>
        <v>27998.934911242599</v>
      </c>
      <c r="P24" s="4">
        <f t="shared" si="2"/>
        <v>1484000</v>
      </c>
      <c r="S24" s="4">
        <f t="shared" si="3"/>
        <v>8781.0650887573956</v>
      </c>
      <c r="V24" s="4">
        <v>28000</v>
      </c>
    </row>
    <row r="25" spans="1:22" ht="13.5" customHeight="1" x14ac:dyDescent="0.2">
      <c r="A25" s="12"/>
      <c r="B25" s="1"/>
      <c r="C25" s="1"/>
      <c r="D25" s="1"/>
      <c r="E25" s="1"/>
      <c r="F25" s="19"/>
      <c r="G25" s="33">
        <f>G24/N24</f>
        <v>0.34320832153378616</v>
      </c>
      <c r="H25" s="9"/>
      <c r="I25" s="33">
        <f>I24/N24</f>
        <v>0.31358335693242767</v>
      </c>
      <c r="J25" s="19"/>
      <c r="K25" s="33">
        <f>K24/N24</f>
        <v>0.17160416076689308</v>
      </c>
      <c r="L25" s="19"/>
      <c r="M25" s="33">
        <f>M24/N24</f>
        <v>0.17160416076689308</v>
      </c>
      <c r="N25" s="7">
        <f t="shared" si="1"/>
        <v>1</v>
      </c>
      <c r="O25" s="41"/>
    </row>
    <row r="26" spans="1:22" ht="13.5" customHeight="1" x14ac:dyDescent="0.2">
      <c r="A26" s="12"/>
      <c r="B26" s="1"/>
      <c r="C26" s="1"/>
      <c r="D26" s="1">
        <v>3</v>
      </c>
      <c r="E26" s="1">
        <v>1.35</v>
      </c>
      <c r="F26" s="19">
        <f t="shared" si="0"/>
        <v>11183.431952662724</v>
      </c>
      <c r="G26" s="19">
        <f>+E26*$C$22</f>
        <v>1890000.0000000002</v>
      </c>
      <c r="H26" s="19">
        <v>17635</v>
      </c>
      <c r="I26" s="19">
        <f>+H26*$A$4</f>
        <v>2980315</v>
      </c>
      <c r="J26" s="19">
        <f t="shared" si="4"/>
        <v>5591.7159763313621</v>
      </c>
      <c r="K26" s="19">
        <f>G26/2</f>
        <v>945000.00000000012</v>
      </c>
      <c r="L26" s="19">
        <f t="shared" si="5"/>
        <v>5591.7159763313621</v>
      </c>
      <c r="M26" s="19">
        <f>G26/2</f>
        <v>945000.00000000012</v>
      </c>
      <c r="N26" s="23">
        <f t="shared" si="1"/>
        <v>6760315</v>
      </c>
      <c r="O26" s="41">
        <f t="shared" si="6"/>
        <v>40001.863905325445</v>
      </c>
      <c r="P26" s="4">
        <f t="shared" si="2"/>
        <v>2980000</v>
      </c>
      <c r="S26" s="4">
        <f t="shared" si="3"/>
        <v>17633.136094674555</v>
      </c>
      <c r="V26" s="4">
        <v>40000</v>
      </c>
    </row>
    <row r="27" spans="1:22" ht="13.5" customHeight="1" x14ac:dyDescent="0.2">
      <c r="A27" s="12"/>
      <c r="B27" s="1"/>
      <c r="C27" s="1"/>
      <c r="D27" s="1"/>
      <c r="E27" s="1"/>
      <c r="F27" s="19"/>
      <c r="G27" s="33">
        <f>G26/N26</f>
        <v>0.27957277138713216</v>
      </c>
      <c r="H27" s="9"/>
      <c r="I27" s="33">
        <f>I26/N26</f>
        <v>0.4408544572257358</v>
      </c>
      <c r="J27" s="19"/>
      <c r="K27" s="33">
        <f>K26/N26</f>
        <v>0.13978638569356608</v>
      </c>
      <c r="L27" s="19"/>
      <c r="M27" s="33">
        <f>M26/N26</f>
        <v>0.13978638569356608</v>
      </c>
      <c r="N27" s="7">
        <f t="shared" si="1"/>
        <v>1.0000000000000002</v>
      </c>
      <c r="O27" s="41"/>
    </row>
    <row r="28" spans="1:22" ht="13.5" customHeight="1" x14ac:dyDescent="0.2">
      <c r="A28" s="12"/>
      <c r="B28" s="1"/>
      <c r="C28" s="1"/>
      <c r="D28" s="1">
        <v>4</v>
      </c>
      <c r="E28" s="1">
        <v>1.57</v>
      </c>
      <c r="F28" s="19">
        <f t="shared" si="0"/>
        <v>13005.917159763314</v>
      </c>
      <c r="G28" s="19">
        <f>+E28*$C$22</f>
        <v>2198000</v>
      </c>
      <c r="H28" s="19">
        <v>18990</v>
      </c>
      <c r="I28" s="19">
        <f>+H28*$A$4</f>
        <v>3209310</v>
      </c>
      <c r="J28" s="19">
        <f t="shared" si="4"/>
        <v>6502.958579881657</v>
      </c>
      <c r="K28" s="19">
        <f>+G28/2</f>
        <v>1099000</v>
      </c>
      <c r="L28" s="19">
        <f t="shared" si="5"/>
        <v>6502.958579881657</v>
      </c>
      <c r="M28" s="19">
        <f>G28/2</f>
        <v>1099000</v>
      </c>
      <c r="N28" s="23">
        <f t="shared" si="1"/>
        <v>7605310</v>
      </c>
      <c r="O28" s="41">
        <f t="shared" si="6"/>
        <v>45001.834319526628</v>
      </c>
      <c r="P28" s="4">
        <f t="shared" si="2"/>
        <v>3209000</v>
      </c>
      <c r="S28" s="4">
        <f t="shared" si="3"/>
        <v>18988.165680473372</v>
      </c>
      <c r="V28" s="4">
        <v>45000</v>
      </c>
    </row>
    <row r="29" spans="1:22" ht="13.5" customHeight="1" thickBot="1" x14ac:dyDescent="0.25">
      <c r="A29" s="14"/>
      <c r="B29" s="15"/>
      <c r="C29" s="15"/>
      <c r="D29" s="15"/>
      <c r="E29" s="15"/>
      <c r="F29" s="40"/>
      <c r="G29" s="36">
        <f>G28/N28</f>
        <v>0.28900860056986499</v>
      </c>
      <c r="H29" s="17"/>
      <c r="I29" s="36">
        <f>I28/N28</f>
        <v>0.42198279886027001</v>
      </c>
      <c r="J29" s="40"/>
      <c r="K29" s="36">
        <f>K28/N28</f>
        <v>0.1445043002849325</v>
      </c>
      <c r="L29" s="40"/>
      <c r="M29" s="36">
        <f>M28/N28</f>
        <v>0.1445043002849325</v>
      </c>
      <c r="N29" s="16">
        <f t="shared" si="1"/>
        <v>1</v>
      </c>
      <c r="O29" s="18"/>
    </row>
    <row r="32" spans="1:22" ht="13.5" customHeight="1" x14ac:dyDescent="0.2">
      <c r="H32" s="2"/>
    </row>
    <row r="33" spans="11:11" ht="13.5" customHeight="1" x14ac:dyDescent="0.2">
      <c r="K33" s="38"/>
    </row>
  </sheetData>
  <mergeCells count="3">
    <mergeCell ref="N2:N3"/>
    <mergeCell ref="O2:O3"/>
    <mergeCell ref="J2:M2"/>
  </mergeCells>
  <pageMargins left="0.70866141732283472" right="0.70866141732283472" top="0.19685039370078741" bottom="0.23622047244094491" header="0.31496062992125984" footer="0.31496062992125984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макет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cp:lastPrinted>2013-04-23T13:00:23Z</cp:lastPrinted>
  <dcterms:created xsi:type="dcterms:W3CDTF">2013-04-23T11:57:21Z</dcterms:created>
  <dcterms:modified xsi:type="dcterms:W3CDTF">2013-04-23T13:39:59Z</dcterms:modified>
</cp:coreProperties>
</file>